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pivotTables/pivotTable2.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5"/>
  <workbookPr codeName="ThisWorkbook" hidePivotFieldList="1" defaultThemeVersion="166925"/>
  <mc:AlternateContent xmlns:mc="http://schemas.openxmlformats.org/markup-compatibility/2006">
    <mc:Choice Requires="x15">
      <x15ac:absPath xmlns:x15ac="http://schemas.microsoft.com/office/spreadsheetml/2010/11/ac" url="https://inmotionautocelaya-my.sharepoint.com/personal/mrs_citas_inmotionautocelaya_onmicrosoft_com/Documents/"/>
    </mc:Choice>
  </mc:AlternateContent>
  <xr:revisionPtr revIDLastSave="37780" documentId="13_ncr:1_{47DB9353-25C8-4A2C-95EC-72F88AF1D67F}" xr6:coauthVersionLast="47" xr6:coauthVersionMax="47" xr10:uidLastSave="{A329B3E0-FFEE-4CC0-A2E7-AB4905528B2C}"/>
  <bookViews>
    <workbookView xWindow="28680" yWindow="-120" windowWidth="29040" windowHeight="15840" firstSheet="2" activeTab="2" xr2:uid="{75508C9B-1E2F-4BA8-B104-A587403F0C97}"/>
  </bookViews>
  <sheets>
    <sheet name="LISTAS" sheetId="25" r:id="rId1"/>
    <sheet name="NO SHOW" sheetId="131" r:id="rId2"/>
    <sheet name="GENERAL" sheetId="2" r:id="rId3"/>
    <sheet name="T DINÁMICA" sheetId="132" r:id="rId4"/>
    <sheet name="WHATS" sheetId="145" r:id="rId5"/>
    <sheet name="Hoja1" sheetId="159" r:id="rId6"/>
  </sheets>
  <externalReferences>
    <externalReference r:id="rId7"/>
    <externalReference r:id="rId8"/>
    <externalReference r:id="rId9"/>
  </externalReferences>
  <definedNames>
    <definedName name="Campañas">"Picture 16"</definedName>
    <definedName name="departamento">[1]Hoja1!$A$23:$A$31</definedName>
    <definedName name="detalledenota">#REF!</definedName>
    <definedName name="Home_Campañas">"Picture 16"</definedName>
    <definedName name="identificarqueja">[1]Hoja1!$A$69:$A$85</definedName>
    <definedName name="Inactivos">#REF!</definedName>
    <definedName name="KO">[2]Hoja1!$B$10:$B$30</definedName>
    <definedName name="Listado_de_Clientes_Activos">#REF!</definedName>
    <definedName name="nota">#REF!</definedName>
    <definedName name="OK">[2]Hoja1!$B$5:$B$9</definedName>
    <definedName name="personal">[1]Hoja1!$A$34:$A$64</definedName>
    <definedName name="ProxServicios">#REF!</definedName>
    <definedName name="ReporteHome">"Picture 2"</definedName>
    <definedName name="ServSubsecuente">#REF!</definedName>
    <definedName name="SiguientePrimerServ">[3]!Table_OutputBDVentaReciente[[#Headers],[Vin]]</definedName>
    <definedName name="TMK">#REF!</definedName>
    <definedName name="Vines_Acampañados">#REF!</definedName>
  </definedNames>
  <calcPr calcId="191028"/>
  <pivotCaches>
    <pivotCache cacheId="1104" r:id="rId10"/>
    <pivotCache cacheId="1105"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587" i="2" l="1"/>
  <c r="T2587" i="2"/>
  <c r="AA2587" i="2"/>
  <c r="D2602" i="2" l="1"/>
  <c r="S2563" i="2"/>
  <c r="S2564" i="2"/>
  <c r="S2565" i="2"/>
  <c r="S2566" i="2"/>
  <c r="S2567" i="2"/>
  <c r="S2568" i="2"/>
  <c r="S2569" i="2"/>
  <c r="S2570" i="2"/>
  <c r="S2571" i="2"/>
  <c r="S2572" i="2"/>
  <c r="S2573" i="2"/>
  <c r="S2574" i="2"/>
  <c r="S2575" i="2"/>
  <c r="S2576" i="2"/>
  <c r="S2577" i="2"/>
  <c r="S2578" i="2"/>
  <c r="S2579" i="2"/>
  <c r="S2580" i="2"/>
  <c r="S2581" i="2"/>
  <c r="S2582" i="2"/>
  <c r="S2583" i="2"/>
  <c r="S2584" i="2"/>
  <c r="S2585" i="2"/>
  <c r="S2586" i="2"/>
  <c r="S2588" i="2"/>
  <c r="S2589" i="2"/>
  <c r="S2590" i="2"/>
  <c r="S2591" i="2"/>
  <c r="S2592" i="2"/>
  <c r="S2593" i="2"/>
  <c r="S2594" i="2"/>
  <c r="S2595" i="2"/>
  <c r="S2596" i="2"/>
  <c r="S2597" i="2"/>
  <c r="S2598" i="2"/>
  <c r="S2599" i="2"/>
  <c r="S2600" i="2"/>
  <c r="S2601" i="2"/>
  <c r="T2563" i="2"/>
  <c r="T2564" i="2"/>
  <c r="T2565" i="2"/>
  <c r="T2566" i="2"/>
  <c r="T2567" i="2"/>
  <c r="T2568" i="2"/>
  <c r="T2569" i="2"/>
  <c r="T2570" i="2"/>
  <c r="T2571" i="2"/>
  <c r="T2572" i="2"/>
  <c r="T2573" i="2"/>
  <c r="T2574" i="2"/>
  <c r="T2575" i="2"/>
  <c r="T2576" i="2"/>
  <c r="T2577" i="2"/>
  <c r="T2578" i="2"/>
  <c r="T2579" i="2"/>
  <c r="T2580" i="2"/>
  <c r="T2581" i="2"/>
  <c r="T2582" i="2"/>
  <c r="T2583" i="2"/>
  <c r="T2584" i="2"/>
  <c r="T2585" i="2"/>
  <c r="T2586" i="2"/>
  <c r="T2588" i="2"/>
  <c r="T2589" i="2"/>
  <c r="T2590" i="2"/>
  <c r="T2591" i="2"/>
  <c r="T2592" i="2"/>
  <c r="T2593" i="2"/>
  <c r="T2594" i="2"/>
  <c r="T2595" i="2"/>
  <c r="T2596" i="2"/>
  <c r="T2597" i="2"/>
  <c r="T2598" i="2"/>
  <c r="T2599" i="2"/>
  <c r="T2600" i="2"/>
  <c r="T2601" i="2"/>
  <c r="AA2563" i="2"/>
  <c r="AA2564" i="2"/>
  <c r="AA2565" i="2"/>
  <c r="AA2566" i="2"/>
  <c r="AA2567" i="2"/>
  <c r="AA2568" i="2"/>
  <c r="AA2569" i="2"/>
  <c r="AA2570" i="2"/>
  <c r="AA2571" i="2"/>
  <c r="AA2572" i="2"/>
  <c r="AA2573" i="2"/>
  <c r="AA2574" i="2"/>
  <c r="AA2575" i="2"/>
  <c r="AA2576" i="2"/>
  <c r="AA2577" i="2"/>
  <c r="AA2578" i="2"/>
  <c r="AA2579" i="2"/>
  <c r="AA2580" i="2"/>
  <c r="AA2581" i="2"/>
  <c r="AA2582" i="2"/>
  <c r="AA2583" i="2"/>
  <c r="AA2584" i="2"/>
  <c r="AA2585" i="2"/>
  <c r="AA2586" i="2"/>
  <c r="AA2588" i="2"/>
  <c r="AA2589" i="2"/>
  <c r="AA2590" i="2"/>
  <c r="AA2591" i="2"/>
  <c r="AA2592" i="2"/>
  <c r="AA2593" i="2"/>
  <c r="AA2594" i="2"/>
  <c r="AA2595" i="2"/>
  <c r="AA2596" i="2"/>
  <c r="AA2597" i="2"/>
  <c r="AA2598" i="2"/>
  <c r="AA2599" i="2"/>
  <c r="AA2600" i="2"/>
  <c r="AA2601" i="2"/>
  <c r="D30" i="159"/>
  <c r="D14" i="159"/>
  <c r="D11" i="159"/>
  <c r="D5" i="159"/>
  <c r="AE228" i="131" l="1"/>
  <c r="AE226" i="131"/>
  <c r="AE222" i="131"/>
  <c r="AE221" i="131"/>
  <c r="AE220" i="131"/>
  <c r="AE219" i="131"/>
  <c r="AE216" i="131"/>
  <c r="AE213" i="131"/>
  <c r="AE207" i="131"/>
  <c r="AE204" i="131"/>
  <c r="AE193" i="131"/>
  <c r="AE190" i="131"/>
  <c r="AE186" i="131"/>
  <c r="AE185" i="131"/>
  <c r="AE184" i="131"/>
  <c r="AE182" i="131"/>
  <c r="AE179" i="131"/>
  <c r="AE172" i="131"/>
  <c r="AE170" i="131"/>
  <c r="AE165" i="131"/>
  <c r="AE161" i="131"/>
  <c r="AE158" i="131"/>
  <c r="AE154" i="131"/>
  <c r="AE147" i="131"/>
  <c r="AE137" i="131"/>
  <c r="AE133" i="131"/>
  <c r="AE131" i="131"/>
  <c r="AE119" i="131"/>
  <c r="AD229" i="131"/>
  <c r="AD228" i="131"/>
  <c r="AD227" i="131"/>
  <c r="AD226" i="131"/>
  <c r="AD225" i="131"/>
  <c r="AD224" i="131"/>
  <c r="AD223" i="131"/>
  <c r="AD222" i="131"/>
  <c r="AD221" i="131"/>
  <c r="AD220" i="131"/>
  <c r="AD219" i="131"/>
  <c r="AD218" i="131"/>
  <c r="AD217" i="131"/>
  <c r="AD216" i="131"/>
  <c r="AD215" i="131"/>
  <c r="AD214" i="131"/>
  <c r="AD213" i="131"/>
  <c r="AD212" i="131"/>
  <c r="AD211" i="131"/>
  <c r="AD210" i="131"/>
  <c r="AD209" i="131"/>
  <c r="AD208" i="131"/>
  <c r="AD207" i="131"/>
  <c r="AD206" i="131"/>
  <c r="AD205" i="131"/>
  <c r="AD204" i="131"/>
  <c r="AD203" i="131"/>
  <c r="AD202" i="131"/>
  <c r="AD201" i="131"/>
  <c r="AD200" i="131"/>
  <c r="AD199" i="131"/>
  <c r="AD198" i="131"/>
  <c r="AD197" i="131"/>
  <c r="AD196" i="131"/>
  <c r="AD195" i="131"/>
  <c r="AD194" i="131"/>
  <c r="AD193" i="131"/>
  <c r="AD192" i="131"/>
  <c r="AD191" i="131"/>
  <c r="AD190" i="131"/>
  <c r="AD189" i="131"/>
  <c r="AD188" i="131"/>
  <c r="AD187" i="131"/>
  <c r="AD186" i="131"/>
  <c r="AD185" i="131"/>
  <c r="AD184" i="131"/>
  <c r="AD183" i="131"/>
  <c r="AD182" i="131"/>
  <c r="AD181" i="131"/>
  <c r="AD180" i="131"/>
  <c r="AD179" i="131"/>
  <c r="AD178" i="131"/>
  <c r="AD177" i="131"/>
  <c r="AD176" i="131"/>
  <c r="AD175" i="131"/>
  <c r="AD174" i="131"/>
  <c r="AD173" i="131"/>
  <c r="AD172" i="131"/>
  <c r="AD171" i="131"/>
  <c r="AD170" i="131"/>
  <c r="AD169" i="131"/>
  <c r="AD168" i="131"/>
  <c r="AD167" i="131"/>
  <c r="AD166" i="131"/>
  <c r="AD165" i="131"/>
  <c r="AD164" i="131"/>
  <c r="AD163" i="131"/>
  <c r="AD162" i="131"/>
  <c r="AD161" i="131"/>
  <c r="AD160" i="131"/>
  <c r="AD159" i="131"/>
  <c r="AD158" i="131"/>
  <c r="AD157" i="131"/>
  <c r="AD156" i="131"/>
  <c r="AD155" i="131"/>
  <c r="AD154" i="131"/>
  <c r="AD153" i="131"/>
  <c r="AD152" i="131"/>
  <c r="AD151" i="131"/>
  <c r="AD150" i="131"/>
  <c r="AD149" i="131"/>
  <c r="AD148" i="131"/>
  <c r="AD147" i="131"/>
  <c r="AD146" i="131"/>
  <c r="AD145" i="131"/>
  <c r="AD144" i="131"/>
  <c r="AD143" i="131"/>
  <c r="AD142" i="131"/>
  <c r="AD141" i="131"/>
  <c r="AD140" i="131"/>
  <c r="AD139" i="131"/>
  <c r="AD138" i="131"/>
  <c r="AD137" i="131"/>
  <c r="AD136" i="131"/>
  <c r="AD135" i="131"/>
  <c r="AD134" i="131"/>
  <c r="AD133" i="131"/>
  <c r="AD132" i="131"/>
  <c r="AD131" i="131"/>
  <c r="AD130" i="131"/>
  <c r="AD129" i="131"/>
  <c r="AD128" i="131"/>
  <c r="AD127" i="131"/>
  <c r="AD126" i="131"/>
  <c r="AD125" i="131"/>
  <c r="AD124" i="131"/>
  <c r="AD123" i="131"/>
  <c r="AD122" i="131"/>
  <c r="AD121" i="131"/>
  <c r="AD120" i="131"/>
  <c r="AD119" i="131"/>
  <c r="AC229" i="131"/>
  <c r="AC228" i="131"/>
  <c r="AC227" i="131"/>
  <c r="AC226" i="131"/>
  <c r="AC225" i="131"/>
  <c r="AC224" i="131"/>
  <c r="AC223" i="131"/>
  <c r="AC222" i="131"/>
  <c r="AC221" i="131"/>
  <c r="AC220" i="131"/>
  <c r="AC219" i="131"/>
  <c r="AC218" i="131"/>
  <c r="AC217" i="131"/>
  <c r="AC216" i="131"/>
  <c r="AC215" i="131"/>
  <c r="AC214" i="131"/>
  <c r="AC213" i="131"/>
  <c r="AC212" i="131"/>
  <c r="AC211" i="131"/>
  <c r="AC210" i="131"/>
  <c r="AC209" i="131"/>
  <c r="AC208" i="131"/>
  <c r="AC207" i="131"/>
  <c r="AC206" i="131"/>
  <c r="AC205" i="131"/>
  <c r="AC204" i="131"/>
  <c r="AC203" i="131"/>
  <c r="AC202" i="131"/>
  <c r="AC201" i="131"/>
  <c r="AC200" i="131"/>
  <c r="AC199" i="131"/>
  <c r="AC198" i="131"/>
  <c r="AC197" i="131"/>
  <c r="AC196" i="131"/>
  <c r="AC195" i="131"/>
  <c r="AC194" i="131"/>
  <c r="AC193" i="131"/>
  <c r="AC192" i="131"/>
  <c r="AC191" i="131"/>
  <c r="AC190" i="131"/>
  <c r="AC189" i="131"/>
  <c r="AC188" i="131"/>
  <c r="AC187" i="131"/>
  <c r="AC186" i="131"/>
  <c r="AC185" i="131"/>
  <c r="AC184" i="131"/>
  <c r="AC183" i="131"/>
  <c r="AC182" i="131"/>
  <c r="AC181" i="131"/>
  <c r="AC180" i="131"/>
  <c r="AC179" i="131"/>
  <c r="AC178" i="131"/>
  <c r="AC177" i="131"/>
  <c r="AC176" i="131"/>
  <c r="AC175" i="131"/>
  <c r="AC174" i="131"/>
  <c r="AC173" i="131"/>
  <c r="AC172" i="131"/>
  <c r="AC171" i="131"/>
  <c r="AC170" i="131"/>
  <c r="AC169" i="131"/>
  <c r="AC168" i="131"/>
  <c r="AC167" i="131"/>
  <c r="AC166" i="131"/>
  <c r="AC165" i="131"/>
  <c r="AC164" i="131"/>
  <c r="AC163" i="131"/>
  <c r="AC162" i="131"/>
  <c r="AC161" i="131"/>
  <c r="AC160" i="131"/>
  <c r="AC159" i="131"/>
  <c r="AC158" i="131"/>
  <c r="AC157" i="131"/>
  <c r="AC156" i="131"/>
  <c r="AC155" i="131"/>
  <c r="AC154" i="131"/>
  <c r="AC153" i="131"/>
  <c r="AC152" i="131"/>
  <c r="AC151" i="131"/>
  <c r="AC150" i="131"/>
  <c r="AC149" i="131"/>
  <c r="AC148" i="131"/>
  <c r="AC147" i="131"/>
  <c r="AC146" i="131"/>
  <c r="AC145" i="131"/>
  <c r="AC144" i="131"/>
  <c r="AC143" i="131"/>
  <c r="AC142" i="131"/>
  <c r="AC141" i="131"/>
  <c r="AC140" i="131"/>
  <c r="AC139" i="131"/>
  <c r="AC138" i="131"/>
  <c r="AC137" i="131"/>
  <c r="AC136" i="131"/>
  <c r="AC135" i="131"/>
  <c r="AC134" i="131"/>
  <c r="AC133" i="131"/>
  <c r="AC132" i="131"/>
  <c r="AC131" i="131"/>
  <c r="AC130" i="131"/>
  <c r="AC129" i="131"/>
  <c r="AC128" i="131"/>
  <c r="AC127" i="131"/>
  <c r="AC126" i="131"/>
  <c r="AC125" i="131"/>
  <c r="AC124" i="131"/>
  <c r="AC123" i="131"/>
  <c r="AC122" i="131"/>
  <c r="AC121" i="131"/>
  <c r="AC120" i="131"/>
  <c r="AC119" i="131"/>
  <c r="AB229" i="131"/>
  <c r="AB228" i="131"/>
  <c r="AB227" i="131"/>
  <c r="AB226" i="131"/>
  <c r="AB225" i="131"/>
  <c r="AB224" i="131"/>
  <c r="AB223" i="131"/>
  <c r="AB222" i="131"/>
  <c r="AB221" i="131"/>
  <c r="AB220" i="131"/>
  <c r="AB219" i="131"/>
  <c r="AB218" i="131"/>
  <c r="AB217" i="131"/>
  <c r="AB216" i="131"/>
  <c r="AB215" i="131"/>
  <c r="AB214" i="131"/>
  <c r="AB213" i="131"/>
  <c r="AB212" i="131"/>
  <c r="AB211" i="131"/>
  <c r="AB210" i="131"/>
  <c r="AB209" i="131"/>
  <c r="AB208" i="131"/>
  <c r="AB207" i="131"/>
  <c r="AB206" i="131"/>
  <c r="AB205" i="131"/>
  <c r="AB204" i="131"/>
  <c r="AB203" i="131"/>
  <c r="AB202" i="131"/>
  <c r="AB201" i="131"/>
  <c r="AB200" i="131"/>
  <c r="AB199" i="131"/>
  <c r="AB198" i="131"/>
  <c r="AB197" i="131"/>
  <c r="AB196" i="131"/>
  <c r="AB195" i="131"/>
  <c r="AB194" i="131"/>
  <c r="AB193" i="131"/>
  <c r="AB192" i="131"/>
  <c r="AB191" i="131"/>
  <c r="AB190" i="131"/>
  <c r="AB189" i="131"/>
  <c r="AB188" i="131"/>
  <c r="AB187" i="131"/>
  <c r="AB186" i="131"/>
  <c r="AB185" i="131"/>
  <c r="AB184" i="131"/>
  <c r="AB183" i="131"/>
  <c r="AB182" i="131"/>
  <c r="AB181" i="131"/>
  <c r="AB180" i="131"/>
  <c r="AB179" i="131"/>
  <c r="AB178" i="131"/>
  <c r="AB177" i="131"/>
  <c r="AB176" i="131"/>
  <c r="AB175" i="131"/>
  <c r="AB174" i="131"/>
  <c r="AB173" i="131"/>
  <c r="AB172" i="131"/>
  <c r="AB171" i="131"/>
  <c r="AB170" i="131"/>
  <c r="AB169" i="131"/>
  <c r="AB168" i="131"/>
  <c r="AB167" i="131"/>
  <c r="AB166" i="131"/>
  <c r="AB165" i="131"/>
  <c r="AB164" i="131"/>
  <c r="AB163" i="131"/>
  <c r="AB162" i="131"/>
  <c r="AB161" i="131"/>
  <c r="AB160" i="131"/>
  <c r="AB159" i="131"/>
  <c r="AB158" i="131"/>
  <c r="AB157" i="131"/>
  <c r="AB156" i="131"/>
  <c r="AB155" i="131"/>
  <c r="AB154" i="131"/>
  <c r="AB153" i="131"/>
  <c r="AB152" i="131"/>
  <c r="AB151" i="131"/>
  <c r="AB150" i="131"/>
  <c r="AB149" i="131"/>
  <c r="AB148" i="131"/>
  <c r="AB147" i="131"/>
  <c r="AB146" i="131"/>
  <c r="AB145" i="131"/>
  <c r="AB144" i="131"/>
  <c r="AB143" i="131"/>
  <c r="AB142" i="131"/>
  <c r="AB141" i="131"/>
  <c r="AB140" i="131"/>
  <c r="AB139" i="131"/>
  <c r="AB138" i="131"/>
  <c r="AB137" i="131"/>
  <c r="AB136" i="131"/>
  <c r="AB135" i="131"/>
  <c r="AB134" i="131"/>
  <c r="AB133" i="131"/>
  <c r="AB132" i="131"/>
  <c r="AB131" i="131"/>
  <c r="AB130" i="131"/>
  <c r="AB129" i="131"/>
  <c r="AB128" i="131"/>
  <c r="AB127" i="131"/>
  <c r="AB126" i="131"/>
  <c r="AB125" i="131"/>
  <c r="AB124" i="131"/>
  <c r="AB123" i="131"/>
  <c r="AB122" i="131"/>
  <c r="AB121" i="131"/>
  <c r="AB120" i="131"/>
  <c r="AB119" i="131"/>
  <c r="X229" i="131"/>
  <c r="X228" i="131"/>
  <c r="X227" i="131"/>
  <c r="X226" i="131"/>
  <c r="X225" i="131"/>
  <c r="X224" i="131"/>
  <c r="X223" i="131"/>
  <c r="X222" i="131"/>
  <c r="X221" i="131"/>
  <c r="X220" i="131"/>
  <c r="X219" i="131"/>
  <c r="X218" i="131"/>
  <c r="X217" i="131"/>
  <c r="X216" i="131"/>
  <c r="X215" i="131"/>
  <c r="X214" i="131"/>
  <c r="X213" i="131"/>
  <c r="X212" i="131"/>
  <c r="X211" i="131"/>
  <c r="X210" i="131"/>
  <c r="X209" i="131"/>
  <c r="X208" i="131"/>
  <c r="X207" i="131"/>
  <c r="X206" i="131"/>
  <c r="X205" i="131"/>
  <c r="X204" i="131"/>
  <c r="X203" i="131"/>
  <c r="X202" i="131"/>
  <c r="X201" i="131"/>
  <c r="X200" i="131"/>
  <c r="X199" i="131"/>
  <c r="X198" i="131"/>
  <c r="X197" i="131"/>
  <c r="X196" i="131"/>
  <c r="X195" i="131"/>
  <c r="X194" i="131"/>
  <c r="X193" i="131"/>
  <c r="X192" i="131"/>
  <c r="X191" i="131"/>
  <c r="X190" i="131"/>
  <c r="X189" i="131"/>
  <c r="X188" i="131"/>
  <c r="X187" i="131"/>
  <c r="X186" i="131"/>
  <c r="X185" i="131"/>
  <c r="X184" i="131"/>
  <c r="X183" i="131"/>
  <c r="X182" i="131"/>
  <c r="X181" i="131"/>
  <c r="X180" i="131"/>
  <c r="X179" i="131"/>
  <c r="X178" i="131"/>
  <c r="X177" i="131"/>
  <c r="X176" i="131"/>
  <c r="X175" i="131"/>
  <c r="X174" i="131"/>
  <c r="X173" i="131"/>
  <c r="X172" i="131"/>
  <c r="X171" i="131"/>
  <c r="X170" i="131"/>
  <c r="X169" i="131"/>
  <c r="X168" i="131"/>
  <c r="X167" i="131"/>
  <c r="X166" i="131"/>
  <c r="X165" i="131"/>
  <c r="X164" i="131"/>
  <c r="X163" i="131"/>
  <c r="X162" i="131"/>
  <c r="X161" i="131"/>
  <c r="X160" i="131"/>
  <c r="X159" i="131"/>
  <c r="X158" i="131"/>
  <c r="X157" i="131"/>
  <c r="X156" i="131"/>
  <c r="X155" i="131"/>
  <c r="X154" i="131"/>
  <c r="X153" i="131"/>
  <c r="X152" i="131"/>
  <c r="X151" i="131"/>
  <c r="X150" i="131"/>
  <c r="X149" i="131"/>
  <c r="X148" i="131"/>
  <c r="X147" i="131"/>
  <c r="X146" i="131"/>
  <c r="X145" i="131"/>
  <c r="X144" i="131"/>
  <c r="X143" i="131"/>
  <c r="X142" i="131"/>
  <c r="X141" i="131"/>
  <c r="X140" i="131"/>
  <c r="X139" i="131"/>
  <c r="X138" i="131"/>
  <c r="X137" i="131"/>
  <c r="X136" i="131"/>
  <c r="X135" i="131"/>
  <c r="X134" i="131"/>
  <c r="X133" i="131"/>
  <c r="X132" i="131"/>
  <c r="X131" i="131"/>
  <c r="X130" i="131"/>
  <c r="X129" i="131"/>
  <c r="X128" i="131"/>
  <c r="X127" i="131"/>
  <c r="X126" i="131"/>
  <c r="X125" i="131"/>
  <c r="X124" i="131"/>
  <c r="X123" i="131"/>
  <c r="X122" i="131"/>
  <c r="X121" i="131"/>
  <c r="X120" i="131"/>
  <c r="X119" i="131"/>
  <c r="S2561" i="2"/>
  <c r="T2561" i="2"/>
  <c r="AA2561" i="2"/>
  <c r="A2609" i="2"/>
  <c r="S2523" i="2"/>
  <c r="S2524" i="2"/>
  <c r="S2525" i="2"/>
  <c r="S2526" i="2"/>
  <c r="S2527" i="2"/>
  <c r="S2528" i="2"/>
  <c r="S2529" i="2"/>
  <c r="S2530" i="2"/>
  <c r="S2531" i="2"/>
  <c r="S2532" i="2"/>
  <c r="S2533" i="2"/>
  <c r="S2534" i="2"/>
  <c r="S2535" i="2"/>
  <c r="S2536" i="2"/>
  <c r="S2537" i="2"/>
  <c r="S2538" i="2"/>
  <c r="S2539" i="2"/>
  <c r="S2540" i="2"/>
  <c r="S2541" i="2"/>
  <c r="S2542" i="2"/>
  <c r="S2543" i="2"/>
  <c r="S2544" i="2"/>
  <c r="S2545" i="2"/>
  <c r="S2546" i="2"/>
  <c r="S2547" i="2"/>
  <c r="S2548" i="2"/>
  <c r="S2549" i="2"/>
  <c r="S2550" i="2"/>
  <c r="S2551" i="2"/>
  <c r="S2552" i="2"/>
  <c r="S2553" i="2"/>
  <c r="S2554" i="2"/>
  <c r="S2555" i="2"/>
  <c r="S2556" i="2"/>
  <c r="S2557" i="2"/>
  <c r="S2558" i="2"/>
  <c r="S2559" i="2"/>
  <c r="S2560" i="2"/>
  <c r="S2562" i="2"/>
  <c r="T2523" i="2"/>
  <c r="T2524" i="2"/>
  <c r="T2525" i="2"/>
  <c r="T2526" i="2"/>
  <c r="T2527" i="2"/>
  <c r="T2528" i="2"/>
  <c r="T2529" i="2"/>
  <c r="T2530" i="2"/>
  <c r="T2531" i="2"/>
  <c r="T2532" i="2"/>
  <c r="T2533" i="2"/>
  <c r="T2534" i="2"/>
  <c r="T2535" i="2"/>
  <c r="T2536" i="2"/>
  <c r="T2537" i="2"/>
  <c r="T2538" i="2"/>
  <c r="T2539" i="2"/>
  <c r="T2540" i="2"/>
  <c r="T2541" i="2"/>
  <c r="T2542" i="2"/>
  <c r="T2543" i="2"/>
  <c r="T2544" i="2"/>
  <c r="T2545" i="2"/>
  <c r="T2546" i="2"/>
  <c r="T2547" i="2"/>
  <c r="T2548" i="2"/>
  <c r="T2549" i="2"/>
  <c r="T2550" i="2"/>
  <c r="T2551" i="2"/>
  <c r="T2552" i="2"/>
  <c r="T2553" i="2"/>
  <c r="T2554" i="2"/>
  <c r="T2555" i="2"/>
  <c r="T2556" i="2"/>
  <c r="T2557" i="2"/>
  <c r="T2558" i="2"/>
  <c r="T2559" i="2"/>
  <c r="T2560" i="2"/>
  <c r="T2562" i="2"/>
  <c r="AA2523" i="2"/>
  <c r="AA2524" i="2"/>
  <c r="AA2525" i="2"/>
  <c r="AA2526" i="2"/>
  <c r="AA2527" i="2"/>
  <c r="AA2528" i="2"/>
  <c r="AA2529" i="2"/>
  <c r="AA2530" i="2"/>
  <c r="AA2531" i="2"/>
  <c r="AA2532" i="2"/>
  <c r="AA2533" i="2"/>
  <c r="AA2534" i="2"/>
  <c r="AA2535" i="2"/>
  <c r="AA2536" i="2"/>
  <c r="AA2537" i="2"/>
  <c r="AA2538" i="2"/>
  <c r="AA2539" i="2"/>
  <c r="AA2540" i="2"/>
  <c r="AA2541" i="2"/>
  <c r="AA2542" i="2"/>
  <c r="AA2543" i="2"/>
  <c r="AA2544" i="2"/>
  <c r="AA2545" i="2"/>
  <c r="AA2546" i="2"/>
  <c r="AA2547" i="2"/>
  <c r="AA2548" i="2"/>
  <c r="AA2549" i="2"/>
  <c r="AA2550" i="2"/>
  <c r="AA2551" i="2"/>
  <c r="AA2552" i="2"/>
  <c r="AA2553" i="2"/>
  <c r="AA2554" i="2"/>
  <c r="AA2555" i="2"/>
  <c r="AA2556" i="2"/>
  <c r="AA2557" i="2"/>
  <c r="AA2558" i="2"/>
  <c r="AA2559" i="2"/>
  <c r="AA2560" i="2"/>
  <c r="AA2562" i="2"/>
  <c r="S2505" i="2"/>
  <c r="S2506" i="2"/>
  <c r="S2507" i="2"/>
  <c r="S2508" i="2"/>
  <c r="S2509" i="2"/>
  <c r="S2510" i="2"/>
  <c r="S2511" i="2"/>
  <c r="S2512" i="2"/>
  <c r="S2513" i="2"/>
  <c r="S2514" i="2"/>
  <c r="S2515" i="2"/>
  <c r="S2516" i="2"/>
  <c r="S2517" i="2"/>
  <c r="S2518" i="2"/>
  <c r="S2519" i="2"/>
  <c r="S2520" i="2"/>
  <c r="S2521" i="2"/>
  <c r="S2522" i="2"/>
  <c r="T2505" i="2"/>
  <c r="T2506" i="2"/>
  <c r="T2507" i="2"/>
  <c r="T2508" i="2"/>
  <c r="T2509" i="2"/>
  <c r="T2510" i="2"/>
  <c r="T2511" i="2"/>
  <c r="T2512" i="2"/>
  <c r="T2513" i="2"/>
  <c r="T2514" i="2"/>
  <c r="T2515" i="2"/>
  <c r="T2516" i="2"/>
  <c r="T2517" i="2"/>
  <c r="T2518" i="2"/>
  <c r="T2519" i="2"/>
  <c r="T2520" i="2"/>
  <c r="T2521" i="2"/>
  <c r="T2522" i="2"/>
  <c r="AA2505" i="2"/>
  <c r="AE202" i="131" s="1"/>
  <c r="AA2506" i="2"/>
  <c r="AE203" i="131" s="1"/>
  <c r="AA2507" i="2"/>
  <c r="AE205" i="131" s="1"/>
  <c r="AA2508" i="2"/>
  <c r="AE206" i="131" s="1"/>
  <c r="AA2509" i="2"/>
  <c r="AE210" i="131" s="1"/>
  <c r="AA2510" i="2"/>
  <c r="AE208" i="131" s="1"/>
  <c r="AA2511" i="2"/>
  <c r="AE209" i="131" s="1"/>
  <c r="AA2512" i="2"/>
  <c r="AE211" i="131" s="1"/>
  <c r="AA2513" i="2"/>
  <c r="AE212" i="131" s="1"/>
  <c r="AA2514" i="2"/>
  <c r="AE214" i="131" s="1"/>
  <c r="AA2515" i="2"/>
  <c r="AE215" i="131" s="1"/>
  <c r="AA2516" i="2"/>
  <c r="AE217" i="131" s="1"/>
  <c r="AA2517" i="2"/>
  <c r="AE218" i="131" s="1"/>
  <c r="AA2518" i="2"/>
  <c r="AE223" i="131" s="1"/>
  <c r="AA2519" i="2"/>
  <c r="AE224" i="131" s="1"/>
  <c r="AA2520" i="2"/>
  <c r="AE225" i="131" s="1"/>
  <c r="AA2521" i="2"/>
  <c r="AE227" i="131" s="1"/>
  <c r="AA2522" i="2"/>
  <c r="AE229" i="131" s="1"/>
  <c r="S2482" i="2"/>
  <c r="S2483" i="2"/>
  <c r="S2484" i="2"/>
  <c r="S2485" i="2"/>
  <c r="S2486" i="2"/>
  <c r="S2487" i="2"/>
  <c r="S2488" i="2"/>
  <c r="S2489" i="2"/>
  <c r="S2490" i="2"/>
  <c r="S2491" i="2"/>
  <c r="S2492" i="2"/>
  <c r="S2493" i="2"/>
  <c r="S2494" i="2"/>
  <c r="S2495" i="2"/>
  <c r="S2496" i="2"/>
  <c r="S2497" i="2"/>
  <c r="S2498" i="2"/>
  <c r="S2499" i="2"/>
  <c r="S2500" i="2"/>
  <c r="S2501" i="2"/>
  <c r="S2502" i="2"/>
  <c r="S2503" i="2"/>
  <c r="S2504" i="2"/>
  <c r="T2482" i="2"/>
  <c r="T2483" i="2"/>
  <c r="T2484" i="2"/>
  <c r="T2485" i="2"/>
  <c r="T2486" i="2"/>
  <c r="T2487" i="2"/>
  <c r="T2488" i="2"/>
  <c r="T2489" i="2"/>
  <c r="T2490" i="2"/>
  <c r="T2491" i="2"/>
  <c r="T2492" i="2"/>
  <c r="T2493" i="2"/>
  <c r="T2494" i="2"/>
  <c r="T2495" i="2"/>
  <c r="T2496" i="2"/>
  <c r="T2497" i="2"/>
  <c r="T2498" i="2"/>
  <c r="T2499" i="2"/>
  <c r="T2500" i="2"/>
  <c r="T2501" i="2"/>
  <c r="T2502" i="2"/>
  <c r="T2503" i="2"/>
  <c r="T2504" i="2"/>
  <c r="AA2482" i="2"/>
  <c r="AE171" i="131" s="1"/>
  <c r="AA2483" i="2"/>
  <c r="AE173" i="131" s="1"/>
  <c r="AA2484" i="2"/>
  <c r="AE174" i="131" s="1"/>
  <c r="AA2485" i="2"/>
  <c r="AE175" i="131" s="1"/>
  <c r="AA2486" i="2"/>
  <c r="AE176" i="131" s="1"/>
  <c r="AA2487" i="2"/>
  <c r="AE177" i="131" s="1"/>
  <c r="AA2488" i="2"/>
  <c r="AE178" i="131" s="1"/>
  <c r="AA2489" i="2"/>
  <c r="AE180" i="131" s="1"/>
  <c r="AA2490" i="2"/>
  <c r="AE181" i="131" s="1"/>
  <c r="AA2491" i="2"/>
  <c r="AE183" i="131" s="1"/>
  <c r="AA2492" i="2"/>
  <c r="AE187" i="131" s="1"/>
  <c r="AA2493" i="2"/>
  <c r="AE188" i="131" s="1"/>
  <c r="AA2494" i="2"/>
  <c r="AE189" i="131" s="1"/>
  <c r="AA2495" i="2"/>
  <c r="AE191" i="131" s="1"/>
  <c r="AA2496" i="2"/>
  <c r="AE192" i="131" s="1"/>
  <c r="AA2497" i="2"/>
  <c r="AE194" i="131" s="1"/>
  <c r="AA2498" i="2"/>
  <c r="AE195" i="131" s="1"/>
  <c r="AA2499" i="2"/>
  <c r="AE196" i="131" s="1"/>
  <c r="AA2500" i="2"/>
  <c r="AE197" i="131" s="1"/>
  <c r="AA2501" i="2"/>
  <c r="AE198" i="131" s="1"/>
  <c r="AA2502" i="2"/>
  <c r="AE199" i="131" s="1"/>
  <c r="AA2503" i="2"/>
  <c r="AE200" i="131" s="1"/>
  <c r="AA2504" i="2"/>
  <c r="AE201" i="131" s="1"/>
  <c r="X3" i="131" l="1"/>
  <c r="X4" i="131"/>
  <c r="X5" i="131"/>
  <c r="X6" i="131"/>
  <c r="X7" i="131"/>
  <c r="X8" i="131"/>
  <c r="X9" i="131"/>
  <c r="X10" i="131"/>
  <c r="X11" i="131"/>
  <c r="X12" i="131"/>
  <c r="X13" i="131"/>
  <c r="X14" i="131"/>
  <c r="X15" i="131"/>
  <c r="X16" i="131"/>
  <c r="X17" i="131"/>
  <c r="X18" i="131"/>
  <c r="X19" i="131"/>
  <c r="X20" i="131"/>
  <c r="X21" i="131"/>
  <c r="X22" i="131"/>
  <c r="X23" i="131"/>
  <c r="X24" i="131"/>
  <c r="X25" i="131"/>
  <c r="X26" i="131"/>
  <c r="X27" i="131"/>
  <c r="X28" i="131"/>
  <c r="X29" i="131"/>
  <c r="X30" i="131"/>
  <c r="X31" i="131"/>
  <c r="X32" i="131"/>
  <c r="X33" i="131"/>
  <c r="X34" i="131"/>
  <c r="X35" i="131"/>
  <c r="X36" i="131"/>
  <c r="X37" i="131"/>
  <c r="X38" i="131"/>
  <c r="X39" i="131"/>
  <c r="X40" i="131"/>
  <c r="X41" i="131"/>
  <c r="X42" i="131"/>
  <c r="X43" i="131"/>
  <c r="X44" i="131"/>
  <c r="X45" i="131"/>
  <c r="X46" i="131"/>
  <c r="X47" i="131"/>
  <c r="X48" i="131"/>
  <c r="X49" i="131"/>
  <c r="X50" i="131"/>
  <c r="X51" i="131"/>
  <c r="X52" i="131"/>
  <c r="X53" i="131"/>
  <c r="X54" i="131"/>
  <c r="X55" i="131"/>
  <c r="X56" i="131"/>
  <c r="X57" i="131"/>
  <c r="X58" i="131"/>
  <c r="X59" i="131"/>
  <c r="X60" i="131"/>
  <c r="X61" i="131"/>
  <c r="X62" i="131"/>
  <c r="X63" i="131"/>
  <c r="X64" i="131"/>
  <c r="X65" i="131"/>
  <c r="X66" i="131"/>
  <c r="X67" i="131"/>
  <c r="X68" i="131"/>
  <c r="X69" i="131"/>
  <c r="X70" i="131"/>
  <c r="X71" i="131"/>
  <c r="X72" i="131"/>
  <c r="X73" i="131"/>
  <c r="X74" i="131"/>
  <c r="X75" i="131"/>
  <c r="X76" i="131"/>
  <c r="X77" i="131"/>
  <c r="X78" i="131"/>
  <c r="X79" i="131"/>
  <c r="X80" i="131"/>
  <c r="X81" i="131"/>
  <c r="X82" i="131"/>
  <c r="X83" i="131"/>
  <c r="X84" i="131"/>
  <c r="X85" i="131"/>
  <c r="X86" i="131"/>
  <c r="X87" i="131"/>
  <c r="X88" i="131"/>
  <c r="X89" i="131"/>
  <c r="X90" i="131"/>
  <c r="X91" i="131"/>
  <c r="X92" i="131"/>
  <c r="X93" i="131"/>
  <c r="X94" i="131"/>
  <c r="X95" i="131"/>
  <c r="X96" i="131"/>
  <c r="X97" i="131"/>
  <c r="X98" i="131"/>
  <c r="X99" i="131"/>
  <c r="X100" i="131"/>
  <c r="X101" i="131"/>
  <c r="X102" i="131"/>
  <c r="X103" i="131"/>
  <c r="X104" i="131"/>
  <c r="X105" i="131"/>
  <c r="X106" i="131"/>
  <c r="X107" i="131"/>
  <c r="X108" i="131"/>
  <c r="X109" i="131"/>
  <c r="X110" i="131"/>
  <c r="X111" i="131"/>
  <c r="X112" i="131"/>
  <c r="X113" i="131"/>
  <c r="X114" i="131"/>
  <c r="X115" i="131"/>
  <c r="X116" i="131"/>
  <c r="X117" i="131"/>
  <c r="X118" i="131"/>
  <c r="AB3" i="131"/>
  <c r="AB4" i="131"/>
  <c r="AB5" i="131"/>
  <c r="AB6" i="131"/>
  <c r="AB7" i="131"/>
  <c r="AB8" i="131"/>
  <c r="AB9" i="131"/>
  <c r="AB10" i="131"/>
  <c r="AB11" i="131"/>
  <c r="AB12" i="131"/>
  <c r="AB13" i="131"/>
  <c r="AB14" i="131"/>
  <c r="AB15" i="131"/>
  <c r="AB16" i="131"/>
  <c r="AB17" i="131"/>
  <c r="AB18" i="131"/>
  <c r="AB19" i="131"/>
  <c r="AB20" i="131"/>
  <c r="AB21" i="131"/>
  <c r="AB22" i="131"/>
  <c r="AB23" i="131"/>
  <c r="AB24" i="131"/>
  <c r="AB25" i="131"/>
  <c r="AB26" i="131"/>
  <c r="AB27" i="131"/>
  <c r="AB28" i="131"/>
  <c r="AB29" i="131"/>
  <c r="AB30" i="131"/>
  <c r="AB31" i="131"/>
  <c r="AB32" i="131"/>
  <c r="AB33" i="131"/>
  <c r="AB34" i="131"/>
  <c r="AB35" i="131"/>
  <c r="AB36" i="131"/>
  <c r="AB37" i="131"/>
  <c r="AB38" i="131"/>
  <c r="AB39" i="131"/>
  <c r="AB40" i="131"/>
  <c r="AB41" i="131"/>
  <c r="AB42" i="131"/>
  <c r="AB43" i="131"/>
  <c r="AB44" i="131"/>
  <c r="AB45" i="131"/>
  <c r="AB46" i="131"/>
  <c r="AB47" i="131"/>
  <c r="AB48" i="131"/>
  <c r="AB49" i="131"/>
  <c r="AB50" i="131"/>
  <c r="AB51" i="131"/>
  <c r="AB52" i="131"/>
  <c r="AB53" i="131"/>
  <c r="AB54" i="131"/>
  <c r="AB55" i="131"/>
  <c r="AB56" i="131"/>
  <c r="AB57" i="131"/>
  <c r="AB58" i="131"/>
  <c r="AB59" i="131"/>
  <c r="AB60" i="131"/>
  <c r="AB61" i="131"/>
  <c r="AB62" i="131"/>
  <c r="AB63" i="131"/>
  <c r="AB64" i="131"/>
  <c r="AB65" i="131"/>
  <c r="AB66" i="131"/>
  <c r="AB67" i="131"/>
  <c r="AB68" i="131"/>
  <c r="AB69" i="131"/>
  <c r="AB70" i="131"/>
  <c r="AB71" i="131"/>
  <c r="AB72" i="131"/>
  <c r="AB73" i="131"/>
  <c r="AB74" i="131"/>
  <c r="AB75" i="131"/>
  <c r="AB76" i="131"/>
  <c r="AB77" i="131"/>
  <c r="AB78" i="131"/>
  <c r="AB79" i="131"/>
  <c r="AB80" i="131"/>
  <c r="AB81" i="131"/>
  <c r="AB82" i="131"/>
  <c r="AB83" i="131"/>
  <c r="AB84" i="131"/>
  <c r="AB85" i="131"/>
  <c r="AB86" i="131"/>
  <c r="AB87" i="131"/>
  <c r="AB88" i="131"/>
  <c r="AB89" i="131"/>
  <c r="AB90" i="131"/>
  <c r="AB91" i="131"/>
  <c r="AB92" i="131"/>
  <c r="AB93" i="131"/>
  <c r="AB94" i="131"/>
  <c r="AB95" i="131"/>
  <c r="AB96" i="131"/>
  <c r="AB97" i="131"/>
  <c r="AB98" i="131"/>
  <c r="AB99" i="131"/>
  <c r="AB100" i="131"/>
  <c r="AB101" i="131"/>
  <c r="AB102" i="131"/>
  <c r="AB103" i="131"/>
  <c r="AB104" i="131"/>
  <c r="AB105" i="131"/>
  <c r="AB106" i="131"/>
  <c r="AB107" i="131"/>
  <c r="AB108" i="131"/>
  <c r="AB109" i="131"/>
  <c r="AB110" i="131"/>
  <c r="AB111" i="131"/>
  <c r="AB112" i="131"/>
  <c r="AB113" i="131"/>
  <c r="AB114" i="131"/>
  <c r="AB115" i="131"/>
  <c r="AB116" i="131"/>
  <c r="AB117" i="131"/>
  <c r="AB118" i="131"/>
  <c r="AC3" i="131"/>
  <c r="AC4" i="131"/>
  <c r="AC5" i="131"/>
  <c r="AC6" i="131"/>
  <c r="AC7" i="131"/>
  <c r="AC8" i="131"/>
  <c r="AC9" i="131"/>
  <c r="AC10" i="131"/>
  <c r="AC11" i="131"/>
  <c r="AC12" i="131"/>
  <c r="AC13" i="131"/>
  <c r="AC14" i="131"/>
  <c r="AC15" i="131"/>
  <c r="AC16" i="131"/>
  <c r="AC17" i="131"/>
  <c r="AC18" i="131"/>
  <c r="AC19" i="131"/>
  <c r="AC20" i="131"/>
  <c r="AC21" i="131"/>
  <c r="AC22" i="131"/>
  <c r="AC23" i="131"/>
  <c r="AC24" i="131"/>
  <c r="AC25" i="131"/>
  <c r="AC26" i="131"/>
  <c r="AC27" i="131"/>
  <c r="AC28" i="131"/>
  <c r="AC29" i="131"/>
  <c r="AC30" i="131"/>
  <c r="AC31" i="131"/>
  <c r="AC32" i="131"/>
  <c r="AC33" i="131"/>
  <c r="AC34" i="131"/>
  <c r="AC35" i="131"/>
  <c r="AC36" i="131"/>
  <c r="AC37" i="131"/>
  <c r="AC38" i="131"/>
  <c r="AC39" i="131"/>
  <c r="AC40" i="131"/>
  <c r="AC41" i="131"/>
  <c r="AC42" i="131"/>
  <c r="AC43" i="131"/>
  <c r="AC44" i="131"/>
  <c r="AC45" i="131"/>
  <c r="AC46" i="131"/>
  <c r="AC47" i="131"/>
  <c r="AC48" i="131"/>
  <c r="AC49" i="131"/>
  <c r="AC50" i="131"/>
  <c r="AC51" i="131"/>
  <c r="AC52" i="131"/>
  <c r="AC53" i="131"/>
  <c r="AC54" i="131"/>
  <c r="AC55" i="131"/>
  <c r="AC56" i="131"/>
  <c r="AC57" i="131"/>
  <c r="AC58" i="131"/>
  <c r="AC59" i="131"/>
  <c r="AC60" i="131"/>
  <c r="AC61" i="131"/>
  <c r="AC62" i="131"/>
  <c r="AC63" i="131"/>
  <c r="AC64" i="131"/>
  <c r="AC65" i="131"/>
  <c r="AC66" i="131"/>
  <c r="AC67" i="131"/>
  <c r="AC68" i="131"/>
  <c r="AC69" i="131"/>
  <c r="AC70" i="131"/>
  <c r="AC71" i="131"/>
  <c r="AC72" i="131"/>
  <c r="AC73" i="131"/>
  <c r="AC74" i="131"/>
  <c r="AC75" i="131"/>
  <c r="AC76" i="131"/>
  <c r="AC77" i="131"/>
  <c r="AC78" i="131"/>
  <c r="AC79" i="131"/>
  <c r="AC80" i="131"/>
  <c r="AC81" i="131"/>
  <c r="AC82" i="131"/>
  <c r="AC83" i="131"/>
  <c r="AC84" i="131"/>
  <c r="AC85" i="131"/>
  <c r="AC86" i="131"/>
  <c r="AC87" i="131"/>
  <c r="AC88" i="131"/>
  <c r="AC89" i="131"/>
  <c r="AC90" i="131"/>
  <c r="AC91" i="131"/>
  <c r="AC92" i="131"/>
  <c r="AC93" i="131"/>
  <c r="AC94" i="131"/>
  <c r="AC95" i="131"/>
  <c r="AC96" i="131"/>
  <c r="AC97" i="131"/>
  <c r="AC98" i="131"/>
  <c r="AC99" i="131"/>
  <c r="AC100" i="131"/>
  <c r="AC101" i="131"/>
  <c r="AC102" i="131"/>
  <c r="AC103" i="131"/>
  <c r="AC104" i="131"/>
  <c r="AC105" i="131"/>
  <c r="AC106" i="131"/>
  <c r="AC107" i="131"/>
  <c r="AC108" i="131"/>
  <c r="AC109" i="131"/>
  <c r="AC110" i="131"/>
  <c r="AC111" i="131"/>
  <c r="AC112" i="131"/>
  <c r="AC113" i="131"/>
  <c r="AC114" i="131"/>
  <c r="AC115" i="131"/>
  <c r="AC116" i="131"/>
  <c r="AC117" i="131"/>
  <c r="AC118" i="131"/>
  <c r="AD3" i="131"/>
  <c r="AD4" i="131"/>
  <c r="AD5" i="131"/>
  <c r="AD6" i="131"/>
  <c r="AD7" i="131"/>
  <c r="AD8" i="131"/>
  <c r="AD9" i="131"/>
  <c r="AD10" i="131"/>
  <c r="AD11" i="131"/>
  <c r="AD12" i="131"/>
  <c r="AD13" i="131"/>
  <c r="AD14" i="131"/>
  <c r="AD15" i="131"/>
  <c r="AD16" i="131"/>
  <c r="AD17" i="131"/>
  <c r="AD18" i="131"/>
  <c r="AD19" i="131"/>
  <c r="AD20" i="131"/>
  <c r="AD21" i="131"/>
  <c r="AD22" i="131"/>
  <c r="AD23" i="131"/>
  <c r="AD24" i="131"/>
  <c r="AD25" i="131"/>
  <c r="AD26" i="131"/>
  <c r="AD27" i="131"/>
  <c r="AD28" i="131"/>
  <c r="AD29" i="131"/>
  <c r="AD30" i="131"/>
  <c r="AD31" i="131"/>
  <c r="AD32" i="131"/>
  <c r="AD33" i="131"/>
  <c r="AD34" i="131"/>
  <c r="AD35" i="131"/>
  <c r="AD36" i="131"/>
  <c r="AD37" i="131"/>
  <c r="AD38" i="131"/>
  <c r="AD39" i="131"/>
  <c r="AD40" i="131"/>
  <c r="AD41" i="131"/>
  <c r="AD42" i="131"/>
  <c r="AD43" i="131"/>
  <c r="AD44" i="131"/>
  <c r="AD45" i="131"/>
  <c r="AD46" i="131"/>
  <c r="AD47" i="131"/>
  <c r="AD48" i="131"/>
  <c r="AD49" i="131"/>
  <c r="AD50" i="131"/>
  <c r="AD51" i="131"/>
  <c r="AD52" i="131"/>
  <c r="AD53" i="131"/>
  <c r="AD54" i="131"/>
  <c r="AD55" i="131"/>
  <c r="AD56" i="131"/>
  <c r="AD57" i="131"/>
  <c r="AD58" i="131"/>
  <c r="AD59" i="131"/>
  <c r="AD60" i="131"/>
  <c r="AD61" i="131"/>
  <c r="AD62" i="131"/>
  <c r="AD63" i="131"/>
  <c r="AD64" i="131"/>
  <c r="AD65" i="131"/>
  <c r="AD66" i="131"/>
  <c r="AD67" i="131"/>
  <c r="AD68" i="131"/>
  <c r="AD69" i="131"/>
  <c r="AD70" i="131"/>
  <c r="AD71" i="131"/>
  <c r="AD72" i="131"/>
  <c r="AD73" i="131"/>
  <c r="AD74" i="131"/>
  <c r="AD75" i="131"/>
  <c r="AD76" i="131"/>
  <c r="AD77" i="131"/>
  <c r="AD78" i="131"/>
  <c r="AD79" i="131"/>
  <c r="AD80" i="131"/>
  <c r="AD81" i="131"/>
  <c r="AD82" i="131"/>
  <c r="AD83" i="131"/>
  <c r="AD84" i="131"/>
  <c r="AD85" i="131"/>
  <c r="AD86" i="131"/>
  <c r="AD87" i="131"/>
  <c r="AD88" i="131"/>
  <c r="AD89" i="131"/>
  <c r="AD90" i="131"/>
  <c r="AD91" i="131"/>
  <c r="AD92" i="131"/>
  <c r="AD93" i="131"/>
  <c r="AD94" i="131"/>
  <c r="AD95" i="131"/>
  <c r="AD96" i="131"/>
  <c r="AD97" i="131"/>
  <c r="AD98" i="131"/>
  <c r="AD99" i="131"/>
  <c r="AD100" i="131"/>
  <c r="AD101" i="131"/>
  <c r="AD102" i="131"/>
  <c r="AD103" i="131"/>
  <c r="AD104" i="131"/>
  <c r="AD105" i="131"/>
  <c r="AD106" i="131"/>
  <c r="AD107" i="131"/>
  <c r="AD108" i="131"/>
  <c r="AD109" i="131"/>
  <c r="AD110" i="131"/>
  <c r="AD111" i="131"/>
  <c r="AD112" i="131"/>
  <c r="AD113" i="131"/>
  <c r="AD114" i="131"/>
  <c r="AD115" i="131"/>
  <c r="AD116" i="131"/>
  <c r="AD117" i="131"/>
  <c r="AD118" i="131"/>
  <c r="AE3" i="131"/>
  <c r="AE5" i="131"/>
  <c r="AE10" i="131"/>
  <c r="AE13" i="131"/>
  <c r="AE16" i="131"/>
  <c r="AE18" i="131"/>
  <c r="AE29" i="131"/>
  <c r="AE31" i="131"/>
  <c r="AE50" i="131"/>
  <c r="AE55" i="131"/>
  <c r="AE59" i="131"/>
  <c r="AE60" i="131"/>
  <c r="AE66" i="131"/>
  <c r="AE82" i="131"/>
  <c r="AE88" i="131"/>
  <c r="AE95" i="131"/>
  <c r="AE117" i="131"/>
  <c r="S2480" i="2"/>
  <c r="T2480" i="2"/>
  <c r="AA2480" i="2"/>
  <c r="AE168" i="131" s="1"/>
  <c r="S2470" i="2"/>
  <c r="T2470" i="2"/>
  <c r="AA2470" i="2"/>
  <c r="AE155" i="131" s="1"/>
  <c r="S2441" i="2"/>
  <c r="T2441" i="2"/>
  <c r="AA2441" i="2"/>
  <c r="AE122" i="131" s="1"/>
  <c r="S2439" i="2"/>
  <c r="S2440" i="2"/>
  <c r="S2442" i="2"/>
  <c r="S2443" i="2"/>
  <c r="S2444" i="2"/>
  <c r="S2445" i="2"/>
  <c r="S2446" i="2"/>
  <c r="S2447" i="2"/>
  <c r="S2448" i="2"/>
  <c r="S2449" i="2"/>
  <c r="S2450" i="2"/>
  <c r="S2451" i="2"/>
  <c r="S2452" i="2"/>
  <c r="S2453" i="2"/>
  <c r="S2454" i="2"/>
  <c r="S2455" i="2"/>
  <c r="S2456" i="2"/>
  <c r="S2457" i="2"/>
  <c r="S2458" i="2"/>
  <c r="S2459" i="2"/>
  <c r="S2460" i="2"/>
  <c r="S2461" i="2"/>
  <c r="S2462" i="2"/>
  <c r="S2463" i="2"/>
  <c r="S2464" i="2"/>
  <c r="S2465" i="2"/>
  <c r="S2466" i="2"/>
  <c r="S2467" i="2"/>
  <c r="S2468" i="2"/>
  <c r="S2469" i="2"/>
  <c r="S2471" i="2"/>
  <c r="S2472" i="2"/>
  <c r="S2473" i="2"/>
  <c r="S2474" i="2"/>
  <c r="S2475" i="2"/>
  <c r="S2476" i="2"/>
  <c r="S2477" i="2"/>
  <c r="S2478" i="2"/>
  <c r="S2479" i="2"/>
  <c r="S2481" i="2"/>
  <c r="T2439" i="2"/>
  <c r="T2440" i="2"/>
  <c r="T2442" i="2"/>
  <c r="T2443" i="2"/>
  <c r="T2444" i="2"/>
  <c r="T2445" i="2"/>
  <c r="T2446" i="2"/>
  <c r="T2447" i="2"/>
  <c r="T2448" i="2"/>
  <c r="T2449" i="2"/>
  <c r="T2450" i="2"/>
  <c r="T2451" i="2"/>
  <c r="T2452" i="2"/>
  <c r="T2453" i="2"/>
  <c r="T2454" i="2"/>
  <c r="T2455" i="2"/>
  <c r="T2456" i="2"/>
  <c r="T2457" i="2"/>
  <c r="T2458" i="2"/>
  <c r="T2459" i="2"/>
  <c r="T2460" i="2"/>
  <c r="T2461" i="2"/>
  <c r="T2462" i="2"/>
  <c r="T2463" i="2"/>
  <c r="T2464" i="2"/>
  <c r="T2465" i="2"/>
  <c r="T2466" i="2"/>
  <c r="T2467" i="2"/>
  <c r="T2468" i="2"/>
  <c r="T2469" i="2"/>
  <c r="T2471" i="2"/>
  <c r="T2472" i="2"/>
  <c r="T2473" i="2"/>
  <c r="T2474" i="2"/>
  <c r="T2475" i="2"/>
  <c r="T2476" i="2"/>
  <c r="T2477" i="2"/>
  <c r="T2478" i="2"/>
  <c r="T2479" i="2"/>
  <c r="T2481" i="2"/>
  <c r="AA2439" i="2"/>
  <c r="AE120" i="131" s="1"/>
  <c r="AA2440" i="2"/>
  <c r="AE121" i="131" s="1"/>
  <c r="AA2442" i="2"/>
  <c r="AE123" i="131" s="1"/>
  <c r="AA2443" i="2"/>
  <c r="AE124" i="131" s="1"/>
  <c r="AA2444" i="2"/>
  <c r="AE125" i="131" s="1"/>
  <c r="AA2445" i="2"/>
  <c r="AE126" i="131" s="1"/>
  <c r="AA2446" i="2"/>
  <c r="AE127" i="131" s="1"/>
  <c r="AA2447" i="2"/>
  <c r="AE128" i="131" s="1"/>
  <c r="AA2448" i="2"/>
  <c r="AE129" i="131" s="1"/>
  <c r="AA2449" i="2"/>
  <c r="AE130" i="131" s="1"/>
  <c r="AA2450" i="2"/>
  <c r="AE132" i="131" s="1"/>
  <c r="AA2451" i="2"/>
  <c r="AA2452" i="2"/>
  <c r="AE134" i="131" s="1"/>
  <c r="AA2453" i="2"/>
  <c r="AE135" i="131" s="1"/>
  <c r="AA2454" i="2"/>
  <c r="AE136" i="131" s="1"/>
  <c r="AA2455" i="2"/>
  <c r="AE138" i="131" s="1"/>
  <c r="AA2456" i="2"/>
  <c r="AE139" i="131" s="1"/>
  <c r="AA2457" i="2"/>
  <c r="AE140" i="131" s="1"/>
  <c r="AA2458" i="2"/>
  <c r="AE141" i="131" s="1"/>
  <c r="AA2459" i="2"/>
  <c r="AE142" i="131" s="1"/>
  <c r="AA2460" i="2"/>
  <c r="AE143" i="131" s="1"/>
  <c r="AA2461" i="2"/>
  <c r="AE144" i="131" s="1"/>
  <c r="AA2462" i="2"/>
  <c r="AE145" i="131" s="1"/>
  <c r="AA2463" i="2"/>
  <c r="AE146" i="131" s="1"/>
  <c r="AA2464" i="2"/>
  <c r="AE148" i="131" s="1"/>
  <c r="AA2465" i="2"/>
  <c r="AE149" i="131" s="1"/>
  <c r="AA2466" i="2"/>
  <c r="AE150" i="131" s="1"/>
  <c r="AA2467" i="2"/>
  <c r="AE151" i="131" s="1"/>
  <c r="AA2468" i="2"/>
  <c r="AE152" i="131" s="1"/>
  <c r="AA2469" i="2"/>
  <c r="AE153" i="131" s="1"/>
  <c r="AA2471" i="2"/>
  <c r="AE156" i="131" s="1"/>
  <c r="AA2472" i="2"/>
  <c r="AE157" i="131" s="1"/>
  <c r="AA2473" i="2"/>
  <c r="AE159" i="131" s="1"/>
  <c r="AA2474" i="2"/>
  <c r="AE160" i="131" s="1"/>
  <c r="AA2475" i="2"/>
  <c r="AE162" i="131" s="1"/>
  <c r="AA2476" i="2"/>
  <c r="AE163" i="131" s="1"/>
  <c r="AA2477" i="2"/>
  <c r="AE164" i="131" s="1"/>
  <c r="AA2478" i="2"/>
  <c r="AE166" i="131" s="1"/>
  <c r="AA2479" i="2"/>
  <c r="AE167" i="131" s="1"/>
  <c r="AA2481" i="2"/>
  <c r="AE169" i="131" s="1"/>
  <c r="S2420" i="2"/>
  <c r="T2420" i="2"/>
  <c r="AA2420" i="2"/>
  <c r="AE99" i="131" s="1"/>
  <c r="D2426" i="2"/>
  <c r="S2426" i="2"/>
  <c r="T2426" i="2"/>
  <c r="AA2426" i="2"/>
  <c r="AE105" i="131" s="1"/>
  <c r="S2402" i="2"/>
  <c r="T2402" i="2"/>
  <c r="AA2402" i="2"/>
  <c r="G2606" i="2"/>
  <c r="C2618" i="2"/>
  <c r="S2396" i="2"/>
  <c r="S2397" i="2"/>
  <c r="S2398" i="2"/>
  <c r="S2399" i="2"/>
  <c r="S2400" i="2"/>
  <c r="S2401" i="2"/>
  <c r="S2403" i="2"/>
  <c r="S2404" i="2"/>
  <c r="S2405" i="2"/>
  <c r="S2406" i="2"/>
  <c r="S2407" i="2"/>
  <c r="S2408" i="2"/>
  <c r="S2409" i="2"/>
  <c r="S2410" i="2"/>
  <c r="S2411" i="2"/>
  <c r="S2412" i="2"/>
  <c r="S2413" i="2"/>
  <c r="S2414" i="2"/>
  <c r="S2415" i="2"/>
  <c r="S2416" i="2"/>
  <c r="S2417" i="2"/>
  <c r="S2418" i="2"/>
  <c r="S2419" i="2"/>
  <c r="S2421" i="2"/>
  <c r="S2422" i="2"/>
  <c r="S2423" i="2"/>
  <c r="S2424" i="2"/>
  <c r="S2425" i="2"/>
  <c r="S2427" i="2"/>
  <c r="S2428" i="2"/>
  <c r="S2429" i="2"/>
  <c r="S2430" i="2"/>
  <c r="S2431" i="2"/>
  <c r="S2432" i="2"/>
  <c r="S2433" i="2"/>
  <c r="S2434" i="2"/>
  <c r="S2435" i="2"/>
  <c r="S2436" i="2"/>
  <c r="S2437" i="2"/>
  <c r="S2438" i="2"/>
  <c r="T2396" i="2"/>
  <c r="T2397" i="2"/>
  <c r="T2398" i="2"/>
  <c r="T2399" i="2"/>
  <c r="T2400" i="2"/>
  <c r="T2401" i="2"/>
  <c r="T2403" i="2"/>
  <c r="T2404" i="2"/>
  <c r="T2405" i="2"/>
  <c r="T2406" i="2"/>
  <c r="T2407" i="2"/>
  <c r="T2408" i="2"/>
  <c r="T2409" i="2"/>
  <c r="T2410" i="2"/>
  <c r="T2411" i="2"/>
  <c r="T2412" i="2"/>
  <c r="T2413" i="2"/>
  <c r="T2414" i="2"/>
  <c r="T2415" i="2"/>
  <c r="T2416" i="2"/>
  <c r="T2417" i="2"/>
  <c r="T2418" i="2"/>
  <c r="T2419" i="2"/>
  <c r="T2421" i="2"/>
  <c r="T2422" i="2"/>
  <c r="T2423" i="2"/>
  <c r="T2424" i="2"/>
  <c r="T2425" i="2"/>
  <c r="T2427" i="2"/>
  <c r="T2428" i="2"/>
  <c r="T2429" i="2"/>
  <c r="T2430" i="2"/>
  <c r="T2431" i="2"/>
  <c r="T2432" i="2"/>
  <c r="T2433" i="2"/>
  <c r="T2434" i="2"/>
  <c r="T2435" i="2"/>
  <c r="T2436" i="2"/>
  <c r="T2437" i="2"/>
  <c r="T2438" i="2"/>
  <c r="AA2396" i="2"/>
  <c r="AE74" i="131" s="1"/>
  <c r="AA2397" i="2"/>
  <c r="AE75" i="131" s="1"/>
  <c r="AA2398" i="2"/>
  <c r="AE76" i="131" s="1"/>
  <c r="AA2399" i="2"/>
  <c r="AE77" i="131" s="1"/>
  <c r="AA2400" i="2"/>
  <c r="AE78" i="131" s="1"/>
  <c r="AA2401" i="2"/>
  <c r="AE79" i="131" s="1"/>
  <c r="AA2403" i="2"/>
  <c r="AE80" i="131" s="1"/>
  <c r="AA2404" i="2"/>
  <c r="AE81" i="131" s="1"/>
  <c r="AA2405" i="2"/>
  <c r="AE83" i="131" s="1"/>
  <c r="AA2406" i="2"/>
  <c r="AE84" i="131" s="1"/>
  <c r="AA2407" i="2"/>
  <c r="AE85" i="131" s="1"/>
  <c r="AA2408" i="2"/>
  <c r="AE86" i="131" s="1"/>
  <c r="AA2409" i="2"/>
  <c r="AE87" i="131" s="1"/>
  <c r="AA2410" i="2"/>
  <c r="AE89" i="131" s="1"/>
  <c r="AA2411" i="2"/>
  <c r="AE90" i="131" s="1"/>
  <c r="AA2412" i="2"/>
  <c r="AE91" i="131" s="1"/>
  <c r="AA2413" i="2"/>
  <c r="AE92" i="131" s="1"/>
  <c r="AA2414" i="2"/>
  <c r="AE93" i="131" s="1"/>
  <c r="AA2415" i="2"/>
  <c r="AA2416" i="2"/>
  <c r="AE94" i="131" s="1"/>
  <c r="AA2417" i="2"/>
  <c r="AE96" i="131" s="1"/>
  <c r="AA2418" i="2"/>
  <c r="AE97" i="131" s="1"/>
  <c r="AA2419" i="2"/>
  <c r="AE98" i="131" s="1"/>
  <c r="AA2421" i="2"/>
  <c r="AE100" i="131" s="1"/>
  <c r="AA2422" i="2"/>
  <c r="AE101" i="131" s="1"/>
  <c r="AA2423" i="2"/>
  <c r="AE102" i="131" s="1"/>
  <c r="AA2424" i="2"/>
  <c r="AE103" i="131" s="1"/>
  <c r="AA2425" i="2"/>
  <c r="AE104" i="131" s="1"/>
  <c r="AA2427" i="2"/>
  <c r="AE106" i="131" s="1"/>
  <c r="AA2428" i="2"/>
  <c r="AE107" i="131" s="1"/>
  <c r="AA2429" i="2"/>
  <c r="AE108" i="131" s="1"/>
  <c r="AA2430" i="2"/>
  <c r="AE109" i="131" s="1"/>
  <c r="AA2431" i="2"/>
  <c r="AE110" i="131" s="1"/>
  <c r="AA2432" i="2"/>
  <c r="AE111" i="131" s="1"/>
  <c r="AA2433" i="2"/>
  <c r="AE112" i="131" s="1"/>
  <c r="AA2434" i="2"/>
  <c r="AE113" i="131" s="1"/>
  <c r="AA2435" i="2"/>
  <c r="AE114" i="131" s="1"/>
  <c r="AA2436" i="2"/>
  <c r="AE115" i="131" s="1"/>
  <c r="AA2437" i="2"/>
  <c r="AE116" i="131" s="1"/>
  <c r="AA2438" i="2"/>
  <c r="AE118" i="131" s="1"/>
  <c r="S2392" i="2"/>
  <c r="T2392" i="2"/>
  <c r="AA2392" i="2"/>
  <c r="AE71" i="131" s="1"/>
  <c r="S2357" i="2"/>
  <c r="S2358" i="2"/>
  <c r="S2359" i="2"/>
  <c r="S2360" i="2"/>
  <c r="S2361" i="2"/>
  <c r="S2362" i="2"/>
  <c r="S2363" i="2"/>
  <c r="S2364" i="2"/>
  <c r="S2365" i="2"/>
  <c r="S2366" i="2"/>
  <c r="S2367" i="2"/>
  <c r="S2368" i="2"/>
  <c r="S2369" i="2"/>
  <c r="S2370" i="2"/>
  <c r="S2371" i="2"/>
  <c r="S2372" i="2"/>
  <c r="S2373" i="2"/>
  <c r="S2374" i="2"/>
  <c r="S2375" i="2"/>
  <c r="S2376" i="2"/>
  <c r="S2377" i="2"/>
  <c r="S2378" i="2"/>
  <c r="S2379" i="2"/>
  <c r="S2380" i="2"/>
  <c r="S2381" i="2"/>
  <c r="S2382" i="2"/>
  <c r="S2383" i="2"/>
  <c r="S2384" i="2"/>
  <c r="S2385" i="2"/>
  <c r="S2386" i="2"/>
  <c r="S2387" i="2"/>
  <c r="S2388" i="2"/>
  <c r="S2389" i="2"/>
  <c r="S2390" i="2"/>
  <c r="S2391" i="2"/>
  <c r="S2393" i="2"/>
  <c r="S2394" i="2"/>
  <c r="S2395" i="2"/>
  <c r="T2357" i="2"/>
  <c r="T2358" i="2"/>
  <c r="T2359" i="2"/>
  <c r="T2360" i="2"/>
  <c r="T2361" i="2"/>
  <c r="T2362" i="2"/>
  <c r="T2363" i="2"/>
  <c r="T2364" i="2"/>
  <c r="T2365" i="2"/>
  <c r="T2366" i="2"/>
  <c r="T2367" i="2"/>
  <c r="T2368" i="2"/>
  <c r="T2369" i="2"/>
  <c r="T2370" i="2"/>
  <c r="T2371" i="2"/>
  <c r="T2372" i="2"/>
  <c r="T2373" i="2"/>
  <c r="T2374" i="2"/>
  <c r="T2375" i="2"/>
  <c r="T2376" i="2"/>
  <c r="T2377" i="2"/>
  <c r="T2378" i="2"/>
  <c r="T2379" i="2"/>
  <c r="T2380" i="2"/>
  <c r="T2381" i="2"/>
  <c r="T2382" i="2"/>
  <c r="T2383" i="2"/>
  <c r="T2384" i="2"/>
  <c r="T2385" i="2"/>
  <c r="T2386" i="2"/>
  <c r="T2387" i="2"/>
  <c r="T2388" i="2"/>
  <c r="T2389" i="2"/>
  <c r="T2390" i="2"/>
  <c r="T2391" i="2"/>
  <c r="T2393" i="2"/>
  <c r="T2394" i="2"/>
  <c r="T2395" i="2"/>
  <c r="AA2357" i="2"/>
  <c r="AE32" i="131" s="1"/>
  <c r="AA2358" i="2"/>
  <c r="AE33" i="131" s="1"/>
  <c r="AA2359" i="2"/>
  <c r="AE34" i="131" s="1"/>
  <c r="AA2360" i="2"/>
  <c r="AE35" i="131" s="1"/>
  <c r="AA2361" i="2"/>
  <c r="AE36" i="131" s="1"/>
  <c r="AA2362" i="2"/>
  <c r="AE37" i="131" s="1"/>
  <c r="AA2363" i="2"/>
  <c r="AE38" i="131" s="1"/>
  <c r="AA2364" i="2"/>
  <c r="AE39" i="131" s="1"/>
  <c r="AA2365" i="2"/>
  <c r="AE40" i="131" s="1"/>
  <c r="AA2366" i="2"/>
  <c r="AE41" i="131" s="1"/>
  <c r="AA2367" i="2"/>
  <c r="AE42" i="131" s="1"/>
  <c r="AA2368" i="2"/>
  <c r="AE43" i="131" s="1"/>
  <c r="AA2369" i="2"/>
  <c r="AE44" i="131" s="1"/>
  <c r="AA2370" i="2"/>
  <c r="AE45" i="131" s="1"/>
  <c r="AA2371" i="2"/>
  <c r="AE46" i="131" s="1"/>
  <c r="AA2372" i="2"/>
  <c r="AE47" i="131" s="1"/>
  <c r="AA2373" i="2"/>
  <c r="AE48" i="131" s="1"/>
  <c r="AA2374" i="2"/>
  <c r="AE49" i="131" s="1"/>
  <c r="AA2375" i="2"/>
  <c r="AE51" i="131" s="1"/>
  <c r="AA2376" i="2"/>
  <c r="AE52" i="131" s="1"/>
  <c r="AA2377" i="2"/>
  <c r="AE53" i="131" s="1"/>
  <c r="AA2378" i="2"/>
  <c r="AE54" i="131" s="1"/>
  <c r="AA2379" i="2"/>
  <c r="AE56" i="131" s="1"/>
  <c r="AA2380" i="2"/>
  <c r="AE57" i="131" s="1"/>
  <c r="AA2381" i="2"/>
  <c r="AE58" i="131" s="1"/>
  <c r="AA2382" i="2"/>
  <c r="AE61" i="131" s="1"/>
  <c r="AA2383" i="2"/>
  <c r="AA2384" i="2"/>
  <c r="AE62" i="131" s="1"/>
  <c r="AA2385" i="2"/>
  <c r="AE63" i="131" s="1"/>
  <c r="AA2386" i="2"/>
  <c r="AE64" i="131" s="1"/>
  <c r="AA2387" i="2"/>
  <c r="AE65" i="131" s="1"/>
  <c r="AA2388" i="2"/>
  <c r="AE67" i="131" s="1"/>
  <c r="AA2389" i="2"/>
  <c r="AE68" i="131" s="1"/>
  <c r="AA2390" i="2"/>
  <c r="AE69" i="131" s="1"/>
  <c r="AA2391" i="2"/>
  <c r="AE70" i="131" s="1"/>
  <c r="AA2393" i="2"/>
  <c r="AE72" i="131" s="1"/>
  <c r="AA2394" i="2"/>
  <c r="AE73" i="131" s="1"/>
  <c r="AA2395" i="2"/>
  <c r="S2286" i="2"/>
  <c r="S2271" i="2"/>
  <c r="S2263" i="2"/>
  <c r="C2619" i="2" l="1"/>
  <c r="S2335" i="2"/>
  <c r="S2336" i="2"/>
  <c r="S2337" i="2"/>
  <c r="S2338" i="2"/>
  <c r="S2339" i="2"/>
  <c r="S2340" i="2"/>
  <c r="S2341" i="2"/>
  <c r="S2342" i="2"/>
  <c r="S2343" i="2"/>
  <c r="S2344" i="2"/>
  <c r="S2345" i="2"/>
  <c r="S2346" i="2"/>
  <c r="S2347" i="2"/>
  <c r="S2348" i="2"/>
  <c r="S2349" i="2"/>
  <c r="S2350" i="2"/>
  <c r="S2351" i="2"/>
  <c r="S2352" i="2"/>
  <c r="S2353" i="2"/>
  <c r="S2354" i="2"/>
  <c r="S2355" i="2"/>
  <c r="S2356" i="2"/>
  <c r="T2335" i="2"/>
  <c r="T2336" i="2"/>
  <c r="T2337" i="2"/>
  <c r="T2338" i="2"/>
  <c r="T2339" i="2"/>
  <c r="T2340" i="2"/>
  <c r="T2341" i="2"/>
  <c r="T2342" i="2"/>
  <c r="T2343" i="2"/>
  <c r="T2344" i="2"/>
  <c r="T2345" i="2"/>
  <c r="T2346" i="2"/>
  <c r="T2347" i="2"/>
  <c r="T2348" i="2"/>
  <c r="T2349" i="2"/>
  <c r="T2350" i="2"/>
  <c r="T2351" i="2"/>
  <c r="T2352" i="2"/>
  <c r="T2353" i="2"/>
  <c r="T2354" i="2"/>
  <c r="T2355" i="2"/>
  <c r="T2356" i="2"/>
  <c r="AA2335" i="2"/>
  <c r="AA2336" i="2"/>
  <c r="AE4" i="131" s="1"/>
  <c r="AA2337" i="2"/>
  <c r="AE6" i="131" s="1"/>
  <c r="AA2338" i="2"/>
  <c r="AE7" i="131" s="1"/>
  <c r="AA2339" i="2"/>
  <c r="AE8" i="131" s="1"/>
  <c r="AA2340" i="2"/>
  <c r="AE9" i="131" s="1"/>
  <c r="AA2341" i="2"/>
  <c r="AE11" i="131" s="1"/>
  <c r="AA2342" i="2"/>
  <c r="AE12" i="131" s="1"/>
  <c r="AA2343" i="2"/>
  <c r="AE14" i="131" s="1"/>
  <c r="AA2344" i="2"/>
  <c r="AE15" i="131" s="1"/>
  <c r="AA2345" i="2"/>
  <c r="AE17" i="131" s="1"/>
  <c r="AA2346" i="2"/>
  <c r="AE19" i="131" s="1"/>
  <c r="AA2347" i="2"/>
  <c r="AE20" i="131" s="1"/>
  <c r="AA2348" i="2"/>
  <c r="AE21" i="131" s="1"/>
  <c r="AA2349" i="2"/>
  <c r="AE22" i="131" s="1"/>
  <c r="AA2350" i="2"/>
  <c r="AE23" i="131" s="1"/>
  <c r="AA2351" i="2"/>
  <c r="AE24" i="131" s="1"/>
  <c r="AA2352" i="2"/>
  <c r="AE25" i="131" s="1"/>
  <c r="AA2353" i="2"/>
  <c r="AE26" i="131" s="1"/>
  <c r="AA2354" i="2"/>
  <c r="AE27" i="131" s="1"/>
  <c r="AA2355" i="2"/>
  <c r="AE28" i="131" s="1"/>
  <c r="AA2356" i="2"/>
  <c r="AE30" i="131" s="1"/>
  <c r="S2333" i="2"/>
  <c r="T2333" i="2"/>
  <c r="AA2333" i="2"/>
  <c r="S2299" i="2"/>
  <c r="S2300" i="2"/>
  <c r="S2301" i="2"/>
  <c r="S2302" i="2"/>
  <c r="T2299" i="2"/>
  <c r="T2300" i="2"/>
  <c r="T2301" i="2"/>
  <c r="T2302" i="2"/>
  <c r="AA2299" i="2"/>
  <c r="AA2300" i="2"/>
  <c r="AA2301" i="2"/>
  <c r="AA2302" i="2"/>
  <c r="S2303" i="2"/>
  <c r="S2304" i="2"/>
  <c r="S2305" i="2"/>
  <c r="S2306" i="2"/>
  <c r="S2307" i="2"/>
  <c r="S2308" i="2"/>
  <c r="S2309" i="2"/>
  <c r="S2310" i="2"/>
  <c r="S2311" i="2"/>
  <c r="S2312" i="2"/>
  <c r="S2313" i="2"/>
  <c r="S2314" i="2"/>
  <c r="S2315" i="2"/>
  <c r="S2316" i="2"/>
  <c r="S2317" i="2"/>
  <c r="S2318" i="2"/>
  <c r="S2319" i="2"/>
  <c r="S2320" i="2"/>
  <c r="S2321" i="2"/>
  <c r="S2322" i="2"/>
  <c r="S2323" i="2"/>
  <c r="S2324" i="2"/>
  <c r="S2325" i="2"/>
  <c r="S2326" i="2"/>
  <c r="S2327" i="2"/>
  <c r="S2328" i="2"/>
  <c r="S2329" i="2"/>
  <c r="S2330" i="2"/>
  <c r="S2331" i="2"/>
  <c r="S2332" i="2"/>
  <c r="S2334" i="2"/>
  <c r="T2303" i="2"/>
  <c r="T2304" i="2"/>
  <c r="T2305" i="2"/>
  <c r="T2306" i="2"/>
  <c r="T2307" i="2"/>
  <c r="T2308" i="2"/>
  <c r="T2309" i="2"/>
  <c r="T2310" i="2"/>
  <c r="T2311" i="2"/>
  <c r="T2312" i="2"/>
  <c r="T2313" i="2"/>
  <c r="T2314" i="2"/>
  <c r="T2315" i="2"/>
  <c r="T2316" i="2"/>
  <c r="T2317" i="2"/>
  <c r="T2318" i="2"/>
  <c r="T2319" i="2"/>
  <c r="T2320" i="2"/>
  <c r="T2321" i="2"/>
  <c r="T2322" i="2"/>
  <c r="T2323" i="2"/>
  <c r="T2324" i="2"/>
  <c r="T2325" i="2"/>
  <c r="T2326" i="2"/>
  <c r="T2327" i="2"/>
  <c r="T2328" i="2"/>
  <c r="T2329" i="2"/>
  <c r="T2330" i="2"/>
  <c r="T2331" i="2"/>
  <c r="T2332" i="2"/>
  <c r="T2334" i="2"/>
  <c r="AA2303" i="2"/>
  <c r="AA2304" i="2"/>
  <c r="AA2305" i="2"/>
  <c r="AA2306" i="2"/>
  <c r="AA2307" i="2"/>
  <c r="AA2308" i="2"/>
  <c r="AA2309" i="2"/>
  <c r="AA2310" i="2"/>
  <c r="AA2311" i="2"/>
  <c r="AA2312" i="2"/>
  <c r="AA2313" i="2"/>
  <c r="AA2314" i="2"/>
  <c r="AA2315" i="2"/>
  <c r="AA2316" i="2"/>
  <c r="AA2317" i="2"/>
  <c r="AA2318" i="2"/>
  <c r="AA2319" i="2"/>
  <c r="AA2320" i="2"/>
  <c r="AA2321" i="2"/>
  <c r="AA2322" i="2"/>
  <c r="AA2323" i="2"/>
  <c r="AA2324" i="2"/>
  <c r="AA2325" i="2"/>
  <c r="AA2326" i="2"/>
  <c r="AA2327" i="2"/>
  <c r="AA2328" i="2"/>
  <c r="AA2329" i="2"/>
  <c r="AA2330" i="2"/>
  <c r="AA2331" i="2"/>
  <c r="AA2332" i="2"/>
  <c r="AA2334" i="2"/>
  <c r="T2262" i="2"/>
  <c r="T2263" i="2"/>
  <c r="T2264" i="2"/>
  <c r="T2265" i="2"/>
  <c r="T2266" i="2"/>
  <c r="T2267" i="2"/>
  <c r="T2268" i="2"/>
  <c r="T2269" i="2"/>
  <c r="T2270" i="2"/>
  <c r="T2271" i="2"/>
  <c r="T2272" i="2"/>
  <c r="T2273" i="2"/>
  <c r="T2274" i="2"/>
  <c r="T2275" i="2"/>
  <c r="T2276" i="2"/>
  <c r="T2277" i="2"/>
  <c r="T2278" i="2"/>
  <c r="T2279" i="2"/>
  <c r="T2280" i="2"/>
  <c r="T2281" i="2"/>
  <c r="T2282" i="2"/>
  <c r="T2283" i="2"/>
  <c r="T2284" i="2"/>
  <c r="T2285" i="2"/>
  <c r="T2286" i="2"/>
  <c r="T2287" i="2"/>
  <c r="T2288" i="2"/>
  <c r="T2289" i="2"/>
  <c r="T2290" i="2"/>
  <c r="T2291" i="2"/>
  <c r="T2292" i="2"/>
  <c r="T2293" i="2"/>
  <c r="T2294" i="2"/>
  <c r="T2295" i="2"/>
  <c r="T2296" i="2"/>
  <c r="T2297" i="2"/>
  <c r="T2298" i="2"/>
  <c r="S2261" i="2"/>
  <c r="T2261" i="2"/>
  <c r="AA2261" i="2"/>
  <c r="AA2262" i="2"/>
  <c r="AA2263" i="2"/>
  <c r="AA2264" i="2"/>
  <c r="AA2265" i="2"/>
  <c r="AA2266" i="2"/>
  <c r="AA2267" i="2"/>
  <c r="AA2268" i="2"/>
  <c r="AA2269" i="2"/>
  <c r="AA2270" i="2"/>
  <c r="AA2271" i="2"/>
  <c r="AA2272" i="2"/>
  <c r="AA2273" i="2"/>
  <c r="AA2274" i="2"/>
  <c r="AA2275" i="2"/>
  <c r="AA2276" i="2"/>
  <c r="AA2277" i="2"/>
  <c r="AA2278" i="2"/>
  <c r="AA2279" i="2"/>
  <c r="AA2280" i="2"/>
  <c r="AA2281" i="2"/>
  <c r="AA2282" i="2"/>
  <c r="AA2283" i="2"/>
  <c r="AA2284" i="2"/>
  <c r="AA2285" i="2"/>
  <c r="AA2286" i="2"/>
  <c r="AA2287" i="2"/>
  <c r="AA2288" i="2"/>
  <c r="AA2289" i="2"/>
  <c r="AA2290" i="2"/>
  <c r="AA2291" i="2"/>
  <c r="AA2292" i="2"/>
  <c r="AA2293" i="2"/>
  <c r="AA2294" i="2"/>
  <c r="AA2295" i="2"/>
  <c r="AA2296" i="2"/>
  <c r="AA2297" i="2"/>
  <c r="AA2298" i="2"/>
  <c r="S2260" i="2" l="1"/>
  <c r="T2260" i="2"/>
  <c r="AA2260" i="2"/>
  <c r="S2218" i="2"/>
  <c r="S2219" i="2"/>
  <c r="S2220" i="2"/>
  <c r="S2221" i="2"/>
  <c r="S2222" i="2"/>
  <c r="S2223" i="2"/>
  <c r="S2224" i="2"/>
  <c r="S2225" i="2"/>
  <c r="S2226" i="2"/>
  <c r="S2227" i="2"/>
  <c r="S2228" i="2"/>
  <c r="S2229" i="2"/>
  <c r="S2230" i="2"/>
  <c r="S2231" i="2"/>
  <c r="S2232" i="2"/>
  <c r="S2233" i="2"/>
  <c r="S2234" i="2"/>
  <c r="S2235" i="2"/>
  <c r="S2236" i="2"/>
  <c r="S2237" i="2"/>
  <c r="S2238" i="2"/>
  <c r="S2239" i="2"/>
  <c r="S2240" i="2"/>
  <c r="S2241" i="2"/>
  <c r="S2242" i="2"/>
  <c r="S2243" i="2"/>
  <c r="S2244" i="2"/>
  <c r="S2245" i="2"/>
  <c r="S2246" i="2"/>
  <c r="S2247" i="2"/>
  <c r="S2248" i="2"/>
  <c r="S2249" i="2"/>
  <c r="S2250" i="2"/>
  <c r="S2251" i="2"/>
  <c r="S2252" i="2"/>
  <c r="S2253" i="2"/>
  <c r="S2254" i="2"/>
  <c r="S2255" i="2"/>
  <c r="S2256" i="2"/>
  <c r="S2257" i="2"/>
  <c r="S2258" i="2"/>
  <c r="S2259" i="2"/>
  <c r="T2218" i="2"/>
  <c r="T2219" i="2"/>
  <c r="T2220" i="2"/>
  <c r="T2221" i="2"/>
  <c r="T2222" i="2"/>
  <c r="T2223" i="2"/>
  <c r="T2224" i="2"/>
  <c r="T2225" i="2"/>
  <c r="T2226" i="2"/>
  <c r="T2227" i="2"/>
  <c r="T2228" i="2"/>
  <c r="T2229" i="2"/>
  <c r="T2230" i="2"/>
  <c r="T2231" i="2"/>
  <c r="T2232" i="2"/>
  <c r="T2233" i="2"/>
  <c r="T2234" i="2"/>
  <c r="T2235" i="2"/>
  <c r="T2236" i="2"/>
  <c r="T2237" i="2"/>
  <c r="T2238" i="2"/>
  <c r="T2239" i="2"/>
  <c r="T2240" i="2"/>
  <c r="T2241" i="2"/>
  <c r="T2242" i="2"/>
  <c r="T2243" i="2"/>
  <c r="T2244" i="2"/>
  <c r="T2245" i="2"/>
  <c r="T2246" i="2"/>
  <c r="T2247" i="2"/>
  <c r="T2248" i="2"/>
  <c r="T2249" i="2"/>
  <c r="T2250" i="2"/>
  <c r="T2251" i="2"/>
  <c r="T2252" i="2"/>
  <c r="T2253" i="2"/>
  <c r="T2254" i="2"/>
  <c r="T2255" i="2"/>
  <c r="T2256" i="2"/>
  <c r="T2257" i="2"/>
  <c r="T2258" i="2"/>
  <c r="T2259" i="2"/>
  <c r="AA2218" i="2"/>
  <c r="AA2219" i="2"/>
  <c r="AA2220" i="2"/>
  <c r="AA2221" i="2"/>
  <c r="AA2222" i="2"/>
  <c r="AA2223" i="2"/>
  <c r="AA2224" i="2"/>
  <c r="AA2225" i="2"/>
  <c r="AA2226" i="2"/>
  <c r="AA2227" i="2"/>
  <c r="AA2228" i="2"/>
  <c r="AA2229" i="2"/>
  <c r="AA2230" i="2"/>
  <c r="AA2231" i="2"/>
  <c r="AA2232" i="2"/>
  <c r="AA2233" i="2"/>
  <c r="AA2234" i="2"/>
  <c r="AA2235" i="2"/>
  <c r="AA2236" i="2"/>
  <c r="AA2237" i="2"/>
  <c r="AA2238" i="2"/>
  <c r="AA2239" i="2"/>
  <c r="AA2240" i="2"/>
  <c r="AA2241" i="2"/>
  <c r="AA2242" i="2"/>
  <c r="AA2243" i="2"/>
  <c r="AA2244" i="2"/>
  <c r="AA2245" i="2"/>
  <c r="AA2246" i="2"/>
  <c r="AA2247" i="2"/>
  <c r="AA2248" i="2"/>
  <c r="AA2249" i="2"/>
  <c r="AA2250" i="2"/>
  <c r="AA2251" i="2"/>
  <c r="AA2252" i="2"/>
  <c r="AA2253" i="2"/>
  <c r="AA2254" i="2"/>
  <c r="AA2255" i="2"/>
  <c r="AA2256" i="2"/>
  <c r="AA2257" i="2"/>
  <c r="AA2258" i="2"/>
  <c r="AA2259" i="2"/>
  <c r="S2209" i="2" l="1"/>
  <c r="T2209" i="2"/>
  <c r="AA2209" i="2"/>
  <c r="E2619" i="2"/>
  <c r="S2178" i="2"/>
  <c r="S2179" i="2"/>
  <c r="S2180" i="2"/>
  <c r="S2181" i="2"/>
  <c r="S2182" i="2"/>
  <c r="S2183" i="2"/>
  <c r="S2184" i="2"/>
  <c r="S2185" i="2"/>
  <c r="S2186" i="2"/>
  <c r="S2187" i="2"/>
  <c r="S2188" i="2"/>
  <c r="S2189" i="2"/>
  <c r="S2190" i="2"/>
  <c r="S2191" i="2"/>
  <c r="S2192" i="2"/>
  <c r="S2193" i="2"/>
  <c r="S2194" i="2"/>
  <c r="S2195" i="2"/>
  <c r="S2196" i="2"/>
  <c r="S2197" i="2"/>
  <c r="S2198" i="2"/>
  <c r="S2199" i="2"/>
  <c r="S2200" i="2"/>
  <c r="S2201" i="2"/>
  <c r="S2202" i="2"/>
  <c r="S2203" i="2"/>
  <c r="S2204" i="2"/>
  <c r="S2205" i="2"/>
  <c r="S2206" i="2"/>
  <c r="S2207" i="2"/>
  <c r="S2208" i="2"/>
  <c r="S2210" i="2"/>
  <c r="S2211" i="2"/>
  <c r="S2212" i="2"/>
  <c r="S2213" i="2"/>
  <c r="S2214" i="2"/>
  <c r="S2215" i="2"/>
  <c r="S2216" i="2"/>
  <c r="S2217" i="2"/>
  <c r="T2178" i="2"/>
  <c r="T2179" i="2"/>
  <c r="T2180" i="2"/>
  <c r="T2181" i="2"/>
  <c r="T2182" i="2"/>
  <c r="T2183" i="2"/>
  <c r="T2184" i="2"/>
  <c r="T2185" i="2"/>
  <c r="T2186" i="2"/>
  <c r="T2187" i="2"/>
  <c r="T2188" i="2"/>
  <c r="T2189" i="2"/>
  <c r="T2190" i="2"/>
  <c r="T2191" i="2"/>
  <c r="T2192" i="2"/>
  <c r="T2193" i="2"/>
  <c r="T2194" i="2"/>
  <c r="T2195" i="2"/>
  <c r="T2196" i="2"/>
  <c r="T2197" i="2"/>
  <c r="T2198" i="2"/>
  <c r="T2199" i="2"/>
  <c r="T2200" i="2"/>
  <c r="T2201" i="2"/>
  <c r="T2202" i="2"/>
  <c r="T2203" i="2"/>
  <c r="T2204" i="2"/>
  <c r="T2205" i="2"/>
  <c r="T2206" i="2"/>
  <c r="T2207" i="2"/>
  <c r="T2208" i="2"/>
  <c r="T2210" i="2"/>
  <c r="T2211" i="2"/>
  <c r="T2212" i="2"/>
  <c r="T2213" i="2"/>
  <c r="T2214" i="2"/>
  <c r="T2215" i="2"/>
  <c r="T2216" i="2"/>
  <c r="T2217" i="2"/>
  <c r="AA2178" i="2"/>
  <c r="AA2179" i="2"/>
  <c r="AA2180" i="2"/>
  <c r="AA2181" i="2"/>
  <c r="AA2182" i="2"/>
  <c r="AA2183" i="2"/>
  <c r="AA2184" i="2"/>
  <c r="AA2185" i="2"/>
  <c r="AA2186" i="2"/>
  <c r="AA2187" i="2"/>
  <c r="AA2188" i="2"/>
  <c r="AA2189" i="2"/>
  <c r="AA2190" i="2"/>
  <c r="AA2191" i="2"/>
  <c r="AA2192" i="2"/>
  <c r="AA2193" i="2"/>
  <c r="AA2194" i="2"/>
  <c r="AA2195" i="2"/>
  <c r="AA2196" i="2"/>
  <c r="AA2197" i="2"/>
  <c r="AA2198" i="2"/>
  <c r="AA2199" i="2"/>
  <c r="AA2200" i="2"/>
  <c r="AA2201" i="2"/>
  <c r="AA2202" i="2"/>
  <c r="AA2203" i="2"/>
  <c r="AA2204" i="2"/>
  <c r="AA2205" i="2"/>
  <c r="AA2206" i="2"/>
  <c r="AA2207" i="2"/>
  <c r="AA2208" i="2"/>
  <c r="AA2210" i="2"/>
  <c r="AA2211" i="2"/>
  <c r="AA2212" i="2"/>
  <c r="AA2213" i="2"/>
  <c r="AA2214" i="2"/>
  <c r="AA2215" i="2"/>
  <c r="AA2216" i="2"/>
  <c r="AA2217" i="2"/>
  <c r="S2141" i="2"/>
  <c r="S2142" i="2"/>
  <c r="S2143" i="2"/>
  <c r="S2144" i="2"/>
  <c r="S2145" i="2"/>
  <c r="S2146" i="2"/>
  <c r="S2147" i="2"/>
  <c r="S2148" i="2"/>
  <c r="S2149" i="2"/>
  <c r="S2150" i="2"/>
  <c r="S2151" i="2"/>
  <c r="S2152" i="2"/>
  <c r="S2153" i="2"/>
  <c r="S2154" i="2"/>
  <c r="S2155" i="2"/>
  <c r="S2156" i="2"/>
  <c r="S2157" i="2"/>
  <c r="S2158" i="2"/>
  <c r="S2159" i="2"/>
  <c r="S2160" i="2"/>
  <c r="S2161" i="2"/>
  <c r="S2162" i="2"/>
  <c r="S2163" i="2"/>
  <c r="S2164" i="2"/>
  <c r="S2165" i="2"/>
  <c r="S2166" i="2"/>
  <c r="S2167" i="2"/>
  <c r="S2168" i="2"/>
  <c r="S2169" i="2"/>
  <c r="S2170" i="2"/>
  <c r="S2171" i="2"/>
  <c r="S2172" i="2"/>
  <c r="S2173" i="2"/>
  <c r="S2174" i="2"/>
  <c r="S2175" i="2"/>
  <c r="S2176" i="2"/>
  <c r="S2177" i="2"/>
  <c r="T2141" i="2"/>
  <c r="T2142" i="2"/>
  <c r="T2143" i="2"/>
  <c r="T2144" i="2"/>
  <c r="T2145" i="2"/>
  <c r="T2146" i="2"/>
  <c r="T2147" i="2"/>
  <c r="T2148" i="2"/>
  <c r="T2149" i="2"/>
  <c r="T2150" i="2"/>
  <c r="T2151" i="2"/>
  <c r="T2152" i="2"/>
  <c r="T2153" i="2"/>
  <c r="T2154" i="2"/>
  <c r="T2155" i="2"/>
  <c r="T2156" i="2"/>
  <c r="T2157" i="2"/>
  <c r="T2158" i="2"/>
  <c r="T2159" i="2"/>
  <c r="T2160" i="2"/>
  <c r="T2161" i="2"/>
  <c r="T2162" i="2"/>
  <c r="T2163" i="2"/>
  <c r="T2164" i="2"/>
  <c r="T2165" i="2"/>
  <c r="T2166" i="2"/>
  <c r="T2167" i="2"/>
  <c r="T2168" i="2"/>
  <c r="T2169" i="2"/>
  <c r="T2170" i="2"/>
  <c r="T2171" i="2"/>
  <c r="T2172" i="2"/>
  <c r="T2173" i="2"/>
  <c r="T2174" i="2"/>
  <c r="T2175" i="2"/>
  <c r="T2176" i="2"/>
  <c r="T2177" i="2"/>
  <c r="AA2141" i="2"/>
  <c r="AA2142" i="2"/>
  <c r="AA2143" i="2"/>
  <c r="AA2144" i="2"/>
  <c r="AA2145" i="2"/>
  <c r="AA2146" i="2"/>
  <c r="AA2147" i="2"/>
  <c r="AA2148" i="2"/>
  <c r="AA2149" i="2"/>
  <c r="AA2150" i="2"/>
  <c r="AA2151" i="2"/>
  <c r="AA2152" i="2"/>
  <c r="AA2153" i="2"/>
  <c r="AA2154" i="2"/>
  <c r="AA2155" i="2"/>
  <c r="AA2156" i="2"/>
  <c r="AA2157" i="2"/>
  <c r="AA2158" i="2"/>
  <c r="AA2159" i="2"/>
  <c r="AA2160" i="2"/>
  <c r="AA2161" i="2"/>
  <c r="AA2162" i="2"/>
  <c r="AA2163" i="2"/>
  <c r="AA2164" i="2"/>
  <c r="AA2165" i="2"/>
  <c r="AA2166" i="2"/>
  <c r="AA2167" i="2"/>
  <c r="AA2168" i="2"/>
  <c r="AA2169" i="2"/>
  <c r="AA2170" i="2"/>
  <c r="AA2171" i="2"/>
  <c r="AA2172" i="2"/>
  <c r="AA2173" i="2"/>
  <c r="AA2174" i="2"/>
  <c r="AA2175" i="2"/>
  <c r="AA2176" i="2"/>
  <c r="AA2177" i="2"/>
  <c r="S2118" i="2"/>
  <c r="S2119" i="2"/>
  <c r="S2120" i="2"/>
  <c r="S2121" i="2"/>
  <c r="S2122" i="2"/>
  <c r="S2123" i="2"/>
  <c r="S2124" i="2"/>
  <c r="S2125" i="2"/>
  <c r="S2126" i="2"/>
  <c r="S2127" i="2"/>
  <c r="S2128" i="2"/>
  <c r="S2129" i="2"/>
  <c r="S2130" i="2"/>
  <c r="S2131" i="2"/>
  <c r="S2132" i="2"/>
  <c r="S2133" i="2"/>
  <c r="S2134" i="2"/>
  <c r="S2135" i="2"/>
  <c r="S2136" i="2"/>
  <c r="S2137" i="2"/>
  <c r="S2138" i="2"/>
  <c r="S2139" i="2"/>
  <c r="S2140" i="2"/>
  <c r="T2118" i="2"/>
  <c r="T2119" i="2"/>
  <c r="T2120" i="2"/>
  <c r="T2121" i="2"/>
  <c r="T2122" i="2"/>
  <c r="T2123" i="2"/>
  <c r="T2124" i="2"/>
  <c r="T2125" i="2"/>
  <c r="T2126" i="2"/>
  <c r="T2127" i="2"/>
  <c r="T2128" i="2"/>
  <c r="T2129" i="2"/>
  <c r="T2130" i="2"/>
  <c r="T2131" i="2"/>
  <c r="T2132" i="2"/>
  <c r="T2133" i="2"/>
  <c r="T2134" i="2"/>
  <c r="T2135" i="2"/>
  <c r="T2136" i="2"/>
  <c r="T2137" i="2"/>
  <c r="T2138" i="2"/>
  <c r="T2139" i="2"/>
  <c r="T2140" i="2"/>
  <c r="AA2118" i="2"/>
  <c r="AA2119" i="2"/>
  <c r="AA2120" i="2"/>
  <c r="AA2121" i="2"/>
  <c r="AA2122" i="2"/>
  <c r="AA2123" i="2"/>
  <c r="AA2124" i="2"/>
  <c r="AA2125" i="2"/>
  <c r="AA2126" i="2"/>
  <c r="AA2127" i="2"/>
  <c r="AA2128" i="2"/>
  <c r="AA2129" i="2"/>
  <c r="AA2130" i="2"/>
  <c r="AA2131" i="2"/>
  <c r="AA2132" i="2"/>
  <c r="AA2133" i="2"/>
  <c r="AA2134" i="2"/>
  <c r="AA2135" i="2"/>
  <c r="AA2136" i="2"/>
  <c r="AA2137" i="2"/>
  <c r="AA2138" i="2"/>
  <c r="AA2139" i="2"/>
  <c r="AA2140" i="2"/>
  <c r="S2102" i="2"/>
  <c r="T2102" i="2"/>
  <c r="AA2102" i="2"/>
  <c r="S2116" i="2"/>
  <c r="T2116" i="2"/>
  <c r="AA2116" i="2"/>
  <c r="S2079" i="2"/>
  <c r="S2080" i="2"/>
  <c r="S2081" i="2"/>
  <c r="S2082" i="2"/>
  <c r="S2083" i="2"/>
  <c r="S2084" i="2"/>
  <c r="S2085" i="2"/>
  <c r="S2086" i="2"/>
  <c r="S2087" i="2"/>
  <c r="S2088" i="2"/>
  <c r="S2089" i="2"/>
  <c r="S2090" i="2"/>
  <c r="S2091" i="2"/>
  <c r="S2092" i="2"/>
  <c r="S2093" i="2"/>
  <c r="S2094" i="2"/>
  <c r="S2095" i="2"/>
  <c r="S2096" i="2"/>
  <c r="S2097" i="2"/>
  <c r="S2098" i="2"/>
  <c r="S2099" i="2"/>
  <c r="S2100" i="2"/>
  <c r="S2101" i="2"/>
  <c r="S2103" i="2"/>
  <c r="S2104" i="2"/>
  <c r="S2105" i="2"/>
  <c r="S2106" i="2"/>
  <c r="S2107" i="2"/>
  <c r="S2108" i="2"/>
  <c r="S2109" i="2"/>
  <c r="S2110" i="2"/>
  <c r="S2111" i="2"/>
  <c r="S2112" i="2"/>
  <c r="S2113" i="2"/>
  <c r="S2114" i="2"/>
  <c r="S2115" i="2"/>
  <c r="S2117" i="2"/>
  <c r="T2079" i="2"/>
  <c r="T2080" i="2"/>
  <c r="T2081" i="2"/>
  <c r="T2082" i="2"/>
  <c r="T2083" i="2"/>
  <c r="T2084" i="2"/>
  <c r="T2085" i="2"/>
  <c r="T2086" i="2"/>
  <c r="T2087" i="2"/>
  <c r="T2088" i="2"/>
  <c r="T2089" i="2"/>
  <c r="T2090" i="2"/>
  <c r="T2091" i="2"/>
  <c r="T2092" i="2"/>
  <c r="T2093" i="2"/>
  <c r="T2094" i="2"/>
  <c r="T2095" i="2"/>
  <c r="T2096" i="2"/>
  <c r="T2097" i="2"/>
  <c r="T2098" i="2"/>
  <c r="T2099" i="2"/>
  <c r="T2100" i="2"/>
  <c r="T2101" i="2"/>
  <c r="T2103" i="2"/>
  <c r="T2104" i="2"/>
  <c r="T2105" i="2"/>
  <c r="T2106" i="2"/>
  <c r="T2107" i="2"/>
  <c r="T2108" i="2"/>
  <c r="T2109" i="2"/>
  <c r="T2110" i="2"/>
  <c r="T2111" i="2"/>
  <c r="T2112" i="2"/>
  <c r="T2113" i="2"/>
  <c r="T2114" i="2"/>
  <c r="T2115" i="2"/>
  <c r="T2117" i="2"/>
  <c r="AA2079" i="2"/>
  <c r="AA2080" i="2"/>
  <c r="AA2081" i="2"/>
  <c r="AA2082" i="2"/>
  <c r="AA2083" i="2"/>
  <c r="AA2084" i="2"/>
  <c r="AA2085" i="2"/>
  <c r="AA2086" i="2"/>
  <c r="AA2087" i="2"/>
  <c r="AA2088" i="2"/>
  <c r="AA2089" i="2"/>
  <c r="AA2090" i="2"/>
  <c r="AA2091" i="2"/>
  <c r="AA2092" i="2"/>
  <c r="AA2093" i="2"/>
  <c r="AA2094" i="2"/>
  <c r="AA2095" i="2"/>
  <c r="AA2096" i="2"/>
  <c r="AA2097" i="2"/>
  <c r="AA2098" i="2"/>
  <c r="AA2099" i="2"/>
  <c r="AA2100" i="2"/>
  <c r="AA2101" i="2"/>
  <c r="AA2103" i="2"/>
  <c r="AA2104" i="2"/>
  <c r="AA2105" i="2"/>
  <c r="AA2106" i="2"/>
  <c r="AA2107" i="2"/>
  <c r="AA2108" i="2"/>
  <c r="AA2109" i="2"/>
  <c r="AA2110" i="2"/>
  <c r="AA2111" i="2"/>
  <c r="AA2112" i="2"/>
  <c r="AA2113" i="2"/>
  <c r="AA2114" i="2"/>
  <c r="AA2115" i="2"/>
  <c r="AA2117" i="2"/>
  <c r="D2074" i="2"/>
  <c r="S2047" i="2"/>
  <c r="S2048" i="2"/>
  <c r="S2049" i="2"/>
  <c r="S2050" i="2"/>
  <c r="S2051" i="2"/>
  <c r="S2052" i="2"/>
  <c r="S2053" i="2"/>
  <c r="S2054" i="2"/>
  <c r="S2055" i="2"/>
  <c r="S2056" i="2"/>
  <c r="S2057" i="2"/>
  <c r="S2058" i="2"/>
  <c r="S2059" i="2"/>
  <c r="S2060" i="2"/>
  <c r="S2061" i="2"/>
  <c r="S2062" i="2"/>
  <c r="S2063" i="2"/>
  <c r="S2064" i="2"/>
  <c r="S2065" i="2"/>
  <c r="S2066" i="2"/>
  <c r="S2067" i="2"/>
  <c r="S2068" i="2"/>
  <c r="S2069" i="2"/>
  <c r="S2070" i="2"/>
  <c r="S2071" i="2"/>
  <c r="S2072" i="2"/>
  <c r="S2073" i="2"/>
  <c r="S2074" i="2"/>
  <c r="S2075" i="2"/>
  <c r="S2076" i="2"/>
  <c r="S2077" i="2"/>
  <c r="S2078" i="2"/>
  <c r="T2047" i="2"/>
  <c r="T2048" i="2"/>
  <c r="T2049" i="2"/>
  <c r="T2050" i="2"/>
  <c r="T2051" i="2"/>
  <c r="T2052" i="2"/>
  <c r="T2053" i="2"/>
  <c r="T2054" i="2"/>
  <c r="T2055" i="2"/>
  <c r="T2056" i="2"/>
  <c r="T2057" i="2"/>
  <c r="T2058" i="2"/>
  <c r="T2059" i="2"/>
  <c r="T2060" i="2"/>
  <c r="T2061" i="2"/>
  <c r="T2062" i="2"/>
  <c r="T2063" i="2"/>
  <c r="T2064" i="2"/>
  <c r="T2065" i="2"/>
  <c r="T2066" i="2"/>
  <c r="T2067" i="2"/>
  <c r="T2068" i="2"/>
  <c r="T2069" i="2"/>
  <c r="T2070" i="2"/>
  <c r="T2071" i="2"/>
  <c r="T2072" i="2"/>
  <c r="T2073" i="2"/>
  <c r="T2074" i="2"/>
  <c r="T2075" i="2"/>
  <c r="T2076" i="2"/>
  <c r="T2077" i="2"/>
  <c r="T2078" i="2"/>
  <c r="AA2047" i="2"/>
  <c r="AA2048" i="2"/>
  <c r="AA2049" i="2"/>
  <c r="AA2050" i="2"/>
  <c r="AA2051" i="2"/>
  <c r="AA2052" i="2"/>
  <c r="AA2053" i="2"/>
  <c r="AA2054" i="2"/>
  <c r="AA2055" i="2"/>
  <c r="AA2056" i="2"/>
  <c r="AA2057" i="2"/>
  <c r="AA2058" i="2"/>
  <c r="AA2059" i="2"/>
  <c r="AA2060" i="2"/>
  <c r="AA2061" i="2"/>
  <c r="AA2062" i="2"/>
  <c r="AA2063" i="2"/>
  <c r="AA2064" i="2"/>
  <c r="AA2065" i="2"/>
  <c r="AA2066" i="2"/>
  <c r="AA2067" i="2"/>
  <c r="AA2068" i="2"/>
  <c r="AA2069" i="2"/>
  <c r="AA2070" i="2"/>
  <c r="AA2071" i="2"/>
  <c r="AA2072" i="2"/>
  <c r="AA2073" i="2"/>
  <c r="AA2074" i="2"/>
  <c r="AA2075" i="2"/>
  <c r="AA2076" i="2"/>
  <c r="AA2077" i="2"/>
  <c r="AA2078" i="2"/>
  <c r="S2045" i="2"/>
  <c r="T2045" i="2"/>
  <c r="AA2045" i="2"/>
  <c r="S2034" i="2"/>
  <c r="T2034" i="2"/>
  <c r="AA2034" i="2"/>
  <c r="S2044" i="2"/>
  <c r="T2044" i="2"/>
  <c r="AA2044" i="2"/>
  <c r="S2036" i="2"/>
  <c r="T2036" i="2"/>
  <c r="AA2036" i="2"/>
  <c r="S2012" i="2"/>
  <c r="S2013" i="2"/>
  <c r="S2014" i="2"/>
  <c r="S2015" i="2"/>
  <c r="S2016" i="2"/>
  <c r="S2017" i="2"/>
  <c r="S2018" i="2"/>
  <c r="S2019" i="2"/>
  <c r="S2020" i="2"/>
  <c r="S2021" i="2"/>
  <c r="S2022" i="2"/>
  <c r="S2023" i="2"/>
  <c r="S2024" i="2"/>
  <c r="S2025" i="2"/>
  <c r="S2026" i="2"/>
  <c r="S2027" i="2"/>
  <c r="S2028" i="2"/>
  <c r="S2029" i="2"/>
  <c r="S2030" i="2"/>
  <c r="S2031" i="2"/>
  <c r="S2032" i="2"/>
  <c r="S2033" i="2"/>
  <c r="S2035" i="2"/>
  <c r="S2037" i="2"/>
  <c r="S2038" i="2"/>
  <c r="S2039" i="2"/>
  <c r="S2040" i="2"/>
  <c r="S2041" i="2"/>
  <c r="S2042" i="2"/>
  <c r="S2043" i="2"/>
  <c r="S2046" i="2"/>
  <c r="T2012" i="2"/>
  <c r="T2013" i="2"/>
  <c r="T2014" i="2"/>
  <c r="T2015" i="2"/>
  <c r="T2016" i="2"/>
  <c r="T2017" i="2"/>
  <c r="T2018" i="2"/>
  <c r="T2019" i="2"/>
  <c r="T2020" i="2"/>
  <c r="T2021" i="2"/>
  <c r="T2022" i="2"/>
  <c r="T2023" i="2"/>
  <c r="T2024" i="2"/>
  <c r="T2025" i="2"/>
  <c r="T2026" i="2"/>
  <c r="T2027" i="2"/>
  <c r="T2028" i="2"/>
  <c r="T2029" i="2"/>
  <c r="T2030" i="2"/>
  <c r="T2031" i="2"/>
  <c r="T2032" i="2"/>
  <c r="T2033" i="2"/>
  <c r="T2035" i="2"/>
  <c r="T2037" i="2"/>
  <c r="T2038" i="2"/>
  <c r="T2039" i="2"/>
  <c r="T2040" i="2"/>
  <c r="T2041" i="2"/>
  <c r="T2042" i="2"/>
  <c r="T2043" i="2"/>
  <c r="T2046" i="2"/>
  <c r="AA2012" i="2"/>
  <c r="AA2013" i="2"/>
  <c r="AA2014" i="2"/>
  <c r="AA2015" i="2"/>
  <c r="AA2016" i="2"/>
  <c r="AA2017" i="2"/>
  <c r="AA2018" i="2"/>
  <c r="AA2019" i="2"/>
  <c r="AA2020" i="2"/>
  <c r="AA2021" i="2"/>
  <c r="AA2022" i="2"/>
  <c r="AA2023" i="2"/>
  <c r="AA2024" i="2"/>
  <c r="AA2025" i="2"/>
  <c r="AA2026" i="2"/>
  <c r="AA2027" i="2"/>
  <c r="AA2028" i="2"/>
  <c r="AA2029" i="2"/>
  <c r="AA2030" i="2"/>
  <c r="AA2031" i="2"/>
  <c r="AA2032" i="2"/>
  <c r="AA2033" i="2"/>
  <c r="AA2035" i="2"/>
  <c r="AA2037" i="2"/>
  <c r="AA2038" i="2"/>
  <c r="AA2039" i="2"/>
  <c r="AA2040" i="2"/>
  <c r="AA2041" i="2"/>
  <c r="AA2042" i="2"/>
  <c r="AA2043" i="2"/>
  <c r="AA2046" i="2"/>
  <c r="S2010" i="2"/>
  <c r="T2010" i="2"/>
  <c r="AA2010" i="2"/>
  <c r="S1996" i="2"/>
  <c r="T1996" i="2"/>
  <c r="AA1996" i="2"/>
  <c r="S2007" i="2"/>
  <c r="T2007" i="2"/>
  <c r="AA2007" i="2"/>
  <c r="S1979" i="2"/>
  <c r="S1980" i="2"/>
  <c r="S1981" i="2"/>
  <c r="S1982" i="2"/>
  <c r="S1983" i="2"/>
  <c r="S1984" i="2"/>
  <c r="S1985" i="2"/>
  <c r="S1986" i="2"/>
  <c r="S1987" i="2"/>
  <c r="S1988" i="2"/>
  <c r="S1989" i="2"/>
  <c r="S1990" i="2"/>
  <c r="S1991" i="2"/>
  <c r="S1992" i="2"/>
  <c r="S1993" i="2"/>
  <c r="S1994" i="2"/>
  <c r="S1995" i="2"/>
  <c r="S1997" i="2"/>
  <c r="S1998" i="2"/>
  <c r="S1999" i="2"/>
  <c r="S2000" i="2"/>
  <c r="S2001" i="2"/>
  <c r="S2002" i="2"/>
  <c r="S2003" i="2"/>
  <c r="S2004" i="2"/>
  <c r="S2005" i="2"/>
  <c r="S2006" i="2"/>
  <c r="S2008" i="2"/>
  <c r="S2009" i="2"/>
  <c r="S2011" i="2"/>
  <c r="T1979" i="2"/>
  <c r="T1980" i="2"/>
  <c r="T1981" i="2"/>
  <c r="T1982" i="2"/>
  <c r="T1983" i="2"/>
  <c r="T1984" i="2"/>
  <c r="T1985" i="2"/>
  <c r="T1986" i="2"/>
  <c r="T1987" i="2"/>
  <c r="T1988" i="2"/>
  <c r="T1989" i="2"/>
  <c r="T1990" i="2"/>
  <c r="T1991" i="2"/>
  <c r="T1992" i="2"/>
  <c r="T1993" i="2"/>
  <c r="T1994" i="2"/>
  <c r="T1995" i="2"/>
  <c r="T1997" i="2"/>
  <c r="T1998" i="2"/>
  <c r="T1999" i="2"/>
  <c r="T2000" i="2"/>
  <c r="T2001" i="2"/>
  <c r="T2002" i="2"/>
  <c r="T2003" i="2"/>
  <c r="T2004" i="2"/>
  <c r="T2005" i="2"/>
  <c r="T2006" i="2"/>
  <c r="T2008" i="2"/>
  <c r="T2009" i="2"/>
  <c r="T2011" i="2"/>
  <c r="AA1979" i="2"/>
  <c r="AA1980" i="2"/>
  <c r="AA1981" i="2"/>
  <c r="AA1982" i="2"/>
  <c r="AA1983" i="2"/>
  <c r="AA1984" i="2"/>
  <c r="AA1985" i="2"/>
  <c r="AA1986" i="2"/>
  <c r="AA1987" i="2"/>
  <c r="AA1988" i="2"/>
  <c r="AA1989" i="2"/>
  <c r="AA1990" i="2"/>
  <c r="AA1991" i="2"/>
  <c r="AA1992" i="2"/>
  <c r="AA1993" i="2"/>
  <c r="AA1994" i="2"/>
  <c r="AA1995" i="2"/>
  <c r="AA1997" i="2"/>
  <c r="AA1998" i="2"/>
  <c r="AA1999" i="2"/>
  <c r="AA2000" i="2"/>
  <c r="AA2001" i="2"/>
  <c r="AA2002" i="2"/>
  <c r="AA2003" i="2"/>
  <c r="AA2004" i="2"/>
  <c r="AA2005" i="2"/>
  <c r="AA2006" i="2"/>
  <c r="AA2008" i="2"/>
  <c r="AA2009" i="2"/>
  <c r="AA2011" i="2"/>
  <c r="E2618" i="2" l="1"/>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T1956" i="2"/>
  <c r="T1957" i="2"/>
  <c r="T1958" i="2"/>
  <c r="T1959" i="2"/>
  <c r="T1960" i="2"/>
  <c r="T1961" i="2"/>
  <c r="T1962" i="2"/>
  <c r="T1963" i="2"/>
  <c r="T1964" i="2"/>
  <c r="T1965" i="2"/>
  <c r="T1966" i="2"/>
  <c r="T1967" i="2"/>
  <c r="T1968" i="2"/>
  <c r="T1969" i="2"/>
  <c r="T1970" i="2"/>
  <c r="T1971" i="2"/>
  <c r="T1972" i="2"/>
  <c r="T1973" i="2"/>
  <c r="T1974" i="2"/>
  <c r="T1975" i="2"/>
  <c r="T1976" i="2"/>
  <c r="T1977" i="2"/>
  <c r="T1978" i="2"/>
  <c r="AA1956" i="2"/>
  <c r="AA1957" i="2"/>
  <c r="AA1958" i="2"/>
  <c r="AA1959" i="2"/>
  <c r="AA1960" i="2"/>
  <c r="AA1961" i="2"/>
  <c r="AA1962" i="2"/>
  <c r="AA1963" i="2"/>
  <c r="AA1964" i="2"/>
  <c r="AA1965" i="2"/>
  <c r="AA1966" i="2"/>
  <c r="AA1967" i="2"/>
  <c r="AA1968" i="2"/>
  <c r="AA1969" i="2"/>
  <c r="AA1970" i="2"/>
  <c r="AA1971" i="2"/>
  <c r="AA1972" i="2"/>
  <c r="AA1973" i="2"/>
  <c r="AA1974" i="2"/>
  <c r="AA1975" i="2"/>
  <c r="AA1976" i="2"/>
  <c r="AA1977" i="2"/>
  <c r="AA1978" i="2"/>
  <c r="S1934" i="2"/>
  <c r="T1934" i="2"/>
  <c r="AA1934" i="2"/>
  <c r="S1930" i="2"/>
  <c r="S1931" i="2"/>
  <c r="S1932" i="2"/>
  <c r="S1933" i="2"/>
  <c r="S1935" i="2"/>
  <c r="S1936" i="2"/>
  <c r="S1937" i="2"/>
  <c r="S1938" i="2"/>
  <c r="S1939" i="2"/>
  <c r="S1940" i="2"/>
  <c r="S1941" i="2"/>
  <c r="S1942" i="2"/>
  <c r="S1943" i="2"/>
  <c r="S1944" i="2"/>
  <c r="S1945" i="2"/>
  <c r="S1946" i="2"/>
  <c r="S1947" i="2"/>
  <c r="S1948" i="2"/>
  <c r="S1949" i="2"/>
  <c r="S1950" i="2"/>
  <c r="S1951" i="2"/>
  <c r="S1952" i="2"/>
  <c r="S1953" i="2"/>
  <c r="S1954" i="2"/>
  <c r="S1955" i="2"/>
  <c r="T1930" i="2"/>
  <c r="T1931" i="2"/>
  <c r="T1932" i="2"/>
  <c r="T1933" i="2"/>
  <c r="T1935" i="2"/>
  <c r="T1936" i="2"/>
  <c r="T1937" i="2"/>
  <c r="T1938" i="2"/>
  <c r="T1939" i="2"/>
  <c r="T1940" i="2"/>
  <c r="T1941" i="2"/>
  <c r="T1942" i="2"/>
  <c r="T1943" i="2"/>
  <c r="T1944" i="2"/>
  <c r="T1945" i="2"/>
  <c r="T1946" i="2"/>
  <c r="T1947" i="2"/>
  <c r="T1948" i="2"/>
  <c r="T1949" i="2"/>
  <c r="T1950" i="2"/>
  <c r="T1951" i="2"/>
  <c r="T1952" i="2"/>
  <c r="T1953" i="2"/>
  <c r="T1954" i="2"/>
  <c r="T1955" i="2"/>
  <c r="AA1930" i="2"/>
  <c r="AA1931" i="2"/>
  <c r="AA1932" i="2"/>
  <c r="AA1933" i="2"/>
  <c r="AA1935" i="2"/>
  <c r="AA1936" i="2"/>
  <c r="AA1937" i="2"/>
  <c r="AA1938" i="2"/>
  <c r="AA1939" i="2"/>
  <c r="AA1940" i="2"/>
  <c r="AA1941" i="2"/>
  <c r="AA1942" i="2"/>
  <c r="AA1943" i="2"/>
  <c r="AA1944" i="2"/>
  <c r="AA1945" i="2"/>
  <c r="AA1946" i="2"/>
  <c r="AA1947" i="2"/>
  <c r="AA1948" i="2"/>
  <c r="AA1949" i="2"/>
  <c r="AA1950" i="2"/>
  <c r="AA1951" i="2"/>
  <c r="AA1952" i="2"/>
  <c r="AA1953" i="2"/>
  <c r="AA1954" i="2"/>
  <c r="AA1955" i="2"/>
  <c r="S1895" i="2"/>
  <c r="T1895" i="2"/>
  <c r="AA1895" i="2"/>
  <c r="S1893" i="2"/>
  <c r="S1894"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T1893" i="2"/>
  <c r="T1894" i="2"/>
  <c r="T1896" i="2"/>
  <c r="T1897" i="2"/>
  <c r="T1898" i="2"/>
  <c r="T1899" i="2"/>
  <c r="T1900" i="2"/>
  <c r="T1901" i="2"/>
  <c r="T1902" i="2"/>
  <c r="T1903" i="2"/>
  <c r="T1904" i="2"/>
  <c r="T1905" i="2"/>
  <c r="T1906" i="2"/>
  <c r="T1907" i="2"/>
  <c r="T1908" i="2"/>
  <c r="T1909" i="2"/>
  <c r="T1910" i="2"/>
  <c r="T1911" i="2"/>
  <c r="T1912" i="2"/>
  <c r="T1913" i="2"/>
  <c r="T1914" i="2"/>
  <c r="T1915" i="2"/>
  <c r="T1916" i="2"/>
  <c r="T1917" i="2"/>
  <c r="T1918" i="2"/>
  <c r="T1919" i="2"/>
  <c r="T1920" i="2"/>
  <c r="T1921" i="2"/>
  <c r="T1922" i="2"/>
  <c r="T1923" i="2"/>
  <c r="T1924" i="2"/>
  <c r="T1925" i="2"/>
  <c r="T1926" i="2"/>
  <c r="T1927" i="2"/>
  <c r="T1928" i="2"/>
  <c r="T1929" i="2"/>
  <c r="AA1893" i="2"/>
  <c r="AA1894" i="2"/>
  <c r="AA1896" i="2"/>
  <c r="AA1897" i="2"/>
  <c r="AA1898" i="2"/>
  <c r="AA1899" i="2"/>
  <c r="AA1900" i="2"/>
  <c r="AA1901" i="2"/>
  <c r="AA1902" i="2"/>
  <c r="AA1903" i="2"/>
  <c r="AA1904" i="2"/>
  <c r="AA1905" i="2"/>
  <c r="AA1906" i="2"/>
  <c r="AA1907" i="2"/>
  <c r="AA1908" i="2"/>
  <c r="AA1909" i="2"/>
  <c r="AA1910" i="2"/>
  <c r="AA1911" i="2"/>
  <c r="AA1912" i="2"/>
  <c r="AA1913" i="2"/>
  <c r="AA1914" i="2"/>
  <c r="AA1915" i="2"/>
  <c r="AA1916" i="2"/>
  <c r="AA1917" i="2"/>
  <c r="AA1918" i="2"/>
  <c r="AA1919" i="2"/>
  <c r="AA1920" i="2"/>
  <c r="AA1921" i="2"/>
  <c r="AA1922" i="2"/>
  <c r="AA1923" i="2"/>
  <c r="AA1924" i="2"/>
  <c r="AA1925" i="2"/>
  <c r="AA1926" i="2"/>
  <c r="AA1927" i="2"/>
  <c r="AA1928" i="2"/>
  <c r="AA1929" i="2"/>
  <c r="S1881" i="2"/>
  <c r="T1881" i="2"/>
  <c r="AA1881" i="2"/>
  <c r="S1858" i="2"/>
  <c r="T1858" i="2"/>
  <c r="AA1858" i="2"/>
  <c r="S1854" i="2"/>
  <c r="S1855" i="2"/>
  <c r="S1856" i="2"/>
  <c r="S1857" i="2"/>
  <c r="S1859" i="2"/>
  <c r="S1860" i="2"/>
  <c r="S1861" i="2"/>
  <c r="S1862" i="2"/>
  <c r="S1863" i="2"/>
  <c r="S1864" i="2"/>
  <c r="S1865" i="2"/>
  <c r="S1866" i="2"/>
  <c r="S1867" i="2"/>
  <c r="S1868" i="2"/>
  <c r="S1869" i="2"/>
  <c r="S1870" i="2"/>
  <c r="S1871" i="2"/>
  <c r="S1872" i="2"/>
  <c r="S1873" i="2"/>
  <c r="S1874" i="2"/>
  <c r="S1875" i="2"/>
  <c r="S1876" i="2"/>
  <c r="S1877" i="2"/>
  <c r="S1878" i="2"/>
  <c r="S1879" i="2"/>
  <c r="S1880" i="2"/>
  <c r="S1882" i="2"/>
  <c r="S1883" i="2"/>
  <c r="S1884" i="2"/>
  <c r="S1885" i="2"/>
  <c r="S1886" i="2"/>
  <c r="S1887" i="2"/>
  <c r="S1888" i="2"/>
  <c r="S1889" i="2"/>
  <c r="S1890" i="2"/>
  <c r="S1891" i="2"/>
  <c r="S1892" i="2"/>
  <c r="T1854" i="2"/>
  <c r="T1855" i="2"/>
  <c r="T1856" i="2"/>
  <c r="T1857" i="2"/>
  <c r="T1859" i="2"/>
  <c r="T1860" i="2"/>
  <c r="T1861" i="2"/>
  <c r="T1862" i="2"/>
  <c r="T1863" i="2"/>
  <c r="T1864" i="2"/>
  <c r="T1865" i="2"/>
  <c r="T1866" i="2"/>
  <c r="T1867" i="2"/>
  <c r="T1868" i="2"/>
  <c r="T1869" i="2"/>
  <c r="T1870" i="2"/>
  <c r="T1871" i="2"/>
  <c r="T1872" i="2"/>
  <c r="T1873" i="2"/>
  <c r="T1874" i="2"/>
  <c r="T1875" i="2"/>
  <c r="T1876" i="2"/>
  <c r="T1877" i="2"/>
  <c r="T1878" i="2"/>
  <c r="T1879" i="2"/>
  <c r="T1880" i="2"/>
  <c r="T1882" i="2"/>
  <c r="T1883" i="2"/>
  <c r="T1884" i="2"/>
  <c r="T1885" i="2"/>
  <c r="T1886" i="2"/>
  <c r="T1887" i="2"/>
  <c r="T1888" i="2"/>
  <c r="T1889" i="2"/>
  <c r="T1890" i="2"/>
  <c r="T1891" i="2"/>
  <c r="T1892" i="2"/>
  <c r="AA1854" i="2"/>
  <c r="AA1855" i="2"/>
  <c r="AA1856" i="2"/>
  <c r="AA1857" i="2"/>
  <c r="AA1859" i="2"/>
  <c r="AA1860" i="2"/>
  <c r="AA1861" i="2"/>
  <c r="AA1862" i="2"/>
  <c r="AA1863" i="2"/>
  <c r="AA1864" i="2"/>
  <c r="AA1865" i="2"/>
  <c r="AA1866" i="2"/>
  <c r="AA1867" i="2"/>
  <c r="AA1868" i="2"/>
  <c r="AA1869" i="2"/>
  <c r="AA1870" i="2"/>
  <c r="AA1871" i="2"/>
  <c r="AA1872" i="2"/>
  <c r="AA1873" i="2"/>
  <c r="AA1874" i="2"/>
  <c r="AA1875" i="2"/>
  <c r="AA1876" i="2"/>
  <c r="AA1877" i="2"/>
  <c r="AA1878" i="2"/>
  <c r="AA1879" i="2"/>
  <c r="AA1880" i="2"/>
  <c r="AA1882" i="2"/>
  <c r="AA1883" i="2"/>
  <c r="AA1884" i="2"/>
  <c r="AA1885" i="2"/>
  <c r="AA1886" i="2"/>
  <c r="AA1887" i="2"/>
  <c r="AA1888" i="2"/>
  <c r="AA1889" i="2"/>
  <c r="AA1890" i="2"/>
  <c r="AA1891" i="2"/>
  <c r="AA1892"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T1820" i="2"/>
  <c r="T1821" i="2"/>
  <c r="T1822" i="2"/>
  <c r="T1823" i="2"/>
  <c r="T1824" i="2"/>
  <c r="T1825" i="2"/>
  <c r="T1826" i="2"/>
  <c r="T1827" i="2"/>
  <c r="T1828" i="2"/>
  <c r="T1829" i="2"/>
  <c r="T1830" i="2"/>
  <c r="T1831" i="2"/>
  <c r="T1832" i="2"/>
  <c r="T1833" i="2"/>
  <c r="T1834" i="2"/>
  <c r="T1835" i="2"/>
  <c r="T1836" i="2"/>
  <c r="T1837" i="2"/>
  <c r="T1838" i="2"/>
  <c r="T1839" i="2"/>
  <c r="T1840" i="2"/>
  <c r="T1841" i="2"/>
  <c r="T1842" i="2"/>
  <c r="T1843" i="2"/>
  <c r="T1844" i="2"/>
  <c r="T1845" i="2"/>
  <c r="T1846" i="2"/>
  <c r="T1847" i="2"/>
  <c r="T1848" i="2"/>
  <c r="T1849" i="2"/>
  <c r="T1850" i="2"/>
  <c r="T1851" i="2"/>
  <c r="T1852" i="2"/>
  <c r="T1853" i="2"/>
  <c r="AA1820" i="2"/>
  <c r="AA1821" i="2"/>
  <c r="AA1822" i="2"/>
  <c r="AA1823" i="2"/>
  <c r="AA1824" i="2"/>
  <c r="AA1825" i="2"/>
  <c r="AA1826" i="2"/>
  <c r="AA1827" i="2"/>
  <c r="AA1828" i="2"/>
  <c r="AA1829" i="2"/>
  <c r="AA1830" i="2"/>
  <c r="AA1831" i="2"/>
  <c r="AA1832" i="2"/>
  <c r="AA1833" i="2"/>
  <c r="AA1834" i="2"/>
  <c r="AA1835" i="2"/>
  <c r="AA1836" i="2"/>
  <c r="AA1837" i="2"/>
  <c r="AA1838" i="2"/>
  <c r="AA1839" i="2"/>
  <c r="AA1840" i="2"/>
  <c r="AA1841" i="2"/>
  <c r="AA1842" i="2"/>
  <c r="AA1843" i="2"/>
  <c r="AA1844" i="2"/>
  <c r="AA1845" i="2"/>
  <c r="AA1846" i="2"/>
  <c r="AA1847" i="2"/>
  <c r="AA1848" i="2"/>
  <c r="AA1849" i="2"/>
  <c r="AA1850" i="2"/>
  <c r="AA1851" i="2"/>
  <c r="AA1852" i="2"/>
  <c r="AA1853" i="2"/>
  <c r="S1794" i="2" l="1"/>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T1794" i="2"/>
  <c r="T1795" i="2"/>
  <c r="T1796" i="2"/>
  <c r="T1797" i="2"/>
  <c r="T1798" i="2"/>
  <c r="T1799" i="2"/>
  <c r="T1800" i="2"/>
  <c r="T1801" i="2"/>
  <c r="T1802" i="2"/>
  <c r="T1803" i="2"/>
  <c r="T1804" i="2"/>
  <c r="T1805" i="2"/>
  <c r="T1806" i="2"/>
  <c r="T1807" i="2"/>
  <c r="T1808" i="2"/>
  <c r="T1809" i="2"/>
  <c r="T1810" i="2"/>
  <c r="T1811" i="2"/>
  <c r="T1812" i="2"/>
  <c r="T1813" i="2"/>
  <c r="T1814" i="2"/>
  <c r="T1815" i="2"/>
  <c r="T1816" i="2"/>
  <c r="T1817" i="2"/>
  <c r="T1818" i="2"/>
  <c r="T1819" i="2"/>
  <c r="AA1794" i="2"/>
  <c r="AA1795" i="2"/>
  <c r="AA1796" i="2"/>
  <c r="AA1797" i="2"/>
  <c r="AA1798" i="2"/>
  <c r="AA1799" i="2"/>
  <c r="AA1800" i="2"/>
  <c r="AA1801" i="2"/>
  <c r="AA1802" i="2"/>
  <c r="AA1803" i="2"/>
  <c r="AA1804" i="2"/>
  <c r="AA1805" i="2"/>
  <c r="AA1806" i="2"/>
  <c r="AA1807" i="2"/>
  <c r="AA1808" i="2"/>
  <c r="AA1809" i="2"/>
  <c r="AA1810" i="2"/>
  <c r="AA1811" i="2"/>
  <c r="AA1812" i="2"/>
  <c r="AA1813" i="2"/>
  <c r="AA1814" i="2"/>
  <c r="AA1815" i="2"/>
  <c r="AA1816" i="2"/>
  <c r="AA1817" i="2"/>
  <c r="AA1818" i="2"/>
  <c r="AA1819" i="2"/>
  <c r="D1815" i="2"/>
  <c r="D1806" i="2"/>
  <c r="S1792" i="2"/>
  <c r="T1792" i="2"/>
  <c r="AA1792" i="2"/>
  <c r="S1775" i="2"/>
  <c r="T1775" i="2"/>
  <c r="AA1775" i="2"/>
  <c r="S1771" i="2"/>
  <c r="T1771" i="2"/>
  <c r="AA1771" i="2"/>
  <c r="S1768" i="2"/>
  <c r="T1768" i="2"/>
  <c r="AA1768" i="2"/>
  <c r="S1767" i="2"/>
  <c r="T1767" i="2"/>
  <c r="AA1767" i="2"/>
  <c r="S1791" i="2"/>
  <c r="T1791" i="2"/>
  <c r="AA1791" i="2"/>
  <c r="S1761" i="2"/>
  <c r="S1762" i="2"/>
  <c r="S1763" i="2"/>
  <c r="S1764" i="2"/>
  <c r="S1765" i="2"/>
  <c r="S1766" i="2"/>
  <c r="S1769" i="2"/>
  <c r="S1770" i="2"/>
  <c r="S1772" i="2"/>
  <c r="S1773" i="2"/>
  <c r="S1774" i="2"/>
  <c r="S1776" i="2"/>
  <c r="S1777" i="2"/>
  <c r="S1778" i="2"/>
  <c r="S1779" i="2"/>
  <c r="S1780" i="2"/>
  <c r="S1781" i="2"/>
  <c r="S1782" i="2"/>
  <c r="S1783" i="2"/>
  <c r="S1784" i="2"/>
  <c r="S1785" i="2"/>
  <c r="S1786" i="2"/>
  <c r="S1787" i="2"/>
  <c r="S1788" i="2"/>
  <c r="S1789" i="2"/>
  <c r="S1790" i="2"/>
  <c r="S1793" i="2"/>
  <c r="T1761" i="2"/>
  <c r="T1762" i="2"/>
  <c r="T1763" i="2"/>
  <c r="T1764" i="2"/>
  <c r="T1765" i="2"/>
  <c r="T1766" i="2"/>
  <c r="T1769" i="2"/>
  <c r="T1770" i="2"/>
  <c r="T1772" i="2"/>
  <c r="T1773" i="2"/>
  <c r="T1774" i="2"/>
  <c r="T1776" i="2"/>
  <c r="T1777" i="2"/>
  <c r="T1778" i="2"/>
  <c r="T1779" i="2"/>
  <c r="T1780" i="2"/>
  <c r="T1781" i="2"/>
  <c r="T1782" i="2"/>
  <c r="T1783" i="2"/>
  <c r="T1784" i="2"/>
  <c r="T1785" i="2"/>
  <c r="T1786" i="2"/>
  <c r="T1787" i="2"/>
  <c r="T1788" i="2"/>
  <c r="T1789" i="2"/>
  <c r="T1790" i="2"/>
  <c r="T1793" i="2"/>
  <c r="AA1761" i="2"/>
  <c r="AA1762" i="2"/>
  <c r="AA1763" i="2"/>
  <c r="AA1764" i="2"/>
  <c r="AA1765" i="2"/>
  <c r="AA1766" i="2"/>
  <c r="AA1769" i="2"/>
  <c r="AA1770" i="2"/>
  <c r="AA1772" i="2"/>
  <c r="AA1773" i="2"/>
  <c r="AA1774" i="2"/>
  <c r="AA1776" i="2"/>
  <c r="AA1777" i="2"/>
  <c r="AA1778" i="2"/>
  <c r="AA1779" i="2"/>
  <c r="AA1780" i="2"/>
  <c r="AA1781" i="2"/>
  <c r="AA1782" i="2"/>
  <c r="AA1783" i="2"/>
  <c r="AA1784" i="2"/>
  <c r="AA1785" i="2"/>
  <c r="AA1786" i="2"/>
  <c r="AA1787" i="2"/>
  <c r="AA1788" i="2"/>
  <c r="AA1789" i="2"/>
  <c r="AA1790" i="2"/>
  <c r="AA1793" i="2"/>
  <c r="S1743" i="2"/>
  <c r="T1743" i="2"/>
  <c r="AA1743" i="2"/>
  <c r="D1755" i="2" l="1"/>
  <c r="S1755" i="2"/>
  <c r="T1755" i="2"/>
  <c r="AA1755" i="2"/>
  <c r="S1752" i="2" l="1"/>
  <c r="T1752" i="2"/>
  <c r="AA1752" i="2"/>
  <c r="S1734" i="2" l="1"/>
  <c r="S1735" i="2"/>
  <c r="S1736" i="2"/>
  <c r="S1737" i="2"/>
  <c r="S1738" i="2"/>
  <c r="S1739" i="2"/>
  <c r="S1740" i="2"/>
  <c r="S1741" i="2"/>
  <c r="S1742" i="2"/>
  <c r="S1744" i="2"/>
  <c r="S1745" i="2"/>
  <c r="S1746" i="2"/>
  <c r="S1747" i="2"/>
  <c r="S1748" i="2"/>
  <c r="S1749" i="2"/>
  <c r="S1750" i="2"/>
  <c r="S1751" i="2"/>
  <c r="S1753" i="2"/>
  <c r="S1754" i="2"/>
  <c r="S1756" i="2"/>
  <c r="S1757" i="2"/>
  <c r="S1758" i="2"/>
  <c r="S1759" i="2"/>
  <c r="S1760" i="2"/>
  <c r="T1734" i="2"/>
  <c r="T1735" i="2"/>
  <c r="T1736" i="2"/>
  <c r="T1737" i="2"/>
  <c r="T1738" i="2"/>
  <c r="T1739" i="2"/>
  <c r="T1740" i="2"/>
  <c r="T1741" i="2"/>
  <c r="T1742" i="2"/>
  <c r="T1744" i="2"/>
  <c r="T1745" i="2"/>
  <c r="T1746" i="2"/>
  <c r="T1747" i="2"/>
  <c r="T1748" i="2"/>
  <c r="T1749" i="2"/>
  <c r="T1750" i="2"/>
  <c r="T1751" i="2"/>
  <c r="T1753" i="2"/>
  <c r="T1754" i="2"/>
  <c r="T1756" i="2"/>
  <c r="T1757" i="2"/>
  <c r="T1758" i="2"/>
  <c r="T1759" i="2"/>
  <c r="T1760" i="2"/>
  <c r="AA1734" i="2"/>
  <c r="AA1735" i="2"/>
  <c r="AA1736" i="2"/>
  <c r="AA1737" i="2"/>
  <c r="AA1738" i="2"/>
  <c r="AA1739" i="2"/>
  <c r="AA1740" i="2"/>
  <c r="AA1741" i="2"/>
  <c r="AA1742" i="2"/>
  <c r="AA1744" i="2"/>
  <c r="AA1745" i="2"/>
  <c r="AA1746" i="2"/>
  <c r="AA1747" i="2"/>
  <c r="AA1748" i="2"/>
  <c r="AA1749" i="2"/>
  <c r="AA1750" i="2"/>
  <c r="AA1751" i="2"/>
  <c r="AA1753" i="2"/>
  <c r="AA1754" i="2"/>
  <c r="AA1756" i="2"/>
  <c r="AA1757" i="2"/>
  <c r="AA1758" i="2"/>
  <c r="AA1759" i="2"/>
  <c r="AA1760" i="2"/>
  <c r="S1732" i="2"/>
  <c r="T1732" i="2"/>
  <c r="AA1732" i="2"/>
  <c r="D1730" i="2"/>
  <c r="S1730" i="2"/>
  <c r="T1730" i="2"/>
  <c r="AA173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1" i="2"/>
  <c r="S1733" i="2"/>
  <c r="T1701" i="2"/>
  <c r="T1702" i="2"/>
  <c r="T1703" i="2"/>
  <c r="T1704" i="2"/>
  <c r="T1705" i="2"/>
  <c r="T1706" i="2"/>
  <c r="T1707" i="2"/>
  <c r="T1708" i="2"/>
  <c r="T1709" i="2"/>
  <c r="T1710" i="2"/>
  <c r="T1711" i="2"/>
  <c r="T1712" i="2"/>
  <c r="T1713" i="2"/>
  <c r="T1714" i="2"/>
  <c r="T1715" i="2"/>
  <c r="T1716" i="2"/>
  <c r="T1717" i="2"/>
  <c r="T1718" i="2"/>
  <c r="T1719" i="2"/>
  <c r="T1720" i="2"/>
  <c r="T1721" i="2"/>
  <c r="T1722" i="2"/>
  <c r="T1723" i="2"/>
  <c r="T1724" i="2"/>
  <c r="T1725" i="2"/>
  <c r="T1726" i="2"/>
  <c r="T1727" i="2"/>
  <c r="T1728" i="2"/>
  <c r="T1729" i="2"/>
  <c r="T1731" i="2"/>
  <c r="T1733" i="2"/>
  <c r="AA1701" i="2"/>
  <c r="AA1702" i="2"/>
  <c r="AA1703" i="2"/>
  <c r="AA1704" i="2"/>
  <c r="AA1705" i="2"/>
  <c r="AA1706" i="2"/>
  <c r="AA1707" i="2"/>
  <c r="AA1708" i="2"/>
  <c r="AA1709" i="2"/>
  <c r="AA1710" i="2"/>
  <c r="AA1711" i="2"/>
  <c r="AA1712" i="2"/>
  <c r="AA1713" i="2"/>
  <c r="AA1714" i="2"/>
  <c r="AA1715" i="2"/>
  <c r="AA1716" i="2"/>
  <c r="AA1717" i="2"/>
  <c r="AA1718" i="2"/>
  <c r="AA1719" i="2"/>
  <c r="AA1720" i="2"/>
  <c r="AA1721" i="2"/>
  <c r="AA1722" i="2"/>
  <c r="AA1723" i="2"/>
  <c r="AA1724" i="2"/>
  <c r="AA1725" i="2"/>
  <c r="AA1726" i="2"/>
  <c r="AA1727" i="2"/>
  <c r="AA1728" i="2"/>
  <c r="AA1729" i="2"/>
  <c r="AA1731" i="2"/>
  <c r="AA1733" i="2"/>
  <c r="S1679" i="2"/>
  <c r="T1679" i="2"/>
  <c r="AA1679" i="2"/>
  <c r="S1671" i="2"/>
  <c r="S1672" i="2"/>
  <c r="S1673" i="2"/>
  <c r="S1674" i="2"/>
  <c r="S1675" i="2"/>
  <c r="S1676" i="2"/>
  <c r="S1677" i="2"/>
  <c r="S1678" i="2"/>
  <c r="S1680" i="2"/>
  <c r="S1681" i="2"/>
  <c r="S1682" i="2"/>
  <c r="S1683" i="2"/>
  <c r="S1684" i="2"/>
  <c r="S1685" i="2"/>
  <c r="S1686" i="2"/>
  <c r="S1687" i="2"/>
  <c r="S1688" i="2"/>
  <c r="S1689" i="2"/>
  <c r="S1690" i="2"/>
  <c r="S1691" i="2"/>
  <c r="S1692" i="2"/>
  <c r="S1693" i="2"/>
  <c r="S1694" i="2"/>
  <c r="S1695" i="2"/>
  <c r="S1696" i="2"/>
  <c r="S1697" i="2"/>
  <c r="S1698" i="2"/>
  <c r="S1699" i="2"/>
  <c r="S1700" i="2"/>
  <c r="T1671" i="2"/>
  <c r="T1672" i="2"/>
  <c r="T1673" i="2"/>
  <c r="T1674" i="2"/>
  <c r="T1675" i="2"/>
  <c r="T1676" i="2"/>
  <c r="T1677" i="2"/>
  <c r="T1678" i="2"/>
  <c r="T1680" i="2"/>
  <c r="T1681" i="2"/>
  <c r="T1682" i="2"/>
  <c r="T1683" i="2"/>
  <c r="T1684" i="2"/>
  <c r="T1685" i="2"/>
  <c r="T1686" i="2"/>
  <c r="T1687" i="2"/>
  <c r="T1688" i="2"/>
  <c r="T1689" i="2"/>
  <c r="T1690" i="2"/>
  <c r="T1691" i="2"/>
  <c r="T1692" i="2"/>
  <c r="T1693" i="2"/>
  <c r="T1694" i="2"/>
  <c r="T1695" i="2"/>
  <c r="T1696" i="2"/>
  <c r="T1697" i="2"/>
  <c r="T1698" i="2"/>
  <c r="T1699" i="2"/>
  <c r="T1700" i="2"/>
  <c r="AA1671" i="2"/>
  <c r="AA1672" i="2"/>
  <c r="AA1673" i="2"/>
  <c r="AA1674" i="2"/>
  <c r="AA1675" i="2"/>
  <c r="AA1676" i="2"/>
  <c r="AA1677" i="2"/>
  <c r="AA1678" i="2"/>
  <c r="AA1680" i="2"/>
  <c r="AA1681" i="2"/>
  <c r="AA1682" i="2"/>
  <c r="AA1683" i="2"/>
  <c r="AA1684" i="2"/>
  <c r="AA1685" i="2"/>
  <c r="AA1686" i="2"/>
  <c r="AA1687" i="2"/>
  <c r="AA1688" i="2"/>
  <c r="AA1689" i="2"/>
  <c r="AA1690" i="2"/>
  <c r="AA1691" i="2"/>
  <c r="AA1692" i="2"/>
  <c r="AA1693" i="2"/>
  <c r="AA1694" i="2"/>
  <c r="AA1695" i="2"/>
  <c r="AA1696" i="2"/>
  <c r="AA1697" i="2"/>
  <c r="AA1698" i="2"/>
  <c r="AA1699" i="2"/>
  <c r="AA1700" i="2"/>
  <c r="S1651" i="2"/>
  <c r="T1651" i="2"/>
  <c r="AA1651" i="2"/>
  <c r="S1664" i="2"/>
  <c r="T1664" i="2"/>
  <c r="AA1664" i="2"/>
  <c r="S1643" i="2"/>
  <c r="S1644" i="2"/>
  <c r="S1645" i="2"/>
  <c r="S1646" i="2"/>
  <c r="S1647" i="2"/>
  <c r="S1648" i="2"/>
  <c r="S1649" i="2"/>
  <c r="S1650" i="2"/>
  <c r="S1652" i="2"/>
  <c r="S1653" i="2"/>
  <c r="S1654" i="2"/>
  <c r="S1655" i="2"/>
  <c r="S1656" i="2"/>
  <c r="S1657" i="2"/>
  <c r="S1658" i="2"/>
  <c r="S1659" i="2"/>
  <c r="S1660" i="2"/>
  <c r="S1661" i="2"/>
  <c r="S1662" i="2"/>
  <c r="S1663" i="2"/>
  <c r="S1665" i="2"/>
  <c r="S1666" i="2"/>
  <c r="S1667" i="2"/>
  <c r="S1668" i="2"/>
  <c r="S1669" i="2"/>
  <c r="S1670" i="2"/>
  <c r="T1643" i="2"/>
  <c r="T1644" i="2"/>
  <c r="T1645" i="2"/>
  <c r="T1646" i="2"/>
  <c r="T1647" i="2"/>
  <c r="T1648" i="2"/>
  <c r="T1649" i="2"/>
  <c r="T1650" i="2"/>
  <c r="T1652" i="2"/>
  <c r="T1653" i="2"/>
  <c r="T1654" i="2"/>
  <c r="T1655" i="2"/>
  <c r="T1656" i="2"/>
  <c r="T1657" i="2"/>
  <c r="T1658" i="2"/>
  <c r="T1659" i="2"/>
  <c r="T1660" i="2"/>
  <c r="T1661" i="2"/>
  <c r="T1662" i="2"/>
  <c r="T1663" i="2"/>
  <c r="T1665" i="2"/>
  <c r="T1666" i="2"/>
  <c r="T1667" i="2"/>
  <c r="T1668" i="2"/>
  <c r="T1669" i="2"/>
  <c r="T1670" i="2"/>
  <c r="AA1643" i="2"/>
  <c r="AA1644" i="2"/>
  <c r="AA1645" i="2"/>
  <c r="AA1646" i="2"/>
  <c r="AA1647" i="2"/>
  <c r="AA1648" i="2"/>
  <c r="AA1649" i="2"/>
  <c r="AA1650" i="2"/>
  <c r="AA1652" i="2"/>
  <c r="AA1653" i="2"/>
  <c r="AA1654" i="2"/>
  <c r="AA1655" i="2"/>
  <c r="AA1656" i="2"/>
  <c r="AA1657" i="2"/>
  <c r="AA1658" i="2"/>
  <c r="AA1659" i="2"/>
  <c r="AA1660" i="2"/>
  <c r="AA1661" i="2"/>
  <c r="AA1662" i="2"/>
  <c r="AA1663" i="2"/>
  <c r="AA1665" i="2"/>
  <c r="AA1666" i="2"/>
  <c r="AA1667" i="2"/>
  <c r="AA1668" i="2"/>
  <c r="AA1669" i="2"/>
  <c r="AA1670" i="2"/>
  <c r="S1622" i="2" l="1"/>
  <c r="S1623" i="2"/>
  <c r="S1624" i="2"/>
  <c r="S1625" i="2"/>
  <c r="S1626" i="2"/>
  <c r="S1627" i="2"/>
  <c r="S1628" i="2"/>
  <c r="S1629" i="2"/>
  <c r="S1630" i="2"/>
  <c r="S1631" i="2"/>
  <c r="S1632" i="2"/>
  <c r="S1633" i="2"/>
  <c r="S1634" i="2"/>
  <c r="S1635" i="2"/>
  <c r="S1636" i="2"/>
  <c r="S1637" i="2"/>
  <c r="S1638" i="2"/>
  <c r="S1639" i="2"/>
  <c r="S1640" i="2"/>
  <c r="S1641" i="2"/>
  <c r="S1642" i="2"/>
  <c r="T1622" i="2"/>
  <c r="T1623" i="2"/>
  <c r="T1624" i="2"/>
  <c r="T1625" i="2"/>
  <c r="T1626" i="2"/>
  <c r="T1627" i="2"/>
  <c r="T1628" i="2"/>
  <c r="T1629" i="2"/>
  <c r="T1630" i="2"/>
  <c r="T1631" i="2"/>
  <c r="T1632" i="2"/>
  <c r="T1633" i="2"/>
  <c r="T1634" i="2"/>
  <c r="T1635" i="2"/>
  <c r="T1636" i="2"/>
  <c r="T1637" i="2"/>
  <c r="T1638" i="2"/>
  <c r="T1639" i="2"/>
  <c r="T1640" i="2"/>
  <c r="T1641" i="2"/>
  <c r="T1642" i="2"/>
  <c r="AA1622" i="2"/>
  <c r="AA1623" i="2"/>
  <c r="AA1624" i="2"/>
  <c r="AA1625" i="2"/>
  <c r="AA1626" i="2"/>
  <c r="AA1627" i="2"/>
  <c r="AA1628" i="2"/>
  <c r="AA1629" i="2"/>
  <c r="AA1630" i="2"/>
  <c r="AA1631" i="2"/>
  <c r="AA1632" i="2"/>
  <c r="AA1633" i="2"/>
  <c r="AA1634" i="2"/>
  <c r="AA1635" i="2"/>
  <c r="AA1636" i="2"/>
  <c r="AA1637" i="2"/>
  <c r="AA1638" i="2"/>
  <c r="AA1639" i="2"/>
  <c r="AA1640" i="2"/>
  <c r="AA1641" i="2"/>
  <c r="AA1642" i="2"/>
  <c r="D1630" i="2"/>
  <c r="D1624" i="2"/>
  <c r="D1608"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T1593" i="2"/>
  <c r="T1594" i="2"/>
  <c r="T1595" i="2"/>
  <c r="T1596" i="2"/>
  <c r="T1597" i="2"/>
  <c r="T1598" i="2"/>
  <c r="T1599" i="2"/>
  <c r="T1600" i="2"/>
  <c r="T1601" i="2"/>
  <c r="T1602" i="2"/>
  <c r="T1603" i="2"/>
  <c r="T1604" i="2"/>
  <c r="T1605" i="2"/>
  <c r="T1606" i="2"/>
  <c r="T1607" i="2"/>
  <c r="T1608" i="2"/>
  <c r="T1609" i="2"/>
  <c r="T1610" i="2"/>
  <c r="T1611" i="2"/>
  <c r="T1612" i="2"/>
  <c r="T1613" i="2"/>
  <c r="T1614" i="2"/>
  <c r="T1615" i="2"/>
  <c r="T1616" i="2"/>
  <c r="T1617" i="2"/>
  <c r="T1618" i="2"/>
  <c r="T1619" i="2"/>
  <c r="T1620" i="2"/>
  <c r="T1621" i="2"/>
  <c r="AA1593" i="2"/>
  <c r="AA1594" i="2"/>
  <c r="AA1595" i="2"/>
  <c r="AA1596" i="2"/>
  <c r="AA1597" i="2"/>
  <c r="AA1598" i="2"/>
  <c r="AA1599" i="2"/>
  <c r="AA1600" i="2"/>
  <c r="AA1601" i="2"/>
  <c r="AA1602" i="2"/>
  <c r="AA1603" i="2"/>
  <c r="AA1604" i="2"/>
  <c r="AA1605" i="2"/>
  <c r="AA1606" i="2"/>
  <c r="AA1607" i="2"/>
  <c r="AA1608" i="2"/>
  <c r="AA1609" i="2"/>
  <c r="AA1610" i="2"/>
  <c r="AA1611" i="2"/>
  <c r="AA1612" i="2"/>
  <c r="AA1613" i="2"/>
  <c r="AA1614" i="2"/>
  <c r="AA1615" i="2"/>
  <c r="AA1616" i="2"/>
  <c r="AA1617" i="2"/>
  <c r="AA1618" i="2"/>
  <c r="AA1619" i="2"/>
  <c r="AA1620" i="2"/>
  <c r="AA1621" i="2"/>
  <c r="D1580" i="2"/>
  <c r="S1580" i="2"/>
  <c r="T1580" i="2"/>
  <c r="AA1580" i="2"/>
  <c r="S1587" i="2"/>
  <c r="T1587" i="2"/>
  <c r="AA1587" i="2"/>
  <c r="S1583" i="2"/>
  <c r="T1583" i="2"/>
  <c r="AA1583" i="2"/>
  <c r="D1585" i="2" l="1"/>
  <c r="S1573" i="2"/>
  <c r="S1574" i="2"/>
  <c r="S1575" i="2"/>
  <c r="S1576" i="2"/>
  <c r="S1577" i="2"/>
  <c r="S1578" i="2"/>
  <c r="S1579" i="2"/>
  <c r="S1581" i="2"/>
  <c r="S1582" i="2"/>
  <c r="S1584" i="2"/>
  <c r="S1585" i="2"/>
  <c r="S1586" i="2"/>
  <c r="S1588" i="2"/>
  <c r="S1589" i="2"/>
  <c r="S1590" i="2"/>
  <c r="S1591" i="2"/>
  <c r="S1592" i="2"/>
  <c r="T1573" i="2"/>
  <c r="T1574" i="2"/>
  <c r="T1575" i="2"/>
  <c r="T1576" i="2"/>
  <c r="T1577" i="2"/>
  <c r="T1578" i="2"/>
  <c r="T1579" i="2"/>
  <c r="T1581" i="2"/>
  <c r="T1582" i="2"/>
  <c r="T1584" i="2"/>
  <c r="T1585" i="2"/>
  <c r="T1586" i="2"/>
  <c r="T1588" i="2"/>
  <c r="T1589" i="2"/>
  <c r="T1590" i="2"/>
  <c r="T1591" i="2"/>
  <c r="T1592" i="2"/>
  <c r="AA1573" i="2"/>
  <c r="AA1574" i="2"/>
  <c r="AA1575" i="2"/>
  <c r="AA1576" i="2"/>
  <c r="AA1577" i="2"/>
  <c r="AA1578" i="2"/>
  <c r="AA1579" i="2"/>
  <c r="AA1581" i="2"/>
  <c r="AA1582" i="2"/>
  <c r="AA1584" i="2"/>
  <c r="AA1585" i="2"/>
  <c r="AA1586" i="2"/>
  <c r="AA1588" i="2"/>
  <c r="AA1589" i="2"/>
  <c r="AA1590" i="2"/>
  <c r="AA1591" i="2"/>
  <c r="AA1592" i="2"/>
  <c r="S1551" i="2"/>
  <c r="T1551" i="2"/>
  <c r="AA1551" i="2"/>
  <c r="S1558" i="2"/>
  <c r="T1558" i="2"/>
  <c r="AA1558" i="2"/>
  <c r="S1562" i="2"/>
  <c r="T1562" i="2"/>
  <c r="AA1562" i="2"/>
  <c r="S1543" i="2"/>
  <c r="S1544" i="2"/>
  <c r="S1545" i="2"/>
  <c r="S1546" i="2"/>
  <c r="S1547" i="2"/>
  <c r="S1548" i="2"/>
  <c r="S1549" i="2"/>
  <c r="S1550" i="2"/>
  <c r="S1552" i="2"/>
  <c r="S1553" i="2"/>
  <c r="S1554" i="2"/>
  <c r="S1555" i="2"/>
  <c r="S1556" i="2"/>
  <c r="S1557" i="2"/>
  <c r="S1559" i="2"/>
  <c r="S1560" i="2"/>
  <c r="S1561" i="2"/>
  <c r="S1563" i="2"/>
  <c r="S1564" i="2"/>
  <c r="S1565" i="2"/>
  <c r="S1566" i="2"/>
  <c r="S1567" i="2"/>
  <c r="S1568" i="2"/>
  <c r="S1569" i="2"/>
  <c r="S1570" i="2"/>
  <c r="S1571" i="2"/>
  <c r="S1572" i="2"/>
  <c r="T1543" i="2"/>
  <c r="T1544" i="2"/>
  <c r="T1545" i="2"/>
  <c r="T1546" i="2"/>
  <c r="T1547" i="2"/>
  <c r="T1548" i="2"/>
  <c r="T1549" i="2"/>
  <c r="T1550" i="2"/>
  <c r="T1552" i="2"/>
  <c r="T1553" i="2"/>
  <c r="T1554" i="2"/>
  <c r="T1555" i="2"/>
  <c r="T1556" i="2"/>
  <c r="T1557" i="2"/>
  <c r="T1559" i="2"/>
  <c r="T1560" i="2"/>
  <c r="T1561" i="2"/>
  <c r="T1563" i="2"/>
  <c r="T1564" i="2"/>
  <c r="T1565" i="2"/>
  <c r="T1566" i="2"/>
  <c r="T1567" i="2"/>
  <c r="T1568" i="2"/>
  <c r="T1569" i="2"/>
  <c r="T1570" i="2"/>
  <c r="T1571" i="2"/>
  <c r="T1572" i="2"/>
  <c r="AA1543" i="2"/>
  <c r="AA1544" i="2"/>
  <c r="AA1545" i="2"/>
  <c r="AA1546" i="2"/>
  <c r="AA1547" i="2"/>
  <c r="AA1548" i="2"/>
  <c r="AA1549" i="2"/>
  <c r="AA1550" i="2"/>
  <c r="AA1552" i="2"/>
  <c r="AA1553" i="2"/>
  <c r="AA1554" i="2"/>
  <c r="AA1555" i="2"/>
  <c r="AA1556" i="2"/>
  <c r="AA1557" i="2"/>
  <c r="AA1559" i="2"/>
  <c r="AA1560" i="2"/>
  <c r="AA1561" i="2"/>
  <c r="AA1563" i="2"/>
  <c r="AA1564" i="2"/>
  <c r="AA1565" i="2"/>
  <c r="AA1566" i="2"/>
  <c r="AA1567" i="2"/>
  <c r="AA1568" i="2"/>
  <c r="AA1569" i="2"/>
  <c r="AA1570" i="2"/>
  <c r="AA1571" i="2"/>
  <c r="AA1572" i="2"/>
  <c r="S1538" i="2"/>
  <c r="T1538" i="2"/>
  <c r="AA1538" i="2"/>
  <c r="S1531" i="2"/>
  <c r="T1531" i="2"/>
  <c r="AA1531" i="2"/>
  <c r="S1523" i="2"/>
  <c r="T1523" i="2"/>
  <c r="AA1523" i="2"/>
  <c r="S1512" i="2"/>
  <c r="S1513" i="2"/>
  <c r="S1514" i="2"/>
  <c r="S1515" i="2"/>
  <c r="S1516" i="2"/>
  <c r="S1517" i="2"/>
  <c r="S1518" i="2"/>
  <c r="S1519" i="2"/>
  <c r="S1520" i="2"/>
  <c r="S1521" i="2"/>
  <c r="S1522" i="2"/>
  <c r="S1524" i="2"/>
  <c r="S1525" i="2"/>
  <c r="S1526" i="2"/>
  <c r="S1527" i="2"/>
  <c r="S1528" i="2"/>
  <c r="S1529" i="2"/>
  <c r="S1530" i="2"/>
  <c r="S1532" i="2"/>
  <c r="S1533" i="2"/>
  <c r="S1534" i="2"/>
  <c r="S1535" i="2"/>
  <c r="S1536" i="2"/>
  <c r="S1537" i="2"/>
  <c r="S1539" i="2"/>
  <c r="S1540" i="2"/>
  <c r="S1541" i="2"/>
  <c r="S1542" i="2"/>
  <c r="T1512" i="2"/>
  <c r="T1513" i="2"/>
  <c r="T1514" i="2"/>
  <c r="T1515" i="2"/>
  <c r="T1516" i="2"/>
  <c r="T1517" i="2"/>
  <c r="T1518" i="2"/>
  <c r="T1519" i="2"/>
  <c r="T1520" i="2"/>
  <c r="T1521" i="2"/>
  <c r="T1522" i="2"/>
  <c r="T1524" i="2"/>
  <c r="T1525" i="2"/>
  <c r="T1526" i="2"/>
  <c r="T1527" i="2"/>
  <c r="T1528" i="2"/>
  <c r="T1529" i="2"/>
  <c r="T1530" i="2"/>
  <c r="T1532" i="2"/>
  <c r="T1533" i="2"/>
  <c r="T1534" i="2"/>
  <c r="T1535" i="2"/>
  <c r="T1536" i="2"/>
  <c r="T1537" i="2"/>
  <c r="T1539" i="2"/>
  <c r="T1540" i="2"/>
  <c r="T1541" i="2"/>
  <c r="T1542" i="2"/>
  <c r="AA1512" i="2"/>
  <c r="AA1513" i="2"/>
  <c r="AA1514" i="2"/>
  <c r="AA1515" i="2"/>
  <c r="AA1516" i="2"/>
  <c r="AA1517" i="2"/>
  <c r="AA1518" i="2"/>
  <c r="AA1519" i="2"/>
  <c r="AA1520" i="2"/>
  <c r="AA1521" i="2"/>
  <c r="AA1522" i="2"/>
  <c r="AA1524" i="2"/>
  <c r="AA1525" i="2"/>
  <c r="AA1526" i="2"/>
  <c r="AA1527" i="2"/>
  <c r="AA1528" i="2"/>
  <c r="AA1529" i="2"/>
  <c r="AA1530" i="2"/>
  <c r="AA1532" i="2"/>
  <c r="AA1533" i="2"/>
  <c r="AA1534" i="2"/>
  <c r="AA1535" i="2"/>
  <c r="AA1536" i="2"/>
  <c r="AA1537" i="2"/>
  <c r="AA1539" i="2"/>
  <c r="AA1540" i="2"/>
  <c r="AA1541" i="2"/>
  <c r="AA1542" i="2"/>
  <c r="S1489" i="2"/>
  <c r="T1489" i="2"/>
  <c r="AA1489" i="2"/>
  <c r="S1494" i="2"/>
  <c r="T1494" i="2"/>
  <c r="AA1494" i="2"/>
  <c r="S1487" i="2"/>
  <c r="S1488" i="2"/>
  <c r="S1490" i="2"/>
  <c r="S1491" i="2"/>
  <c r="S1492" i="2"/>
  <c r="S1493" i="2"/>
  <c r="S1495" i="2"/>
  <c r="S1496" i="2"/>
  <c r="S1497" i="2"/>
  <c r="S1498" i="2"/>
  <c r="S1499" i="2"/>
  <c r="S1500" i="2"/>
  <c r="S1501" i="2"/>
  <c r="S1502" i="2"/>
  <c r="S1503" i="2"/>
  <c r="S1504" i="2"/>
  <c r="S1505" i="2"/>
  <c r="S1506" i="2"/>
  <c r="S1507" i="2"/>
  <c r="S1508" i="2"/>
  <c r="S1509" i="2"/>
  <c r="S1510" i="2"/>
  <c r="S1511" i="2"/>
  <c r="T1487" i="2"/>
  <c r="T1488" i="2"/>
  <c r="T1490" i="2"/>
  <c r="T1491" i="2"/>
  <c r="T1492" i="2"/>
  <c r="T1493" i="2"/>
  <c r="T1495" i="2"/>
  <c r="T1496" i="2"/>
  <c r="T1497" i="2"/>
  <c r="T1498" i="2"/>
  <c r="T1499" i="2"/>
  <c r="T1500" i="2"/>
  <c r="T1501" i="2"/>
  <c r="T1502" i="2"/>
  <c r="T1503" i="2"/>
  <c r="T1504" i="2"/>
  <c r="T1505" i="2"/>
  <c r="T1506" i="2"/>
  <c r="T1507" i="2"/>
  <c r="T1508" i="2"/>
  <c r="T1509" i="2"/>
  <c r="T1510" i="2"/>
  <c r="T1511" i="2"/>
  <c r="AA1487" i="2"/>
  <c r="AA1488" i="2"/>
  <c r="AA1490" i="2"/>
  <c r="AA1491" i="2"/>
  <c r="AA1492" i="2"/>
  <c r="AA1493" i="2"/>
  <c r="AA1495" i="2"/>
  <c r="AA1496" i="2"/>
  <c r="AA1497" i="2"/>
  <c r="AA1498" i="2"/>
  <c r="AA1499" i="2"/>
  <c r="AA1500" i="2"/>
  <c r="AA1501" i="2"/>
  <c r="AA1502" i="2"/>
  <c r="AA1503" i="2"/>
  <c r="AA1504" i="2"/>
  <c r="AA1505" i="2"/>
  <c r="AA1506" i="2"/>
  <c r="AA1507" i="2"/>
  <c r="AA1508" i="2"/>
  <c r="AA1509" i="2"/>
  <c r="AA1510" i="2"/>
  <c r="AA151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T1462" i="2"/>
  <c r="T1463" i="2"/>
  <c r="T1464" i="2"/>
  <c r="T1465" i="2"/>
  <c r="T1466" i="2"/>
  <c r="T1467" i="2"/>
  <c r="T1468" i="2"/>
  <c r="T1469" i="2"/>
  <c r="T1470" i="2"/>
  <c r="T1471" i="2"/>
  <c r="T1472" i="2"/>
  <c r="T1473" i="2"/>
  <c r="T1474" i="2"/>
  <c r="T1475" i="2"/>
  <c r="T1476" i="2"/>
  <c r="T1477" i="2"/>
  <c r="T1478" i="2"/>
  <c r="T1479" i="2"/>
  <c r="T1480" i="2"/>
  <c r="T1481" i="2"/>
  <c r="T1482" i="2"/>
  <c r="T1483" i="2"/>
  <c r="T1484" i="2"/>
  <c r="T1485" i="2"/>
  <c r="T1486" i="2"/>
  <c r="AA1462" i="2"/>
  <c r="AA1463" i="2"/>
  <c r="AA1464" i="2"/>
  <c r="AA1465" i="2"/>
  <c r="AA1466" i="2"/>
  <c r="AA1467" i="2"/>
  <c r="AA1468" i="2"/>
  <c r="AA1469" i="2"/>
  <c r="AA1470" i="2"/>
  <c r="AA1471" i="2"/>
  <c r="AA1472" i="2"/>
  <c r="AA1473" i="2"/>
  <c r="AA1474" i="2"/>
  <c r="AA1475" i="2"/>
  <c r="AA1476" i="2"/>
  <c r="AA1477" i="2"/>
  <c r="AA1478" i="2"/>
  <c r="AA1479" i="2"/>
  <c r="AA1480" i="2"/>
  <c r="AA1481" i="2"/>
  <c r="AA1482" i="2"/>
  <c r="AA1483" i="2"/>
  <c r="AA1484" i="2"/>
  <c r="AA1485" i="2"/>
  <c r="AA1486"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T1423" i="2"/>
  <c r="T1424" i="2"/>
  <c r="T1425" i="2"/>
  <c r="T1426" i="2"/>
  <c r="T1427" i="2"/>
  <c r="T1428" i="2"/>
  <c r="T1429" i="2"/>
  <c r="T1430" i="2"/>
  <c r="T1431" i="2"/>
  <c r="T1432" i="2"/>
  <c r="T1433" i="2"/>
  <c r="T1434" i="2"/>
  <c r="T1435" i="2"/>
  <c r="T1436" i="2"/>
  <c r="T1437" i="2"/>
  <c r="T1438" i="2"/>
  <c r="T1439" i="2"/>
  <c r="T1440" i="2"/>
  <c r="T1441" i="2"/>
  <c r="T1442" i="2"/>
  <c r="T1443" i="2"/>
  <c r="T1444" i="2"/>
  <c r="T1445" i="2"/>
  <c r="T1446" i="2"/>
  <c r="T1447" i="2"/>
  <c r="T1448" i="2"/>
  <c r="T1449" i="2"/>
  <c r="T1450" i="2"/>
  <c r="T1451" i="2"/>
  <c r="T1452" i="2"/>
  <c r="T1453" i="2"/>
  <c r="T1454" i="2"/>
  <c r="T1455" i="2"/>
  <c r="T1456" i="2"/>
  <c r="T1457" i="2"/>
  <c r="T1458" i="2"/>
  <c r="T1459" i="2"/>
  <c r="T1460" i="2"/>
  <c r="T1461" i="2"/>
  <c r="AA1423" i="2"/>
  <c r="AA1424" i="2"/>
  <c r="AA1425" i="2"/>
  <c r="AA1426" i="2"/>
  <c r="AA1427" i="2"/>
  <c r="AA1428" i="2"/>
  <c r="AA1429" i="2"/>
  <c r="AA1430" i="2"/>
  <c r="AA1431" i="2"/>
  <c r="AA1432" i="2"/>
  <c r="AA1433" i="2"/>
  <c r="AA1434" i="2"/>
  <c r="AA1435" i="2"/>
  <c r="AA1436" i="2"/>
  <c r="AA1437" i="2"/>
  <c r="AA1438" i="2"/>
  <c r="AA1439" i="2"/>
  <c r="AA1440" i="2"/>
  <c r="AA1441" i="2"/>
  <c r="AA1442" i="2"/>
  <c r="AA1443" i="2"/>
  <c r="AA1444" i="2"/>
  <c r="AA1445" i="2"/>
  <c r="AA1446" i="2"/>
  <c r="AA1447" i="2"/>
  <c r="AA1448" i="2"/>
  <c r="AA1449" i="2"/>
  <c r="AA1450" i="2"/>
  <c r="AA1451" i="2"/>
  <c r="AA1452" i="2"/>
  <c r="AA1453" i="2"/>
  <c r="AA1454" i="2"/>
  <c r="AA1455" i="2"/>
  <c r="AA1456" i="2"/>
  <c r="AA1457" i="2"/>
  <c r="AA1458" i="2"/>
  <c r="AA1459" i="2"/>
  <c r="AA1460" i="2"/>
  <c r="AA1461"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T1397" i="2"/>
  <c r="T1398" i="2"/>
  <c r="T1399" i="2"/>
  <c r="T1400" i="2"/>
  <c r="T1401" i="2"/>
  <c r="T1402" i="2"/>
  <c r="T1403" i="2"/>
  <c r="T1404" i="2"/>
  <c r="T1405" i="2"/>
  <c r="T1406" i="2"/>
  <c r="T1407" i="2"/>
  <c r="T1408" i="2"/>
  <c r="T1409" i="2"/>
  <c r="T1410" i="2"/>
  <c r="T1411" i="2"/>
  <c r="T1412" i="2"/>
  <c r="T1413" i="2"/>
  <c r="T1414" i="2"/>
  <c r="T1415" i="2"/>
  <c r="T1416" i="2"/>
  <c r="T1417" i="2"/>
  <c r="T1418" i="2"/>
  <c r="T1419" i="2"/>
  <c r="T1420" i="2"/>
  <c r="T1421" i="2"/>
  <c r="T1422" i="2"/>
  <c r="AA1397" i="2"/>
  <c r="AA1398" i="2"/>
  <c r="AA1399" i="2"/>
  <c r="AA1400" i="2"/>
  <c r="AA1401" i="2"/>
  <c r="AA1402" i="2"/>
  <c r="AA1403" i="2"/>
  <c r="AA1404" i="2"/>
  <c r="AA1405" i="2"/>
  <c r="AA1406" i="2"/>
  <c r="AA1407" i="2"/>
  <c r="AA1408" i="2"/>
  <c r="AA1409" i="2"/>
  <c r="AA1410" i="2"/>
  <c r="AA1411" i="2"/>
  <c r="AA1412" i="2"/>
  <c r="AA1413" i="2"/>
  <c r="AA1414" i="2"/>
  <c r="AA1415" i="2"/>
  <c r="AA1416" i="2"/>
  <c r="AA1417" i="2"/>
  <c r="AA1418" i="2"/>
  <c r="AA1419" i="2"/>
  <c r="AA1420" i="2"/>
  <c r="AA1421" i="2"/>
  <c r="AA1422"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T1368" i="2"/>
  <c r="T1369" i="2"/>
  <c r="T1370" i="2"/>
  <c r="T1371" i="2"/>
  <c r="T1372" i="2"/>
  <c r="T1373" i="2"/>
  <c r="T1374" i="2"/>
  <c r="T1375" i="2"/>
  <c r="T1376" i="2"/>
  <c r="T1377" i="2"/>
  <c r="T1378" i="2"/>
  <c r="T1379" i="2"/>
  <c r="T1380" i="2"/>
  <c r="T1381" i="2"/>
  <c r="T1382" i="2"/>
  <c r="T1383" i="2"/>
  <c r="T1384" i="2"/>
  <c r="T1385" i="2"/>
  <c r="T1386" i="2"/>
  <c r="T1387" i="2"/>
  <c r="T1388" i="2"/>
  <c r="T1389" i="2"/>
  <c r="T1390" i="2"/>
  <c r="T1391" i="2"/>
  <c r="T1392" i="2"/>
  <c r="T1393" i="2"/>
  <c r="T1394" i="2"/>
  <c r="T1395" i="2"/>
  <c r="T1396" i="2"/>
  <c r="AA1368" i="2"/>
  <c r="AA1369" i="2"/>
  <c r="AA1370" i="2"/>
  <c r="AA1371" i="2"/>
  <c r="AA1372" i="2"/>
  <c r="AA1373" i="2"/>
  <c r="AA1374" i="2"/>
  <c r="AA1375" i="2"/>
  <c r="AA1376" i="2"/>
  <c r="AA1377" i="2"/>
  <c r="AA1378" i="2"/>
  <c r="AA1379" i="2"/>
  <c r="AA1380" i="2"/>
  <c r="AA1381" i="2"/>
  <c r="AA1382" i="2"/>
  <c r="AA1383" i="2"/>
  <c r="AA1384" i="2"/>
  <c r="AA1385" i="2"/>
  <c r="AA1386" i="2"/>
  <c r="AA1387" i="2"/>
  <c r="AA1388" i="2"/>
  <c r="AA1389" i="2"/>
  <c r="AA1390" i="2"/>
  <c r="AA1391" i="2"/>
  <c r="AA1392" i="2"/>
  <c r="AA1393" i="2"/>
  <c r="AA1394" i="2"/>
  <c r="AA1395" i="2"/>
  <c r="AA1396" i="2"/>
  <c r="S1358" i="2"/>
  <c r="T1358" i="2"/>
  <c r="AA1358" i="2"/>
  <c r="S1362" i="2"/>
  <c r="T1362" i="2"/>
  <c r="AA1362" i="2"/>
  <c r="S1350" i="2"/>
  <c r="T1350" i="2"/>
  <c r="AA1350" i="2"/>
  <c r="S1330" i="2"/>
  <c r="S1331" i="2"/>
  <c r="S1332" i="2"/>
  <c r="S1333" i="2"/>
  <c r="S1334" i="2"/>
  <c r="S1335" i="2"/>
  <c r="S1336" i="2"/>
  <c r="S1337" i="2"/>
  <c r="S1338" i="2"/>
  <c r="S1339" i="2"/>
  <c r="S1340" i="2"/>
  <c r="S1341" i="2"/>
  <c r="S1342" i="2"/>
  <c r="S1343" i="2"/>
  <c r="S1344" i="2"/>
  <c r="S1345" i="2"/>
  <c r="S1346" i="2"/>
  <c r="S1347" i="2"/>
  <c r="S1348" i="2"/>
  <c r="S1349" i="2"/>
  <c r="S1351" i="2"/>
  <c r="S1352" i="2"/>
  <c r="S1353" i="2"/>
  <c r="S1354" i="2"/>
  <c r="S1355" i="2"/>
  <c r="S1356" i="2"/>
  <c r="S1357" i="2"/>
  <c r="S1359" i="2"/>
  <c r="S1360" i="2"/>
  <c r="S1361" i="2"/>
  <c r="S1363" i="2"/>
  <c r="S1364" i="2"/>
  <c r="S1365" i="2"/>
  <c r="S1366" i="2"/>
  <c r="S1367" i="2"/>
  <c r="T1330" i="2"/>
  <c r="T1331" i="2"/>
  <c r="T1332" i="2"/>
  <c r="T1333" i="2"/>
  <c r="T1334" i="2"/>
  <c r="T1335" i="2"/>
  <c r="T1336" i="2"/>
  <c r="T1337" i="2"/>
  <c r="T1338" i="2"/>
  <c r="T1339" i="2"/>
  <c r="T1340" i="2"/>
  <c r="T1341" i="2"/>
  <c r="T1342" i="2"/>
  <c r="T1343" i="2"/>
  <c r="T1344" i="2"/>
  <c r="T1345" i="2"/>
  <c r="T1346" i="2"/>
  <c r="T1347" i="2"/>
  <c r="T1348" i="2"/>
  <c r="T1349" i="2"/>
  <c r="T1351" i="2"/>
  <c r="T1352" i="2"/>
  <c r="T1353" i="2"/>
  <c r="T1354" i="2"/>
  <c r="T1355" i="2"/>
  <c r="T1356" i="2"/>
  <c r="T1357" i="2"/>
  <c r="T1359" i="2"/>
  <c r="T1360" i="2"/>
  <c r="T1361" i="2"/>
  <c r="T1363" i="2"/>
  <c r="T1364" i="2"/>
  <c r="T1365" i="2"/>
  <c r="T1366" i="2"/>
  <c r="T1367" i="2"/>
  <c r="AA1330" i="2"/>
  <c r="AA1331" i="2"/>
  <c r="AA1332" i="2"/>
  <c r="AA1333" i="2"/>
  <c r="AA1334" i="2"/>
  <c r="AA1335" i="2"/>
  <c r="AA1336" i="2"/>
  <c r="AA1337" i="2"/>
  <c r="AA1338" i="2"/>
  <c r="AA1339" i="2"/>
  <c r="AA1340" i="2"/>
  <c r="AA1341" i="2"/>
  <c r="AA1342" i="2"/>
  <c r="AA1343" i="2"/>
  <c r="AA1344" i="2"/>
  <c r="AA1345" i="2"/>
  <c r="AA1346" i="2"/>
  <c r="AA1347" i="2"/>
  <c r="AA1348" i="2"/>
  <c r="AA1349" i="2"/>
  <c r="AA1351" i="2"/>
  <c r="AA1352" i="2"/>
  <c r="AA1353" i="2"/>
  <c r="AA1354" i="2"/>
  <c r="AA1355" i="2"/>
  <c r="AA1356" i="2"/>
  <c r="AA1357" i="2"/>
  <c r="AA1359" i="2"/>
  <c r="AA1360" i="2"/>
  <c r="AA1361" i="2"/>
  <c r="AA1363" i="2"/>
  <c r="AA1364" i="2"/>
  <c r="AA1365" i="2"/>
  <c r="AA1366" i="2"/>
  <c r="AA1367" i="2"/>
  <c r="C2614" i="2" l="1"/>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T1297" i="2"/>
  <c r="T1298" i="2"/>
  <c r="T1299" i="2"/>
  <c r="T1300" i="2"/>
  <c r="T1301" i="2"/>
  <c r="T1302" i="2"/>
  <c r="T1303" i="2"/>
  <c r="T1304" i="2"/>
  <c r="T1305" i="2"/>
  <c r="T1306" i="2"/>
  <c r="T1307" i="2"/>
  <c r="T1308" i="2"/>
  <c r="T1309" i="2"/>
  <c r="T1310" i="2"/>
  <c r="T1311" i="2"/>
  <c r="T1312" i="2"/>
  <c r="T1313" i="2"/>
  <c r="T1314" i="2"/>
  <c r="T1315" i="2"/>
  <c r="T1316" i="2"/>
  <c r="T1317" i="2"/>
  <c r="T1318" i="2"/>
  <c r="T1319" i="2"/>
  <c r="T1320" i="2"/>
  <c r="T1321" i="2"/>
  <c r="T1322" i="2"/>
  <c r="T1323" i="2"/>
  <c r="T1324" i="2"/>
  <c r="T1325" i="2"/>
  <c r="T1326" i="2"/>
  <c r="T1327" i="2"/>
  <c r="T1328" i="2"/>
  <c r="T1329" i="2"/>
  <c r="AA1297" i="2"/>
  <c r="AA1298" i="2"/>
  <c r="AA1299" i="2"/>
  <c r="AA1300" i="2"/>
  <c r="AA1301" i="2"/>
  <c r="AA1302" i="2"/>
  <c r="AA1303" i="2"/>
  <c r="AA1304" i="2"/>
  <c r="AA1305" i="2"/>
  <c r="AA1306" i="2"/>
  <c r="AA1307" i="2"/>
  <c r="AA1308" i="2"/>
  <c r="AA1309" i="2"/>
  <c r="AA1310" i="2"/>
  <c r="AA1311" i="2"/>
  <c r="AA1312" i="2"/>
  <c r="AA1313" i="2"/>
  <c r="AA1314" i="2"/>
  <c r="AA1315" i="2"/>
  <c r="AA1316" i="2"/>
  <c r="AA1317" i="2"/>
  <c r="AA1318" i="2"/>
  <c r="AA1319" i="2"/>
  <c r="AA1320" i="2"/>
  <c r="AA1321" i="2"/>
  <c r="AA1322" i="2"/>
  <c r="AA1323" i="2"/>
  <c r="AA1324" i="2"/>
  <c r="AA1325" i="2"/>
  <c r="AA1326" i="2"/>
  <c r="AA1327" i="2"/>
  <c r="AA1328" i="2"/>
  <c r="AA1329"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T1273" i="2"/>
  <c r="T1274" i="2"/>
  <c r="T1275" i="2"/>
  <c r="T1276" i="2"/>
  <c r="T1277" i="2"/>
  <c r="T1278" i="2"/>
  <c r="T1279" i="2"/>
  <c r="T1280" i="2"/>
  <c r="T1281" i="2"/>
  <c r="T1282" i="2"/>
  <c r="T1283" i="2"/>
  <c r="T1284" i="2"/>
  <c r="T1285" i="2"/>
  <c r="T1286" i="2"/>
  <c r="T1287" i="2"/>
  <c r="T1288" i="2"/>
  <c r="T1289" i="2"/>
  <c r="T1290" i="2"/>
  <c r="T1291" i="2"/>
  <c r="T1292" i="2"/>
  <c r="T1293" i="2"/>
  <c r="T1294" i="2"/>
  <c r="T1295" i="2"/>
  <c r="T1296" i="2"/>
  <c r="AA1273" i="2"/>
  <c r="AA1274" i="2"/>
  <c r="AA1275" i="2"/>
  <c r="AA1276" i="2"/>
  <c r="AA1277" i="2"/>
  <c r="AA1278" i="2"/>
  <c r="AA1279" i="2"/>
  <c r="AA1280" i="2"/>
  <c r="AA1281" i="2"/>
  <c r="AA1282" i="2"/>
  <c r="AA1283" i="2"/>
  <c r="AA1284" i="2"/>
  <c r="AA1285" i="2"/>
  <c r="AA1286" i="2"/>
  <c r="AA1287" i="2"/>
  <c r="AA1288" i="2"/>
  <c r="AA1289" i="2"/>
  <c r="AA1290" i="2"/>
  <c r="AA1291" i="2"/>
  <c r="AA1292" i="2"/>
  <c r="AA1293" i="2"/>
  <c r="AA1294" i="2"/>
  <c r="AA1295" i="2"/>
  <c r="AA1296" i="2"/>
  <c r="S1271" i="2"/>
  <c r="T1271" i="2"/>
  <c r="AA1271" i="2"/>
  <c r="S1267" i="2"/>
  <c r="T1267" i="2"/>
  <c r="AA1267" i="2"/>
  <c r="S1268" i="2"/>
  <c r="T1268" i="2"/>
  <c r="AA1268"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9" i="2"/>
  <c r="S1270" i="2"/>
  <c r="S1272" i="2"/>
  <c r="T1233" i="2"/>
  <c r="T1234" i="2"/>
  <c r="T1235" i="2"/>
  <c r="T1236" i="2"/>
  <c r="T1237" i="2"/>
  <c r="T1238" i="2"/>
  <c r="T1239" i="2"/>
  <c r="T1240" i="2"/>
  <c r="T1241" i="2"/>
  <c r="T1242" i="2"/>
  <c r="T1243" i="2"/>
  <c r="T1244" i="2"/>
  <c r="T1245" i="2"/>
  <c r="T1246" i="2"/>
  <c r="T1247" i="2"/>
  <c r="T1248" i="2"/>
  <c r="T1249" i="2"/>
  <c r="T1250" i="2"/>
  <c r="T1251" i="2"/>
  <c r="T1252" i="2"/>
  <c r="T1253" i="2"/>
  <c r="T1254" i="2"/>
  <c r="T1255" i="2"/>
  <c r="T1256" i="2"/>
  <c r="T1257" i="2"/>
  <c r="T1258" i="2"/>
  <c r="T1259" i="2"/>
  <c r="T1260" i="2"/>
  <c r="T1261" i="2"/>
  <c r="T1262" i="2"/>
  <c r="T1263" i="2"/>
  <c r="T1264" i="2"/>
  <c r="T1265" i="2"/>
  <c r="T1266" i="2"/>
  <c r="T1269" i="2"/>
  <c r="T1270" i="2"/>
  <c r="T1272" i="2"/>
  <c r="AA1233" i="2"/>
  <c r="AA1234" i="2"/>
  <c r="AA1235" i="2"/>
  <c r="AA1236" i="2"/>
  <c r="AA1237" i="2"/>
  <c r="AA1238" i="2"/>
  <c r="AA1239" i="2"/>
  <c r="AA1240" i="2"/>
  <c r="AA1241" i="2"/>
  <c r="AA1242" i="2"/>
  <c r="AA1243" i="2"/>
  <c r="AA1244" i="2"/>
  <c r="AA1245" i="2"/>
  <c r="AA1246" i="2"/>
  <c r="AA1247" i="2"/>
  <c r="AA1248" i="2"/>
  <c r="AA1249" i="2"/>
  <c r="AA1250" i="2"/>
  <c r="AA1251" i="2"/>
  <c r="AA1252" i="2"/>
  <c r="AA1253" i="2"/>
  <c r="AA1254" i="2"/>
  <c r="AA1255" i="2"/>
  <c r="AA1256" i="2"/>
  <c r="AA1257" i="2"/>
  <c r="AA1258" i="2"/>
  <c r="AA1259" i="2"/>
  <c r="AA1260" i="2"/>
  <c r="AA1261" i="2"/>
  <c r="AA1262" i="2"/>
  <c r="AA1263" i="2"/>
  <c r="AA1264" i="2"/>
  <c r="AA1265" i="2"/>
  <c r="AA1266" i="2"/>
  <c r="AA1269" i="2"/>
  <c r="AA1270" i="2"/>
  <c r="AA1272" i="2"/>
  <c r="S1230" i="2"/>
  <c r="T1230" i="2"/>
  <c r="AA1230" i="2"/>
  <c r="S1225" i="2"/>
  <c r="T1225" i="2"/>
  <c r="AA1225" i="2"/>
  <c r="S1209" i="2"/>
  <c r="S1210" i="2"/>
  <c r="S1211" i="2"/>
  <c r="S1212" i="2"/>
  <c r="S1213" i="2"/>
  <c r="S1214" i="2"/>
  <c r="S1215" i="2"/>
  <c r="S1216" i="2"/>
  <c r="S1217" i="2"/>
  <c r="S1218" i="2"/>
  <c r="S1219" i="2"/>
  <c r="S1220" i="2"/>
  <c r="S1221" i="2"/>
  <c r="S1222" i="2"/>
  <c r="S1223" i="2"/>
  <c r="S1224" i="2"/>
  <c r="S1226" i="2"/>
  <c r="S1227" i="2"/>
  <c r="S1228" i="2"/>
  <c r="S1229" i="2"/>
  <c r="S1231" i="2"/>
  <c r="S1232" i="2"/>
  <c r="T1209" i="2"/>
  <c r="T1210" i="2"/>
  <c r="T1211" i="2"/>
  <c r="T1212" i="2"/>
  <c r="T1213" i="2"/>
  <c r="T1214" i="2"/>
  <c r="T1215" i="2"/>
  <c r="T1216" i="2"/>
  <c r="T1217" i="2"/>
  <c r="T1218" i="2"/>
  <c r="T1219" i="2"/>
  <c r="T1220" i="2"/>
  <c r="T1221" i="2"/>
  <c r="T1222" i="2"/>
  <c r="T1223" i="2"/>
  <c r="T1224" i="2"/>
  <c r="T1226" i="2"/>
  <c r="T1227" i="2"/>
  <c r="T1228" i="2"/>
  <c r="T1229" i="2"/>
  <c r="T1231" i="2"/>
  <c r="T1232" i="2"/>
  <c r="AA1209" i="2"/>
  <c r="AA1210" i="2"/>
  <c r="AA1211" i="2"/>
  <c r="AA1212" i="2"/>
  <c r="AA1213" i="2"/>
  <c r="AA1214" i="2"/>
  <c r="AA1215" i="2"/>
  <c r="AA1216" i="2"/>
  <c r="AA1217" i="2"/>
  <c r="AA1218" i="2"/>
  <c r="AA1219" i="2"/>
  <c r="AA1220" i="2"/>
  <c r="AA1221" i="2"/>
  <c r="AA1222" i="2"/>
  <c r="AA1223" i="2"/>
  <c r="AA1224" i="2"/>
  <c r="AA1226" i="2"/>
  <c r="AA1227" i="2"/>
  <c r="AA1228" i="2"/>
  <c r="AA1229" i="2"/>
  <c r="AA1231" i="2"/>
  <c r="AA1232" i="2"/>
  <c r="S1195" i="2"/>
  <c r="T1195" i="2"/>
  <c r="AA1195" i="2"/>
  <c r="S1202" i="2"/>
  <c r="T1202" i="2"/>
  <c r="AA1202" i="2"/>
  <c r="S1179" i="2"/>
  <c r="S1180" i="2"/>
  <c r="S1181" i="2"/>
  <c r="S1182" i="2"/>
  <c r="S1183" i="2"/>
  <c r="S1184" i="2"/>
  <c r="S1185" i="2"/>
  <c r="S1186" i="2"/>
  <c r="S1187" i="2"/>
  <c r="S1188" i="2"/>
  <c r="S1189" i="2"/>
  <c r="S1190" i="2"/>
  <c r="S1191" i="2"/>
  <c r="S1192" i="2"/>
  <c r="S1193" i="2"/>
  <c r="S1194" i="2"/>
  <c r="S1196" i="2"/>
  <c r="S1197" i="2"/>
  <c r="S1198" i="2"/>
  <c r="S1199" i="2"/>
  <c r="S1200" i="2"/>
  <c r="S1201" i="2"/>
  <c r="S1203" i="2"/>
  <c r="S1204" i="2"/>
  <c r="S1205" i="2"/>
  <c r="S1206" i="2"/>
  <c r="S1207" i="2"/>
  <c r="S1208" i="2"/>
  <c r="T1179" i="2"/>
  <c r="T1180" i="2"/>
  <c r="T1181" i="2"/>
  <c r="T1182" i="2"/>
  <c r="T1183" i="2"/>
  <c r="T1184" i="2"/>
  <c r="T1185" i="2"/>
  <c r="T1186" i="2"/>
  <c r="T1187" i="2"/>
  <c r="T1188" i="2"/>
  <c r="T1189" i="2"/>
  <c r="T1190" i="2"/>
  <c r="T1191" i="2"/>
  <c r="T1192" i="2"/>
  <c r="T1193" i="2"/>
  <c r="T1194" i="2"/>
  <c r="T1196" i="2"/>
  <c r="T1197" i="2"/>
  <c r="T1198" i="2"/>
  <c r="T1199" i="2"/>
  <c r="T1200" i="2"/>
  <c r="T1201" i="2"/>
  <c r="T1203" i="2"/>
  <c r="T1204" i="2"/>
  <c r="T1205" i="2"/>
  <c r="T1206" i="2"/>
  <c r="T1207" i="2"/>
  <c r="T1208" i="2"/>
  <c r="AA1179" i="2"/>
  <c r="AA1180" i="2"/>
  <c r="AA1181" i="2"/>
  <c r="AA1182" i="2"/>
  <c r="AA1183" i="2"/>
  <c r="AA1184" i="2"/>
  <c r="AA1185" i="2"/>
  <c r="AA1186" i="2"/>
  <c r="AA1187" i="2"/>
  <c r="AA1188" i="2"/>
  <c r="AA1189" i="2"/>
  <c r="AA1190" i="2"/>
  <c r="AA1191" i="2"/>
  <c r="AA1192" i="2"/>
  <c r="AA1193" i="2"/>
  <c r="AA1194" i="2"/>
  <c r="AA1196" i="2"/>
  <c r="AA1197" i="2"/>
  <c r="AA1198" i="2"/>
  <c r="AA1199" i="2"/>
  <c r="AA1200" i="2"/>
  <c r="AA1201" i="2"/>
  <c r="AA1203" i="2"/>
  <c r="AA1204" i="2"/>
  <c r="AA1205" i="2"/>
  <c r="AA1206" i="2"/>
  <c r="AA1207" i="2"/>
  <c r="AA1208" i="2"/>
  <c r="S1146" i="2" l="1"/>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T1146" i="2"/>
  <c r="T1147" i="2"/>
  <c r="T1148" i="2"/>
  <c r="T1149" i="2"/>
  <c r="T1150" i="2"/>
  <c r="T1151" i="2"/>
  <c r="T1152" i="2"/>
  <c r="T1153" i="2"/>
  <c r="T1154" i="2"/>
  <c r="T1155" i="2"/>
  <c r="T1156" i="2"/>
  <c r="T1157" i="2"/>
  <c r="T1158" i="2"/>
  <c r="T1159" i="2"/>
  <c r="T1160" i="2"/>
  <c r="T1161" i="2"/>
  <c r="T1162" i="2"/>
  <c r="T1163" i="2"/>
  <c r="T1164" i="2"/>
  <c r="T1165" i="2"/>
  <c r="T1166" i="2"/>
  <c r="T1167" i="2"/>
  <c r="T1168" i="2"/>
  <c r="T1169" i="2"/>
  <c r="T1170" i="2"/>
  <c r="T1171" i="2"/>
  <c r="T1172" i="2"/>
  <c r="T1173" i="2"/>
  <c r="T1174" i="2"/>
  <c r="T1175" i="2"/>
  <c r="T1176" i="2"/>
  <c r="T1177" i="2"/>
  <c r="T1178" i="2"/>
  <c r="AA1146" i="2"/>
  <c r="AA1147" i="2"/>
  <c r="AA1148" i="2"/>
  <c r="AA1149" i="2"/>
  <c r="AA1150" i="2"/>
  <c r="AA1151" i="2"/>
  <c r="AA1152" i="2"/>
  <c r="AA1153" i="2"/>
  <c r="AA1154" i="2"/>
  <c r="AA1155" i="2"/>
  <c r="AA1156" i="2"/>
  <c r="AA1157" i="2"/>
  <c r="AA1158" i="2"/>
  <c r="AA1159" i="2"/>
  <c r="AA1160" i="2"/>
  <c r="AA1161" i="2"/>
  <c r="AA1162" i="2"/>
  <c r="AA1163" i="2"/>
  <c r="AA1164" i="2"/>
  <c r="AA1165" i="2"/>
  <c r="AA1166" i="2"/>
  <c r="AA1167" i="2"/>
  <c r="AA1168" i="2"/>
  <c r="AA1169" i="2"/>
  <c r="AA1170" i="2"/>
  <c r="AA1171" i="2"/>
  <c r="AA1172" i="2"/>
  <c r="AA1173" i="2"/>
  <c r="AA1174" i="2"/>
  <c r="AA1175" i="2"/>
  <c r="AA1176" i="2"/>
  <c r="AA1177" i="2"/>
  <c r="AA1178" i="2"/>
  <c r="T947" i="2" l="1"/>
  <c r="T931" i="2"/>
  <c r="S1134" i="2"/>
  <c r="T1134" i="2"/>
  <c r="AA1134" i="2"/>
  <c r="S1121" i="2"/>
  <c r="S1122" i="2"/>
  <c r="S1123" i="2"/>
  <c r="S1124" i="2"/>
  <c r="S1125" i="2"/>
  <c r="S1126" i="2"/>
  <c r="S1127" i="2"/>
  <c r="S1128" i="2"/>
  <c r="S1129" i="2"/>
  <c r="S1130" i="2"/>
  <c r="S1131" i="2"/>
  <c r="S1132" i="2"/>
  <c r="S1133" i="2"/>
  <c r="S1135" i="2"/>
  <c r="S1136" i="2"/>
  <c r="S1137" i="2"/>
  <c r="S1138" i="2"/>
  <c r="S1139" i="2"/>
  <c r="S1140" i="2"/>
  <c r="S1141" i="2"/>
  <c r="S1142" i="2"/>
  <c r="S1143" i="2"/>
  <c r="S1144" i="2"/>
  <c r="S1145" i="2"/>
  <c r="T1121" i="2"/>
  <c r="T1122" i="2"/>
  <c r="T1123" i="2"/>
  <c r="T1124" i="2"/>
  <c r="T1125" i="2"/>
  <c r="T1126" i="2"/>
  <c r="T1127" i="2"/>
  <c r="T1128" i="2"/>
  <c r="T1129" i="2"/>
  <c r="T1130" i="2"/>
  <c r="T1131" i="2"/>
  <c r="T1132" i="2"/>
  <c r="T1133" i="2"/>
  <c r="T1135" i="2"/>
  <c r="T1136" i="2"/>
  <c r="T1137" i="2"/>
  <c r="T1138" i="2"/>
  <c r="T1139" i="2"/>
  <c r="T1140" i="2"/>
  <c r="T1141" i="2"/>
  <c r="T1142" i="2"/>
  <c r="T1143" i="2"/>
  <c r="T1144" i="2"/>
  <c r="T1145" i="2"/>
  <c r="AA1121" i="2"/>
  <c r="AA1122" i="2"/>
  <c r="AA1123" i="2"/>
  <c r="AA1124" i="2"/>
  <c r="AA1125" i="2"/>
  <c r="AA1126" i="2"/>
  <c r="AA1127" i="2"/>
  <c r="AA1128" i="2"/>
  <c r="AA1129" i="2"/>
  <c r="AA1130" i="2"/>
  <c r="AA1131" i="2"/>
  <c r="AA1132" i="2"/>
  <c r="AA1133" i="2"/>
  <c r="AA1135" i="2"/>
  <c r="AA1136" i="2"/>
  <c r="AA1137" i="2"/>
  <c r="AA1138" i="2"/>
  <c r="AA1139" i="2"/>
  <c r="AA1140" i="2"/>
  <c r="AA1141" i="2"/>
  <c r="AA1142" i="2"/>
  <c r="AA1143" i="2"/>
  <c r="AA1144" i="2"/>
  <c r="AA1145" i="2"/>
  <c r="D1143" i="2"/>
  <c r="D1142" i="2"/>
  <c r="D1140" i="2"/>
  <c r="D1132" i="2"/>
  <c r="D1130" i="2"/>
  <c r="D1121"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T1096" i="2"/>
  <c r="T1097" i="2"/>
  <c r="T1098" i="2"/>
  <c r="T1099" i="2"/>
  <c r="T1100" i="2"/>
  <c r="T1101" i="2"/>
  <c r="T1102" i="2"/>
  <c r="T1103" i="2"/>
  <c r="T1104" i="2"/>
  <c r="T1105" i="2"/>
  <c r="T1106" i="2"/>
  <c r="T1107" i="2"/>
  <c r="T1108" i="2"/>
  <c r="T1109" i="2"/>
  <c r="T1110" i="2"/>
  <c r="T1111" i="2"/>
  <c r="T1112" i="2"/>
  <c r="T1113" i="2"/>
  <c r="T1114" i="2"/>
  <c r="T1115" i="2"/>
  <c r="T1116" i="2"/>
  <c r="T1117" i="2"/>
  <c r="T1118" i="2"/>
  <c r="T1119" i="2"/>
  <c r="T1120" i="2"/>
  <c r="AA1096" i="2"/>
  <c r="AA1097" i="2"/>
  <c r="AA1098" i="2"/>
  <c r="AA1099" i="2"/>
  <c r="AA1100" i="2"/>
  <c r="AA1101" i="2"/>
  <c r="AA1102" i="2"/>
  <c r="AA1103" i="2"/>
  <c r="AA1104" i="2"/>
  <c r="AA1105" i="2"/>
  <c r="AA1106" i="2"/>
  <c r="AA1107" i="2"/>
  <c r="AA1108" i="2"/>
  <c r="AA1109" i="2"/>
  <c r="AA1110" i="2"/>
  <c r="AA1111" i="2"/>
  <c r="AA1112" i="2"/>
  <c r="AA1113" i="2"/>
  <c r="AA1114" i="2"/>
  <c r="AA1115" i="2"/>
  <c r="AA1116" i="2"/>
  <c r="AA1117" i="2"/>
  <c r="AA1118" i="2"/>
  <c r="AA1119" i="2"/>
  <c r="AA1120"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T1059" i="2"/>
  <c r="T1060" i="2"/>
  <c r="T1061" i="2"/>
  <c r="T1062" i="2"/>
  <c r="T1063" i="2"/>
  <c r="T1064" i="2"/>
  <c r="T1065" i="2"/>
  <c r="T1066" i="2"/>
  <c r="T1067" i="2"/>
  <c r="T1068" i="2"/>
  <c r="T1069" i="2"/>
  <c r="T1070" i="2"/>
  <c r="T1071" i="2"/>
  <c r="T1072" i="2"/>
  <c r="T1073" i="2"/>
  <c r="T1074" i="2"/>
  <c r="T1075" i="2"/>
  <c r="T1076" i="2"/>
  <c r="T1077" i="2"/>
  <c r="T1078" i="2"/>
  <c r="T1079" i="2"/>
  <c r="T1080" i="2"/>
  <c r="T1081" i="2"/>
  <c r="T1082" i="2"/>
  <c r="T1083" i="2"/>
  <c r="T1084" i="2"/>
  <c r="T1085" i="2"/>
  <c r="T1086" i="2"/>
  <c r="T1087" i="2"/>
  <c r="T1088" i="2"/>
  <c r="T1089" i="2"/>
  <c r="T1090" i="2"/>
  <c r="T1091" i="2"/>
  <c r="T1092" i="2"/>
  <c r="T1093" i="2"/>
  <c r="T1094" i="2"/>
  <c r="T1095" i="2"/>
  <c r="AA1059" i="2"/>
  <c r="AA1060" i="2"/>
  <c r="AA1061" i="2"/>
  <c r="AA1062" i="2"/>
  <c r="AA1063" i="2"/>
  <c r="AA1064" i="2"/>
  <c r="AA1065" i="2"/>
  <c r="AA1066" i="2"/>
  <c r="AA1067" i="2"/>
  <c r="AA1068" i="2"/>
  <c r="AA1069" i="2"/>
  <c r="AA1070" i="2"/>
  <c r="AA1071" i="2"/>
  <c r="AA1072" i="2"/>
  <c r="AA1073" i="2"/>
  <c r="AA1074" i="2"/>
  <c r="AA1075" i="2"/>
  <c r="AA1076" i="2"/>
  <c r="AA1077" i="2"/>
  <c r="AA1078" i="2"/>
  <c r="AA1079" i="2"/>
  <c r="AA1080" i="2"/>
  <c r="AA1081" i="2"/>
  <c r="AA1082" i="2"/>
  <c r="AA1083" i="2"/>
  <c r="AA1084" i="2"/>
  <c r="AA1085" i="2"/>
  <c r="AA1086" i="2"/>
  <c r="AA1087" i="2"/>
  <c r="AA1088" i="2"/>
  <c r="AA1089" i="2"/>
  <c r="AA1090" i="2"/>
  <c r="AA1091" i="2"/>
  <c r="AA1092" i="2"/>
  <c r="AA1093" i="2"/>
  <c r="AA1094" i="2"/>
  <c r="AA109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AA1016" i="2"/>
  <c r="AA1017" i="2"/>
  <c r="AA1018" i="2"/>
  <c r="AA1019" i="2"/>
  <c r="AA1020" i="2"/>
  <c r="AA1021" i="2"/>
  <c r="AA1022" i="2"/>
  <c r="AA1023" i="2"/>
  <c r="AA1024" i="2"/>
  <c r="AA1025" i="2"/>
  <c r="AA1026" i="2"/>
  <c r="AA1027" i="2"/>
  <c r="AA1028" i="2"/>
  <c r="AA1029" i="2"/>
  <c r="AA1030" i="2"/>
  <c r="AA1031" i="2"/>
  <c r="AA1032" i="2"/>
  <c r="AA1033" i="2"/>
  <c r="AA1034" i="2"/>
  <c r="AA1035" i="2"/>
  <c r="AA1036" i="2"/>
  <c r="AA1037" i="2"/>
  <c r="AA1038" i="2"/>
  <c r="AA1039" i="2"/>
  <c r="AA1040" i="2"/>
  <c r="AA1041" i="2"/>
  <c r="AA1042" i="2"/>
  <c r="AA1043" i="2"/>
  <c r="AA1044" i="2"/>
  <c r="AA1045" i="2"/>
  <c r="AA1046" i="2"/>
  <c r="AA1047" i="2"/>
  <c r="AA1048" i="2"/>
  <c r="AA1049" i="2"/>
  <c r="AA1050" i="2"/>
  <c r="AA1051" i="2"/>
  <c r="AA1052" i="2"/>
  <c r="AA1053" i="2"/>
  <c r="AA1054" i="2"/>
  <c r="AA1055" i="2"/>
  <c r="AA1056" i="2"/>
  <c r="AA1057" i="2"/>
  <c r="AA1058" i="2"/>
  <c r="S574" i="2" l="1"/>
  <c r="S575" i="2"/>
  <c r="S1013" i="2"/>
  <c r="T1013" i="2"/>
  <c r="AA1013" i="2"/>
  <c r="D1008"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4" i="2"/>
  <c r="S1015"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4" i="2"/>
  <c r="T1015" i="2"/>
  <c r="AA984" i="2"/>
  <c r="AA985" i="2"/>
  <c r="AA986" i="2"/>
  <c r="AA987" i="2"/>
  <c r="AA988" i="2"/>
  <c r="AA989" i="2"/>
  <c r="AA990" i="2"/>
  <c r="AA991" i="2"/>
  <c r="AA992" i="2"/>
  <c r="AA993" i="2"/>
  <c r="AA994" i="2"/>
  <c r="AA995" i="2"/>
  <c r="AA996" i="2"/>
  <c r="AA997" i="2"/>
  <c r="AA998" i="2"/>
  <c r="AA999" i="2"/>
  <c r="AA1000" i="2"/>
  <c r="AA1001" i="2"/>
  <c r="AA1002" i="2"/>
  <c r="AA1003" i="2"/>
  <c r="AA1004" i="2"/>
  <c r="AA1005" i="2"/>
  <c r="AA1006" i="2"/>
  <c r="AA1007" i="2"/>
  <c r="AA1008" i="2"/>
  <c r="AA1009" i="2"/>
  <c r="AA1010" i="2"/>
  <c r="AA1011" i="2"/>
  <c r="AA1012" i="2"/>
  <c r="AA1014" i="2"/>
  <c r="AA1015" i="2"/>
  <c r="S981" i="2" l="1"/>
  <c r="T981" i="2"/>
  <c r="AA981"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2" i="2"/>
  <c r="S983" i="2"/>
  <c r="T945" i="2"/>
  <c r="T946"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2" i="2"/>
  <c r="T983" i="2"/>
  <c r="AA945" i="2"/>
  <c r="AA946" i="2"/>
  <c r="AA947" i="2"/>
  <c r="AA948" i="2"/>
  <c r="AA949" i="2"/>
  <c r="AA950" i="2"/>
  <c r="AA951" i="2"/>
  <c r="AA952" i="2"/>
  <c r="AA953" i="2"/>
  <c r="AA954" i="2"/>
  <c r="AA955" i="2"/>
  <c r="AA956" i="2"/>
  <c r="AA957" i="2"/>
  <c r="AA958" i="2"/>
  <c r="AA959" i="2"/>
  <c r="AA960" i="2"/>
  <c r="AA961" i="2"/>
  <c r="AA962" i="2"/>
  <c r="AA963" i="2"/>
  <c r="AA964" i="2"/>
  <c r="AA965" i="2"/>
  <c r="AA966" i="2"/>
  <c r="AA967" i="2"/>
  <c r="AA968" i="2"/>
  <c r="AA969" i="2"/>
  <c r="AA970" i="2"/>
  <c r="AA971" i="2"/>
  <c r="AA972" i="2"/>
  <c r="AA973" i="2"/>
  <c r="AA974" i="2"/>
  <c r="AA975" i="2"/>
  <c r="AA976" i="2"/>
  <c r="AA977" i="2"/>
  <c r="AA978" i="2"/>
  <c r="AA979" i="2"/>
  <c r="AA980" i="2"/>
  <c r="AA982" i="2"/>
  <c r="AA983" i="2"/>
  <c r="S922" i="2"/>
  <c r="S923" i="2"/>
  <c r="S924" i="2"/>
  <c r="S925" i="2"/>
  <c r="S926" i="2"/>
  <c r="S927" i="2"/>
  <c r="S928" i="2"/>
  <c r="S929" i="2"/>
  <c r="S930" i="2"/>
  <c r="S931" i="2"/>
  <c r="S932" i="2"/>
  <c r="S933" i="2"/>
  <c r="S934" i="2"/>
  <c r="S935" i="2"/>
  <c r="S936" i="2"/>
  <c r="S937" i="2"/>
  <c r="S938" i="2"/>
  <c r="S939" i="2"/>
  <c r="S940" i="2"/>
  <c r="S941" i="2"/>
  <c r="S942" i="2"/>
  <c r="S943" i="2"/>
  <c r="S944" i="2"/>
  <c r="D931" i="2"/>
  <c r="T922" i="2"/>
  <c r="T923" i="2"/>
  <c r="T924" i="2"/>
  <c r="T925" i="2"/>
  <c r="T926" i="2"/>
  <c r="T927" i="2"/>
  <c r="T928" i="2"/>
  <c r="T929" i="2"/>
  <c r="T930" i="2"/>
  <c r="T932" i="2"/>
  <c r="T933" i="2"/>
  <c r="T934" i="2"/>
  <c r="T935" i="2"/>
  <c r="T936" i="2"/>
  <c r="T937" i="2"/>
  <c r="T938" i="2"/>
  <c r="T939" i="2"/>
  <c r="T940" i="2"/>
  <c r="T941" i="2"/>
  <c r="T942" i="2"/>
  <c r="T943" i="2"/>
  <c r="T944" i="2"/>
  <c r="AA922" i="2"/>
  <c r="AA923" i="2"/>
  <c r="AA924" i="2"/>
  <c r="AA925" i="2"/>
  <c r="AA926" i="2"/>
  <c r="AA927" i="2"/>
  <c r="AA928" i="2"/>
  <c r="AA929" i="2"/>
  <c r="AA930" i="2"/>
  <c r="AA931" i="2"/>
  <c r="AA932" i="2"/>
  <c r="AA933" i="2"/>
  <c r="AA934" i="2"/>
  <c r="AA935" i="2"/>
  <c r="AA936" i="2"/>
  <c r="AA937" i="2"/>
  <c r="AA938" i="2"/>
  <c r="AA939" i="2"/>
  <c r="AA940" i="2"/>
  <c r="AA941" i="2"/>
  <c r="AA942" i="2"/>
  <c r="AA943" i="2"/>
  <c r="AA944"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AA892" i="2"/>
  <c r="AA893" i="2"/>
  <c r="AA894" i="2"/>
  <c r="AA895" i="2"/>
  <c r="AA896" i="2"/>
  <c r="AA897" i="2"/>
  <c r="AA898" i="2"/>
  <c r="AA899" i="2"/>
  <c r="AA900" i="2"/>
  <c r="AA901" i="2"/>
  <c r="AA902" i="2"/>
  <c r="AA903" i="2"/>
  <c r="AA904" i="2"/>
  <c r="AA905" i="2"/>
  <c r="AA906" i="2"/>
  <c r="AA907" i="2"/>
  <c r="AA908" i="2"/>
  <c r="AA909" i="2"/>
  <c r="AA910" i="2"/>
  <c r="AA911" i="2"/>
  <c r="AA912" i="2"/>
  <c r="AA913" i="2"/>
  <c r="AA914" i="2"/>
  <c r="AA915" i="2"/>
  <c r="AA916" i="2"/>
  <c r="AA917" i="2"/>
  <c r="AA918" i="2"/>
  <c r="AA919" i="2"/>
  <c r="AA920" i="2"/>
  <c r="AA921" i="2"/>
  <c r="D874" i="2" l="1"/>
  <c r="AA874" i="2"/>
  <c r="T874" i="2"/>
  <c r="S874" i="2"/>
  <c r="S870" i="2"/>
  <c r="T870" i="2"/>
  <c r="AA870" i="2"/>
  <c r="S859" i="2" l="1"/>
  <c r="S860" i="2"/>
  <c r="S861" i="2"/>
  <c r="S862" i="2"/>
  <c r="S863" i="2"/>
  <c r="S864" i="2"/>
  <c r="S865" i="2"/>
  <c r="S866" i="2"/>
  <c r="S867" i="2"/>
  <c r="S868" i="2"/>
  <c r="S869" i="2"/>
  <c r="S871" i="2"/>
  <c r="S872" i="2"/>
  <c r="S873" i="2"/>
  <c r="S875" i="2"/>
  <c r="S876" i="2"/>
  <c r="S877" i="2"/>
  <c r="S878" i="2"/>
  <c r="S879" i="2"/>
  <c r="S880" i="2"/>
  <c r="S881" i="2"/>
  <c r="S882" i="2"/>
  <c r="S883" i="2"/>
  <c r="S884" i="2"/>
  <c r="S885" i="2"/>
  <c r="S886" i="2"/>
  <c r="S887" i="2"/>
  <c r="S888" i="2"/>
  <c r="S889" i="2"/>
  <c r="S890" i="2"/>
  <c r="S891" i="2"/>
  <c r="T859" i="2"/>
  <c r="T860" i="2"/>
  <c r="T861" i="2"/>
  <c r="T862" i="2"/>
  <c r="T863" i="2"/>
  <c r="T864" i="2"/>
  <c r="T865" i="2"/>
  <c r="T866" i="2"/>
  <c r="T867" i="2"/>
  <c r="T868" i="2"/>
  <c r="T869" i="2"/>
  <c r="T871" i="2"/>
  <c r="T872" i="2"/>
  <c r="T873" i="2"/>
  <c r="T875" i="2"/>
  <c r="T876" i="2"/>
  <c r="T877" i="2"/>
  <c r="T878" i="2"/>
  <c r="T879" i="2"/>
  <c r="T880" i="2"/>
  <c r="T881" i="2"/>
  <c r="T882" i="2"/>
  <c r="T883" i="2"/>
  <c r="T884" i="2"/>
  <c r="T885" i="2"/>
  <c r="T886" i="2"/>
  <c r="T887" i="2"/>
  <c r="T888" i="2"/>
  <c r="T889" i="2"/>
  <c r="T890" i="2"/>
  <c r="T891" i="2"/>
  <c r="AA859" i="2"/>
  <c r="AA860" i="2"/>
  <c r="AA861" i="2"/>
  <c r="AA862" i="2"/>
  <c r="AA863" i="2"/>
  <c r="AA864" i="2"/>
  <c r="AA865" i="2"/>
  <c r="AA866" i="2"/>
  <c r="AA867" i="2"/>
  <c r="AA868" i="2"/>
  <c r="AA869" i="2"/>
  <c r="AA871" i="2"/>
  <c r="AA872" i="2"/>
  <c r="AA873" i="2"/>
  <c r="AA875" i="2"/>
  <c r="AA876" i="2"/>
  <c r="AA877" i="2"/>
  <c r="AA878" i="2"/>
  <c r="AA879" i="2"/>
  <c r="AA880" i="2"/>
  <c r="AA881" i="2"/>
  <c r="AA882" i="2"/>
  <c r="AA883" i="2"/>
  <c r="AA884" i="2"/>
  <c r="AA885" i="2"/>
  <c r="AA886" i="2"/>
  <c r="AA887" i="2"/>
  <c r="AA888" i="2"/>
  <c r="AA889" i="2"/>
  <c r="AA890" i="2"/>
  <c r="AA891" i="2"/>
  <c r="AA825" i="2" l="1"/>
  <c r="AA826" i="2"/>
  <c r="AA827" i="2"/>
  <c r="AA828" i="2"/>
  <c r="AA829" i="2"/>
  <c r="AA830" i="2"/>
  <c r="AA831" i="2"/>
  <c r="AA832" i="2"/>
  <c r="AA833" i="2"/>
  <c r="AA834" i="2"/>
  <c r="AA835" i="2"/>
  <c r="AA836" i="2"/>
  <c r="AA837" i="2"/>
  <c r="AA838" i="2"/>
  <c r="AA839" i="2"/>
  <c r="AA840" i="2"/>
  <c r="AA841" i="2"/>
  <c r="AA842" i="2"/>
  <c r="AA843" i="2"/>
  <c r="AA844" i="2"/>
  <c r="AA845" i="2"/>
  <c r="AA846" i="2"/>
  <c r="AA847" i="2"/>
  <c r="AA848" i="2"/>
  <c r="AA849" i="2"/>
  <c r="AA850" i="2"/>
  <c r="AA851" i="2"/>
  <c r="AA852" i="2"/>
  <c r="AA853" i="2"/>
  <c r="AA854" i="2"/>
  <c r="AA855" i="2"/>
  <c r="AA856" i="2"/>
  <c r="AA857" i="2"/>
  <c r="AA858"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18" i="2"/>
  <c r="T818" i="2"/>
  <c r="AA818" i="2"/>
  <c r="D820" i="2"/>
  <c r="S820" i="2"/>
  <c r="T820" i="2"/>
  <c r="AA820" i="2"/>
  <c r="S823" i="2" l="1"/>
  <c r="T823" i="2"/>
  <c r="AA823" i="2"/>
  <c r="D800"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9" i="2"/>
  <c r="S821" i="2"/>
  <c r="S822" i="2"/>
  <c r="S82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9" i="2"/>
  <c r="T821" i="2"/>
  <c r="T822" i="2"/>
  <c r="T824" i="2"/>
  <c r="AA785" i="2"/>
  <c r="AA786" i="2"/>
  <c r="AA787" i="2"/>
  <c r="AA788" i="2"/>
  <c r="AA789" i="2"/>
  <c r="AA790" i="2"/>
  <c r="AA791" i="2"/>
  <c r="AA792" i="2"/>
  <c r="AA793" i="2"/>
  <c r="AA794" i="2"/>
  <c r="AA795" i="2"/>
  <c r="AA796" i="2"/>
  <c r="AA797" i="2"/>
  <c r="AA798" i="2"/>
  <c r="AA799" i="2"/>
  <c r="AA800" i="2"/>
  <c r="AA801" i="2"/>
  <c r="AA802" i="2"/>
  <c r="AA803" i="2"/>
  <c r="AA804" i="2"/>
  <c r="AA805" i="2"/>
  <c r="AA806" i="2"/>
  <c r="AA807" i="2"/>
  <c r="AA808" i="2"/>
  <c r="AA809" i="2"/>
  <c r="AA810" i="2"/>
  <c r="AA811" i="2"/>
  <c r="AA812" i="2"/>
  <c r="AA813" i="2"/>
  <c r="AA814" i="2"/>
  <c r="AA815" i="2"/>
  <c r="AA816" i="2"/>
  <c r="AA817" i="2"/>
  <c r="AA819" i="2"/>
  <c r="AA821" i="2"/>
  <c r="AA822" i="2"/>
  <c r="AA824" i="2"/>
  <c r="S759" i="2" l="1"/>
  <c r="T759" i="2"/>
  <c r="AA759" i="2"/>
  <c r="S758" i="2"/>
  <c r="T758" i="2"/>
  <c r="AA758" i="2"/>
  <c r="S754" i="2"/>
  <c r="S755" i="2"/>
  <c r="S756" i="2"/>
  <c r="S757"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T754" i="2"/>
  <c r="T755" i="2"/>
  <c r="T756" i="2"/>
  <c r="T757" i="2"/>
  <c r="T760" i="2"/>
  <c r="T761" i="2"/>
  <c r="T762" i="2"/>
  <c r="T763" i="2"/>
  <c r="T764" i="2"/>
  <c r="T765" i="2"/>
  <c r="T766" i="2"/>
  <c r="T767" i="2"/>
  <c r="T768" i="2"/>
  <c r="T769" i="2"/>
  <c r="T770" i="2"/>
  <c r="T771" i="2"/>
  <c r="T772" i="2"/>
  <c r="T773" i="2"/>
  <c r="T774" i="2"/>
  <c r="T776" i="2"/>
  <c r="T777" i="2"/>
  <c r="T778" i="2"/>
  <c r="T779" i="2"/>
  <c r="T780" i="2"/>
  <c r="T781" i="2"/>
  <c r="T782" i="2"/>
  <c r="T783" i="2"/>
  <c r="T784" i="2"/>
  <c r="AA754" i="2"/>
  <c r="AA755" i="2"/>
  <c r="AA756" i="2"/>
  <c r="AA757" i="2"/>
  <c r="AA760" i="2"/>
  <c r="AA761" i="2"/>
  <c r="AA762" i="2"/>
  <c r="AA763" i="2"/>
  <c r="AA764" i="2"/>
  <c r="AA765" i="2"/>
  <c r="AA766" i="2"/>
  <c r="AA767" i="2"/>
  <c r="AA768" i="2"/>
  <c r="AA769" i="2"/>
  <c r="AA770" i="2"/>
  <c r="AA771" i="2"/>
  <c r="AA772" i="2"/>
  <c r="AA773" i="2"/>
  <c r="AA774" i="2"/>
  <c r="AA775" i="2"/>
  <c r="AA776" i="2"/>
  <c r="AA777" i="2"/>
  <c r="AA778" i="2"/>
  <c r="AA779" i="2"/>
  <c r="AA780" i="2"/>
  <c r="AA781" i="2"/>
  <c r="AA782" i="2"/>
  <c r="AA783" i="2"/>
  <c r="AA784" i="2"/>
  <c r="S751" i="2"/>
  <c r="T751" i="2"/>
  <c r="AA751" i="2"/>
  <c r="S746" i="2"/>
  <c r="T746" i="2"/>
  <c r="AA746" i="2"/>
  <c r="S742" i="2"/>
  <c r="T742" i="2"/>
  <c r="AA742" i="2"/>
  <c r="S727" i="2"/>
  <c r="S728" i="2"/>
  <c r="S729" i="2"/>
  <c r="S730" i="2"/>
  <c r="S731" i="2"/>
  <c r="S732" i="2"/>
  <c r="S733" i="2"/>
  <c r="S734" i="2"/>
  <c r="S735" i="2"/>
  <c r="S736" i="2"/>
  <c r="S737" i="2"/>
  <c r="S738" i="2"/>
  <c r="S739" i="2"/>
  <c r="S740" i="2"/>
  <c r="S741" i="2"/>
  <c r="S743" i="2"/>
  <c r="S744" i="2"/>
  <c r="S745" i="2"/>
  <c r="S747" i="2"/>
  <c r="S748" i="2"/>
  <c r="S749" i="2"/>
  <c r="S750" i="2"/>
  <c r="S752" i="2"/>
  <c r="S753" i="2"/>
  <c r="T727" i="2"/>
  <c r="T728" i="2"/>
  <c r="T729" i="2"/>
  <c r="T730" i="2"/>
  <c r="T731" i="2"/>
  <c r="T732" i="2"/>
  <c r="T733" i="2"/>
  <c r="T734" i="2"/>
  <c r="T735" i="2"/>
  <c r="T736" i="2"/>
  <c r="T737" i="2"/>
  <c r="T738" i="2"/>
  <c r="T739" i="2"/>
  <c r="T740" i="2"/>
  <c r="T741" i="2"/>
  <c r="T743" i="2"/>
  <c r="T744" i="2"/>
  <c r="T745" i="2"/>
  <c r="T747" i="2"/>
  <c r="T748" i="2"/>
  <c r="T749" i="2"/>
  <c r="T750" i="2"/>
  <c r="T752" i="2"/>
  <c r="T753" i="2"/>
  <c r="AA727" i="2"/>
  <c r="AA728" i="2"/>
  <c r="AA729" i="2"/>
  <c r="AA730" i="2"/>
  <c r="AA731" i="2"/>
  <c r="AA732" i="2"/>
  <c r="AA733" i="2"/>
  <c r="AA734" i="2"/>
  <c r="AA735" i="2"/>
  <c r="AA736" i="2"/>
  <c r="AA737" i="2"/>
  <c r="AA738" i="2"/>
  <c r="AA739" i="2"/>
  <c r="AA740" i="2"/>
  <c r="AA741" i="2"/>
  <c r="AA743" i="2"/>
  <c r="AA744" i="2"/>
  <c r="AA745" i="2"/>
  <c r="AA747" i="2"/>
  <c r="AA748" i="2"/>
  <c r="AA749" i="2"/>
  <c r="AA750" i="2"/>
  <c r="AA752" i="2"/>
  <c r="AA753" i="2"/>
  <c r="S725" i="2"/>
  <c r="T725" i="2"/>
  <c r="AA725" i="2"/>
  <c r="S713" i="2"/>
  <c r="T713" i="2"/>
  <c r="AA713"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4" i="2"/>
  <c r="S715" i="2"/>
  <c r="S716" i="2"/>
  <c r="S717" i="2"/>
  <c r="S718" i="2"/>
  <c r="S719" i="2"/>
  <c r="S720" i="2"/>
  <c r="S721" i="2"/>
  <c r="S722" i="2"/>
  <c r="S723" i="2"/>
  <c r="S724" i="2"/>
  <c r="S726"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4" i="2"/>
  <c r="T715" i="2"/>
  <c r="T716" i="2"/>
  <c r="T717" i="2"/>
  <c r="T718" i="2"/>
  <c r="T719" i="2"/>
  <c r="T720" i="2"/>
  <c r="T721" i="2"/>
  <c r="T722" i="2"/>
  <c r="T723" i="2"/>
  <c r="T724" i="2"/>
  <c r="T726" i="2"/>
  <c r="AA680" i="2"/>
  <c r="AA681" i="2"/>
  <c r="AA682" i="2"/>
  <c r="AA683" i="2"/>
  <c r="AA684" i="2"/>
  <c r="AA685" i="2"/>
  <c r="AA686" i="2"/>
  <c r="AA687" i="2"/>
  <c r="AA688" i="2"/>
  <c r="AA689" i="2"/>
  <c r="AA690" i="2"/>
  <c r="AA691" i="2"/>
  <c r="AA692" i="2"/>
  <c r="AA693" i="2"/>
  <c r="AA694" i="2"/>
  <c r="AA695" i="2"/>
  <c r="AA696" i="2"/>
  <c r="AA697" i="2"/>
  <c r="AA698" i="2"/>
  <c r="AA699" i="2"/>
  <c r="AA700" i="2"/>
  <c r="AA701" i="2"/>
  <c r="AA702" i="2"/>
  <c r="AA703" i="2"/>
  <c r="AA704" i="2"/>
  <c r="AA705" i="2"/>
  <c r="AA706" i="2"/>
  <c r="AA707" i="2"/>
  <c r="AA708" i="2"/>
  <c r="AA709" i="2"/>
  <c r="AA710" i="2"/>
  <c r="AA711" i="2"/>
  <c r="AA712" i="2"/>
  <c r="AA714" i="2"/>
  <c r="AA715" i="2"/>
  <c r="AA716" i="2"/>
  <c r="AA717" i="2"/>
  <c r="AA718" i="2"/>
  <c r="AA719" i="2"/>
  <c r="AA720" i="2"/>
  <c r="AA721" i="2"/>
  <c r="AA722" i="2"/>
  <c r="AA723" i="2"/>
  <c r="AA724" i="2"/>
  <c r="AA726"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AA649" i="2"/>
  <c r="AA650" i="2"/>
  <c r="AA651" i="2"/>
  <c r="AA652" i="2"/>
  <c r="AA653" i="2"/>
  <c r="AA654" i="2"/>
  <c r="AA655" i="2"/>
  <c r="AA656" i="2"/>
  <c r="AA657" i="2"/>
  <c r="AA658" i="2"/>
  <c r="AA659" i="2"/>
  <c r="AA660" i="2"/>
  <c r="AA661" i="2"/>
  <c r="AA662" i="2"/>
  <c r="AA663" i="2"/>
  <c r="AA664" i="2"/>
  <c r="AA665" i="2"/>
  <c r="AA666" i="2"/>
  <c r="AA667" i="2"/>
  <c r="AA668" i="2"/>
  <c r="AA669" i="2"/>
  <c r="AA670" i="2"/>
  <c r="AA671" i="2"/>
  <c r="AA672" i="2"/>
  <c r="AA673" i="2"/>
  <c r="AA674" i="2"/>
  <c r="AA675" i="2"/>
  <c r="AA676" i="2"/>
  <c r="AA677" i="2"/>
  <c r="AA678" i="2"/>
  <c r="AA679"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AA612" i="2"/>
  <c r="AA613" i="2"/>
  <c r="AA614" i="2"/>
  <c r="AA615" i="2"/>
  <c r="AA616" i="2"/>
  <c r="AA617" i="2"/>
  <c r="AA618" i="2"/>
  <c r="AA619" i="2"/>
  <c r="AA620" i="2"/>
  <c r="AA621" i="2"/>
  <c r="AA622" i="2"/>
  <c r="AA623" i="2"/>
  <c r="AA624" i="2"/>
  <c r="AA625" i="2"/>
  <c r="AA626" i="2"/>
  <c r="AA627" i="2"/>
  <c r="AA628" i="2"/>
  <c r="AA629" i="2"/>
  <c r="AA630" i="2"/>
  <c r="AA631" i="2"/>
  <c r="AA632" i="2"/>
  <c r="AA633" i="2"/>
  <c r="AA634" i="2"/>
  <c r="AA635" i="2"/>
  <c r="AA636" i="2"/>
  <c r="AA637" i="2"/>
  <c r="AA638" i="2"/>
  <c r="AA639" i="2"/>
  <c r="AA640" i="2"/>
  <c r="AA641" i="2"/>
  <c r="AA642" i="2"/>
  <c r="AA643" i="2"/>
  <c r="AA644" i="2"/>
  <c r="AA645" i="2"/>
  <c r="AA646" i="2"/>
  <c r="AA647" i="2"/>
  <c r="AA648" i="2"/>
  <c r="S610" i="2"/>
  <c r="T610" i="2"/>
  <c r="AA610" i="2"/>
  <c r="S607" i="2"/>
  <c r="T607" i="2"/>
  <c r="AA607" i="2"/>
  <c r="S584" i="2"/>
  <c r="S585" i="2"/>
  <c r="S586" i="2"/>
  <c r="S587" i="2"/>
  <c r="S588" i="2"/>
  <c r="S589" i="2"/>
  <c r="S590" i="2"/>
  <c r="S591" i="2"/>
  <c r="S592" i="2"/>
  <c r="S593" i="2"/>
  <c r="S594" i="2"/>
  <c r="S595" i="2"/>
  <c r="S596" i="2"/>
  <c r="S597" i="2"/>
  <c r="S598" i="2"/>
  <c r="S599" i="2"/>
  <c r="S600" i="2"/>
  <c r="S601" i="2"/>
  <c r="S602" i="2"/>
  <c r="S603" i="2"/>
  <c r="S604" i="2"/>
  <c r="S605" i="2"/>
  <c r="S606" i="2"/>
  <c r="S608" i="2"/>
  <c r="S609" i="2"/>
  <c r="S611" i="2"/>
  <c r="T584" i="2"/>
  <c r="T585" i="2"/>
  <c r="T586" i="2"/>
  <c r="T587" i="2"/>
  <c r="T588" i="2"/>
  <c r="T589" i="2"/>
  <c r="T590" i="2"/>
  <c r="T591" i="2"/>
  <c r="T592" i="2"/>
  <c r="T593" i="2"/>
  <c r="T594" i="2"/>
  <c r="T595" i="2"/>
  <c r="T596" i="2"/>
  <c r="T597" i="2"/>
  <c r="T598" i="2"/>
  <c r="T599" i="2"/>
  <c r="T600" i="2"/>
  <c r="T601" i="2"/>
  <c r="T602" i="2"/>
  <c r="T603" i="2"/>
  <c r="T604" i="2"/>
  <c r="T605" i="2"/>
  <c r="T606" i="2"/>
  <c r="T608" i="2"/>
  <c r="T609" i="2"/>
  <c r="T611" i="2"/>
  <c r="AA584" i="2"/>
  <c r="AA585" i="2"/>
  <c r="AA586" i="2"/>
  <c r="AA587" i="2"/>
  <c r="AA588" i="2"/>
  <c r="AA589" i="2"/>
  <c r="AA590" i="2"/>
  <c r="AA591" i="2"/>
  <c r="AA592" i="2"/>
  <c r="AA593" i="2"/>
  <c r="AA594" i="2"/>
  <c r="AA595" i="2"/>
  <c r="AA596" i="2"/>
  <c r="AA597" i="2"/>
  <c r="AA598" i="2"/>
  <c r="AA599" i="2"/>
  <c r="AA600" i="2"/>
  <c r="AA601" i="2"/>
  <c r="AA602" i="2"/>
  <c r="AA603" i="2"/>
  <c r="AA604" i="2"/>
  <c r="AA605" i="2"/>
  <c r="AA606" i="2"/>
  <c r="AA608" i="2"/>
  <c r="AA609" i="2"/>
  <c r="AA611" i="2"/>
  <c r="S559" i="2" l="1"/>
  <c r="T559" i="2"/>
  <c r="AA559" i="2"/>
  <c r="T574" i="2"/>
  <c r="AA574" i="2"/>
  <c r="S547" i="2"/>
  <c r="S548" i="2"/>
  <c r="S549" i="2"/>
  <c r="S550" i="2"/>
  <c r="S551" i="2"/>
  <c r="S552" i="2"/>
  <c r="S553" i="2"/>
  <c r="S554" i="2"/>
  <c r="S555" i="2"/>
  <c r="S556" i="2"/>
  <c r="S557" i="2"/>
  <c r="S558" i="2"/>
  <c r="S560" i="2"/>
  <c r="S561" i="2"/>
  <c r="S562" i="2"/>
  <c r="S563" i="2"/>
  <c r="S564" i="2"/>
  <c r="S565" i="2"/>
  <c r="S566" i="2"/>
  <c r="S567" i="2"/>
  <c r="S568" i="2"/>
  <c r="S569" i="2"/>
  <c r="S570" i="2"/>
  <c r="S571" i="2"/>
  <c r="S572" i="2"/>
  <c r="S573" i="2"/>
  <c r="S576" i="2"/>
  <c r="S577" i="2"/>
  <c r="S578" i="2"/>
  <c r="S579" i="2"/>
  <c r="S580" i="2"/>
  <c r="S581" i="2"/>
  <c r="S582" i="2"/>
  <c r="S583" i="2"/>
  <c r="T547" i="2"/>
  <c r="T548" i="2"/>
  <c r="T549" i="2"/>
  <c r="T550" i="2"/>
  <c r="T551" i="2"/>
  <c r="T552" i="2"/>
  <c r="T553" i="2"/>
  <c r="T554" i="2"/>
  <c r="T555" i="2"/>
  <c r="T556" i="2"/>
  <c r="T557" i="2"/>
  <c r="T558" i="2"/>
  <c r="T560" i="2"/>
  <c r="T561" i="2"/>
  <c r="T562" i="2"/>
  <c r="T563" i="2"/>
  <c r="T564" i="2"/>
  <c r="T565" i="2"/>
  <c r="T566" i="2"/>
  <c r="T567" i="2"/>
  <c r="T568" i="2"/>
  <c r="T569" i="2"/>
  <c r="T570" i="2"/>
  <c r="T571" i="2"/>
  <c r="T572" i="2"/>
  <c r="T573" i="2"/>
  <c r="T575" i="2"/>
  <c r="T576" i="2"/>
  <c r="T577" i="2"/>
  <c r="T578" i="2"/>
  <c r="T579" i="2"/>
  <c r="T580" i="2"/>
  <c r="T581" i="2"/>
  <c r="T582" i="2"/>
  <c r="T583" i="2"/>
  <c r="AA547" i="2"/>
  <c r="AA548" i="2"/>
  <c r="AA549" i="2"/>
  <c r="AA550" i="2"/>
  <c r="AA551" i="2"/>
  <c r="AA552" i="2"/>
  <c r="AA553" i="2"/>
  <c r="AA554" i="2"/>
  <c r="AA555" i="2"/>
  <c r="AA556" i="2"/>
  <c r="AA557" i="2"/>
  <c r="AA558" i="2"/>
  <c r="AA560" i="2"/>
  <c r="AA561" i="2"/>
  <c r="AA562" i="2"/>
  <c r="AA563" i="2"/>
  <c r="AA564" i="2"/>
  <c r="AA565" i="2"/>
  <c r="AA566" i="2"/>
  <c r="AA567" i="2"/>
  <c r="AA568" i="2"/>
  <c r="AA569" i="2"/>
  <c r="AA570" i="2"/>
  <c r="AA571" i="2"/>
  <c r="AA572" i="2"/>
  <c r="AA573" i="2"/>
  <c r="AA575" i="2"/>
  <c r="AA576" i="2"/>
  <c r="AA577" i="2"/>
  <c r="AA578" i="2"/>
  <c r="AA579" i="2"/>
  <c r="AA580" i="2"/>
  <c r="AA581" i="2"/>
  <c r="AA582" i="2"/>
  <c r="AA583" i="2"/>
  <c r="S533" i="2" l="1"/>
  <c r="T533" i="2"/>
  <c r="AA533" i="2"/>
  <c r="S524" i="2"/>
  <c r="T524" i="2"/>
  <c r="AA524" i="2"/>
  <c r="S529" i="2"/>
  <c r="T529" i="2"/>
  <c r="AA529" i="2"/>
  <c r="S522" i="2"/>
  <c r="S523" i="2"/>
  <c r="S525" i="2"/>
  <c r="S526" i="2"/>
  <c r="S527" i="2"/>
  <c r="S528" i="2"/>
  <c r="S530" i="2"/>
  <c r="S531" i="2"/>
  <c r="S532" i="2"/>
  <c r="S534" i="2"/>
  <c r="S535" i="2"/>
  <c r="S536" i="2"/>
  <c r="S537" i="2"/>
  <c r="S538" i="2"/>
  <c r="S539" i="2"/>
  <c r="S540" i="2"/>
  <c r="S541" i="2"/>
  <c r="S542" i="2"/>
  <c r="S543" i="2"/>
  <c r="S544" i="2"/>
  <c r="S545" i="2"/>
  <c r="S546" i="2"/>
  <c r="T522" i="2"/>
  <c r="T523" i="2"/>
  <c r="T525" i="2"/>
  <c r="T526" i="2"/>
  <c r="T527" i="2"/>
  <c r="T528" i="2"/>
  <c r="T530" i="2"/>
  <c r="T531" i="2"/>
  <c r="T532" i="2"/>
  <c r="T534" i="2"/>
  <c r="T535" i="2"/>
  <c r="T536" i="2"/>
  <c r="T537" i="2"/>
  <c r="T538" i="2"/>
  <c r="T539" i="2"/>
  <c r="T540" i="2"/>
  <c r="T541" i="2"/>
  <c r="T542" i="2"/>
  <c r="T543" i="2"/>
  <c r="T544" i="2"/>
  <c r="T545" i="2"/>
  <c r="T546" i="2"/>
  <c r="AA522" i="2"/>
  <c r="AA523" i="2"/>
  <c r="AA525" i="2"/>
  <c r="AA526" i="2"/>
  <c r="AA527" i="2"/>
  <c r="AA528" i="2"/>
  <c r="AA530" i="2"/>
  <c r="AA531" i="2"/>
  <c r="AA532" i="2"/>
  <c r="AA534" i="2"/>
  <c r="AA535" i="2"/>
  <c r="AA536" i="2"/>
  <c r="AA537" i="2"/>
  <c r="AA538" i="2"/>
  <c r="AA539" i="2"/>
  <c r="AA540" i="2"/>
  <c r="AA541" i="2"/>
  <c r="AA542" i="2"/>
  <c r="AA543" i="2"/>
  <c r="AA544" i="2"/>
  <c r="AA545" i="2"/>
  <c r="AA546" i="2"/>
  <c r="S488" i="2" l="1"/>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AA488" i="2"/>
  <c r="AA489" i="2"/>
  <c r="AA490" i="2"/>
  <c r="AA491" i="2"/>
  <c r="AA492" i="2"/>
  <c r="AA493" i="2"/>
  <c r="AA494" i="2"/>
  <c r="AA495" i="2"/>
  <c r="AA496" i="2"/>
  <c r="AA497" i="2"/>
  <c r="AA498" i="2"/>
  <c r="AA499" i="2"/>
  <c r="AA500" i="2"/>
  <c r="AA501" i="2"/>
  <c r="AA502" i="2"/>
  <c r="AA503" i="2"/>
  <c r="AA504" i="2"/>
  <c r="AA505" i="2"/>
  <c r="AA506" i="2"/>
  <c r="AA507" i="2"/>
  <c r="AA508" i="2"/>
  <c r="AA509" i="2"/>
  <c r="AA510" i="2"/>
  <c r="AA511" i="2"/>
  <c r="AA512" i="2"/>
  <c r="AA513" i="2"/>
  <c r="AA514" i="2"/>
  <c r="AA515" i="2"/>
  <c r="AA516" i="2"/>
  <c r="AA517" i="2"/>
  <c r="AA518" i="2"/>
  <c r="AA519" i="2"/>
  <c r="AA520" i="2"/>
  <c r="AA521" i="2"/>
  <c r="AA332" i="2"/>
  <c r="E2617" i="2" l="1"/>
  <c r="AA289" i="2"/>
  <c r="AA72" i="2"/>
  <c r="S467" i="2"/>
  <c r="T467" i="2"/>
  <c r="AA467" i="2"/>
  <c r="S472" i="2"/>
  <c r="T472" i="2"/>
  <c r="AA472" i="2"/>
  <c r="S484" i="2"/>
  <c r="T484" i="2"/>
  <c r="AA484" i="2"/>
  <c r="S446" i="2"/>
  <c r="S447" i="2"/>
  <c r="S448" i="2"/>
  <c r="S449" i="2"/>
  <c r="S450" i="2"/>
  <c r="S451" i="2"/>
  <c r="S452" i="2"/>
  <c r="S453" i="2"/>
  <c r="S454" i="2"/>
  <c r="S455" i="2"/>
  <c r="S456" i="2"/>
  <c r="S457" i="2"/>
  <c r="S458" i="2"/>
  <c r="S459" i="2"/>
  <c r="S460" i="2"/>
  <c r="S461" i="2"/>
  <c r="S462" i="2"/>
  <c r="S463" i="2"/>
  <c r="S464" i="2"/>
  <c r="S465" i="2"/>
  <c r="S466" i="2"/>
  <c r="S468" i="2"/>
  <c r="S469" i="2"/>
  <c r="S470" i="2"/>
  <c r="S471" i="2"/>
  <c r="S473" i="2"/>
  <c r="S474" i="2"/>
  <c r="S475" i="2"/>
  <c r="S476" i="2"/>
  <c r="S477" i="2"/>
  <c r="S478" i="2"/>
  <c r="S479" i="2"/>
  <c r="S480" i="2"/>
  <c r="S481" i="2"/>
  <c r="S482" i="2"/>
  <c r="S483" i="2"/>
  <c r="S485" i="2"/>
  <c r="S486" i="2"/>
  <c r="S487" i="2"/>
  <c r="T446" i="2"/>
  <c r="T447" i="2"/>
  <c r="T448" i="2"/>
  <c r="T449" i="2"/>
  <c r="T450" i="2"/>
  <c r="T451" i="2"/>
  <c r="T452" i="2"/>
  <c r="T453" i="2"/>
  <c r="T454" i="2"/>
  <c r="T455" i="2"/>
  <c r="T456" i="2"/>
  <c r="T457" i="2"/>
  <c r="T458" i="2"/>
  <c r="T459" i="2"/>
  <c r="T460" i="2"/>
  <c r="T461" i="2"/>
  <c r="T462" i="2"/>
  <c r="T463" i="2"/>
  <c r="T464" i="2"/>
  <c r="T465" i="2"/>
  <c r="T466" i="2"/>
  <c r="T468" i="2"/>
  <c r="T469" i="2"/>
  <c r="T470" i="2"/>
  <c r="T471" i="2"/>
  <c r="T473" i="2"/>
  <c r="T474" i="2"/>
  <c r="T475" i="2"/>
  <c r="T476" i="2"/>
  <c r="T477" i="2"/>
  <c r="T478" i="2"/>
  <c r="T479" i="2"/>
  <c r="T480" i="2"/>
  <c r="T481" i="2"/>
  <c r="T482" i="2"/>
  <c r="T483" i="2"/>
  <c r="T485" i="2"/>
  <c r="T486" i="2"/>
  <c r="T487" i="2"/>
  <c r="AA446" i="2"/>
  <c r="AA447" i="2"/>
  <c r="AA448" i="2"/>
  <c r="AA449" i="2"/>
  <c r="AA450" i="2"/>
  <c r="AA451" i="2"/>
  <c r="AA452" i="2"/>
  <c r="AA453" i="2"/>
  <c r="AA454" i="2"/>
  <c r="AA455" i="2"/>
  <c r="AA456" i="2"/>
  <c r="AA457" i="2"/>
  <c r="AA458" i="2"/>
  <c r="AA459" i="2"/>
  <c r="AA460" i="2"/>
  <c r="AA461" i="2"/>
  <c r="AA462" i="2"/>
  <c r="AA463" i="2"/>
  <c r="AA464" i="2"/>
  <c r="AA465" i="2"/>
  <c r="AA466" i="2"/>
  <c r="AA468" i="2"/>
  <c r="AA469" i="2"/>
  <c r="AA470" i="2"/>
  <c r="AA471" i="2"/>
  <c r="AA473" i="2"/>
  <c r="AA474" i="2"/>
  <c r="AA475" i="2"/>
  <c r="AA476" i="2"/>
  <c r="AA477" i="2"/>
  <c r="AA478" i="2"/>
  <c r="AA479" i="2"/>
  <c r="AA480" i="2"/>
  <c r="AA481" i="2"/>
  <c r="AA482" i="2"/>
  <c r="AA483" i="2"/>
  <c r="AA485" i="2"/>
  <c r="AA486" i="2"/>
  <c r="AA487" i="2"/>
  <c r="S421" i="2"/>
  <c r="T421" i="2"/>
  <c r="AA421" i="2"/>
  <c r="S411" i="2" l="1"/>
  <c r="S412" i="2"/>
  <c r="S413" i="2"/>
  <c r="S414" i="2"/>
  <c r="S415" i="2"/>
  <c r="S416" i="2"/>
  <c r="S417" i="2"/>
  <c r="S418" i="2"/>
  <c r="S419" i="2"/>
  <c r="S420" i="2"/>
  <c r="S422" i="2"/>
  <c r="S423" i="2"/>
  <c r="S424" i="2"/>
  <c r="S425" i="2"/>
  <c r="S426" i="2"/>
  <c r="S427" i="2"/>
  <c r="S428" i="2"/>
  <c r="S429" i="2"/>
  <c r="S430" i="2"/>
  <c r="S431" i="2"/>
  <c r="S432" i="2"/>
  <c r="S433" i="2"/>
  <c r="S434" i="2"/>
  <c r="S435" i="2"/>
  <c r="S436" i="2"/>
  <c r="S437" i="2"/>
  <c r="S438" i="2"/>
  <c r="S439" i="2"/>
  <c r="S440" i="2"/>
  <c r="S441" i="2"/>
  <c r="S442" i="2"/>
  <c r="S443" i="2"/>
  <c r="S444" i="2"/>
  <c r="S445" i="2"/>
  <c r="T411" i="2"/>
  <c r="T412" i="2"/>
  <c r="T413" i="2"/>
  <c r="T414" i="2"/>
  <c r="T415" i="2"/>
  <c r="T416" i="2"/>
  <c r="T417" i="2"/>
  <c r="T418" i="2"/>
  <c r="T419" i="2"/>
  <c r="T420" i="2"/>
  <c r="T422" i="2"/>
  <c r="T423" i="2"/>
  <c r="T424" i="2"/>
  <c r="T425" i="2"/>
  <c r="T426" i="2"/>
  <c r="T427" i="2"/>
  <c r="T428" i="2"/>
  <c r="T429" i="2"/>
  <c r="T430" i="2"/>
  <c r="T431" i="2"/>
  <c r="T432" i="2"/>
  <c r="T433" i="2"/>
  <c r="T434" i="2"/>
  <c r="T435" i="2"/>
  <c r="T436" i="2"/>
  <c r="T437" i="2"/>
  <c r="T438" i="2"/>
  <c r="T439" i="2"/>
  <c r="T440" i="2"/>
  <c r="T441" i="2"/>
  <c r="T442" i="2"/>
  <c r="T443" i="2"/>
  <c r="T444" i="2"/>
  <c r="T445" i="2"/>
  <c r="AA411" i="2"/>
  <c r="AA412" i="2"/>
  <c r="AA413" i="2"/>
  <c r="AA414" i="2"/>
  <c r="AA415" i="2"/>
  <c r="AA416" i="2"/>
  <c r="AA417" i="2"/>
  <c r="AA418" i="2"/>
  <c r="AA419" i="2"/>
  <c r="AA420" i="2"/>
  <c r="AA422" i="2"/>
  <c r="AA423" i="2"/>
  <c r="AA424" i="2"/>
  <c r="AA425" i="2"/>
  <c r="AA426" i="2"/>
  <c r="AA427" i="2"/>
  <c r="AA428" i="2"/>
  <c r="AA429" i="2"/>
  <c r="AA430" i="2"/>
  <c r="AA431" i="2"/>
  <c r="AA432" i="2"/>
  <c r="AA433" i="2"/>
  <c r="AA434" i="2"/>
  <c r="AA435" i="2"/>
  <c r="AA436" i="2"/>
  <c r="AA437" i="2"/>
  <c r="AA438" i="2"/>
  <c r="AA439" i="2"/>
  <c r="AA440" i="2"/>
  <c r="AA441" i="2"/>
  <c r="AA442" i="2"/>
  <c r="AA443" i="2"/>
  <c r="AA444" i="2"/>
  <c r="AA445" i="2"/>
  <c r="S392" i="2"/>
  <c r="T392" i="2"/>
  <c r="AA392" i="2"/>
  <c r="S382" i="2"/>
  <c r="T382" i="2"/>
  <c r="AA382" i="2"/>
  <c r="S380" i="2"/>
  <c r="S381" i="2"/>
  <c r="S383" i="2"/>
  <c r="S384" i="2"/>
  <c r="S385" i="2"/>
  <c r="S386" i="2"/>
  <c r="S387" i="2"/>
  <c r="S388" i="2"/>
  <c r="S389" i="2"/>
  <c r="S390" i="2"/>
  <c r="S391" i="2"/>
  <c r="S393" i="2"/>
  <c r="S394" i="2"/>
  <c r="S395" i="2"/>
  <c r="S396" i="2"/>
  <c r="S397" i="2"/>
  <c r="S398" i="2"/>
  <c r="S399" i="2"/>
  <c r="S400" i="2"/>
  <c r="S401" i="2"/>
  <c r="S402" i="2"/>
  <c r="S403" i="2"/>
  <c r="S404" i="2"/>
  <c r="S405" i="2"/>
  <c r="S406" i="2"/>
  <c r="S407" i="2"/>
  <c r="S408" i="2"/>
  <c r="S409" i="2"/>
  <c r="S410" i="2"/>
  <c r="T380" i="2"/>
  <c r="T381" i="2"/>
  <c r="T383" i="2"/>
  <c r="T384" i="2"/>
  <c r="T385" i="2"/>
  <c r="T386" i="2"/>
  <c r="T387" i="2"/>
  <c r="T388" i="2"/>
  <c r="T389" i="2"/>
  <c r="T390" i="2"/>
  <c r="T391" i="2"/>
  <c r="T393" i="2"/>
  <c r="T394" i="2"/>
  <c r="T395" i="2"/>
  <c r="T396" i="2"/>
  <c r="T397" i="2"/>
  <c r="T398" i="2"/>
  <c r="T399" i="2"/>
  <c r="T400" i="2"/>
  <c r="T401" i="2"/>
  <c r="T402" i="2"/>
  <c r="T403" i="2"/>
  <c r="T404" i="2"/>
  <c r="T405" i="2"/>
  <c r="T406" i="2"/>
  <c r="T407" i="2"/>
  <c r="T408" i="2"/>
  <c r="T409" i="2"/>
  <c r="T410" i="2"/>
  <c r="AA380" i="2"/>
  <c r="AA381" i="2"/>
  <c r="AA383" i="2"/>
  <c r="AA384" i="2"/>
  <c r="AA385" i="2"/>
  <c r="AA386" i="2"/>
  <c r="AA387" i="2"/>
  <c r="AA388" i="2"/>
  <c r="AA389" i="2"/>
  <c r="AA390" i="2"/>
  <c r="AA391" i="2"/>
  <c r="AA393" i="2"/>
  <c r="AA394" i="2"/>
  <c r="AA395" i="2"/>
  <c r="AA396" i="2"/>
  <c r="AA397" i="2"/>
  <c r="AA398" i="2"/>
  <c r="AA399" i="2"/>
  <c r="AA400" i="2"/>
  <c r="AA401" i="2"/>
  <c r="AA402" i="2"/>
  <c r="AA403" i="2"/>
  <c r="AA404" i="2"/>
  <c r="AA405" i="2"/>
  <c r="AA406" i="2"/>
  <c r="AA407" i="2"/>
  <c r="AA408" i="2"/>
  <c r="AA409" i="2"/>
  <c r="AA410"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S372" i="2"/>
  <c r="S373" i="2"/>
  <c r="AA372" i="2"/>
  <c r="AA373" i="2"/>
  <c r="S346" i="2"/>
  <c r="S347" i="2"/>
  <c r="S348" i="2"/>
  <c r="S349" i="2"/>
  <c r="S350" i="2"/>
  <c r="S351" i="2"/>
  <c r="S352" i="2"/>
  <c r="S353" i="2"/>
  <c r="S354" i="2"/>
  <c r="S355" i="2"/>
  <c r="S356" i="2"/>
  <c r="S357" i="2"/>
  <c r="S358" i="2"/>
  <c r="S359" i="2"/>
  <c r="S360" i="2"/>
  <c r="S361" i="2"/>
  <c r="S362" i="2"/>
  <c r="S363" i="2"/>
  <c r="S364" i="2"/>
  <c r="S365" i="2"/>
  <c r="S366" i="2"/>
  <c r="S367" i="2"/>
  <c r="S369" i="2"/>
  <c r="S368" i="2"/>
  <c r="S370" i="2"/>
  <c r="S371" i="2"/>
  <c r="S374" i="2"/>
  <c r="S375" i="2"/>
  <c r="S376" i="2"/>
  <c r="S377" i="2"/>
  <c r="S378" i="2"/>
  <c r="S379" i="2"/>
  <c r="AA346" i="2"/>
  <c r="AA347" i="2"/>
  <c r="AA348" i="2"/>
  <c r="AA349" i="2"/>
  <c r="AA350" i="2"/>
  <c r="AA351" i="2"/>
  <c r="AA352" i="2"/>
  <c r="AA353" i="2"/>
  <c r="AA354" i="2"/>
  <c r="AA355" i="2"/>
  <c r="AA356" i="2"/>
  <c r="AA357" i="2"/>
  <c r="AA358" i="2"/>
  <c r="AA359" i="2"/>
  <c r="AA360" i="2"/>
  <c r="AA361" i="2"/>
  <c r="AA362" i="2"/>
  <c r="AA363" i="2"/>
  <c r="AA364" i="2"/>
  <c r="AA365" i="2"/>
  <c r="AA366" i="2"/>
  <c r="AA367" i="2"/>
  <c r="AA369" i="2"/>
  <c r="AA368" i="2"/>
  <c r="AA370" i="2"/>
  <c r="AA371" i="2"/>
  <c r="AA374" i="2"/>
  <c r="AA375" i="2"/>
  <c r="AA376" i="2"/>
  <c r="AA377" i="2"/>
  <c r="AA378" i="2"/>
  <c r="AA379" i="2"/>
  <c r="S328" i="2"/>
  <c r="S329" i="2"/>
  <c r="S330" i="2"/>
  <c r="S331" i="2"/>
  <c r="S332" i="2"/>
  <c r="S333" i="2"/>
  <c r="S334" i="2"/>
  <c r="S335" i="2"/>
  <c r="S336" i="2"/>
  <c r="S337" i="2"/>
  <c r="S338" i="2"/>
  <c r="S339" i="2"/>
  <c r="S340" i="2"/>
  <c r="S341" i="2"/>
  <c r="S342" i="2"/>
  <c r="S343" i="2"/>
  <c r="S344" i="2"/>
  <c r="S345" i="2"/>
  <c r="AA328" i="2"/>
  <c r="AA329" i="2"/>
  <c r="AA330" i="2"/>
  <c r="AA331" i="2"/>
  <c r="AA333" i="2"/>
  <c r="AA334" i="2"/>
  <c r="AA335" i="2"/>
  <c r="AA336" i="2"/>
  <c r="AA337" i="2"/>
  <c r="AA338" i="2"/>
  <c r="AA339" i="2"/>
  <c r="AA340" i="2"/>
  <c r="AA341" i="2"/>
  <c r="AA342" i="2"/>
  <c r="AA343" i="2"/>
  <c r="AA344" i="2"/>
  <c r="AA345" i="2"/>
  <c r="D323" i="2"/>
  <c r="S323" i="2"/>
  <c r="AA323" i="2"/>
  <c r="S327" i="2"/>
  <c r="AA327"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4" i="2"/>
  <c r="S325" i="2"/>
  <c r="S326" i="2"/>
  <c r="AA290" i="2"/>
  <c r="AA291" i="2"/>
  <c r="AA292" i="2"/>
  <c r="AA293" i="2"/>
  <c r="AA294" i="2"/>
  <c r="AA295" i="2"/>
  <c r="AA296" i="2"/>
  <c r="AA297" i="2"/>
  <c r="AA298" i="2"/>
  <c r="AA299" i="2"/>
  <c r="AA300" i="2"/>
  <c r="AA301" i="2"/>
  <c r="AA302" i="2"/>
  <c r="AA303" i="2"/>
  <c r="AA304" i="2"/>
  <c r="AA305" i="2"/>
  <c r="AA306" i="2"/>
  <c r="AA307" i="2"/>
  <c r="AA308" i="2"/>
  <c r="AA309" i="2"/>
  <c r="AA310" i="2"/>
  <c r="AA311" i="2"/>
  <c r="AA312" i="2"/>
  <c r="AA313" i="2"/>
  <c r="AA314" i="2"/>
  <c r="AA315" i="2"/>
  <c r="AA316" i="2"/>
  <c r="AA317" i="2"/>
  <c r="AA318" i="2"/>
  <c r="AA319" i="2"/>
  <c r="AA320" i="2"/>
  <c r="AA321" i="2"/>
  <c r="AA322" i="2"/>
  <c r="AA324" i="2"/>
  <c r="AA325" i="2"/>
  <c r="AA326" i="2"/>
  <c r="D287" i="2"/>
  <c r="D257"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AA253" i="2"/>
  <c r="AA254" i="2"/>
  <c r="AA255" i="2"/>
  <c r="AA256" i="2"/>
  <c r="AA257" i="2"/>
  <c r="AA258" i="2"/>
  <c r="AA259" i="2"/>
  <c r="AA260" i="2"/>
  <c r="AA261" i="2"/>
  <c r="AA262" i="2"/>
  <c r="AA263" i="2"/>
  <c r="AA264" i="2"/>
  <c r="AA265" i="2"/>
  <c r="AA266" i="2"/>
  <c r="AA267" i="2"/>
  <c r="AA268" i="2"/>
  <c r="AA269" i="2"/>
  <c r="AA270" i="2"/>
  <c r="AA271" i="2"/>
  <c r="AA272" i="2"/>
  <c r="AA273" i="2"/>
  <c r="AA274" i="2"/>
  <c r="AA275" i="2"/>
  <c r="AA276" i="2"/>
  <c r="AA277" i="2"/>
  <c r="AA278" i="2"/>
  <c r="AA279" i="2"/>
  <c r="AA280" i="2"/>
  <c r="AA281" i="2"/>
  <c r="AA282" i="2"/>
  <c r="AA283" i="2"/>
  <c r="AA284" i="2"/>
  <c r="AA285" i="2"/>
  <c r="AA286" i="2"/>
  <c r="AA287" i="2"/>
  <c r="AA288" i="2"/>
  <c r="S235" i="2"/>
  <c r="AA235" i="2"/>
  <c r="S226" i="2"/>
  <c r="AA226" i="2"/>
  <c r="S236" i="2"/>
  <c r="AA236" i="2"/>
  <c r="S246" i="2"/>
  <c r="AA246" i="2"/>
  <c r="S220" i="2"/>
  <c r="S221" i="2"/>
  <c r="S222" i="2"/>
  <c r="S223" i="2"/>
  <c r="S224" i="2"/>
  <c r="S225" i="2"/>
  <c r="S227" i="2"/>
  <c r="S228" i="2"/>
  <c r="S229" i="2"/>
  <c r="S230" i="2"/>
  <c r="S231" i="2"/>
  <c r="S232" i="2"/>
  <c r="S233" i="2"/>
  <c r="S234" i="2"/>
  <c r="S237" i="2"/>
  <c r="S238" i="2"/>
  <c r="S239" i="2"/>
  <c r="S240" i="2"/>
  <c r="S241" i="2"/>
  <c r="S242" i="2"/>
  <c r="S243" i="2"/>
  <c r="S244" i="2"/>
  <c r="S245" i="2"/>
  <c r="S247" i="2"/>
  <c r="S248" i="2"/>
  <c r="S249" i="2"/>
  <c r="S250" i="2"/>
  <c r="S251" i="2"/>
  <c r="S252" i="2"/>
  <c r="AA220" i="2"/>
  <c r="AA221" i="2"/>
  <c r="AA222" i="2"/>
  <c r="AA223" i="2"/>
  <c r="AA224" i="2"/>
  <c r="AA225" i="2"/>
  <c r="AA227" i="2"/>
  <c r="AA228" i="2"/>
  <c r="AA229" i="2"/>
  <c r="AA230" i="2"/>
  <c r="AA231" i="2"/>
  <c r="AA232" i="2"/>
  <c r="AA233" i="2"/>
  <c r="AA234" i="2"/>
  <c r="AA237" i="2"/>
  <c r="AA238" i="2"/>
  <c r="AA239" i="2"/>
  <c r="AA240" i="2"/>
  <c r="AA241" i="2"/>
  <c r="AA242" i="2"/>
  <c r="AA243" i="2"/>
  <c r="AA244" i="2"/>
  <c r="AA245" i="2"/>
  <c r="AA247" i="2"/>
  <c r="AA248" i="2"/>
  <c r="AA249" i="2"/>
  <c r="AA250" i="2"/>
  <c r="AA251" i="2"/>
  <c r="AA252" i="2"/>
  <c r="S193" i="2"/>
  <c r="AA193" i="2"/>
  <c r="S186" i="2"/>
  <c r="S187" i="2"/>
  <c r="S188" i="2"/>
  <c r="S189" i="2"/>
  <c r="S190" i="2"/>
  <c r="S191" i="2"/>
  <c r="S192"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AA186" i="2"/>
  <c r="AA187" i="2"/>
  <c r="AA188" i="2"/>
  <c r="AA189" i="2"/>
  <c r="AA190" i="2"/>
  <c r="AA191" i="2"/>
  <c r="AA192"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F2614" i="2" l="1"/>
  <c r="E2614" i="2"/>
  <c r="D2614" i="2"/>
  <c r="S178" i="2"/>
  <c r="AA178"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9" i="2"/>
  <c r="S180" i="2"/>
  <c r="S181" i="2"/>
  <c r="S182" i="2"/>
  <c r="S183" i="2"/>
  <c r="S184" i="2"/>
  <c r="S185"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9" i="2"/>
  <c r="AA180" i="2"/>
  <c r="AA181" i="2"/>
  <c r="AA182" i="2"/>
  <c r="AA183" i="2"/>
  <c r="AA184" i="2"/>
  <c r="AA185" i="2"/>
  <c r="S133" i="2"/>
  <c r="AA133" i="2"/>
  <c r="S119" i="2"/>
  <c r="S120" i="2"/>
  <c r="S121" i="2"/>
  <c r="S122" i="2"/>
  <c r="S123" i="2"/>
  <c r="S124" i="2"/>
  <c r="S125" i="2"/>
  <c r="S126" i="2"/>
  <c r="S127" i="2"/>
  <c r="S128" i="2"/>
  <c r="S129" i="2"/>
  <c r="S130" i="2"/>
  <c r="S131" i="2"/>
  <c r="S132" i="2"/>
  <c r="S134" i="2"/>
  <c r="S135" i="2"/>
  <c r="S136" i="2"/>
  <c r="S137" i="2"/>
  <c r="S138" i="2"/>
  <c r="S139" i="2"/>
  <c r="S140" i="2"/>
  <c r="S141" i="2"/>
  <c r="S142" i="2"/>
  <c r="S143" i="2"/>
  <c r="S144" i="2"/>
  <c r="AA119" i="2"/>
  <c r="AA120" i="2"/>
  <c r="AA121" i="2"/>
  <c r="AA122" i="2"/>
  <c r="AA123" i="2"/>
  <c r="AA124" i="2"/>
  <c r="AA125" i="2"/>
  <c r="AA126" i="2"/>
  <c r="AA127" i="2"/>
  <c r="AA128" i="2"/>
  <c r="AA129" i="2"/>
  <c r="AA130" i="2"/>
  <c r="AA131" i="2"/>
  <c r="AA132" i="2"/>
  <c r="AA134" i="2"/>
  <c r="AA135" i="2"/>
  <c r="AA136" i="2"/>
  <c r="AA137" i="2"/>
  <c r="AA138" i="2"/>
  <c r="AA139" i="2"/>
  <c r="AA140" i="2"/>
  <c r="AA141" i="2"/>
  <c r="AA142" i="2"/>
  <c r="AA143" i="2"/>
  <c r="AA144" i="2"/>
  <c r="S117" i="2"/>
  <c r="AA117" i="2"/>
  <c r="S115" i="2"/>
  <c r="AA115" i="2"/>
  <c r="S107" i="2"/>
  <c r="AA107" i="2"/>
  <c r="S113" i="2"/>
  <c r="AA113" i="2"/>
  <c r="S93" i="2"/>
  <c r="S94" i="2"/>
  <c r="S95" i="2"/>
  <c r="S96" i="2"/>
  <c r="S97" i="2"/>
  <c r="S98" i="2"/>
  <c r="S99" i="2"/>
  <c r="S100" i="2"/>
  <c r="S101" i="2"/>
  <c r="S102" i="2"/>
  <c r="S103" i="2"/>
  <c r="S104" i="2"/>
  <c r="S105" i="2"/>
  <c r="S106" i="2"/>
  <c r="S108" i="2"/>
  <c r="S109" i="2"/>
  <c r="S110" i="2"/>
  <c r="S111" i="2"/>
  <c r="S112" i="2"/>
  <c r="S114" i="2"/>
  <c r="S116" i="2"/>
  <c r="S118" i="2"/>
  <c r="AA93" i="2"/>
  <c r="AA94" i="2"/>
  <c r="AA95" i="2"/>
  <c r="AA96" i="2"/>
  <c r="AA97" i="2"/>
  <c r="AA98" i="2"/>
  <c r="AA99" i="2"/>
  <c r="AA100" i="2"/>
  <c r="AA101" i="2"/>
  <c r="AA102" i="2"/>
  <c r="AA103" i="2"/>
  <c r="AA104" i="2"/>
  <c r="AA105" i="2"/>
  <c r="AA106" i="2"/>
  <c r="AA108" i="2"/>
  <c r="AA109" i="2"/>
  <c r="AA110" i="2"/>
  <c r="AA111" i="2"/>
  <c r="AA112" i="2"/>
  <c r="AA114" i="2"/>
  <c r="AA116" i="2"/>
  <c r="AA118"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AA65" i="2"/>
  <c r="AA66" i="2"/>
  <c r="AA67" i="2"/>
  <c r="AA68" i="2"/>
  <c r="AA69" i="2"/>
  <c r="AA70" i="2"/>
  <c r="AA71" i="2"/>
  <c r="AA73" i="2"/>
  <c r="AA74" i="2"/>
  <c r="AA75" i="2"/>
  <c r="AA76" i="2"/>
  <c r="AA77" i="2"/>
  <c r="AA78" i="2"/>
  <c r="AA79" i="2"/>
  <c r="AA80" i="2"/>
  <c r="AA81" i="2"/>
  <c r="AA82" i="2"/>
  <c r="AA83" i="2"/>
  <c r="AA84" i="2"/>
  <c r="AA85" i="2"/>
  <c r="AA86" i="2"/>
  <c r="AA87" i="2"/>
  <c r="AA88" i="2"/>
  <c r="AA89" i="2"/>
  <c r="AA90" i="2"/>
  <c r="AA91" i="2"/>
  <c r="AA92" i="2"/>
  <c r="AA4"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3" i="2"/>
  <c r="S4" i="2"/>
  <c r="T4" i="2"/>
  <c r="S5" i="2"/>
  <c r="T5" i="2"/>
  <c r="S6" i="2"/>
  <c r="T6" i="2"/>
  <c r="S7" i="2"/>
  <c r="T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D62" i="2"/>
  <c r="D57" i="2"/>
  <c r="D43" i="2"/>
  <c r="G2614" i="2" l="1"/>
  <c r="C2617" i="2"/>
  <c r="C2611" i="2"/>
  <c r="E2611" i="2"/>
  <c r="D2611" i="2"/>
  <c r="AC2" i="131"/>
  <c r="F2611" i="2" l="1"/>
  <c r="AD2" i="131"/>
  <c r="AB2" i="131" l="1"/>
  <c r="AE2" i="131" l="1"/>
  <c r="X2" i="131" l="1"/>
  <c r="S3" i="2" l="1"/>
  <c r="T3" i="2"/>
</calcChain>
</file>

<file path=xl/sharedStrings.xml><?xml version="1.0" encoding="utf-8"?>
<sst xmlns="http://schemas.openxmlformats.org/spreadsheetml/2006/main" count="27079" uniqueCount="7490">
  <si>
    <t>ADICIONAL</t>
  </si>
  <si>
    <t>CONCEPTO</t>
  </si>
  <si>
    <t>MOTIVO DE NO SHOW</t>
  </si>
  <si>
    <t>MEDIO DE CONFIRMACIÓN</t>
  </si>
  <si>
    <t>¿CONFIRMO ASISTENCIA?</t>
  </si>
  <si>
    <t>EXPRESS</t>
  </si>
  <si>
    <t>Mantenimiento</t>
  </si>
  <si>
    <t>Asesor no concretó la cita</t>
  </si>
  <si>
    <t>Llamada</t>
  </si>
  <si>
    <t>SI</t>
  </si>
  <si>
    <t>CAMPAÑA</t>
  </si>
  <si>
    <t>Reparación</t>
  </si>
  <si>
    <t>Cancelada</t>
  </si>
  <si>
    <t>Whats</t>
  </si>
  <si>
    <t>NO</t>
  </si>
  <si>
    <t>REC. A DOMICILIO</t>
  </si>
  <si>
    <t>Diagnóstico</t>
  </si>
  <si>
    <t>Inseguridad</t>
  </si>
  <si>
    <t>Llamada y Whats</t>
  </si>
  <si>
    <t>VISTO (WHATS)</t>
  </si>
  <si>
    <t>TE EXTRAÑAMOS TOYOTATHON</t>
  </si>
  <si>
    <t>Campaña</t>
  </si>
  <si>
    <t>No contesta</t>
  </si>
  <si>
    <t>TE EXTRAÑAMOS TOYOTATHON / EXPRESS</t>
  </si>
  <si>
    <t>Instalación</t>
  </si>
  <si>
    <t>Otro</t>
  </si>
  <si>
    <t>TE EXTRAÑAMOS TOYOTATHON / SERV. MÓVIL</t>
  </si>
  <si>
    <t>A Y B</t>
  </si>
  <si>
    <t>Por tiempo</t>
  </si>
  <si>
    <t>EXPRESS / REC. A DOMICILIO</t>
  </si>
  <si>
    <t>Problemas económicos</t>
  </si>
  <si>
    <t>REC. A DOM / CAMPAÑA</t>
  </si>
  <si>
    <t>Reprogramada</t>
  </si>
  <si>
    <t>NO FIRM</t>
  </si>
  <si>
    <t>Salí fuera</t>
  </si>
  <si>
    <t>SERV. MOVIL / CAMPAÑA</t>
  </si>
  <si>
    <t>Se me hizo tarde</t>
  </si>
  <si>
    <t>SERV. MOVIL</t>
  </si>
  <si>
    <t>Se me olvidó</t>
  </si>
  <si>
    <t>SERV. MOVIL / DIAG.</t>
  </si>
  <si>
    <t>Se me presentó un imprevisto</t>
  </si>
  <si>
    <t>MOVIL SMA / CAMPAÑA</t>
  </si>
  <si>
    <t>MOVIL SMA</t>
  </si>
  <si>
    <t>REINGRESO</t>
  </si>
  <si>
    <t>FORÁNEO</t>
  </si>
  <si>
    <t>BIENVENIDA</t>
  </si>
  <si>
    <t>BIENVENIDA SMA</t>
  </si>
  <si>
    <t>FECHA</t>
  </si>
  <si>
    <t>HORA</t>
  </si>
  <si>
    <t>FOLIO</t>
  </si>
  <si>
    <t>TMKT</t>
  </si>
  <si>
    <t>VIN</t>
  </si>
  <si>
    <t>PLACAS</t>
  </si>
  <si>
    <t>STATUS</t>
  </si>
  <si>
    <t>NOMBRE</t>
  </si>
  <si>
    <t>MARCA</t>
  </si>
  <si>
    <t>MODELO</t>
  </si>
  <si>
    <t>RECEP</t>
  </si>
  <si>
    <t>ORDEN</t>
  </si>
  <si>
    <t>FECHA/HOR</t>
  </si>
  <si>
    <t>A ORD.    NVO. FOL.   MOTIVO NO SHOW</t>
  </si>
  <si>
    <t>AÑO</t>
  </si>
  <si>
    <t>KILOMETRAJE</t>
  </si>
  <si>
    <t>F. VENTA</t>
  </si>
  <si>
    <t>SERV.</t>
  </si>
  <si>
    <t>CONDICION</t>
  </si>
  <si>
    <t>SUB-CONDICION</t>
  </si>
  <si>
    <t>RECOLECCIÓN</t>
  </si>
  <si>
    <t>SERV. DOM / MÓVIL</t>
  </si>
  <si>
    <t>DÍA</t>
  </si>
  <si>
    <t>Columna1</t>
  </si>
  <si>
    <t>CONF. REP.</t>
  </si>
  <si>
    <t>CONCRETADO</t>
  </si>
  <si>
    <t>SEGUIMIENTO REALIZADO</t>
  </si>
  <si>
    <t>FECHA SEGUIMIENTO</t>
  </si>
  <si>
    <t>COMENTARIO LIBRE</t>
  </si>
  <si>
    <t>FECHA AGENDO CITA</t>
  </si>
  <si>
    <t>JONTIVEROS</t>
  </si>
  <si>
    <t>N1234569</t>
  </si>
  <si>
    <t>GMM055E</t>
  </si>
  <si>
    <t>ON TIME</t>
  </si>
  <si>
    <t>TORRES MACIAS ANDRES</t>
  </si>
  <si>
    <t>TOY</t>
  </si>
  <si>
    <t>YARIS</t>
  </si>
  <si>
    <t>JFL</t>
  </si>
  <si>
    <t>S 0000143952</t>
  </si>
  <si>
    <t>ACTIVO</t>
  </si>
  <si>
    <t>JQUINTERO</t>
  </si>
  <si>
    <t>HP572527</t>
  </si>
  <si>
    <t>GXC486C</t>
  </si>
  <si>
    <t>REPROG</t>
  </si>
  <si>
    <t>ALMANZA MUÑIZ JOSE</t>
  </si>
  <si>
    <t>COROLLA</t>
  </si>
  <si>
    <t>LALC</t>
  </si>
  <si>
    <t>JK002291</t>
  </si>
  <si>
    <t>GLP925C</t>
  </si>
  <si>
    <t>OROZCO NAVARRETE ALEJANDRO</t>
  </si>
  <si>
    <t>AVANZA</t>
  </si>
  <si>
    <t>ECAZA</t>
  </si>
  <si>
    <t>S 0000143953</t>
  </si>
  <si>
    <t>M</t>
  </si>
  <si>
    <t>N1232969</t>
  </si>
  <si>
    <t>GMT002E</t>
  </si>
  <si>
    <t>GONZALEZ HERNANDEZ SALVADOR</t>
  </si>
  <si>
    <t>MNAVARRETE</t>
  </si>
  <si>
    <t>NS092519</t>
  </si>
  <si>
    <t>68L2133</t>
  </si>
  <si>
    <t>CENTRO ORTHOPEDICO INTEGRAL PACB S.A DE C.</t>
  </si>
  <si>
    <t>SIENNA HV</t>
  </si>
  <si>
    <t>S 0000143955</t>
  </si>
  <si>
    <t>A5314330</t>
  </si>
  <si>
    <t>GYF713B</t>
  </si>
  <si>
    <t>GARCIA RAMIREZ MARIA DEL CARMEN</t>
  </si>
  <si>
    <t>S 0000143954</t>
  </si>
  <si>
    <t>LK007130</t>
  </si>
  <si>
    <t>NXJ5767</t>
  </si>
  <si>
    <t>LATE</t>
  </si>
  <si>
    <t>YINSHAN SA DE CV</t>
  </si>
  <si>
    <t>S 0000143957</t>
  </si>
  <si>
    <t>LK006153</t>
  </si>
  <si>
    <t>GVV371E</t>
  </si>
  <si>
    <t>NOVELO PERAZA RUBEN ENRIQUE</t>
  </si>
  <si>
    <t>S 0000143960</t>
  </si>
  <si>
    <t>HP675835</t>
  </si>
  <si>
    <t>L84APE</t>
  </si>
  <si>
    <t>RAMIREZ VERA RODOLFO</t>
  </si>
  <si>
    <t>KGONZALEZ</t>
  </si>
  <si>
    <t>H1052600</t>
  </si>
  <si>
    <t>GRD035D</t>
  </si>
  <si>
    <t>NO SHOW</t>
  </si>
  <si>
    <t>GRUPO ARBOREAL, S.A. DE C.V.</t>
  </si>
  <si>
    <t>N1252356</t>
  </si>
  <si>
    <t>GT2194E</t>
  </si>
  <si>
    <t>SANDOVAL BUCIO FRANCISCO</t>
  </si>
  <si>
    <t>G 0000143963</t>
  </si>
  <si>
    <t>LP036794</t>
  </si>
  <si>
    <t>GRR489C</t>
  </si>
  <si>
    <t>CRUZ MARTINEZ OMAR</t>
  </si>
  <si>
    <t>K1156180</t>
  </si>
  <si>
    <t>GWK824B</t>
  </si>
  <si>
    <t>RODRIGUEZ MORENO MARIA DOLORES</t>
  </si>
  <si>
    <t>S 0000143959</t>
  </si>
  <si>
    <t>PW248473</t>
  </si>
  <si>
    <t>SP</t>
  </si>
  <si>
    <t>SANCHEZ SANCHEZ JUAN JOSE</t>
  </si>
  <si>
    <t>RAV4</t>
  </si>
  <si>
    <t>FW138208</t>
  </si>
  <si>
    <t>GMM816C</t>
  </si>
  <si>
    <t>CANTERO HERNANDEZ MA ROSARIO</t>
  </si>
  <si>
    <t>M3128636</t>
  </si>
  <si>
    <t>66L711</t>
  </si>
  <si>
    <t>LEMUS MUÑOZ LEDO RAMON IGNACIO</t>
  </si>
  <si>
    <t>PRIUS16-</t>
  </si>
  <si>
    <t>S 0000143961</t>
  </si>
  <si>
    <t>MK021791</t>
  </si>
  <si>
    <t>GMN867E</t>
  </si>
  <si>
    <t>MAYA MARTINEZ GUSTAVO ISIDRO</t>
  </si>
  <si>
    <t>KJ022699</t>
  </si>
  <si>
    <t>GPB748D</t>
  </si>
  <si>
    <t>MENDOZA HERNANDEZ GERARDO</t>
  </si>
  <si>
    <t>RAV419-</t>
  </si>
  <si>
    <t>S 0000143965</t>
  </si>
  <si>
    <t>NJ045441</t>
  </si>
  <si>
    <t>GTG848E</t>
  </si>
  <si>
    <t>MEDICA ANGELES GINECOPEDIATRICA SA DE CV</t>
  </si>
  <si>
    <t>RAIZE</t>
  </si>
  <si>
    <t>S 0000143958</t>
  </si>
  <si>
    <t>JM128749</t>
  </si>
  <si>
    <t>MU9973W</t>
  </si>
  <si>
    <t>MARTINEZ GUZMAN JOSE LUIS</t>
  </si>
  <si>
    <t>TACOMA</t>
  </si>
  <si>
    <t>S 0000143964</t>
  </si>
  <si>
    <t>KP904891</t>
  </si>
  <si>
    <t>GXN007D</t>
  </si>
  <si>
    <t>OROZCO MOLINA BLANCA AURORA</t>
  </si>
  <si>
    <t>S 0000143967</t>
  </si>
  <si>
    <t>J1111501</t>
  </si>
  <si>
    <t>GHM767E</t>
  </si>
  <si>
    <t>GASCA ARRIAGA GABRIELA</t>
  </si>
  <si>
    <t>S 0000143970</t>
  </si>
  <si>
    <t>JK023105</t>
  </si>
  <si>
    <t>GJW301D</t>
  </si>
  <si>
    <t>SAAVEDRA PEREZ ANIREYA</t>
  </si>
  <si>
    <t>S 0000143972</t>
  </si>
  <si>
    <t>N</t>
  </si>
  <si>
    <t>NU079842</t>
  </si>
  <si>
    <t>BIDASEM PRODUCTORA Y COMERCIALIZADORA DE S</t>
  </si>
  <si>
    <t>TOY  AS</t>
  </si>
  <si>
    <t>RAV4 HV</t>
  </si>
  <si>
    <t>S 0000143976</t>
  </si>
  <si>
    <t>M1320611</t>
  </si>
  <si>
    <t>GS2209C</t>
  </si>
  <si>
    <t>PEREZ CERVANTES ARTURO</t>
  </si>
  <si>
    <t>HILUX</t>
  </si>
  <si>
    <t>S 0000143973</t>
  </si>
  <si>
    <t>PJ067029</t>
  </si>
  <si>
    <t>GONZALEZ MIRELES PATRICIA</t>
  </si>
  <si>
    <t>JK016360</t>
  </si>
  <si>
    <t>GMV371C</t>
  </si>
  <si>
    <t>CANCEL</t>
  </si>
  <si>
    <t>DELGADILLO HERRERA JUAN CARLOS</t>
  </si>
  <si>
    <t>JP778165</t>
  </si>
  <si>
    <t>GSZ141D</t>
  </si>
  <si>
    <t>GONZALEZ OLIVO VERONICA</t>
  </si>
  <si>
    <t>NU077986</t>
  </si>
  <si>
    <t>RUIZ ALMEIDA ADRIANA</t>
  </si>
  <si>
    <t>S 0000143925</t>
  </si>
  <si>
    <t>PJ066668</t>
  </si>
  <si>
    <t>CARMONA CORNEJO JAZMIN ANABEL</t>
  </si>
  <si>
    <t>I 0000143984</t>
  </si>
  <si>
    <t>NW222609</t>
  </si>
  <si>
    <t>ZAMORA MEJIA RICARDO</t>
  </si>
  <si>
    <t>S 0000143985</t>
  </si>
  <si>
    <t>F0265076</t>
  </si>
  <si>
    <t>GE0689B</t>
  </si>
  <si>
    <t>MORALES FLORES ARTURO</t>
  </si>
  <si>
    <t>S 0000143983</t>
  </si>
  <si>
    <t>M1317107</t>
  </si>
  <si>
    <t>GJ7929B</t>
  </si>
  <si>
    <t>ERICKA YVONNE REGALADO RAMIREZ</t>
  </si>
  <si>
    <t>S 0000143987</t>
  </si>
  <si>
    <t>K0186972</t>
  </si>
  <si>
    <t>JUANDIEGO VAZQUEZ ERACLIO</t>
  </si>
  <si>
    <t>G0246665</t>
  </si>
  <si>
    <t>GE0759B</t>
  </si>
  <si>
    <t>JIMENEZ HERNANDEZ SERGIO ARTURO</t>
  </si>
  <si>
    <t>S 0000143986</t>
  </si>
  <si>
    <t>DS302903</t>
  </si>
  <si>
    <t>GNL405C</t>
  </si>
  <si>
    <t>ESTRADA RODRIGUEZ PERFECTO</t>
  </si>
  <si>
    <t>SIENNA</t>
  </si>
  <si>
    <t>S 0000143989</t>
  </si>
  <si>
    <t>ARICO</t>
  </si>
  <si>
    <t>KU708619</t>
  </si>
  <si>
    <t>G10FVN</t>
  </si>
  <si>
    <t>GRUPO LA SIESTA DIVERSIONES Y SERVICIOS S.</t>
  </si>
  <si>
    <t>TOY   C</t>
  </si>
  <si>
    <t>CAMRY</t>
  </si>
  <si>
    <t>G 0000143988</t>
  </si>
  <si>
    <t>N3172421</t>
  </si>
  <si>
    <t>68L318</t>
  </si>
  <si>
    <t>ALVAREZ GONZALEZ MARICELA</t>
  </si>
  <si>
    <t>S 0000143992</t>
  </si>
  <si>
    <t>N3002221</t>
  </si>
  <si>
    <t>GRF096E</t>
  </si>
  <si>
    <t>TINAJERO SOLIS JOAQUIN</t>
  </si>
  <si>
    <t>S 0000143990</t>
  </si>
  <si>
    <t>M6003229</t>
  </si>
  <si>
    <t>EXL362B</t>
  </si>
  <si>
    <t>GENTHERM DE MEXICO SA DE CV</t>
  </si>
  <si>
    <t>HIACE</t>
  </si>
  <si>
    <t>S 0000143991</t>
  </si>
  <si>
    <t>H1046961</t>
  </si>
  <si>
    <t>GSV207C</t>
  </si>
  <si>
    <t>GUTIERREZ VILLALOBOS JOSE MARCELINO</t>
  </si>
  <si>
    <t>S 0000143996</t>
  </si>
  <si>
    <t>KS966670</t>
  </si>
  <si>
    <t>JRB5254</t>
  </si>
  <si>
    <t>JORGE MARTIN DEL CAMPO DE LA MORA</t>
  </si>
  <si>
    <t>S 0000143993</t>
  </si>
  <si>
    <t>HP601734</t>
  </si>
  <si>
    <t>EZV656A</t>
  </si>
  <si>
    <t>AGUIRRE GUTIERREZ NORMA LIZETH</t>
  </si>
  <si>
    <t>S 0000143994</t>
  </si>
  <si>
    <t>KP942861</t>
  </si>
  <si>
    <t>GVD172C</t>
  </si>
  <si>
    <t>HERNANDEZ HERRERA FERNANDO</t>
  </si>
  <si>
    <t>S 0000143995</t>
  </si>
  <si>
    <t>DC067138</t>
  </si>
  <si>
    <t>GGF368D</t>
  </si>
  <si>
    <t>MARTHA PATRICIA SAENZ PEREZ</t>
  </si>
  <si>
    <t>S 0000143997</t>
  </si>
  <si>
    <t>N3021149</t>
  </si>
  <si>
    <t>CAMARILLO TAVARES YOLANDA</t>
  </si>
  <si>
    <t>S 0000143998</t>
  </si>
  <si>
    <t>K1093712</t>
  </si>
  <si>
    <t>PRODUCTORA AGRICOLA RESENDIZ SPR DE RL DE</t>
  </si>
  <si>
    <t>HILUXD</t>
  </si>
  <si>
    <t>S 0000143865</t>
  </si>
  <si>
    <t>S</t>
  </si>
  <si>
    <t>SP12345</t>
  </si>
  <si>
    <t>S 0000143981</t>
  </si>
  <si>
    <t>FW184840</t>
  </si>
  <si>
    <t>GJG412C</t>
  </si>
  <si>
    <t>ARELLANO LARA WENDY</t>
  </si>
  <si>
    <t>S 0000144000</t>
  </si>
  <si>
    <t>GS153792</t>
  </si>
  <si>
    <t>GTD599C</t>
  </si>
  <si>
    <t>RUIZ ALMANZA MARIA GUADALUPE</t>
  </si>
  <si>
    <t>HIGHLANDER</t>
  </si>
  <si>
    <t>J1399467</t>
  </si>
  <si>
    <t>S 0000143982</t>
  </si>
  <si>
    <t>CD501191</t>
  </si>
  <si>
    <t>GUZ766A</t>
  </si>
  <si>
    <t>JUNKO KURAYA</t>
  </si>
  <si>
    <t>M1219045</t>
  </si>
  <si>
    <t>FERRUSCA RAMIREZ DANIEL</t>
  </si>
  <si>
    <t>S 0000144001</t>
  </si>
  <si>
    <t>KS014902</t>
  </si>
  <si>
    <t>GME569E</t>
  </si>
  <si>
    <t>KYOHO TOYOTSU MEXICO SA DE CV</t>
  </si>
  <si>
    <t>K1093585</t>
  </si>
  <si>
    <t>GF9026C</t>
  </si>
  <si>
    <t>BAUTISTA LUNA EDWIN MARCOS</t>
  </si>
  <si>
    <t>S 0000144003</t>
  </si>
  <si>
    <t>PW347456</t>
  </si>
  <si>
    <t>UNX732H</t>
  </si>
  <si>
    <t>LARA ZAVALA ANGELICA</t>
  </si>
  <si>
    <t>/  /</t>
  </si>
  <si>
    <t>PS147121</t>
  </si>
  <si>
    <t>GONZALEZ ESCAMILLA CARLOS</t>
  </si>
  <si>
    <t>LP032462</t>
  </si>
  <si>
    <t>LA IGLESIA DE JESUCRISTO DE LOS SANTOS DE</t>
  </si>
  <si>
    <t>TOY  LT</t>
  </si>
  <si>
    <t>COROLLA   EN</t>
  </si>
  <si>
    <t>MEXICJFL  R.</t>
  </si>
  <si>
    <t>T 0000144004</t>
  </si>
  <si>
    <t>JK023215</t>
  </si>
  <si>
    <t>GNH274C</t>
  </si>
  <si>
    <t>ALVARO HURTADO DELGADO</t>
  </si>
  <si>
    <t>S 0000144007</t>
  </si>
  <si>
    <t>NP129704</t>
  </si>
  <si>
    <t>HERRERA MARTINEZ LUIS DANIEL</t>
  </si>
  <si>
    <t>S 0000144005</t>
  </si>
  <si>
    <t>NU076444</t>
  </si>
  <si>
    <t>MUÑOZ TORRES JOSE CUTBERTO</t>
  </si>
  <si>
    <t>D1427324</t>
  </si>
  <si>
    <t>GGG204D</t>
  </si>
  <si>
    <t>IMPAGTA S DE RL DE CV</t>
  </si>
  <si>
    <t>S 0000144006</t>
  </si>
  <si>
    <t>S 0000144008</t>
  </si>
  <si>
    <t>N4002091</t>
  </si>
  <si>
    <t>UK53047</t>
  </si>
  <si>
    <t>NUEVA AGROINDUSTRIAS DEL NORTE SA DE CV</t>
  </si>
  <si>
    <t>S 0000144010</t>
  </si>
  <si>
    <t>GP489038</t>
  </si>
  <si>
    <t>ULE431F</t>
  </si>
  <si>
    <t>ALVARADO BARBOSA VICTOR HUGO</t>
  </si>
  <si>
    <t>S 0000144009</t>
  </si>
  <si>
    <t>M1417063</t>
  </si>
  <si>
    <t>VE76210</t>
  </si>
  <si>
    <t>NOVEDADES AGRICOLAS DASA SA DE CV</t>
  </si>
  <si>
    <t>S 0000144011</t>
  </si>
  <si>
    <t>BS064563</t>
  </si>
  <si>
    <t>GPW993B</t>
  </si>
  <si>
    <t>GONZALEZ HERNANDEZ MARTHA LETICIA</t>
  </si>
  <si>
    <t>T 0000144012</t>
  </si>
  <si>
    <t>GP493025</t>
  </si>
  <si>
    <t>GPU691C</t>
  </si>
  <si>
    <t>FERRETERIA INTEGRAL DE CELAYA S.A. DE C.V.</t>
  </si>
  <si>
    <t>S 0000144016</t>
  </si>
  <si>
    <t>GNL5196</t>
  </si>
  <si>
    <t>ZARATE FLORES SANTIAGO</t>
  </si>
  <si>
    <t>T 0000144017</t>
  </si>
  <si>
    <t>LJ005541</t>
  </si>
  <si>
    <t>65L915</t>
  </si>
  <si>
    <t>COMERCIALIZADORA RECICLADOS PEREZ SA DE CV</t>
  </si>
  <si>
    <t>COROLLA HV</t>
  </si>
  <si>
    <t>S 0000144030</t>
  </si>
  <si>
    <t>M0424231</t>
  </si>
  <si>
    <t>GN1226C</t>
  </si>
  <si>
    <t>AGROSERVICIOS NIETO</t>
  </si>
  <si>
    <t>S 0000144031</t>
  </si>
  <si>
    <t>GK006516</t>
  </si>
  <si>
    <t>GPR648C</t>
  </si>
  <si>
    <t>HERRERA HERNANDEZ MARIA GUADALUPE</t>
  </si>
  <si>
    <t>S 0000144032</t>
  </si>
  <si>
    <t>JS941680</t>
  </si>
  <si>
    <t>GGP891E</t>
  </si>
  <si>
    <t>CARRANCO SALOMON BRENDA BERENICE</t>
  </si>
  <si>
    <t>S 0000144033</t>
  </si>
  <si>
    <t>K1160299</t>
  </si>
  <si>
    <t>GRW204D</t>
  </si>
  <si>
    <t>N3015780</t>
  </si>
  <si>
    <t>ARRENDADORA INCREMEX SA DE CV</t>
  </si>
  <si>
    <t>FP198935</t>
  </si>
  <si>
    <t>GKY734D</t>
  </si>
  <si>
    <t>MIRANDA CRUZ JOSE ALFREDO</t>
  </si>
  <si>
    <t>S 0000144034</t>
  </si>
  <si>
    <t>P6005782</t>
  </si>
  <si>
    <t>RUIZ BRAVO NESTOR RAUL</t>
  </si>
  <si>
    <t>GYG297B</t>
  </si>
  <si>
    <t>ALVAREZ GUTIERREZ MA MAGDALENA</t>
  </si>
  <si>
    <t>RUNNER</t>
  </si>
  <si>
    <t>2U527215</t>
  </si>
  <si>
    <t>GYT171B</t>
  </si>
  <si>
    <t>LARA MARTINEZ MARIANA</t>
  </si>
  <si>
    <t>S 0000144037</t>
  </si>
  <si>
    <t>HW332180</t>
  </si>
  <si>
    <t>GKU467C</t>
  </si>
  <si>
    <t>CAMARENA VILLAFUERTE MIRIAM</t>
  </si>
  <si>
    <t>S 0000144040</t>
  </si>
  <si>
    <t>K0181050</t>
  </si>
  <si>
    <t>GRUPO COMERCIAL Y CONSTRUCTOR GOCA</t>
  </si>
  <si>
    <t>S 0000144042</t>
  </si>
  <si>
    <t>JU563526</t>
  </si>
  <si>
    <t>GLF163C</t>
  </si>
  <si>
    <t>GALINDO GARCIA RICARDO</t>
  </si>
  <si>
    <t>S 0000144038</t>
  </si>
  <si>
    <t>M3146074</t>
  </si>
  <si>
    <t>67L056</t>
  </si>
  <si>
    <t>LOPEZ PALACIOS EIRA</t>
  </si>
  <si>
    <t>S 0000144043</t>
  </si>
  <si>
    <t>JP750733</t>
  </si>
  <si>
    <t>GHN334E</t>
  </si>
  <si>
    <t>CHAVEZ NEVAREZ CORAL</t>
  </si>
  <si>
    <t>MAC</t>
  </si>
  <si>
    <t>KJ016583</t>
  </si>
  <si>
    <t>PONER JENNIFER MIRIAM</t>
  </si>
  <si>
    <t>F1436438</t>
  </si>
  <si>
    <t>GJG411C</t>
  </si>
  <si>
    <t>VELAZQUEZ RODRIGUEZ JOSE JUAN</t>
  </si>
  <si>
    <t>S 0000144044</t>
  </si>
  <si>
    <t>S 0000144045</t>
  </si>
  <si>
    <t>NW187358</t>
  </si>
  <si>
    <t>GNY669E</t>
  </si>
  <si>
    <t>RAMIREZ ORTEGA MANUEL</t>
  </si>
  <si>
    <t>S 0000144047</t>
  </si>
  <si>
    <t>MK017176</t>
  </si>
  <si>
    <t>GXP930D</t>
  </si>
  <si>
    <t>FREIRE MORENO CECILIA</t>
  </si>
  <si>
    <t>I 0000144048</t>
  </si>
  <si>
    <t>G1393790</t>
  </si>
  <si>
    <t>GHA448A</t>
  </si>
  <si>
    <t>NIETO CARDONA ROSA MARIA</t>
  </si>
  <si>
    <t>M1316144</t>
  </si>
  <si>
    <t>GE8918C</t>
  </si>
  <si>
    <t>CASTRO HERRERA JOSE ALFONSO</t>
  </si>
  <si>
    <t>S 0000144049</t>
  </si>
  <si>
    <t>LP066262</t>
  </si>
  <si>
    <t>GWF913C</t>
  </si>
  <si>
    <t>VAZQUEZ GOMEZ GABRIELA</t>
  </si>
  <si>
    <t>S 0000144052</t>
  </si>
  <si>
    <t>N1329314</t>
  </si>
  <si>
    <t>EY9705B</t>
  </si>
  <si>
    <t>UPL AGRO SA DE CV</t>
  </si>
  <si>
    <t>S 0000144050</t>
  </si>
  <si>
    <t>S 0000144051</t>
  </si>
  <si>
    <t>G3020616</t>
  </si>
  <si>
    <t>68L823</t>
  </si>
  <si>
    <t>GARCIA SANCEN DIEGO ARMANDO</t>
  </si>
  <si>
    <t>T 0000144055</t>
  </si>
  <si>
    <t>INACTIVO</t>
  </si>
  <si>
    <t>HP671806</t>
  </si>
  <si>
    <t>GHG723D</t>
  </si>
  <si>
    <t>HERNANDEZ GUERRERO ADRIANA</t>
  </si>
  <si>
    <t>S 0000144057</t>
  </si>
  <si>
    <t>S 0000144054</t>
  </si>
  <si>
    <t>PW249318</t>
  </si>
  <si>
    <t>TELLEZ MUÑOZ ENRIQUE</t>
  </si>
  <si>
    <t>I 0000144056</t>
  </si>
  <si>
    <t>MP073110</t>
  </si>
  <si>
    <t>GHV467E</t>
  </si>
  <si>
    <t>CURTIDOR MUñOZ RAQUEL</t>
  </si>
  <si>
    <t>S 0000144061</t>
  </si>
  <si>
    <t>LP122147</t>
  </si>
  <si>
    <t>GVD206C</t>
  </si>
  <si>
    <t>HERNANDEZ CANO DIEGO ALEXIS</t>
  </si>
  <si>
    <t>S 0000144059</t>
  </si>
  <si>
    <t>MS527590</t>
  </si>
  <si>
    <t>M17BHR</t>
  </si>
  <si>
    <t>TOYOTA MOTOR MANUFACTURING DE GUANAJUATO</t>
  </si>
  <si>
    <t>S 0000144023</t>
  </si>
  <si>
    <t>HP729107</t>
  </si>
  <si>
    <t>UMM989H</t>
  </si>
  <si>
    <t>ARTEAGA MARTINEZ JUAN ANDRES</t>
  </si>
  <si>
    <t>S 0000144063</t>
  </si>
  <si>
    <t>NP104490</t>
  </si>
  <si>
    <t>F44BJL</t>
  </si>
  <si>
    <t>S 0000144024</t>
  </si>
  <si>
    <t>KS311164</t>
  </si>
  <si>
    <t>G88BBT</t>
  </si>
  <si>
    <t>S 0000144025</t>
  </si>
  <si>
    <t>KS311775</t>
  </si>
  <si>
    <t>M89BBP</t>
  </si>
  <si>
    <t>S 0000144026</t>
  </si>
  <si>
    <t>KS319470</t>
  </si>
  <si>
    <t>G09BBT</t>
  </si>
  <si>
    <t>S 0000144027</t>
  </si>
  <si>
    <t>M1143692</t>
  </si>
  <si>
    <t>67L048</t>
  </si>
  <si>
    <t>DELGADO ROJAS JESSICA DANIELA</t>
  </si>
  <si>
    <t>PRIUS C</t>
  </si>
  <si>
    <t>S 0000144065</t>
  </si>
  <si>
    <t>KD018096</t>
  </si>
  <si>
    <t>W32BBP</t>
  </si>
  <si>
    <t>S 0000144028</t>
  </si>
  <si>
    <t>PJ062373</t>
  </si>
  <si>
    <t>SEGURA QUINTERO MA. BEATRIZ</t>
  </si>
  <si>
    <t>I 0000144066</t>
  </si>
  <si>
    <t>KS317945</t>
  </si>
  <si>
    <t>V01BBP</t>
  </si>
  <si>
    <t>S 0000144029</t>
  </si>
  <si>
    <t>L1199750</t>
  </si>
  <si>
    <t>FERNANDEZ CASTAÑEDA ALMA ANGELICA</t>
  </si>
  <si>
    <t>T 0000144067</t>
  </si>
  <si>
    <t>J3068152</t>
  </si>
  <si>
    <t>97E906</t>
  </si>
  <si>
    <t>HERRERA SANCHEZ CLAUDIA VERONICA</t>
  </si>
  <si>
    <t>M1212018</t>
  </si>
  <si>
    <t>GKY397D</t>
  </si>
  <si>
    <t>BARRERA OLALDE BRAULIO</t>
  </si>
  <si>
    <t>S 0000144068</t>
  </si>
  <si>
    <t>N3000407</t>
  </si>
  <si>
    <t>PDV4416</t>
  </si>
  <si>
    <t>MORALES CRUZALEY ADRIAN</t>
  </si>
  <si>
    <t>L3104101</t>
  </si>
  <si>
    <t>11F966</t>
  </si>
  <si>
    <t>S 0000144078</t>
  </si>
  <si>
    <t>HP578211</t>
  </si>
  <si>
    <t>GRV905D</t>
  </si>
  <si>
    <t>MIGUEL ANGEL ESPINO GALVAN</t>
  </si>
  <si>
    <t>S 0000144079</t>
  </si>
  <si>
    <t>P0429907</t>
  </si>
  <si>
    <t>GW1932C</t>
  </si>
  <si>
    <t>S 0000144080</t>
  </si>
  <si>
    <t>NP283682</t>
  </si>
  <si>
    <t>GGW951E</t>
  </si>
  <si>
    <t>TRANSPORTES HBG SA DE CV</t>
  </si>
  <si>
    <t>T 0000144082</t>
  </si>
  <si>
    <t>HW581125</t>
  </si>
  <si>
    <t>GRH418D</t>
  </si>
  <si>
    <t>FLETES ENTREGA Y RECOLECCION S DE RL DE</t>
  </si>
  <si>
    <t>CVTOY</t>
  </si>
  <si>
    <t>S 0000144081</t>
  </si>
  <si>
    <t>ES519071</t>
  </si>
  <si>
    <t>GTD294C</t>
  </si>
  <si>
    <t>TINOCO SOTOMAYOR LUIS MANUEL</t>
  </si>
  <si>
    <t>S 0000144083</t>
  </si>
  <si>
    <t>MS021427</t>
  </si>
  <si>
    <t>66L590</t>
  </si>
  <si>
    <t>KYOHO TOYOTSU MEXICO</t>
  </si>
  <si>
    <t>MW115913</t>
  </si>
  <si>
    <t>GVX884D</t>
  </si>
  <si>
    <t>ASESORIA Y SOLUCIONES JURIDICO CONTABLE</t>
  </si>
  <si>
    <t>S PTOY</t>
  </si>
  <si>
    <t>SRAV419-</t>
  </si>
  <si>
    <t>S 0000144085</t>
  </si>
  <si>
    <t>KS003710</t>
  </si>
  <si>
    <t>GNB938C</t>
  </si>
  <si>
    <t>CONTROLADORA MABE</t>
  </si>
  <si>
    <t>T 0000144089</t>
  </si>
  <si>
    <t>J1609993</t>
  </si>
  <si>
    <t>65L914</t>
  </si>
  <si>
    <t>COMERCIALIZADORA RECICLADOS PEREZ SA DE</t>
  </si>
  <si>
    <t>S 0000144091</t>
  </si>
  <si>
    <t>P0012948</t>
  </si>
  <si>
    <t>CUEVAS RESENDIZ DULCE MARIA</t>
  </si>
  <si>
    <t>2,023.00</t>
  </si>
  <si>
    <t>00/01/1900</t>
  </si>
  <si>
    <t>ES419115</t>
  </si>
  <si>
    <t>GHU516E</t>
  </si>
  <si>
    <t>GARCIA MARMOLEJO ALMA JOCELYN</t>
  </si>
  <si>
    <t>EP070609</t>
  </si>
  <si>
    <t>MSL1067</t>
  </si>
  <si>
    <t>ARABELA SA DE CV ARABELA SA DE CV</t>
  </si>
  <si>
    <t>P3008634</t>
  </si>
  <si>
    <t>RICO GOMEZ ALEJANDRO</t>
  </si>
  <si>
    <t>I 0000144092</t>
  </si>
  <si>
    <t>L3124950</t>
  </si>
  <si>
    <t>ULR408E</t>
  </si>
  <si>
    <t>SANCHEZ GOMEZ JEANETT</t>
  </si>
  <si>
    <t>S 0000144090</t>
  </si>
  <si>
    <t>M1321171</t>
  </si>
  <si>
    <t>EW8682B</t>
  </si>
  <si>
    <t>S 0000144088</t>
  </si>
  <si>
    <t>M0422555</t>
  </si>
  <si>
    <t>GR5471C</t>
  </si>
  <si>
    <t>MARTINEZ GONZALEZ ROSALBA</t>
  </si>
  <si>
    <t>M1142835</t>
  </si>
  <si>
    <t>66L648</t>
  </si>
  <si>
    <t>DE FEO DOMINICK THOMAS</t>
  </si>
  <si>
    <t>S 0000144070</t>
  </si>
  <si>
    <t>GM001764</t>
  </si>
  <si>
    <t>GP72586</t>
  </si>
  <si>
    <t>JAMAICA OCHOA EDGAR DANIEL</t>
  </si>
  <si>
    <t>S 0000144094</t>
  </si>
  <si>
    <t>N0425783</t>
  </si>
  <si>
    <t>GL3571C</t>
  </si>
  <si>
    <t>INMOBILIARIA Y CONSTRUCTORA CAVESO SA D</t>
  </si>
  <si>
    <t>E CTOY</t>
  </si>
  <si>
    <t>S 0000144093</t>
  </si>
  <si>
    <t>FS547719</t>
  </si>
  <si>
    <t>GUN417D</t>
  </si>
  <si>
    <t>BARAJAS BARRAGAN ERNESTO</t>
  </si>
  <si>
    <t>T 0000144096</t>
  </si>
  <si>
    <t>2,015.00</t>
  </si>
  <si>
    <t>NW222048</t>
  </si>
  <si>
    <t>DEL RIO GONZALEZ JESUS</t>
  </si>
  <si>
    <t>S 0000144071</t>
  </si>
  <si>
    <t>2,022.00</t>
  </si>
  <si>
    <t>S 0000144097</t>
  </si>
  <si>
    <t>2,016.00</t>
  </si>
  <si>
    <t>NJ028798</t>
  </si>
  <si>
    <t>GM2985E</t>
  </si>
  <si>
    <t>MADRIGAL GUERRERO MARCELA ITZEL</t>
  </si>
  <si>
    <t>P0007186</t>
  </si>
  <si>
    <t>MORALES GARCIA ANTONIO RAYMUNDO</t>
  </si>
  <si>
    <t>I 0000144072</t>
  </si>
  <si>
    <t>NW313769</t>
  </si>
  <si>
    <t>LOPEZ CORREA IRMA</t>
  </si>
  <si>
    <t>S 0000144098</t>
  </si>
  <si>
    <t>PT131315</t>
  </si>
  <si>
    <t>LANDEROS OCAMPO CARLOS EMMANUEL</t>
  </si>
  <si>
    <t>I 0000144073</t>
  </si>
  <si>
    <t>N1330264</t>
  </si>
  <si>
    <t>ST4072D</t>
  </si>
  <si>
    <t>IENTC S DE RL DE CV</t>
  </si>
  <si>
    <t>S 0000144095</t>
  </si>
  <si>
    <t>PV044000</t>
  </si>
  <si>
    <t>GOMEZ LLANILLO MIGUEL SANTIAGO</t>
  </si>
  <si>
    <t>COROLLA CR</t>
  </si>
  <si>
    <t>I 0000144074</t>
  </si>
  <si>
    <t>MK010459</t>
  </si>
  <si>
    <t>JTF6750</t>
  </si>
  <si>
    <t>GRUPO MIRASOL DE OCCIDENTE SA DE CV</t>
  </si>
  <si>
    <t>T 0000144075</t>
  </si>
  <si>
    <t>2,021.00</t>
  </si>
  <si>
    <t>P0009306</t>
  </si>
  <si>
    <t>PEREZ HERNANDEZ LAURA FERNANDA</t>
  </si>
  <si>
    <t>I 0000144101</t>
  </si>
  <si>
    <t>NJ036558</t>
  </si>
  <si>
    <t>GRE849E</t>
  </si>
  <si>
    <t>HERNANDEZ CARRILLO JUDITH</t>
  </si>
  <si>
    <t>S 0000144100</t>
  </si>
  <si>
    <t>HW554091</t>
  </si>
  <si>
    <t>MARTINEZ GARIBAY ANTONIO</t>
  </si>
  <si>
    <t>2,017.00</t>
  </si>
  <si>
    <t>N0064869</t>
  </si>
  <si>
    <t>GT3161C</t>
  </si>
  <si>
    <t>JIMENEZ ABOYTES MARIA DE JESUS</t>
  </si>
  <si>
    <t>P3042425</t>
  </si>
  <si>
    <t>RUIZ PALOBLANCO LUZ MARIA</t>
  </si>
  <si>
    <t>I 0000144076</t>
  </si>
  <si>
    <t>EP083551</t>
  </si>
  <si>
    <t>GPP019C</t>
  </si>
  <si>
    <t>LOZANO HERNANDEZ MICHELLE ANDREA</t>
  </si>
  <si>
    <t>2,014.00</t>
  </si>
  <si>
    <t>KR074890</t>
  </si>
  <si>
    <t>GNN0001</t>
  </si>
  <si>
    <t>REYES HERNANDEZ ARTURO</t>
  </si>
  <si>
    <t>CHR</t>
  </si>
  <si>
    <t>S 0000144102</t>
  </si>
  <si>
    <t>2,019.00</t>
  </si>
  <si>
    <t>J1055165</t>
  </si>
  <si>
    <t>GB1743D</t>
  </si>
  <si>
    <t>GAGE CHRISTOPHER LYLE</t>
  </si>
  <si>
    <t>S 0000144077</t>
  </si>
  <si>
    <t>2,018.00</t>
  </si>
  <si>
    <t>H1062105</t>
  </si>
  <si>
    <t>GLH832E</t>
  </si>
  <si>
    <t>CARAPIA MURILLO ENRIQUE</t>
  </si>
  <si>
    <t>MK019393</t>
  </si>
  <si>
    <t>F51BJC</t>
  </si>
  <si>
    <t>PAREDES GONZALEZ EMILIO</t>
  </si>
  <si>
    <t>S 0000144104</t>
  </si>
  <si>
    <t>K1151662</t>
  </si>
  <si>
    <t>GPA767E</t>
  </si>
  <si>
    <t>RODRIGUEZ MOJICA ENRIQUE</t>
  </si>
  <si>
    <t>S 0000144103</t>
  </si>
  <si>
    <t>S 0000144107</t>
  </si>
  <si>
    <t>KS996444</t>
  </si>
  <si>
    <t>GKE899C</t>
  </si>
  <si>
    <t>HERNANDEZ SOSA MA. ROSARIO</t>
  </si>
  <si>
    <t>T 0000144106</t>
  </si>
  <si>
    <t>LP020207</t>
  </si>
  <si>
    <t>GYG326D</t>
  </si>
  <si>
    <t>VARGAS GONZALEZ ALEJANDRA DEL CARMEN</t>
  </si>
  <si>
    <t>S 0000144108</t>
  </si>
  <si>
    <t>2,020.00</t>
  </si>
  <si>
    <t>LP070239</t>
  </si>
  <si>
    <t>GVK821E</t>
  </si>
  <si>
    <t>VELAZQUEZ MATA KARLA MARGARITA</t>
  </si>
  <si>
    <t>T 0000144110</t>
  </si>
  <si>
    <t>MJ025151</t>
  </si>
  <si>
    <t>66LS91</t>
  </si>
  <si>
    <t>MICHEL GODOY XOCHITL</t>
  </si>
  <si>
    <t>59,323.00</t>
  </si>
  <si>
    <t>FP340431</t>
  </si>
  <si>
    <t>GWK197B</t>
  </si>
  <si>
    <t>PEREZ RANGEL CYNTHIA DENISSE</t>
  </si>
  <si>
    <t>126,477.00</t>
  </si>
  <si>
    <t>LK012884</t>
  </si>
  <si>
    <t>GLT276E</t>
  </si>
  <si>
    <t>VAZQUEZ MALDONADO JOSE MIGUEL</t>
  </si>
  <si>
    <t>97,207.00</t>
  </si>
  <si>
    <t>G1450775</t>
  </si>
  <si>
    <t>GNJ134C</t>
  </si>
  <si>
    <t>GUTIERREZ VIDRIALES MARIA EMILIA</t>
  </si>
  <si>
    <t>67,379.00</t>
  </si>
  <si>
    <t>NP316385</t>
  </si>
  <si>
    <t>GPR414E</t>
  </si>
  <si>
    <t>LUNA GUILLEN JUANA</t>
  </si>
  <si>
    <t>S 0000144113</t>
  </si>
  <si>
    <t>19,093.00</t>
  </si>
  <si>
    <t>S 0000144114</t>
  </si>
  <si>
    <t>LP096460</t>
  </si>
  <si>
    <t>ULS224F</t>
  </si>
  <si>
    <t>AMUZA ALIMENTOS SA DE CV</t>
  </si>
  <si>
    <t>S 0000144118</t>
  </si>
  <si>
    <t>81,421.00</t>
  </si>
  <si>
    <t>6C658945</t>
  </si>
  <si>
    <t>RAM378A</t>
  </si>
  <si>
    <t>JUAN CARLOS MOLINA DEL RIO</t>
  </si>
  <si>
    <t>T 0000144117</t>
  </si>
  <si>
    <t>122,194.00</t>
  </si>
  <si>
    <t>L1199368</t>
  </si>
  <si>
    <t>GUN773D</t>
  </si>
  <si>
    <t>S 0000144124</t>
  </si>
  <si>
    <t>60,237.00</t>
  </si>
  <si>
    <t>MJ012200</t>
  </si>
  <si>
    <t>65L132</t>
  </si>
  <si>
    <t>MARTINEZ LEON JORGE EMMANUEL</t>
  </si>
  <si>
    <t>S 0000144122</t>
  </si>
  <si>
    <t>88,755.00</t>
  </si>
  <si>
    <t>N1249012</t>
  </si>
  <si>
    <t>GTA127E</t>
  </si>
  <si>
    <t>PSSL SEGURIDAD PRIVADA SA DE CV</t>
  </si>
  <si>
    <t>112,845.00</t>
  </si>
  <si>
    <t>P6006293</t>
  </si>
  <si>
    <t>RISING FARMS SAPI DE CV</t>
  </si>
  <si>
    <t>S 0000144116</t>
  </si>
  <si>
    <t>10,056.00</t>
  </si>
  <si>
    <t>NS136007</t>
  </si>
  <si>
    <t>G000000</t>
  </si>
  <si>
    <t>CORNEJO BACA JUAN PEDRO</t>
  </si>
  <si>
    <t>8,201.00</t>
  </si>
  <si>
    <t>JP792289</t>
  </si>
  <si>
    <t>AAC506B</t>
  </si>
  <si>
    <t>NUBIA SELENE MARTINEZ RUIZ</t>
  </si>
  <si>
    <t>T 0000144126</t>
  </si>
  <si>
    <t>414,505.00</t>
  </si>
  <si>
    <t>M1319106</t>
  </si>
  <si>
    <t>GM0426C</t>
  </si>
  <si>
    <t>GARCIA LARA LUIS MANUEL</t>
  </si>
  <si>
    <t>8,823.00</t>
  </si>
  <si>
    <t>KU197754</t>
  </si>
  <si>
    <t>JRG6406</t>
  </si>
  <si>
    <t>DAOSA S.A DE C.V</t>
  </si>
  <si>
    <t>221,089.00</t>
  </si>
  <si>
    <t>J3067317</t>
  </si>
  <si>
    <t>66L223</t>
  </si>
  <si>
    <t>VARGAS HERNANDEZ MARIAZELL</t>
  </si>
  <si>
    <t>S 0000144084</t>
  </si>
  <si>
    <t>182,029.00</t>
  </si>
  <si>
    <t>CD528044</t>
  </si>
  <si>
    <t>GXD227D</t>
  </si>
  <si>
    <t>ALMANZA ABOYTES MIGUEL</t>
  </si>
  <si>
    <t>T 0000144128</t>
  </si>
  <si>
    <t>176,090.00</t>
  </si>
  <si>
    <t>J1131821</t>
  </si>
  <si>
    <t>GVX015D</t>
  </si>
  <si>
    <t>POWERTRONICS SA DE CV</t>
  </si>
  <si>
    <t>89,923.00</t>
  </si>
  <si>
    <t>H1048114</t>
  </si>
  <si>
    <t>GRY996E</t>
  </si>
  <si>
    <t>RAMIREZ VALENCIA FLOR ROCIO</t>
  </si>
  <si>
    <t>114,526.00</t>
  </si>
  <si>
    <t>I 0000144125</t>
  </si>
  <si>
    <t>JW699330</t>
  </si>
  <si>
    <t>GHY638C</t>
  </si>
  <si>
    <t>ARROYO CORTES VALERIA</t>
  </si>
  <si>
    <t>S 0000144130</t>
  </si>
  <si>
    <t>190,719.00</t>
  </si>
  <si>
    <t>LK011230</t>
  </si>
  <si>
    <t>GGN433C</t>
  </si>
  <si>
    <t>CAJA POPULAR SAN MIGUEL DE ALLENDE S.C.</t>
  </si>
  <si>
    <t>DETOY</t>
  </si>
  <si>
    <t>DAVANZA    C.V.</t>
  </si>
  <si>
    <t>S 0000144127</t>
  </si>
  <si>
    <t>108,013.00</t>
  </si>
  <si>
    <t>M3143070</t>
  </si>
  <si>
    <t>21J610</t>
  </si>
  <si>
    <t>S 0000144134</t>
  </si>
  <si>
    <t>20,248.00</t>
  </si>
  <si>
    <t>N6005319</t>
  </si>
  <si>
    <t>GB6104D</t>
  </si>
  <si>
    <t>INMOTION AUTO CELAYA S DE RL DE CV</t>
  </si>
  <si>
    <t>3,835.00</t>
  </si>
  <si>
    <t>MJ035168</t>
  </si>
  <si>
    <t>67L743</t>
  </si>
  <si>
    <t>MEJIA SALAZAR MARIA GUADALUPE</t>
  </si>
  <si>
    <t>S 0000144137</t>
  </si>
  <si>
    <t>88,207.00</t>
  </si>
  <si>
    <t>M1321582</t>
  </si>
  <si>
    <t>XR4992A</t>
  </si>
  <si>
    <t>ARQUITECTOS Y CONSTRUCIONES J&amp;M SA DE C</t>
  </si>
  <si>
    <t>V  TOY</t>
  </si>
  <si>
    <t>S 0000144132</t>
  </si>
  <si>
    <t>40,014.00</t>
  </si>
  <si>
    <t>N1241879</t>
  </si>
  <si>
    <t>GNV498E</t>
  </si>
  <si>
    <t>JOSE CURTIDOR MUÑOZ</t>
  </si>
  <si>
    <t>S 0000144136</t>
  </si>
  <si>
    <t>17,024.00</t>
  </si>
  <si>
    <t>FP195796</t>
  </si>
  <si>
    <t>GUX4243</t>
  </si>
  <si>
    <t>BUFETE JURIDICO CORPORATIVO CAPORAL SC</t>
  </si>
  <si>
    <t>S 0000144135</t>
  </si>
  <si>
    <t>202,230.00</t>
  </si>
  <si>
    <t>MP159857</t>
  </si>
  <si>
    <t>GG5118D</t>
  </si>
  <si>
    <t>BAEZA LOPEZ J. ELOY</t>
  </si>
  <si>
    <t>S 0000144138</t>
  </si>
  <si>
    <t>25,614.00</t>
  </si>
  <si>
    <t>P3040820</t>
  </si>
  <si>
    <t>ALCARAZ ALVAREZ RAIDEL</t>
  </si>
  <si>
    <t>I 0000144140</t>
  </si>
  <si>
    <t>5,478.00</t>
  </si>
  <si>
    <t>GSW279C</t>
  </si>
  <si>
    <t>GARCIA BARROSO DANIEL</t>
  </si>
  <si>
    <t>210,412.00</t>
  </si>
  <si>
    <t>FP219619</t>
  </si>
  <si>
    <t>GGE476D</t>
  </si>
  <si>
    <t>TENIENTE VALENTE MARIA ORALIA GRACIELA</t>
  </si>
  <si>
    <t>S 0000144142</t>
  </si>
  <si>
    <t>90,000.00</t>
  </si>
  <si>
    <t>NJ045167</t>
  </si>
  <si>
    <t>68L488</t>
  </si>
  <si>
    <t>PATIñO PATIñO GASPAR</t>
  </si>
  <si>
    <t>20,041.00</t>
  </si>
  <si>
    <t>FA027212</t>
  </si>
  <si>
    <t>GWB8808</t>
  </si>
  <si>
    <t>FRIAS HERNANDEZ LUIS ARTURO</t>
  </si>
  <si>
    <t>S 0000144145</t>
  </si>
  <si>
    <t>94,463.00</t>
  </si>
  <si>
    <t>LP002962</t>
  </si>
  <si>
    <t>GJG166C</t>
  </si>
  <si>
    <t>PINEDA RASGADO MANUEL</t>
  </si>
  <si>
    <t>T 0000144144</t>
  </si>
  <si>
    <t>20,303.00</t>
  </si>
  <si>
    <t>FK015201</t>
  </si>
  <si>
    <t>GXS683B</t>
  </si>
  <si>
    <t>RANGEL AGUAYO GABRIEL</t>
  </si>
  <si>
    <t>116,928.00</t>
  </si>
  <si>
    <t>HK015132</t>
  </si>
  <si>
    <t>777FVD</t>
  </si>
  <si>
    <t>GARCIA RUIZ ARTURO</t>
  </si>
  <si>
    <t>S 0000144143</t>
  </si>
  <si>
    <t>109,754.00</t>
  </si>
  <si>
    <t>GGX877E</t>
  </si>
  <si>
    <t>CORRALES MORALES JULIO</t>
  </si>
  <si>
    <t>208,360.00</t>
  </si>
  <si>
    <t>MK018128</t>
  </si>
  <si>
    <t>SRX561A</t>
  </si>
  <si>
    <t>CORPORATIVO INTEGRAL CSI SA DE CV</t>
  </si>
  <si>
    <t>S 0000144147</t>
  </si>
  <si>
    <t>90,262.00</t>
  </si>
  <si>
    <t>K1163472</t>
  </si>
  <si>
    <t>GVX012D</t>
  </si>
  <si>
    <t>S 0000144148</t>
  </si>
  <si>
    <t>100,137.00</t>
  </si>
  <si>
    <t>M1321941</t>
  </si>
  <si>
    <t>GN9593C</t>
  </si>
  <si>
    <t>MAYOREO DE DULCES S.A. DE C.V.</t>
  </si>
  <si>
    <t>S 0000144151</t>
  </si>
  <si>
    <t>60,279.00</t>
  </si>
  <si>
    <t>FP200366</t>
  </si>
  <si>
    <t>GLB282D</t>
  </si>
  <si>
    <t>CHABOLLA ROMERO JUAN MANUEL</t>
  </si>
  <si>
    <t>S 0000144152</t>
  </si>
  <si>
    <t>32,698.00</t>
  </si>
  <si>
    <t>39,214.00</t>
  </si>
  <si>
    <t>L1409921</t>
  </si>
  <si>
    <t>GE0635B</t>
  </si>
  <si>
    <t>ORTEGA ZUÑIGA FRANCISCO JAVIER</t>
  </si>
  <si>
    <t>S 0000144157</t>
  </si>
  <si>
    <t>41,363.00</t>
  </si>
  <si>
    <t>L1637156</t>
  </si>
  <si>
    <t>65L135</t>
  </si>
  <si>
    <t>SERNA JARAMILLO OSCAR ANDRES</t>
  </si>
  <si>
    <t>S 0000144154</t>
  </si>
  <si>
    <t>325,912.00</t>
  </si>
  <si>
    <t>N0426328</t>
  </si>
  <si>
    <t>GB6112D</t>
  </si>
  <si>
    <t>MANTENIMIENTO AVICOLA, PORCICOLA Y PLOM</t>
  </si>
  <si>
    <t>ERITOY</t>
  </si>
  <si>
    <t>DEHILUX</t>
  </si>
  <si>
    <t>S 0000144149</t>
  </si>
  <si>
    <t>55,629.00</t>
  </si>
  <si>
    <t>N0153544</t>
  </si>
  <si>
    <t>GC2744D</t>
  </si>
  <si>
    <t>RAMIREZ PAREDES LUIS MANUEL</t>
  </si>
  <si>
    <t>S 0000144160</t>
  </si>
  <si>
    <t>32,225.00</t>
  </si>
  <si>
    <t>P6006537</t>
  </si>
  <si>
    <t>SALAZAR SALAZAR JORGE LUIS</t>
  </si>
  <si>
    <t>5C388567</t>
  </si>
  <si>
    <t>GHK1043</t>
  </si>
  <si>
    <t>SANCHEZ VEANA JAVIER</t>
  </si>
  <si>
    <t>245,775.00</t>
  </si>
  <si>
    <t>I 0000144163</t>
  </si>
  <si>
    <t>T 0000144164</t>
  </si>
  <si>
    <t>32,548.00</t>
  </si>
  <si>
    <t>KM270262</t>
  </si>
  <si>
    <t>GH5208C</t>
  </si>
  <si>
    <t>VERSAFLEX S.A. DE C.V.</t>
  </si>
  <si>
    <t>S 0000144165</t>
  </si>
  <si>
    <t>42,380.00</t>
  </si>
  <si>
    <t>DS322531</t>
  </si>
  <si>
    <t>GUM117E</t>
  </si>
  <si>
    <t>MARTINEZ FLORES JORGE</t>
  </si>
  <si>
    <t>114,679.00</t>
  </si>
  <si>
    <t>T 0000144170</t>
  </si>
  <si>
    <t>S 0000144168</t>
  </si>
  <si>
    <t>130,827.00</t>
  </si>
  <si>
    <t>F1438083</t>
  </si>
  <si>
    <t>GLC249D</t>
  </si>
  <si>
    <t>ARELLANO ORTIZ JOSE ALBERTO</t>
  </si>
  <si>
    <t>137,924.00</t>
  </si>
  <si>
    <t>HORA LLEGADA CTE.</t>
  </si>
  <si>
    <t>$</t>
  </si>
  <si>
    <t>SERVICIO</t>
  </si>
  <si>
    <t>HORA TALLER</t>
  </si>
  <si>
    <t>PROM. ENTREGA</t>
  </si>
  <si>
    <t>Tec.</t>
  </si>
  <si>
    <t>COMENTARIOS / TELEFONOS</t>
  </si>
  <si>
    <t>MES</t>
  </si>
  <si>
    <t>ESATATUS CITA</t>
  </si>
  <si>
    <t>DIAS TRANSCURRIDOS</t>
  </si>
  <si>
    <t>J</t>
  </si>
  <si>
    <t>DPOK: INST. AMORT. TRASEROS Y DELANTEROS / INST. BANDA ACC / INST. DISCOS FROSNTALES / INST. CUCHILLAS / ALINEACION</t>
  </si>
  <si>
    <t>CM131166</t>
  </si>
  <si>
    <t>SS89436</t>
  </si>
  <si>
    <t>MARIN BUCIO GERARDO</t>
  </si>
  <si>
    <t>CSN</t>
  </si>
  <si>
    <t>INST. PELICULA DE SEGURIDAD (VDQI) / DIAG. LEYENDA EN TABLERO DE LTA</t>
  </si>
  <si>
    <t>PW330106</t>
  </si>
  <si>
    <t>CAMPOS JUAREZ CELIA</t>
  </si>
  <si>
    <t>DIAG</t>
  </si>
  <si>
    <t>GALC / FTP</t>
  </si>
  <si>
    <t>whats</t>
  </si>
  <si>
    <t>si</t>
  </si>
  <si>
    <t xml:space="preserve">asesor no concreta la cita </t>
  </si>
  <si>
    <t>DIAG. CUARTO LADO IZQ. NO ENCIENDE</t>
  </si>
  <si>
    <t>LR103387</t>
  </si>
  <si>
    <t>ULU114G</t>
  </si>
  <si>
    <t>CORIA OCHOA ISABEL CRISTINA</t>
  </si>
  <si>
    <t>cleinta no reponde, se le deja recado</t>
  </si>
  <si>
    <t>S90</t>
  </si>
  <si>
    <t>M4001074</t>
  </si>
  <si>
    <t>GL6798C</t>
  </si>
  <si>
    <t>AGRO QUERETANA, S. DE R.L. DE C.V.</t>
  </si>
  <si>
    <t>CAAA</t>
  </si>
  <si>
    <t>K</t>
  </si>
  <si>
    <t>S70</t>
  </si>
  <si>
    <t>KJ007946</t>
  </si>
  <si>
    <t>66L230</t>
  </si>
  <si>
    <t>COMERCIALIZADORA ALPACEL, S.A. DE C.V.</t>
  </si>
  <si>
    <t>AC</t>
  </si>
  <si>
    <t>A Y F</t>
  </si>
  <si>
    <t>7X025742</t>
  </si>
  <si>
    <t>CRUZ HERNANDEZ YANETH</t>
  </si>
  <si>
    <t>TUNDRA</t>
  </si>
  <si>
    <t>CEPE</t>
  </si>
  <si>
    <t>CLIENTE DE PASO , SALIO FUERAS DE LA CIUDAD</t>
  </si>
  <si>
    <t>S50</t>
  </si>
  <si>
    <t>K3098576</t>
  </si>
  <si>
    <t>65L917</t>
  </si>
  <si>
    <t>LEGORRETA RIOS LETICIA</t>
  </si>
  <si>
    <t>JW747909</t>
  </si>
  <si>
    <t>RODRIGUEZ LOZADA CASIMIRO</t>
  </si>
  <si>
    <t>20TA02</t>
  </si>
  <si>
    <t>LK008606</t>
  </si>
  <si>
    <t>GNL611C</t>
  </si>
  <si>
    <t>LIBRERIA EL TERCER MILENIO SA DE CV</t>
  </si>
  <si>
    <t>S50 / A Y B</t>
  </si>
  <si>
    <t>N0425294</t>
  </si>
  <si>
    <t>GB4772D</t>
  </si>
  <si>
    <t>AGROSERVICIOS NIETO SA DE CV</t>
  </si>
  <si>
    <t>CEPE / CAAA</t>
  </si>
  <si>
    <t>I-140990</t>
  </si>
  <si>
    <t>PROG. DE LLAVE</t>
  </si>
  <si>
    <t>KS966815</t>
  </si>
  <si>
    <t>GWH863E</t>
  </si>
  <si>
    <t>GALC</t>
  </si>
  <si>
    <t>S200 / A Y B</t>
  </si>
  <si>
    <t>H6171998</t>
  </si>
  <si>
    <t>GM1215D</t>
  </si>
  <si>
    <t>AUTOBUSES TURISMO TERRESTRE SA DE CV</t>
  </si>
  <si>
    <t>CEPE / OMRG / THIERRY</t>
  </si>
  <si>
    <t>L1410593</t>
  </si>
  <si>
    <t>FZ4619B</t>
  </si>
  <si>
    <t>AGUILAR MALAGON JUAN CARLOS</t>
  </si>
  <si>
    <t>S130</t>
  </si>
  <si>
    <t>L3104028</t>
  </si>
  <si>
    <t>66L398</t>
  </si>
  <si>
    <t>HUTCHINSON AUTOPARTES MEXICO SA DE CV</t>
  </si>
  <si>
    <t>S40</t>
  </si>
  <si>
    <t>S80</t>
  </si>
  <si>
    <t>KJ011157</t>
  </si>
  <si>
    <t>65L602</t>
  </si>
  <si>
    <t>INVERNADEROS CARMONA SPR DE RL</t>
  </si>
  <si>
    <t>SE OCUPO LA UNIDAD EN EL TRABAJO Y TUVO QUE REPROGRAMAR SU CITA</t>
  </si>
  <si>
    <t>S190</t>
  </si>
  <si>
    <t>F6165511</t>
  </si>
  <si>
    <t>GMD525D</t>
  </si>
  <si>
    <t>ARREGUIN ARREGUIN ANGELICA</t>
  </si>
  <si>
    <t>CEPE / OMRG</t>
  </si>
  <si>
    <t>S130 / LAVADO DE VESTIDURAS</t>
  </si>
  <si>
    <t>HW348402</t>
  </si>
  <si>
    <t>GVT108D</t>
  </si>
  <si>
    <t>TREJO ACEVEDO OFELIA</t>
  </si>
  <si>
    <t>INST. CALAVERA</t>
  </si>
  <si>
    <t>JW794103</t>
  </si>
  <si>
    <t>GKC700E</t>
  </si>
  <si>
    <t>SEGURA RODRIGUEZ RENE FERNANDO</t>
  </si>
  <si>
    <t>HK021152</t>
  </si>
  <si>
    <t>GUZ475B</t>
  </si>
  <si>
    <t>MACIAS QUINTANA MARIA EUGENIA</t>
  </si>
  <si>
    <t>S170 / A Y B</t>
  </si>
  <si>
    <t>H1395433</t>
  </si>
  <si>
    <t>FY7446B</t>
  </si>
  <si>
    <t>GRUPO KASOKU INDUSTRIAL, S.A. DE C.V.</t>
  </si>
  <si>
    <t>CAAA / THIERRY</t>
  </si>
  <si>
    <t>S30</t>
  </si>
  <si>
    <t>M1218890</t>
  </si>
  <si>
    <t>GKK895E</t>
  </si>
  <si>
    <t>PEREZ NUñEZ DIEGO SAUL</t>
  </si>
  <si>
    <t>Hola buen día tuve un inconveniente personal y no voy a poderme presentar a la cita que tengo programada a las 9 a.m, me es pudieran reprogramar por favor 🙏🙏 de antemano muchas gracias</t>
  </si>
  <si>
    <t>DIAG. ESTÉREO NO FUNCIONA (NO ENCIENDE)</t>
  </si>
  <si>
    <t>M1146863</t>
  </si>
  <si>
    <t>UMS669E</t>
  </si>
  <si>
    <t>S110</t>
  </si>
  <si>
    <t>H3036931</t>
  </si>
  <si>
    <t>GVR144B</t>
  </si>
  <si>
    <t>GONZALEZ MORALES FRANCISCO</t>
  </si>
  <si>
    <t>DIAG. SE BAJAN LAS REVOLUCIONES EN FRIO</t>
  </si>
  <si>
    <t>9K352979</t>
  </si>
  <si>
    <t>GXC291C</t>
  </si>
  <si>
    <t>CONTRERAS ARRIAGA MARCO ANTONIO</t>
  </si>
  <si>
    <t>TSURU</t>
  </si>
  <si>
    <t>DIAG. TESTIGOS ENCENDIDOS (CHECK ENGINE, SIST. DE ESTABILIDAD) LEYENDA "REVISION DE MOTOR"</t>
  </si>
  <si>
    <t>M6003523</t>
  </si>
  <si>
    <t>GGF337E</t>
  </si>
  <si>
    <t>SEDEASE SA DE CV</t>
  </si>
  <si>
    <t>FTP</t>
  </si>
  <si>
    <t>S130 / A Y B / S.A.</t>
  </si>
  <si>
    <t>G0169263</t>
  </si>
  <si>
    <t>GB1275C</t>
  </si>
  <si>
    <t>SERVICIOS DE TERRACERIA Y RENTA DE MAQUI</t>
  </si>
  <si>
    <t>ESHILUX     JIO</t>
  </si>
  <si>
    <t>CAAA /THIERRY</t>
  </si>
  <si>
    <t>JP825284</t>
  </si>
  <si>
    <t>GME469D</t>
  </si>
  <si>
    <t>GORDILLO RUIZ YOLANDA</t>
  </si>
  <si>
    <t>S240</t>
  </si>
  <si>
    <t>LK007788</t>
  </si>
  <si>
    <t>GLT136C</t>
  </si>
  <si>
    <t>S60 / DIAG. RUIDO EN SUSP. DELANTERA LADO PILOTO</t>
  </si>
  <si>
    <t>JP835996</t>
  </si>
  <si>
    <t>GGE829D</t>
  </si>
  <si>
    <t>HERNANDEZ ABAD OSWALDO</t>
  </si>
  <si>
    <t>GALC / FTP /CSN</t>
  </si>
  <si>
    <t>LS081493</t>
  </si>
  <si>
    <t>GRK744D</t>
  </si>
  <si>
    <t>PAILERIA ESPECIALIZADA EQUIPOS Y TANQUES</t>
  </si>
  <si>
    <t>CVSIENNA</t>
  </si>
  <si>
    <t>DIAG. MALLA SE ATORA EN EL CRISTAL X CAMPAÑA G04</t>
  </si>
  <si>
    <t>BS059702</t>
  </si>
  <si>
    <t>GLE745C</t>
  </si>
  <si>
    <t>DE ANDA ESQUEDA GERARDO</t>
  </si>
  <si>
    <t>Cliente si acudio a su cita y Asesor no la concreto y se la habre en D-141090</t>
  </si>
  <si>
    <t>K3076940</t>
  </si>
  <si>
    <t>ABC091A</t>
  </si>
  <si>
    <t>LEON GONZALEZ PABLO CESAR</t>
  </si>
  <si>
    <t>INST. BANDA ACC</t>
  </si>
  <si>
    <t>JK021590</t>
  </si>
  <si>
    <t>GMN580E</t>
  </si>
  <si>
    <t>VELAZQUEZ PEREZ MARIA TERESA</t>
  </si>
  <si>
    <t>S20</t>
  </si>
  <si>
    <t>MJ033380</t>
  </si>
  <si>
    <t>LUCIA HERNANDEZ VAZQUEZ</t>
  </si>
  <si>
    <t>M1216071</t>
  </si>
  <si>
    <t>GYR656D</t>
  </si>
  <si>
    <t>DIAZ OVALLE CHRISTIAN OLIVER</t>
  </si>
  <si>
    <t>INST. PELICULA DE SEGURIDAD (PROVEEDOR DE RAFACCIONES)</t>
  </si>
  <si>
    <t>M1218810</t>
  </si>
  <si>
    <t>GJF959E</t>
  </si>
  <si>
    <t>CUELLAR MENDOZA MARIA SELENE IVONET</t>
  </si>
  <si>
    <t>S200</t>
  </si>
  <si>
    <t>H1042322</t>
  </si>
  <si>
    <t>GLA598D</t>
  </si>
  <si>
    <t>EXPERTS IN MAINTENANCE AND CONSULTING</t>
  </si>
  <si>
    <t>S90 / REEMP. BATERIA</t>
  </si>
  <si>
    <t>K1165866</t>
  </si>
  <si>
    <t>GRC060D</t>
  </si>
  <si>
    <t>MARTINEZ ZARATE EDUARDO</t>
  </si>
  <si>
    <t>DIAG. RUIDO EN AMORT TRASERO IZQ. / DIAG. AMORT. DERECHO PARTE FRONTAL / SOL. DIAG POR RECOMENDACIÓN DE ASESOR AL REALIZAR CAMPAÑA, INDICA CTE. ASESOR LE COMENTÓ QUE HABÍA UN RUIDO (ERIKA ATENDIO)</t>
  </si>
  <si>
    <t>GNM539E</t>
  </si>
  <si>
    <t>PAREJA FRIAS YEHOSHUAH ELI</t>
  </si>
  <si>
    <t>S270 / A Y B</t>
  </si>
  <si>
    <t>F1880770</t>
  </si>
  <si>
    <t>66L600</t>
  </si>
  <si>
    <t>SINERGIA IEM SA DE CV</t>
  </si>
  <si>
    <t>PRIUS</t>
  </si>
  <si>
    <t>N0426509</t>
  </si>
  <si>
    <t>GB6118D</t>
  </si>
  <si>
    <t>TRANSFORMA, PROYECTO Y CONSTRUCCION SA DE</t>
  </si>
  <si>
    <t>JK002374</t>
  </si>
  <si>
    <t>GXA824A</t>
  </si>
  <si>
    <t>TRANSFORMA, PROYECTO Y CONSTRUCCION S.A. D</t>
  </si>
  <si>
    <t>S100</t>
  </si>
  <si>
    <t>GY144992</t>
  </si>
  <si>
    <t>A97ALG</t>
  </si>
  <si>
    <t>DEANDA GONZALEZ NALLELY</t>
  </si>
  <si>
    <t>YARIS R</t>
  </si>
  <si>
    <t>CLIENTA  COMENTO QUE POR HORARIOS DE SU ESCUELA , NO ALCANZA A LLEGAR A SU CITA</t>
  </si>
  <si>
    <t>S10</t>
  </si>
  <si>
    <t>NU072348</t>
  </si>
  <si>
    <t>BAUTISTA LOPEZ ARMANDO</t>
  </si>
  <si>
    <t>I</t>
  </si>
  <si>
    <t>H0248473</t>
  </si>
  <si>
    <t>GL3738B</t>
  </si>
  <si>
    <t>PLANCATE GARCIA JUAN</t>
  </si>
  <si>
    <t>NU071196</t>
  </si>
  <si>
    <t>VARELA ALAMO LUZ MARCELA</t>
  </si>
  <si>
    <t>MU016351</t>
  </si>
  <si>
    <t>67L124</t>
  </si>
  <si>
    <t>JAMAICA ARREGUIN MARIO ALBERTO</t>
  </si>
  <si>
    <t>N1327465</t>
  </si>
  <si>
    <t>GC3768D</t>
  </si>
  <si>
    <t>MELAUAK SERVICIOS CORPORATIVOS SA DE CV</t>
  </si>
  <si>
    <t>Cliente nos indica que ocuparan la unidad y por el tiempo no puede acudir la unidad</t>
  </si>
  <si>
    <t>S120</t>
  </si>
  <si>
    <t>H1083618</t>
  </si>
  <si>
    <t>GVP768B</t>
  </si>
  <si>
    <t>GALICIA RESENDIZ DELIA ANGELICA</t>
  </si>
  <si>
    <t>GK2729D</t>
  </si>
  <si>
    <t>DE ANDA MORENO JUAN CARLOS</t>
  </si>
  <si>
    <t>THIERRY</t>
  </si>
  <si>
    <t>F0L</t>
  </si>
  <si>
    <t>JW696640</t>
  </si>
  <si>
    <t>GLB264D</t>
  </si>
  <si>
    <t>MANTENIMIENTO Y SUMINISTROS DEL BAJIO SA D</t>
  </si>
  <si>
    <t>DIAG. TESTIGO ENCENDIDO (CHECK ENGINE)</t>
  </si>
  <si>
    <t>L6001476</t>
  </si>
  <si>
    <t>GX3738E</t>
  </si>
  <si>
    <t>SOLORZANO RODRIGUEZ FERNANDO ALFREDO</t>
  </si>
  <si>
    <t>SE CORRIJIO LA CONDICION DE FALLA QUE PRESENTABA</t>
  </si>
  <si>
    <t>MJ019456</t>
  </si>
  <si>
    <t>66L297</t>
  </si>
  <si>
    <t>HERSA DEL BAJIO S. DE R.L DE C.V</t>
  </si>
  <si>
    <t>FS667530</t>
  </si>
  <si>
    <t>PEREZ SOTO HUGO</t>
  </si>
  <si>
    <t>CEPE /OMRG</t>
  </si>
  <si>
    <t>L0007033</t>
  </si>
  <si>
    <t>PT6275A</t>
  </si>
  <si>
    <t>IDEAS Y PLANEACION EN CONSTRUCCION</t>
  </si>
  <si>
    <t>manda msj por la noche y comneta que va tener una cota y no va poder acudir</t>
  </si>
  <si>
    <t>S60</t>
  </si>
  <si>
    <t>L3107300</t>
  </si>
  <si>
    <t>65L925</t>
  </si>
  <si>
    <t>CORTEZ PIZANO MARIO</t>
  </si>
  <si>
    <t>J1611297</t>
  </si>
  <si>
    <t>66L089</t>
  </si>
  <si>
    <t>TRUJILLO ORTEGA FERNANDO</t>
  </si>
  <si>
    <t>LE SURGIO UN IMPROVISTO EN SU TRABAJO Y NO PUDO LLEGAR A SU CITA</t>
  </si>
  <si>
    <t>S70 / A Y B</t>
  </si>
  <si>
    <t>FS663290</t>
  </si>
  <si>
    <t>CERVANTES GARCIA CENOBIO</t>
  </si>
  <si>
    <t>S140</t>
  </si>
  <si>
    <t>H3025471</t>
  </si>
  <si>
    <t>UNA522F</t>
  </si>
  <si>
    <t>CAMACHO HERRERA CIALETT ITZEL</t>
  </si>
  <si>
    <t>CK000769</t>
  </si>
  <si>
    <t>TXP4329</t>
  </si>
  <si>
    <t>RONQUILLO HERRERA ANABEL GUADALUPE</t>
  </si>
  <si>
    <t>M1320405</t>
  </si>
  <si>
    <t>GS1834C</t>
  </si>
  <si>
    <t>SALGADO URIOSTEGUI ALFREDO</t>
  </si>
  <si>
    <t>INST. FLECHA DER. / A Y B</t>
  </si>
  <si>
    <t>CW135835</t>
  </si>
  <si>
    <t>GNK118C</t>
  </si>
  <si>
    <t>ALVARADO JUAN FRANCISCO JAVIER</t>
  </si>
  <si>
    <t>AC /CAAA</t>
  </si>
  <si>
    <t>DIAG. SUSPENSION RECHINA (AUTORIZA G.S.)</t>
  </si>
  <si>
    <t>BP079312</t>
  </si>
  <si>
    <t>GJV042E</t>
  </si>
  <si>
    <t>ARROYO MONTALVO LOIDA EUNICE</t>
  </si>
  <si>
    <t>GOL</t>
  </si>
  <si>
    <t>JOAM</t>
  </si>
  <si>
    <t xml:space="preserve">se solicito la cancelacion de esta orden para programarla como interna </t>
  </si>
  <si>
    <t>M1218468</t>
  </si>
  <si>
    <t>GJT484E</t>
  </si>
  <si>
    <t>NKP MEXICO SA DE CV</t>
  </si>
  <si>
    <t>S30 / DIAG. RUIDO EN AMORT. TRASERO AL PASAR TOPES</t>
  </si>
  <si>
    <t>MU033415</t>
  </si>
  <si>
    <t>67L753</t>
  </si>
  <si>
    <t>TYEMSA2020 SA DE CV</t>
  </si>
  <si>
    <t>GALC / CEPE / OMRG</t>
  </si>
  <si>
    <t>J1399590</t>
  </si>
  <si>
    <t>GN8066C</t>
  </si>
  <si>
    <t>ABEL DAVID AVRAHAM</t>
  </si>
  <si>
    <t>MOV</t>
  </si>
  <si>
    <t>SMA</t>
  </si>
  <si>
    <t>GS727936</t>
  </si>
  <si>
    <t>GNL106C</t>
  </si>
  <si>
    <t>COMERCIALIZADORA DE ARPILLAS Y BOLSAS DE</t>
  </si>
  <si>
    <t>SSIENNA</t>
  </si>
  <si>
    <t>Comentarios cliente: Buenos días. Agéndeme para el Jueves. Porfavor, pero ya no contesto para reprogramar su cita</t>
  </si>
  <si>
    <t>M1212446</t>
  </si>
  <si>
    <t>GVV373D</t>
  </si>
  <si>
    <t>REYES GALLARDO BEATRIZ</t>
  </si>
  <si>
    <t>MS074067</t>
  </si>
  <si>
    <t>67L798</t>
  </si>
  <si>
    <t>BIBRIESCA SAHAGUN FERNANDO</t>
  </si>
  <si>
    <t>REEMP. BALATAS FRONTALE / PURGADO DE FRENOS /  INST. RETROVISOR  EXTERIOR IZQ.</t>
  </si>
  <si>
    <t>S340</t>
  </si>
  <si>
    <t>G0243176</t>
  </si>
  <si>
    <t>GE8964C</t>
  </si>
  <si>
    <t>DOZZER CONSTRUCCION Y ASESORIA SA DE CV</t>
  </si>
  <si>
    <t>FK018727</t>
  </si>
  <si>
    <t>GTN647C</t>
  </si>
  <si>
    <t>TREJO ROJAS PEDRO</t>
  </si>
  <si>
    <t>G0166250</t>
  </si>
  <si>
    <t>GH8832C</t>
  </si>
  <si>
    <t>RANGEL SANCHEZ MARTHA</t>
  </si>
  <si>
    <t>S20 / INST. CALAVERA DERECHA</t>
  </si>
  <si>
    <t>N1238458</t>
  </si>
  <si>
    <t>GNA629E</t>
  </si>
  <si>
    <t>RAMIREZ VERA MA. SOCORRO</t>
  </si>
  <si>
    <t>NP327289</t>
  </si>
  <si>
    <t>87RD8D</t>
  </si>
  <si>
    <t>GALLEGOS RAMIREZ HECTOR MIGUEL</t>
  </si>
  <si>
    <t>INST. AMORT. DELANTERO / INST. BARRA ESTABILIZADORA DERECHA</t>
  </si>
  <si>
    <t>HU617422</t>
  </si>
  <si>
    <t>GYL177B</t>
  </si>
  <si>
    <t>CALDERON ALVAREZ ABEL</t>
  </si>
  <si>
    <t>HW319333</t>
  </si>
  <si>
    <t>GHW139E</t>
  </si>
  <si>
    <t>HUERTA NUñEZ LILIAN NATALIA</t>
  </si>
  <si>
    <t>M1319637</t>
  </si>
  <si>
    <t>GP1579C</t>
  </si>
  <si>
    <t>MENHER ASFALTOS SA DE CV</t>
  </si>
  <si>
    <t>P6006097</t>
  </si>
  <si>
    <t>ENLACES TURISTICOS DEL BAJIO SA DE CV</t>
  </si>
  <si>
    <t>MS071876</t>
  </si>
  <si>
    <t>GKK226E</t>
  </si>
  <si>
    <t>JACKSON RONALD EVERETT</t>
  </si>
  <si>
    <t>M1229737</t>
  </si>
  <si>
    <t>GYX728D</t>
  </si>
  <si>
    <t>CONSULTORES PROKANSA SC</t>
  </si>
  <si>
    <t>comenta que rrquiere se re programe para el dia 17/01/23</t>
  </si>
  <si>
    <t>INST. LODERAS DELANTERAS (CTE. TRAERA PZAS.)</t>
  </si>
  <si>
    <t>YLX079A</t>
  </si>
  <si>
    <t>CABRERA MARTINEZ ALBERTO</t>
  </si>
  <si>
    <t>S210</t>
  </si>
  <si>
    <t>CS078623</t>
  </si>
  <si>
    <t>GSY724D</t>
  </si>
  <si>
    <t>PANIAGUA LAZARINI JAVIER</t>
  </si>
  <si>
    <t>DIAG. NO PASO LA VERIFICACION</t>
  </si>
  <si>
    <t>AC215177</t>
  </si>
  <si>
    <t>G26FWS</t>
  </si>
  <si>
    <t>SOLIS WORBIST BETTY MATILDE</t>
  </si>
  <si>
    <t>no contesta llamada, se le dejo whats</t>
  </si>
  <si>
    <t>GM005181</t>
  </si>
  <si>
    <t>GP76761</t>
  </si>
  <si>
    <t>RAMIREZ ESPINOSA BERNARDO</t>
  </si>
  <si>
    <t>M1235567</t>
  </si>
  <si>
    <t>GMK385E</t>
  </si>
  <si>
    <t>NAVARRETE DAMIAN JAIME</t>
  </si>
  <si>
    <r>
      <t xml:space="preserve">Insta. Horquilla
Insta Cacahuates
Alineacion </t>
    </r>
    <r>
      <rPr>
        <b/>
        <i/>
        <u/>
        <sz val="10"/>
        <rFont val="Calibri"/>
        <family val="2"/>
        <scheme val="minor"/>
      </rPr>
      <t>(Recibe Erika)</t>
    </r>
  </si>
  <si>
    <t>EXPERTS IN MAINTENACE AND CONSULTING</t>
  </si>
  <si>
    <t>JOAM / TIERRY</t>
  </si>
  <si>
    <t>H0250860</t>
  </si>
  <si>
    <t>GJ3689C</t>
  </si>
  <si>
    <t>HERNANDEZ SIERRA MA. ELISA</t>
  </si>
  <si>
    <t>clienta comenta que vasalir ella mrac en otro momneto para re agendar</t>
  </si>
  <si>
    <t>MW237017</t>
  </si>
  <si>
    <t>OSORIO GODINEZ JESUS DANIEL</t>
  </si>
  <si>
    <t>L3123877</t>
  </si>
  <si>
    <t>65L099</t>
  </si>
  <si>
    <t>FLORES POSADAS MARIA VIANNEY</t>
  </si>
  <si>
    <t>L3126534</t>
  </si>
  <si>
    <t>65L026</t>
  </si>
  <si>
    <t>KERNOTEK SA DE CV</t>
  </si>
  <si>
    <t>S40
Diag,Ruido al Frenar</t>
  </si>
  <si>
    <t>MW140662</t>
  </si>
  <si>
    <t>Z72BHT</t>
  </si>
  <si>
    <t>UNIDAD DE PLANTA NO ESUVO DISPONIBLE PARA EL DIA DE SU CITA</t>
  </si>
  <si>
    <r>
      <t>S110</t>
    </r>
    <r>
      <rPr>
        <b/>
        <i/>
        <u/>
        <sz val="10"/>
        <rFont val="Calibri"/>
        <family val="2"/>
        <scheme val="minor"/>
      </rPr>
      <t xml:space="preserve"> (UNIDAD EN HYP)</t>
    </r>
  </si>
  <si>
    <t>S30
Alineacion
Balanceo</t>
  </si>
  <si>
    <t>M0028575</t>
  </si>
  <si>
    <t>GT6734B</t>
  </si>
  <si>
    <t>PEREZ YAÑEZ BEATRIZ</t>
  </si>
  <si>
    <t>TIERRY</t>
  </si>
  <si>
    <t>NT014662</t>
  </si>
  <si>
    <t>GS6804C</t>
  </si>
  <si>
    <t>PANIAGUA CARDOSO JOSE GUADALUPE</t>
  </si>
  <si>
    <t>S210
Cambio de Aceite de la Transmision</t>
  </si>
  <si>
    <t>comenta que sale de su presupuesto va esperar y agenda ya que los junte</t>
  </si>
  <si>
    <t>S150
Insta. Banda Accesorios
Insta.Filtro Motor
Insta.Balatas Frontales
Se le Entregara Cubierta de Television</t>
  </si>
  <si>
    <t>K4077904</t>
  </si>
  <si>
    <t>DAD9393</t>
  </si>
  <si>
    <t>DIAZ RIVERA JUAN FRANCISCO</t>
  </si>
  <si>
    <t>LANDCRUISE</t>
  </si>
  <si>
    <t>S170</t>
  </si>
  <si>
    <t>GP560580</t>
  </si>
  <si>
    <t>GJD549B</t>
  </si>
  <si>
    <t>REYES MEDRANO DANTE ARTURO</t>
  </si>
  <si>
    <t>L1408434</t>
  </si>
  <si>
    <t>GR7933B</t>
  </si>
  <si>
    <t>S260</t>
  </si>
  <si>
    <t>EW130341</t>
  </si>
  <si>
    <t>GUN529D</t>
  </si>
  <si>
    <t>FLORES SUAREZ LUZ GABRIELA</t>
  </si>
  <si>
    <t>M1315267</t>
  </si>
  <si>
    <t>GP8730C</t>
  </si>
  <si>
    <t>TORRES SANCHEZ DAVID</t>
  </si>
  <si>
    <t>H1054279</t>
  </si>
  <si>
    <t>GYU449C</t>
  </si>
  <si>
    <t>ROYAL TRANSPORTS S.A. DE C.V.</t>
  </si>
  <si>
    <t>S70
Alineacion
Balanceo</t>
  </si>
  <si>
    <t>LP015995</t>
  </si>
  <si>
    <t>GVR317B</t>
  </si>
  <si>
    <t>ACOSTA DOMINGUEZ MARIA DEL SOCORRO</t>
  </si>
  <si>
    <r>
      <t xml:space="preserve">S40 </t>
    </r>
    <r>
      <rPr>
        <b/>
        <i/>
        <u/>
        <sz val="10"/>
        <rFont val="Calibri"/>
        <family val="2"/>
        <scheme val="minor"/>
      </rPr>
      <t>(RECOLECCION QUERETARO)</t>
    </r>
  </si>
  <si>
    <t>MS048783</t>
  </si>
  <si>
    <t>UPZ497E</t>
  </si>
  <si>
    <t>ROIZ GONZALEZ JORGE</t>
  </si>
  <si>
    <t>S120
Insta. Balatas Delanteras 
Insta. Balatas Traseras</t>
  </si>
  <si>
    <t>KS981456</t>
  </si>
  <si>
    <t>GRM467C</t>
  </si>
  <si>
    <t>CAJA POPULAR JUVENTINO ROSAS SC DE AP DE R</t>
  </si>
  <si>
    <t>CEPE / CSN</t>
  </si>
  <si>
    <r>
      <t>S70</t>
    </r>
    <r>
      <rPr>
        <b/>
        <sz val="10"/>
        <rFont val="Calibri"/>
        <family val="2"/>
        <scheme val="minor"/>
      </rPr>
      <t xml:space="preserve"> </t>
    </r>
    <r>
      <rPr>
        <b/>
        <i/>
        <u/>
        <sz val="10"/>
        <rFont val="Calibri"/>
        <family val="2"/>
        <scheme val="minor"/>
      </rPr>
      <t>(RECOLECCION QUERETARO)</t>
    </r>
  </si>
  <si>
    <t>KS985285</t>
  </si>
  <si>
    <t>GWH477D</t>
  </si>
  <si>
    <t>MILLER PIPELINE DE MEXICO,S.A DE C.V.</t>
  </si>
  <si>
    <t>K1628340</t>
  </si>
  <si>
    <t>03F803</t>
  </si>
  <si>
    <t>G1444587</t>
  </si>
  <si>
    <t>15FVH0</t>
  </si>
  <si>
    <t>MATEHUALA DIAZ MARIA</t>
  </si>
  <si>
    <t>Insta. Cubierta frontal</t>
  </si>
  <si>
    <t>KS983015</t>
  </si>
  <si>
    <t>GNN786C</t>
  </si>
  <si>
    <t>OXFORD INSTITUTO EDUCATIVO</t>
  </si>
  <si>
    <t>Insta Manguera Chisgueteros</t>
  </si>
  <si>
    <t>FW397590</t>
  </si>
  <si>
    <t>PFL6895</t>
  </si>
  <si>
    <t>BAUTISTA MAYA ANGEL</t>
  </si>
  <si>
    <t>S160</t>
  </si>
  <si>
    <t>GY144541</t>
  </si>
  <si>
    <t>GV144541</t>
  </si>
  <si>
    <t>AYALA SALGADO VIVIANA</t>
  </si>
  <si>
    <r>
      <t xml:space="preserve">S80 </t>
    </r>
    <r>
      <rPr>
        <b/>
        <i/>
        <u/>
        <sz val="10"/>
        <rFont val="Calibri"/>
        <family val="2"/>
        <scheme val="minor"/>
      </rPr>
      <t>(Solo se Recibe)</t>
    </r>
  </si>
  <si>
    <t>LR115142</t>
  </si>
  <si>
    <t>GSX363C</t>
  </si>
  <si>
    <t>GARZA ROJAS JUAN JOSE</t>
  </si>
  <si>
    <t>TALLER</t>
  </si>
  <si>
    <t>CEPE / AL DIA SIGUIENTE</t>
  </si>
  <si>
    <t>K3087380</t>
  </si>
  <si>
    <t>07F268</t>
  </si>
  <si>
    <t>RODRIGUEZ BARAJAS ISRAEL</t>
  </si>
  <si>
    <t>en su trabajo no le dieron el permiso, pide se le cambue de dia la cita</t>
  </si>
  <si>
    <t>M1211661</t>
  </si>
  <si>
    <t>GJW709D</t>
  </si>
  <si>
    <t>GONZALEZ AGUILAR ELIZABETH</t>
  </si>
  <si>
    <t>HW350576</t>
  </si>
  <si>
    <t>GXP167B</t>
  </si>
  <si>
    <t>VALADEZ REVILLA RAUL</t>
  </si>
  <si>
    <t>NS091678</t>
  </si>
  <si>
    <t>68L119</t>
  </si>
  <si>
    <t>GOVEA RANGEL VICTOR MANUEL</t>
  </si>
  <si>
    <t>TDGR</t>
  </si>
  <si>
    <t>BS027194</t>
  </si>
  <si>
    <t>GXS818B</t>
  </si>
  <si>
    <t>AYALA TAPIA JUAN LUIS</t>
  </si>
  <si>
    <t>KK007690</t>
  </si>
  <si>
    <t>GGE359D</t>
  </si>
  <si>
    <t>GUERRA ZEPEDA JESUS MARTIN</t>
  </si>
  <si>
    <t>HW578355</t>
  </si>
  <si>
    <t>GWF606C</t>
  </si>
  <si>
    <t>GONZALEZ LICEA SALIN</t>
  </si>
  <si>
    <t>LK008678</t>
  </si>
  <si>
    <t>GYE426B</t>
  </si>
  <si>
    <t>RAMIREZ MARTINEZ JOSE FERMIN</t>
  </si>
  <si>
    <t>S90 / A Y B / INST. BALATAS DELANTERAS</t>
  </si>
  <si>
    <t>H1051473</t>
  </si>
  <si>
    <t>GNU517D</t>
  </si>
  <si>
    <t>MENDOZA MOYA MARIA ISABEL</t>
  </si>
  <si>
    <t>CSN / TDGR</t>
  </si>
  <si>
    <t>Claiente nos indica que ocupan la unidad para trabajo van 2 sabados que nos reprograma su cita</t>
  </si>
  <si>
    <t>GY110873</t>
  </si>
  <si>
    <t>GPX761C</t>
  </si>
  <si>
    <t>MORALES LUGO JESUS</t>
  </si>
  <si>
    <t>NO ALCANZO A  LLEGAR DE SUS VACACIONES Y PREFIRIO REPROGRAMAR SU CITA</t>
  </si>
  <si>
    <t>MW155302</t>
  </si>
  <si>
    <t>UPD865C</t>
  </si>
  <si>
    <t>MORENO PAREDES RAMON</t>
  </si>
  <si>
    <t>NJ048808</t>
  </si>
  <si>
    <t>ESPINO VAZQUEZ CESAR SANDINO</t>
  </si>
  <si>
    <t>M1213025</t>
  </si>
  <si>
    <t>GWD255D</t>
  </si>
  <si>
    <t>HERNANDEZ SANCHEZ MARIA DEL SOCORRO</t>
  </si>
  <si>
    <t>NJ014141</t>
  </si>
  <si>
    <t>ULT416F</t>
  </si>
  <si>
    <t>BOLAñOS HIDALGO SILVIA FABIOLA</t>
  </si>
  <si>
    <t>22TM01 (INSPECCIÓN)</t>
  </si>
  <si>
    <t>NJ044049</t>
  </si>
  <si>
    <t>NIETO MONROY YOLANDA</t>
  </si>
  <si>
    <t>H1091877</t>
  </si>
  <si>
    <t>GVY010D</t>
  </si>
  <si>
    <t>IBARRA ALMANZA JULIO RODRIGO</t>
  </si>
  <si>
    <t>TUVO UN PERCANCE Y ESPERA  YA ESTAN REPARANDO SU UNIDAD POR MEDIO DEL SEGURO.</t>
  </si>
  <si>
    <t>MP249071</t>
  </si>
  <si>
    <t>GYS895D</t>
  </si>
  <si>
    <t>MARTINEZ GARCIA MAURICIO</t>
  </si>
  <si>
    <t>G1441897</t>
  </si>
  <si>
    <t>UPG472C</t>
  </si>
  <si>
    <t>VERA MORAN ANA ESTELA</t>
  </si>
  <si>
    <t>NJ040060</t>
  </si>
  <si>
    <t>NZM9596</t>
  </si>
  <si>
    <t>HERNANDEZ MARTINEZ MA. GUADALUPE</t>
  </si>
  <si>
    <t>M1214935</t>
  </si>
  <si>
    <t>GJL696E</t>
  </si>
  <si>
    <t>CORNEJO ARREGUIN ESTHER</t>
  </si>
  <si>
    <t>GALC /TDGR</t>
  </si>
  <si>
    <t>NS092470</t>
  </si>
  <si>
    <t>68L223</t>
  </si>
  <si>
    <t>PADILLA RODRIGUEZ JESUS</t>
  </si>
  <si>
    <t>J0178672</t>
  </si>
  <si>
    <t>FY1812B</t>
  </si>
  <si>
    <t>VALDEZ LOPEZ MARIA MAGDALENA</t>
  </si>
  <si>
    <t>S160 (SOLO SE RECIBE)</t>
  </si>
  <si>
    <t>DS317949</t>
  </si>
  <si>
    <t>GSY323D</t>
  </si>
  <si>
    <t>LA VERANDA OPERADORA GASTRONOMICA S.A.</t>
  </si>
  <si>
    <t>SOLO SE</t>
  </si>
  <si>
    <t>RECIBE</t>
  </si>
  <si>
    <t>S150
Sustitucion de tuercas</t>
  </si>
  <si>
    <t>GW428950</t>
  </si>
  <si>
    <t>UPJ393F</t>
  </si>
  <si>
    <t>GUZMAN GUTIERREZ CARMELA</t>
  </si>
  <si>
    <t>S250</t>
  </si>
  <si>
    <t>H6172654</t>
  </si>
  <si>
    <t>15RB80</t>
  </si>
  <si>
    <t>TURISMOS PEJO TUR SA DE CV</t>
  </si>
  <si>
    <t>N0059110</t>
  </si>
  <si>
    <t>GB6145D</t>
  </si>
  <si>
    <t>DELGADO RUIZ GILBERTO</t>
  </si>
  <si>
    <t>MAYOR</t>
  </si>
  <si>
    <t>M1142174</t>
  </si>
  <si>
    <t>20F262</t>
  </si>
  <si>
    <t>EK009399</t>
  </si>
  <si>
    <t>GVB507C</t>
  </si>
  <si>
    <t>PARDO HERNANDEZ GUILLERMO</t>
  </si>
  <si>
    <t>KK005052</t>
  </si>
  <si>
    <t>GGH769D</t>
  </si>
  <si>
    <t>AGUSTIN ESQUIVEL JUSTIMIANO</t>
  </si>
  <si>
    <t>S40
Vibracion al Frenar</t>
  </si>
  <si>
    <t>MS050206</t>
  </si>
  <si>
    <t>F50BHG</t>
  </si>
  <si>
    <t>JOAM / CSN</t>
  </si>
  <si>
    <t>N6005531</t>
  </si>
  <si>
    <t>71RD9D</t>
  </si>
  <si>
    <t>EW217311</t>
  </si>
  <si>
    <t>GXP368B</t>
  </si>
  <si>
    <t>HERNANDEZ CABALLERO JOSEFINA</t>
  </si>
  <si>
    <t>Buenos días, Una disculpa no podré llevar la camioneta al servicio, se me presentó una urgencia, mi hija tuvo que salir a Guadalajara y no sé exactamente cuantos días Se llevo la csmioneta, podré agendar nuevamente?</t>
  </si>
  <si>
    <t>Diag,Puerta Trasera NO cierra Correctamente</t>
  </si>
  <si>
    <t>MS080721</t>
  </si>
  <si>
    <t>M82BJW</t>
  </si>
  <si>
    <t>SE CORRIJIO LA CONDICION DE FALLA QUE PRESENTABA  Y NO HUBO NECESIDAD DE QUE INGRESARA  A TALLER.</t>
  </si>
  <si>
    <t>S20
Alineacion
Balanceo</t>
  </si>
  <si>
    <t>GC2744C</t>
  </si>
  <si>
    <t>CSN / TIERRY</t>
  </si>
  <si>
    <t>S330</t>
  </si>
  <si>
    <t>K6197663</t>
  </si>
  <si>
    <t>01RB6E</t>
  </si>
  <si>
    <t>HS898426</t>
  </si>
  <si>
    <t>GGE465E</t>
  </si>
  <si>
    <t>MARTINEZ GARCIA LUIS</t>
  </si>
  <si>
    <t>SALIO FUERAS  DE LA CIUDAD Y NO ALCANZO A LLEGAR A SU CITA</t>
  </si>
  <si>
    <t>GY146850</t>
  </si>
  <si>
    <t>GXR608B</t>
  </si>
  <si>
    <t>MATEHUALA DIAZ MARIA LUISA</t>
  </si>
  <si>
    <t>POR MOTIVOS PERSONALES , NO PUDO LLEGAR A SU CITA</t>
  </si>
  <si>
    <t>S180</t>
  </si>
  <si>
    <t>J3062479</t>
  </si>
  <si>
    <t>03N937</t>
  </si>
  <si>
    <t>Campaña J0T: Inspeccion de Arnes</t>
  </si>
  <si>
    <t>J1096467</t>
  </si>
  <si>
    <t>GRT721C</t>
  </si>
  <si>
    <t>LOZANO VEGA JOSE LUIS</t>
  </si>
  <si>
    <t>Campaña C0M : Inspeccion y aplicar grasa especial</t>
  </si>
  <si>
    <t>GVA1140</t>
  </si>
  <si>
    <t>CARDENAS VAZQUEZ ANDRES</t>
  </si>
  <si>
    <t>G1443130</t>
  </si>
  <si>
    <t>GRE855E</t>
  </si>
  <si>
    <t>RODRIGUEZ PALMAS GERARDO</t>
  </si>
  <si>
    <t>M1147174</t>
  </si>
  <si>
    <t>GKK471E</t>
  </si>
  <si>
    <t>RAMIREZ CERRITOS MARIA DE LOS ANGELES</t>
  </si>
  <si>
    <t>REC. A DOMICILIO / EXPRESS</t>
  </si>
  <si>
    <t>GS736652</t>
  </si>
  <si>
    <t>GPU419D</t>
  </si>
  <si>
    <r>
      <t>BACA ROMERO GILBERTO</t>
    </r>
    <r>
      <rPr>
        <b/>
        <i/>
        <sz val="10"/>
        <rFont val="Calibri"/>
        <family val="2"/>
        <scheme val="minor"/>
      </rPr>
      <t xml:space="preserve"> (RECOLECCION QUERETARO)</t>
    </r>
  </si>
  <si>
    <t>Diag, Testigo Encendido Air Bag (Sistema de Bolsa Aire)
Cambio de Aceite y Filtro</t>
  </si>
  <si>
    <t>HU661484</t>
  </si>
  <si>
    <t>GVR119B</t>
  </si>
  <si>
    <t>MARTINEZ TOVAR MA DEL SOCORRO</t>
  </si>
  <si>
    <t>KK008046</t>
  </si>
  <si>
    <t>GYH225B</t>
  </si>
  <si>
    <t>GUTIERREZ JARA ELVIRA</t>
  </si>
  <si>
    <t>S90
Alineacion
Balanceo</t>
  </si>
  <si>
    <t>LP030058</t>
  </si>
  <si>
    <t>GNK315C</t>
  </si>
  <si>
    <t>SERVICIOS TECNICOS ESPECIALIZADOS DEL BAJI</t>
  </si>
  <si>
    <t>Diag,Testigo Chek - Engine
Diag,Direccion Rigida por las Mañanas
Diag, Luces Cuartos del tablero, Faros de Niebla No Encendido</t>
  </si>
  <si>
    <t>H1042394</t>
  </si>
  <si>
    <t>GH2267A</t>
  </si>
  <si>
    <t>ACUÑA DAVALOS FRANCISCO ESTEBAN</t>
  </si>
  <si>
    <t>CD524135</t>
  </si>
  <si>
    <t>06FW88</t>
  </si>
  <si>
    <t>ARELLANO GOMEZ EUFROSINA</t>
  </si>
  <si>
    <t>S50
Alineacion
Balanceo</t>
  </si>
  <si>
    <t>K0182780</t>
  </si>
  <si>
    <t>GD1786B</t>
  </si>
  <si>
    <t>TRANLINCE SA DE CV</t>
  </si>
  <si>
    <t>J1101162</t>
  </si>
  <si>
    <t>GVD298C</t>
  </si>
  <si>
    <t>GARCIA AHUMADA ALBERTO JESUS</t>
  </si>
  <si>
    <t>N3012130</t>
  </si>
  <si>
    <t>LONA ZARATE JOSE GUADALUPE</t>
  </si>
  <si>
    <t>N1326286</t>
  </si>
  <si>
    <t>GB6310D</t>
  </si>
  <si>
    <t>TORRES GONZALEZ ABEL</t>
  </si>
  <si>
    <t>K0186584</t>
  </si>
  <si>
    <t>GP0265C</t>
  </si>
  <si>
    <t>DURAN CRUZ BRANDON</t>
  </si>
  <si>
    <t>CEPE / TIERRY</t>
  </si>
  <si>
    <t>S360</t>
  </si>
  <si>
    <t>H1082482</t>
  </si>
  <si>
    <t>NFP6228</t>
  </si>
  <si>
    <t>METALFRIO SOLUTIONS MEXICO SA DE CV</t>
  </si>
  <si>
    <t>G0166566</t>
  </si>
  <si>
    <t>GUP7627</t>
  </si>
  <si>
    <t>RAMIREZ RODRIGUEZ IRINEO</t>
  </si>
  <si>
    <t>FA023889</t>
  </si>
  <si>
    <t>GVW537C</t>
  </si>
  <si>
    <t>DIEGO EDUARDO GUIDO RAMOS</t>
  </si>
  <si>
    <t>Campaña J0F: Inspeccion de Sensores de la Bolsa de Aire</t>
  </si>
  <si>
    <t>G0166567</t>
  </si>
  <si>
    <t>GUP7628</t>
  </si>
  <si>
    <t>FP182970</t>
  </si>
  <si>
    <t>GVX513B</t>
  </si>
  <si>
    <t>QUINTANILLA SANCHEZ JOSE</t>
  </si>
  <si>
    <r>
      <t>Alineacion Y Balanceo</t>
    </r>
    <r>
      <rPr>
        <b/>
        <i/>
        <sz val="10"/>
        <rFont val="Calibri"/>
        <family val="2"/>
        <scheme val="minor"/>
      </rPr>
      <t xml:space="preserve"> (Costo Empleado)</t>
    </r>
  </si>
  <si>
    <t>YB582739</t>
  </si>
  <si>
    <t>GUX597E</t>
  </si>
  <si>
    <t>LOYOLA ACOSTA CARLOS ALBERTO</t>
  </si>
  <si>
    <t>TOW C</t>
  </si>
  <si>
    <t>S230</t>
  </si>
  <si>
    <t>G1446360</t>
  </si>
  <si>
    <t>GUF901E</t>
  </si>
  <si>
    <t>MARTINEZ CORNEJO SAMUEL ALEJANDRO</t>
  </si>
  <si>
    <t>Diag, Ruido en Frenos Delanteros</t>
  </si>
  <si>
    <t>LK011520</t>
  </si>
  <si>
    <t>GJG766C</t>
  </si>
  <si>
    <t>LEON RENTERIA SAULO</t>
  </si>
  <si>
    <t>LP039661</t>
  </si>
  <si>
    <t>GXH549C</t>
  </si>
  <si>
    <t>TRANSPORTES PROFESIONALES DEL BAJIO</t>
  </si>
  <si>
    <t>N6005141</t>
  </si>
  <si>
    <t>GB1632D</t>
  </si>
  <si>
    <t>DELGADO MEDINA LETICIA</t>
  </si>
  <si>
    <t>K1173787</t>
  </si>
  <si>
    <t>GXR833B</t>
  </si>
  <si>
    <t>BENAVIDES GONZALEZ JOSE OCTAVIO</t>
  </si>
  <si>
    <t>M6004147</t>
  </si>
  <si>
    <t>33RC4N</t>
  </si>
  <si>
    <t>TURISMOS CUANDA</t>
  </si>
  <si>
    <t>manda otra unidad se equivocaron</t>
  </si>
  <si>
    <t>LD055674</t>
  </si>
  <si>
    <t>SLG804A</t>
  </si>
  <si>
    <t>VALUE ARRENDADORA SA DE CV SOFOM ER VALUE</t>
  </si>
  <si>
    <t xml:space="preserve">GALC </t>
  </si>
  <si>
    <t>S30 /  A Y B</t>
  </si>
  <si>
    <t>CEPE / OMRG / TDGR</t>
  </si>
  <si>
    <t>N3177386</t>
  </si>
  <si>
    <t>PATIÑO GUERRERO RODOLFO</t>
  </si>
  <si>
    <r>
      <t xml:space="preserve">DIAG. RUIDO EN SALIDA DEL A/C </t>
    </r>
    <r>
      <rPr>
        <b/>
        <sz val="10"/>
        <rFont val="Calibri"/>
        <family val="2"/>
        <scheme val="minor"/>
      </rPr>
      <t>(UNIDAD PLANTA)</t>
    </r>
  </si>
  <si>
    <t>NW212109</t>
  </si>
  <si>
    <t>L66BMV</t>
  </si>
  <si>
    <t>JOAM / FTP</t>
  </si>
  <si>
    <t>N0426363</t>
  </si>
  <si>
    <t>GC0514D</t>
  </si>
  <si>
    <t>AGUILAR MALAGON GUILLERMO JAVIER</t>
  </si>
  <si>
    <t>MP058089</t>
  </si>
  <si>
    <t>UNG193E</t>
  </si>
  <si>
    <t>ALVARADO AVIÑA CARLOS EDUARDO</t>
  </si>
  <si>
    <t>DIAG. QUEMACOCOS NO ABRE</t>
  </si>
  <si>
    <t>LJ027986</t>
  </si>
  <si>
    <t>GHY225C</t>
  </si>
  <si>
    <t>COLUNGA HERNANDEZ DANIEL</t>
  </si>
  <si>
    <t>S150</t>
  </si>
  <si>
    <t>GP479395</t>
  </si>
  <si>
    <t>GLD140D</t>
  </si>
  <si>
    <t>ASOCIACION DE AVICULTORES DE CELAYA</t>
  </si>
  <si>
    <t>M1416239</t>
  </si>
  <si>
    <t>GB0987C</t>
  </si>
  <si>
    <t>RESENDIZ PESCADOR JUANA LETICIA</t>
  </si>
  <si>
    <t>S270</t>
  </si>
  <si>
    <t>G3000739</t>
  </si>
  <si>
    <t>67L202</t>
  </si>
  <si>
    <t>VILLEGAS GARCIA J GUADALUPE</t>
  </si>
  <si>
    <t>HP711167</t>
  </si>
  <si>
    <t>UMS119E</t>
  </si>
  <si>
    <t>BANCO DEL BAJIO SA</t>
  </si>
  <si>
    <t>NU003394</t>
  </si>
  <si>
    <t>GLW033E</t>
  </si>
  <si>
    <t>PULMEX 2000 S.A. DE C.V.</t>
  </si>
  <si>
    <t>CEPE / TDGR</t>
  </si>
  <si>
    <t>S10 / A Y B</t>
  </si>
  <si>
    <t>NJ018835</t>
  </si>
  <si>
    <t>GMV398E</t>
  </si>
  <si>
    <t>GONZALEZ MORALES ANTONIO</t>
  </si>
  <si>
    <t>DIAG. TESTIGO ENCENDIDO (ADVERTENCIA DE SISTEMA DE FRENOS)</t>
  </si>
  <si>
    <t>KU721287</t>
  </si>
  <si>
    <t>GJF503C</t>
  </si>
  <si>
    <t>BRINGAS SALGADO ROSA MARIA</t>
  </si>
  <si>
    <t>JOAM / CEPE / OMRG / FTP</t>
  </si>
  <si>
    <t>G1444030</t>
  </si>
  <si>
    <t>GNE559C</t>
  </si>
  <si>
    <t>ALMONASI MARTINEZ MARIA OBDULIA SANJUANA</t>
  </si>
  <si>
    <t>MS025127</t>
  </si>
  <si>
    <t>66L934</t>
  </si>
  <si>
    <t>GRANADOS ESQUIVEL MONICA</t>
  </si>
  <si>
    <t>S220</t>
  </si>
  <si>
    <t>AK006763</t>
  </si>
  <si>
    <t>PFL897C</t>
  </si>
  <si>
    <t>AVALOS ARGUELLO MARIA DE LOURDES</t>
  </si>
  <si>
    <t>J1615486</t>
  </si>
  <si>
    <t>65L788</t>
  </si>
  <si>
    <t>CAMARENA REYNOSO HECTOR RAMON</t>
  </si>
  <si>
    <t>pide cambio de dia ya que no va a alcanzae a llegar po0r el trafico</t>
  </si>
  <si>
    <t>DIAG. TRONIDO EN SUSPENSION TRASERA / S10</t>
  </si>
  <si>
    <t>NU073781</t>
  </si>
  <si>
    <t>FORRAJERA BAM SA DE CV</t>
  </si>
  <si>
    <t>S30 (UNIDAD EN H Y P)</t>
  </si>
  <si>
    <t>M1142588</t>
  </si>
  <si>
    <t>UKK531E</t>
  </si>
  <si>
    <t>FLORES TIERRABLANCA FEDERICO</t>
  </si>
  <si>
    <t>20TA03</t>
  </si>
  <si>
    <t>GP448156</t>
  </si>
  <si>
    <t>GGP841A</t>
  </si>
  <si>
    <t>MAHREMEX SA DE CV</t>
  </si>
  <si>
    <t>CAMBIO DE BATERIA</t>
  </si>
  <si>
    <t>J0255700</t>
  </si>
  <si>
    <t>SM20102</t>
  </si>
  <si>
    <t>ANDREA SANCHEZ MARTINEZ</t>
  </si>
  <si>
    <t>M1417926</t>
  </si>
  <si>
    <t>R54BHR</t>
  </si>
  <si>
    <t>SERV</t>
  </si>
  <si>
    <t>M1320604</t>
  </si>
  <si>
    <t>Z18BJE</t>
  </si>
  <si>
    <t>KS316476</t>
  </si>
  <si>
    <t>F83BBT</t>
  </si>
  <si>
    <t>INST. SENSOR TRASERO LADO PILOTO (CTE. TRAERÁ PIEZA)</t>
  </si>
  <si>
    <t>HS895410</t>
  </si>
  <si>
    <t>ULX950F</t>
  </si>
  <si>
    <t>DYMSA CELAYA</t>
  </si>
  <si>
    <t>LD054161</t>
  </si>
  <si>
    <t>Z13BHF</t>
  </si>
  <si>
    <t>N1323999</t>
  </si>
  <si>
    <t>E53BJT</t>
  </si>
  <si>
    <t>LD052248</t>
  </si>
  <si>
    <t>G22BHG</t>
  </si>
  <si>
    <t>LS000202</t>
  </si>
  <si>
    <t>U88BGH</t>
  </si>
  <si>
    <t>M6004178</t>
  </si>
  <si>
    <t>23RB1Z</t>
  </si>
  <si>
    <t>ENLACES TURISTICOS DEL BAJIO S.A. DE C.V.</t>
  </si>
  <si>
    <t>S310 / DIAG. TESTIGO ENCENDIDO (CHECK ENGINE)</t>
  </si>
  <si>
    <t>C0002438</t>
  </si>
  <si>
    <t>GD3971C</t>
  </si>
  <si>
    <t>FLORES GOMEZ DIEGO HERNAN</t>
  </si>
  <si>
    <t>JOAM / FTP / CEPE /OMRG</t>
  </si>
  <si>
    <t>H0252462</t>
  </si>
  <si>
    <t>GS3389C</t>
  </si>
  <si>
    <t>MANCERA ARZATE JAIME</t>
  </si>
  <si>
    <t>INST. BARRA DE DIRECCIÓN HIDRÁULICA HRIZONTAL Y TERMINALES / ALINACIÓN</t>
  </si>
  <si>
    <t>8S105677</t>
  </si>
  <si>
    <t>GGN123</t>
  </si>
  <si>
    <t>LOPEZ RUIZ JESUS AURELIO</t>
  </si>
  <si>
    <t>GALC / TDGR</t>
  </si>
  <si>
    <t>N4002097</t>
  </si>
  <si>
    <t>UK51191</t>
  </si>
  <si>
    <t>NUEVA AGROINDUSTRIAS DEL NORTE</t>
  </si>
  <si>
    <t>G1446878</t>
  </si>
  <si>
    <t>GUX684E</t>
  </si>
  <si>
    <t>VILLASEÑOR RUIZ CLISERIO</t>
  </si>
  <si>
    <t>comenta que no alcanza a llegar a su cita el marca en otro momento</t>
  </si>
  <si>
    <t>FS623487</t>
  </si>
  <si>
    <t>GYR171D</t>
  </si>
  <si>
    <t>C, AGENTE DE SEGUROS Y DE FIANZAS S.A. DE</t>
  </si>
  <si>
    <t>N1325077</t>
  </si>
  <si>
    <t>GL3688C</t>
  </si>
  <si>
    <t>JAUREGUI NAVARRETE JOSE</t>
  </si>
  <si>
    <t>N1323548</t>
  </si>
  <si>
    <t>B84BJL</t>
  </si>
  <si>
    <t>RYSH ELECTRONICA INTERNATIONAL SA DE CV</t>
  </si>
  <si>
    <t>K0264556</t>
  </si>
  <si>
    <t>GG7735B</t>
  </si>
  <si>
    <t>MORAN VAZQUEZ NICOLAS</t>
  </si>
  <si>
    <t>MS040480</t>
  </si>
  <si>
    <t>GUX786D</t>
  </si>
  <si>
    <t>RANGEL PEREZ LUIS FELIPE</t>
  </si>
  <si>
    <t>SOLICITO REPROGRAMACIÓN DE CITA PARA EL 16/01/2023</t>
  </si>
  <si>
    <t>H0252835</t>
  </si>
  <si>
    <t>GD3347B</t>
  </si>
  <si>
    <t>HUERTA MEDINA PATRICIA</t>
  </si>
  <si>
    <t>L1204757</t>
  </si>
  <si>
    <t>GNH968C</t>
  </si>
  <si>
    <t>GRANADOS FRIAS VERONICA ROCIO</t>
  </si>
  <si>
    <t>TUVO  UNA EMERGENCIA FAMILIAR Y TUVO QUE VOLVER A REPROGRAMAR SU CITA.</t>
  </si>
  <si>
    <t>LS015014</t>
  </si>
  <si>
    <t>GTX035B</t>
  </si>
  <si>
    <t>SWAB JR WILLIAM KENNETH</t>
  </si>
  <si>
    <t>JW420518</t>
  </si>
  <si>
    <t>GXE155C</t>
  </si>
  <si>
    <t>LOPEZ CORNEJO FAUSTINO</t>
  </si>
  <si>
    <t>S180 / A Y B</t>
  </si>
  <si>
    <t>KP930510</t>
  </si>
  <si>
    <t>GMD579D</t>
  </si>
  <si>
    <t>MILAC COORDINADO, S.A. DE C.V.</t>
  </si>
  <si>
    <t>CAAA / TDGR</t>
  </si>
  <si>
    <t>FS604274</t>
  </si>
  <si>
    <t>GWX630B</t>
  </si>
  <si>
    <t>SANCHEZ ROCHA ALBERTO</t>
  </si>
  <si>
    <t>INST. BANDA DE ACC</t>
  </si>
  <si>
    <t>DIAG. RUIDO EN DISCOS TRASEROS</t>
  </si>
  <si>
    <t>RODRIGUEZ PALMA GERARDO</t>
  </si>
  <si>
    <t>S30 / A Y B</t>
  </si>
  <si>
    <t>M1316499</t>
  </si>
  <si>
    <t>GR0541C</t>
  </si>
  <si>
    <t>HULES EXPRESS S.A  DE  C.V</t>
  </si>
  <si>
    <t>M3138547</t>
  </si>
  <si>
    <t>66L931</t>
  </si>
  <si>
    <t>DISTRIBUIDORA AVICEL SA DE CV</t>
  </si>
  <si>
    <t>NW264771</t>
  </si>
  <si>
    <t>ABOYTES GUERRERO SANJUANA</t>
  </si>
  <si>
    <t>GW486601</t>
  </si>
  <si>
    <t>GMD199D</t>
  </si>
  <si>
    <t>se va ocupar en una junta se re programa la cita</t>
  </si>
  <si>
    <t>INST. VÁLVULA DE PRESIÓN DE LLANTA</t>
  </si>
  <si>
    <t>LP002745</t>
  </si>
  <si>
    <t>GGM886D</t>
  </si>
  <si>
    <t>HERNANDEZ RAMIREZ MARTHA PATRICIA</t>
  </si>
  <si>
    <r>
      <t xml:space="preserve">S60 </t>
    </r>
    <r>
      <rPr>
        <b/>
        <sz val="10"/>
        <rFont val="Calibri"/>
        <family val="2"/>
        <scheme val="minor"/>
      </rPr>
      <t>(CTE. SOLICITA INSPECCIONES SUS FRENOS CON MINUCIOSIDAD)</t>
    </r>
  </si>
  <si>
    <t>L0003650</t>
  </si>
  <si>
    <t>ROSAS SALUM JOSE FEDERICO</t>
  </si>
  <si>
    <t>N0427866</t>
  </si>
  <si>
    <t>GT1670C</t>
  </si>
  <si>
    <t>DIAG. BATERIA NO FUNCIONA ADECUADAMENTE</t>
  </si>
  <si>
    <r>
      <t>S50</t>
    </r>
    <r>
      <rPr>
        <b/>
        <sz val="10"/>
        <rFont val="Calibri"/>
        <family val="2"/>
        <scheme val="minor"/>
      </rPr>
      <t xml:space="preserve"> (CTE. LLEGA 11:30 AM)</t>
    </r>
  </si>
  <si>
    <t>KS350286</t>
  </si>
  <si>
    <t>GGC103C</t>
  </si>
  <si>
    <t>EL PEGASO CORREGIDORA S. DE R.L. DE C.V.</t>
  </si>
  <si>
    <t>CAMBIO DE BANDA ACC (PIEZA PAGADA) / INST. PLÁSTICO PARA VARILLA DEL COFRE (PZA PAGADA)</t>
  </si>
  <si>
    <t>6C583498</t>
  </si>
  <si>
    <t>GRL879C</t>
  </si>
  <si>
    <t>GUERRERO JASSO NICOLAS</t>
  </si>
  <si>
    <t>MATRIX</t>
  </si>
  <si>
    <t>BS117230</t>
  </si>
  <si>
    <t>GWA563D</t>
  </si>
  <si>
    <t>GUTIERREZ GUZMAN CELIA</t>
  </si>
  <si>
    <r>
      <t xml:space="preserve">S90 </t>
    </r>
    <r>
      <rPr>
        <b/>
        <sz val="10"/>
        <rFont val="Calibri"/>
        <family val="2"/>
        <scheme val="minor"/>
      </rPr>
      <t>(CLIENTE LLEGA 10:30 AM)</t>
    </r>
  </si>
  <si>
    <t>J1088557</t>
  </si>
  <si>
    <t>LEYTON PENINA ELIZABETH</t>
  </si>
  <si>
    <t>H1012422</t>
  </si>
  <si>
    <t>NWA7597</t>
  </si>
  <si>
    <t>AMS INSTRUMENTACION Y CONTROL, S.A DE C.V</t>
  </si>
  <si>
    <t>DIAG. MAL OLOR EN AIRE AC</t>
  </si>
  <si>
    <t>MW129818</t>
  </si>
  <si>
    <t>GJP137E</t>
  </si>
  <si>
    <t>GARCIA FLORES GUILLERMO ISAAC</t>
  </si>
  <si>
    <t>POR  HORARIOS DE TRABAJO , TUVO QUE REPROGRAMAR SU CITA</t>
  </si>
  <si>
    <t>LS076370</t>
  </si>
  <si>
    <t>GMN857C</t>
  </si>
  <si>
    <t>CARINA ZITLALI GARCIA ARREDONDO</t>
  </si>
  <si>
    <t>KK007713</t>
  </si>
  <si>
    <t>GMB117C</t>
  </si>
  <si>
    <t>TOVAR OLIVARES CECILIA</t>
  </si>
  <si>
    <t>M3137051</t>
  </si>
  <si>
    <t>67L394</t>
  </si>
  <si>
    <t>RAMIREZ VILLASEÑOR JOAN NEFTALI</t>
  </si>
  <si>
    <t>H1039787</t>
  </si>
  <si>
    <t>GXK638C</t>
  </si>
  <si>
    <t>SALDAÑA ORTIZ CONRADO</t>
  </si>
  <si>
    <t>S20 / DIAG. RUIDO LADO PILOTO PARTE DE ARRIBA</t>
  </si>
  <si>
    <t>MW173417</t>
  </si>
  <si>
    <t>B98BJF</t>
  </si>
  <si>
    <t>JOAM / FTP / AC</t>
  </si>
  <si>
    <t>DIAG. LAS BOCINAS TRASERAS NO TIENEN SONIDO</t>
  </si>
  <si>
    <t>MT029077</t>
  </si>
  <si>
    <t>N76BHK</t>
  </si>
  <si>
    <t>N3019307</t>
  </si>
  <si>
    <t>LUNA RODRIGUEZ RAUL</t>
  </si>
  <si>
    <t>K0085272</t>
  </si>
  <si>
    <t>GJ1701B</t>
  </si>
  <si>
    <t>CURTIDOR MUÑOZ JOSE</t>
  </si>
  <si>
    <t>S70 / DIAG. RECHINIDO AL FRENAR</t>
  </si>
  <si>
    <t>JW747234</t>
  </si>
  <si>
    <t>GJF104C</t>
  </si>
  <si>
    <t>RODRIGUEZ FLORES SILVIA</t>
  </si>
  <si>
    <t>JOAM / FTP / CEPE / OMRG</t>
  </si>
  <si>
    <t>N1418749</t>
  </si>
  <si>
    <t>JX50001</t>
  </si>
  <si>
    <t>N3008794</t>
  </si>
  <si>
    <t>CORONADO VELASCO ANGELICA</t>
  </si>
  <si>
    <t>INST.  TOLVA INFERIOR</t>
  </si>
  <si>
    <t>LP080595</t>
  </si>
  <si>
    <t>GHG394D</t>
  </si>
  <si>
    <t>FERRER GUERRA ADOLFO EUGENIO</t>
  </si>
  <si>
    <t>N3006806</t>
  </si>
  <si>
    <t>GR5268E</t>
  </si>
  <si>
    <t>RAMIREZ AVALOS HUMBERTO FAVIO</t>
  </si>
  <si>
    <t>N1329839</t>
  </si>
  <si>
    <t>JX48184</t>
  </si>
  <si>
    <t>MEZA CARRILLO ARTURO</t>
  </si>
  <si>
    <t>DW009507</t>
  </si>
  <si>
    <t>GHF014D</t>
  </si>
  <si>
    <t>MADERERIA LA TIERRA S.A. DE C.V.</t>
  </si>
  <si>
    <t>K3951269</t>
  </si>
  <si>
    <t>GF9096C</t>
  </si>
  <si>
    <t>MAXIX ABARROTES SA DE CV</t>
  </si>
  <si>
    <t>HS805363</t>
  </si>
  <si>
    <t>GLY200C</t>
  </si>
  <si>
    <t>SERVICIOS ADMINISTRATIVOS DEL BAJIO S.A.</t>
  </si>
  <si>
    <t>JS901498</t>
  </si>
  <si>
    <t>GMD273D</t>
  </si>
  <si>
    <t>BTM CELAYA SC</t>
  </si>
  <si>
    <t>S70 /  A Y B</t>
  </si>
  <si>
    <t>K3099481</t>
  </si>
  <si>
    <t>66L597</t>
  </si>
  <si>
    <t>MANCERA VIVAR BALDERRAMA MARIA TERESA</t>
  </si>
  <si>
    <t>L6003415</t>
  </si>
  <si>
    <t>GS3752C</t>
  </si>
  <si>
    <t>HERNANDEZ HERNANDEZ EFRAIN</t>
  </si>
  <si>
    <t>DIAG. TESTIGO ENCENDIDO (ABS Y CHECK ENGINE) / ALTO CONUSMO DE ANTICONGELANTE / VIBRACIÓN EN MOTOR (COSTO EMPLOEADO TOYOTA CELAYA AUTORIZA G.S.)</t>
  </si>
  <si>
    <t>DS595040</t>
  </si>
  <si>
    <t>ULA521B</t>
  </si>
  <si>
    <t>JOSE ISRAEL ONTIVEROS VALE</t>
  </si>
  <si>
    <t>SONIC</t>
  </si>
  <si>
    <t>L6001056</t>
  </si>
  <si>
    <t>GJ1704B</t>
  </si>
  <si>
    <t>HIACE D</t>
  </si>
  <si>
    <t>S110 / A Y B (VALIDAR KM)</t>
  </si>
  <si>
    <t>GW467092</t>
  </si>
  <si>
    <t>GVW5712</t>
  </si>
  <si>
    <t>FEREGRINO UGALDE MIGUEL</t>
  </si>
  <si>
    <t>CEPE / OMRG / AC</t>
  </si>
  <si>
    <t>M1320317</t>
  </si>
  <si>
    <t>X10BHS</t>
  </si>
  <si>
    <t>KS300538</t>
  </si>
  <si>
    <t>K83BAS</t>
  </si>
  <si>
    <t>MT007444</t>
  </si>
  <si>
    <t>N83BHK</t>
  </si>
  <si>
    <t>MW170484</t>
  </si>
  <si>
    <t>U98BJF</t>
  </si>
  <si>
    <t>MS087714</t>
  </si>
  <si>
    <t>F89BJL</t>
  </si>
  <si>
    <t>MS067371</t>
  </si>
  <si>
    <t>G92BHT</t>
  </si>
  <si>
    <t>S10 (CITA AGENDADA A LAS 15:15 POR HORARIO NO DISPONIBLE, CTE. LLEGA A LAS 14:30)</t>
  </si>
  <si>
    <t>NJ041068</t>
  </si>
  <si>
    <t>VAQUERO GUERRERO HILDA MARIA</t>
  </si>
  <si>
    <t>MS066403</t>
  </si>
  <si>
    <t>Z05BJE</t>
  </si>
  <si>
    <t>INST. DE FOCO DE FARO DELANTERO / INST. FARO DE NIEBLA IZQ</t>
  </si>
  <si>
    <t>M4000417</t>
  </si>
  <si>
    <t>S62BHA</t>
  </si>
  <si>
    <t>INST. BATERIA</t>
  </si>
  <si>
    <t>GP435041</t>
  </si>
  <si>
    <t>GVL1653</t>
  </si>
  <si>
    <t>HERNANDEZ MORALES ELIZABETH</t>
  </si>
  <si>
    <t>S110 / A Y B</t>
  </si>
  <si>
    <t>H0173366</t>
  </si>
  <si>
    <t>GN9129C</t>
  </si>
  <si>
    <t>ONTIVEROS PATIÑO J. GUADALUPE</t>
  </si>
  <si>
    <t>JOAM / CAAA</t>
  </si>
  <si>
    <t>Cliente nos indica que tuvo que salir a un asunto personal y que luego llamara para agendar cita</t>
  </si>
  <si>
    <t>S290</t>
  </si>
  <si>
    <t>L0721095</t>
  </si>
  <si>
    <t>GD1013B</t>
  </si>
  <si>
    <t>EXPOR SAN ANTONIO SA DE CV</t>
  </si>
  <si>
    <t>MU036887</t>
  </si>
  <si>
    <t>67L998</t>
  </si>
  <si>
    <t>MARISCAL LARA ANA CRISTINA</t>
  </si>
  <si>
    <t>S160 / A Y B</t>
  </si>
  <si>
    <t>F1912659</t>
  </si>
  <si>
    <t>65L671</t>
  </si>
  <si>
    <t>VAZQUEZ NAVA JEZIEL</t>
  </si>
  <si>
    <t>GALC / CAAA</t>
  </si>
  <si>
    <t>NT015643</t>
  </si>
  <si>
    <t>GC5928D</t>
  </si>
  <si>
    <t>N4002221</t>
  </si>
  <si>
    <t>GN5233C</t>
  </si>
  <si>
    <t>RIJK ZWAAN MEXICO SA DE CV</t>
  </si>
  <si>
    <t>M6002729</t>
  </si>
  <si>
    <t>31RB7U</t>
  </si>
  <si>
    <t>MU018838</t>
  </si>
  <si>
    <t>UNH044C</t>
  </si>
  <si>
    <t>RODRIGUEZ MARTINEZ ANA LILIA</t>
  </si>
  <si>
    <t>KS359907</t>
  </si>
  <si>
    <t>GLY198C</t>
  </si>
  <si>
    <t>ROSENDO ESPINOSA BRENDA LUZ</t>
  </si>
  <si>
    <t>S40 / A Y B</t>
  </si>
  <si>
    <t>L1638064</t>
  </si>
  <si>
    <t>GUZ949C</t>
  </si>
  <si>
    <t>ALPHA INGENIERIA CONTROL Y AUTOMATIZACION</t>
  </si>
  <si>
    <t>R.PRIUS C</t>
  </si>
  <si>
    <t>AC / CAAA</t>
  </si>
  <si>
    <t>M0422506</t>
  </si>
  <si>
    <t>GR4905C</t>
  </si>
  <si>
    <t>la unidad se ocupó para el trabajo</t>
  </si>
  <si>
    <t>N1328651</t>
  </si>
  <si>
    <t>GC6434D</t>
  </si>
  <si>
    <t>N0427280</t>
  </si>
  <si>
    <t>CSN / CAAA</t>
  </si>
  <si>
    <t>LP041945</t>
  </si>
  <si>
    <t>GWT240C</t>
  </si>
  <si>
    <t>HERNANDEZ HERNANDEZ MARTIN OSVALDO</t>
  </si>
  <si>
    <t>K3098183</t>
  </si>
  <si>
    <t>10F333</t>
  </si>
  <si>
    <t>N1233904</t>
  </si>
  <si>
    <t>ARELLANO CRUZ OMAR ALJENDRO</t>
  </si>
  <si>
    <t>INMOBILIARIA Y CONSTRUCTORA CAVESO SA DE</t>
  </si>
  <si>
    <t>DIAG. AIRE ACC NO TRABAJA (SOLICITÓ ERIKA)</t>
  </si>
  <si>
    <t>Cliente nos indica lo siguiente: Perdón. No pedré llegar. Me pueden hacer favor de reagendar,enviamos msj para saber que dia requeria reagendarla pero ya no contesto</t>
  </si>
  <si>
    <t>H1061193</t>
  </si>
  <si>
    <t>GJZ174E</t>
  </si>
  <si>
    <t>LANDIN MOYA JUANA</t>
  </si>
  <si>
    <t>CONTROLADORA MABE SA DE CV</t>
  </si>
  <si>
    <t>K3082007</t>
  </si>
  <si>
    <t>65L934</t>
  </si>
  <si>
    <t>SANCHEZ HERNANDEZ JULIA DOLORES</t>
  </si>
  <si>
    <t>S10 (CTE. LLEGA 10:30 AM)</t>
  </si>
  <si>
    <t>P6006059</t>
  </si>
  <si>
    <t>GP521197</t>
  </si>
  <si>
    <t>GRT3896</t>
  </si>
  <si>
    <t>CASTILLO ALVAREZ MAYRA GUADALUPE</t>
  </si>
  <si>
    <t>LP022628</t>
  </si>
  <si>
    <t>GRK788D</t>
  </si>
  <si>
    <t>GASCA GASCA MARIA TERESA</t>
  </si>
  <si>
    <t>pide se  re programe por su trabajo no va poder acudir</t>
  </si>
  <si>
    <t>S220 / A Y B / DIAG. CINTURONES DE SEGURIDAD / COLOCAR BIRLOS DE SEGURIDAD (LOS QUE FALTAN)</t>
  </si>
  <si>
    <t>FM186000</t>
  </si>
  <si>
    <t>GB6391D</t>
  </si>
  <si>
    <t>MUNICIPIO DE TARIMORO GUANAJUATO</t>
  </si>
  <si>
    <t>S30 (CTE. LLEGA A LAS 11:00 AM)</t>
  </si>
  <si>
    <t>MW172818</t>
  </si>
  <si>
    <t>GLT228E</t>
  </si>
  <si>
    <t>GARCIA GARCIA MANUEL</t>
  </si>
  <si>
    <t>J0257927</t>
  </si>
  <si>
    <t>SU1006D</t>
  </si>
  <si>
    <t>IRRITEC MEXICO SISTEMAS DE RIEGO SA DE CV</t>
  </si>
  <si>
    <t>H1079135</t>
  </si>
  <si>
    <t>GRZ449E</t>
  </si>
  <si>
    <t>DIAG. DAÑO EN LODERA LLANTA DERECHA (REV. MANGUERA CHISQUETEROS)</t>
  </si>
  <si>
    <t>MJ003168</t>
  </si>
  <si>
    <t>65L438</t>
  </si>
  <si>
    <t>AGUILARES SPR DE RL</t>
  </si>
  <si>
    <t>S90 / A Y B</t>
  </si>
  <si>
    <t>JP738810</t>
  </si>
  <si>
    <t>GXH842C</t>
  </si>
  <si>
    <t>MERCADO LULE RICARDO</t>
  </si>
  <si>
    <t>AC268739</t>
  </si>
  <si>
    <t>GWA552D</t>
  </si>
  <si>
    <t>HERNANDEZ SANCHEZ DAVID RAFAEL</t>
  </si>
  <si>
    <t>KS967878</t>
  </si>
  <si>
    <t>GRP535E</t>
  </si>
  <si>
    <t>VALDEZ DAVENPORT MARK ANTHONY</t>
  </si>
  <si>
    <t>Comentarios del cliente: Hijole esta de caro! Hmm 🤔 no ay descuentos en los próximo meses? Bueno yo le envío mensaje después Cancele la cita, muchas gracias</t>
  </si>
  <si>
    <t>S130 (CTE. LLEGA A LAS 12:00 PM)</t>
  </si>
  <si>
    <t>FW310379</t>
  </si>
  <si>
    <t>GNS226D</t>
  </si>
  <si>
    <t>PEREZ SALDAÑA ROBERTO</t>
  </si>
  <si>
    <t>K1176518</t>
  </si>
  <si>
    <t>GGH663D</t>
  </si>
  <si>
    <t>GALLEGOS GUTIERREZ HAKIM</t>
  </si>
  <si>
    <t>MJ0330670</t>
  </si>
  <si>
    <t>67L454</t>
  </si>
  <si>
    <t>TRAHESA SA DE CV</t>
  </si>
  <si>
    <t>A Y F (EMPLEADO TOYOTA CELAYA)</t>
  </si>
  <si>
    <t>K6101644</t>
  </si>
  <si>
    <t>UKT628H</t>
  </si>
  <si>
    <t>BAEZA LOPEZ ANA KAREN</t>
  </si>
  <si>
    <t>SWIFT</t>
  </si>
  <si>
    <t>C0002100</t>
  </si>
  <si>
    <t>FZ1040B</t>
  </si>
  <si>
    <t>JIMENEZ JIMENEZ ROGELIO</t>
  </si>
  <si>
    <t>DIAG. MAL OLOR EN AIRE ACC</t>
  </si>
  <si>
    <t>L3000597</t>
  </si>
  <si>
    <t>66L264</t>
  </si>
  <si>
    <t>GRUPO PARLAMENTARIO DEL PARTIDO ACCION NACIONAL EN LA CAMARA DE DIPUTADOS</t>
  </si>
  <si>
    <t>S80 / CANALIZAR CON H Y P PARA COTIZACIÓN DE PINTURA)</t>
  </si>
  <si>
    <t>J1130809</t>
  </si>
  <si>
    <t>GLZ874C</t>
  </si>
  <si>
    <t>LOZOYA MORENO EDUARDO</t>
  </si>
  <si>
    <t>NJ019495</t>
  </si>
  <si>
    <t>GNJ386E</t>
  </si>
  <si>
    <t>MUÑOZ BAEZA SERGIO GUILLERMO</t>
  </si>
  <si>
    <t>HS230473</t>
  </si>
  <si>
    <t>GPN259E</t>
  </si>
  <si>
    <t>JOSE DE JESUS CASTELLANOS AMADOR</t>
  </si>
  <si>
    <t>S90 / INST. BALATAS DELANTERAS / A Y B</t>
  </si>
  <si>
    <t>TDGR / JOAM / CEPE</t>
  </si>
  <si>
    <t>Cliente nos comenta que tu que ir por un mandado y se le hizo tarde y no pudo lelgar a su cita</t>
  </si>
  <si>
    <t>S70 / AY B</t>
  </si>
  <si>
    <t>M0420728</t>
  </si>
  <si>
    <t>GARCIA MURO JONANTHAN</t>
  </si>
  <si>
    <t>H1084284</t>
  </si>
  <si>
    <t>GJA936E</t>
  </si>
  <si>
    <t>CARDENAS GOMEZ MARY DIANA</t>
  </si>
  <si>
    <t>S100 / INST. BANDA ACC</t>
  </si>
  <si>
    <t>H1074980</t>
  </si>
  <si>
    <t>GVF982C</t>
  </si>
  <si>
    <t>CARRION VEGA MA. GUADALUPE</t>
  </si>
  <si>
    <t>EP084161</t>
  </si>
  <si>
    <t>GTE826C</t>
  </si>
  <si>
    <t>LANDEROS PEREZ MA ELENA</t>
  </si>
  <si>
    <t>REEMP. DE BATERIA AUXILIAR</t>
  </si>
  <si>
    <t>K3077625</t>
  </si>
  <si>
    <t>65L193</t>
  </si>
  <si>
    <t>CUELLAR REYES YURAK MANUEL</t>
  </si>
  <si>
    <t>M1147429</t>
  </si>
  <si>
    <t>29F706</t>
  </si>
  <si>
    <t>JK024055</t>
  </si>
  <si>
    <t>GST812A</t>
  </si>
  <si>
    <t>CERDA RUIZ MA. LETICIA</t>
  </si>
  <si>
    <t>SOLICITO CITA PARA EL 16/01 Y POSTERIORMENTE PARA EL 26/01</t>
  </si>
  <si>
    <t>A Y F (RECIBE EDGAR)</t>
  </si>
  <si>
    <t>MC149972</t>
  </si>
  <si>
    <t>BALLESTEROS GUZMAN SERGIO</t>
  </si>
  <si>
    <t>CAMBIO TUERCAS DE SEGURIDAD (4 LLANTAS, COMPRÓ LAS PZAS EN REFACCIONES)</t>
  </si>
  <si>
    <t>KR074954</t>
  </si>
  <si>
    <t>GSF828D</t>
  </si>
  <si>
    <t>VITAL PUENTE SUSANA</t>
  </si>
  <si>
    <t>S90 (EMPLEADO TOYOTA)</t>
  </si>
  <si>
    <t>KY513547</t>
  </si>
  <si>
    <t>GJD721D</t>
  </si>
  <si>
    <t>PALMA BOLAÑOS JAVIER</t>
  </si>
  <si>
    <t>MP226751</t>
  </si>
  <si>
    <t>GJR113E</t>
  </si>
  <si>
    <t>REHAU SA DE CV</t>
  </si>
  <si>
    <t>H1003924</t>
  </si>
  <si>
    <t>GSV737C</t>
  </si>
  <si>
    <t>ANGOLI GARCIA NANCY FABIOLA</t>
  </si>
  <si>
    <t>HW622470</t>
  </si>
  <si>
    <t>UGALDE LOPEZ MARGARITA</t>
  </si>
  <si>
    <t>H1396026</t>
  </si>
  <si>
    <t>GT7357C</t>
  </si>
  <si>
    <t>TORRES SUBIAS JOSE LUIS</t>
  </si>
  <si>
    <t>CU570311</t>
  </si>
  <si>
    <t>GST9665</t>
  </si>
  <si>
    <t>UNIDAD DE CAPACITACION INTEGRADA VAMISEF S</t>
  </si>
  <si>
    <t>OMRG</t>
  </si>
  <si>
    <r>
      <t xml:space="preserve">S30 / A Y B </t>
    </r>
    <r>
      <rPr>
        <b/>
        <sz val="10"/>
        <rFont val="Calibri"/>
        <family val="2"/>
        <scheme val="minor"/>
      </rPr>
      <t>(RECIBE EDGAR)</t>
    </r>
  </si>
  <si>
    <t>M1321344</t>
  </si>
  <si>
    <t>GS5431C</t>
  </si>
  <si>
    <t>LEON MIRELES EDGAR FILEMON</t>
  </si>
  <si>
    <t>S20 / A Y B</t>
  </si>
  <si>
    <t>NJ047504</t>
  </si>
  <si>
    <t>68L210</t>
  </si>
  <si>
    <t>SANTANA SALAZAR YERALDI</t>
  </si>
  <si>
    <t>G1449504</t>
  </si>
  <si>
    <t>GVU2571</t>
  </si>
  <si>
    <t>NOVOA ACEVEDO J JESUS</t>
  </si>
  <si>
    <t>N3014098</t>
  </si>
  <si>
    <t>ZAVALA CAMPOS ERICK ANTONIO</t>
  </si>
  <si>
    <t>S80 (RECIBE EDGAR)</t>
  </si>
  <si>
    <t>J1097852</t>
  </si>
  <si>
    <t>GRD728D</t>
  </si>
  <si>
    <t>VEGA JAMAICA SERGIO</t>
  </si>
  <si>
    <t>M1148789</t>
  </si>
  <si>
    <t>67L793</t>
  </si>
  <si>
    <t>ALTA DIRECCION INMOBILIARIA S.A. DE C.V.</t>
  </si>
  <si>
    <t>DPOK: CAMBIO DE BALATAS TRASERAS</t>
  </si>
  <si>
    <t>ES445166</t>
  </si>
  <si>
    <t>GGG186D</t>
  </si>
  <si>
    <t>GRUPO ACEITERO DEL BAJIO SA DE CV</t>
  </si>
  <si>
    <t>NO LLEGARON LAS PZAS. SOLICITADAS Y TUVIMOS QUE REPROGRAMAR SU CITA</t>
  </si>
  <si>
    <t>JK016366</t>
  </si>
  <si>
    <t>GXP348C</t>
  </si>
  <si>
    <t>Buen día disculpe no vamos a poder asistir a la cita de la unidad, La podemos cambiar para el día miércoles de favor</t>
  </si>
  <si>
    <r>
      <t xml:space="preserve">S50 / A Y B </t>
    </r>
    <r>
      <rPr>
        <b/>
        <sz val="10"/>
        <rFont val="Calibri"/>
        <family val="2"/>
        <scheme val="minor"/>
      </rPr>
      <t>(RECIBE EDGAR)</t>
    </r>
  </si>
  <si>
    <t>MS050756</t>
  </si>
  <si>
    <t>67L322</t>
  </si>
  <si>
    <t>PEREZ PEDROZA MARISOL</t>
  </si>
  <si>
    <t>N1251291</t>
  </si>
  <si>
    <t>DURAN GONZALEZ OLGA ANDREA</t>
  </si>
  <si>
    <t>GU565148</t>
  </si>
  <si>
    <t>GHV792C</t>
  </si>
  <si>
    <t>MENDEZ ALCANTAR RAFAEL</t>
  </si>
  <si>
    <t>K1621582</t>
  </si>
  <si>
    <t>CASTRO ROMERO LIZBETH</t>
  </si>
  <si>
    <t>AC284075</t>
  </si>
  <si>
    <t>GNK594C</t>
  </si>
  <si>
    <t>GOMEZ YEPIS PABLO</t>
  </si>
  <si>
    <r>
      <t xml:space="preserve">DIAG. RUIDO LLANTA DELANTERA IZQ </t>
    </r>
    <r>
      <rPr>
        <b/>
        <sz val="10"/>
        <rFont val="Calibri"/>
        <family val="2"/>
        <scheme val="minor"/>
      </rPr>
      <t>(RECIBE EDGAR)</t>
    </r>
  </si>
  <si>
    <t>K1407229</t>
  </si>
  <si>
    <t>GV8626B</t>
  </si>
  <si>
    <t>HIDRAULICA TLALOC SA DE CV</t>
  </si>
  <si>
    <t xml:space="preserve">DIAG. </t>
  </si>
  <si>
    <t>Nos indica la empresa hidraulica que la unidad la ocuparon que llamaran para reagendar</t>
  </si>
  <si>
    <t>K1627054</t>
  </si>
  <si>
    <t>66L294</t>
  </si>
  <si>
    <t>FTS AUTOMOTIVE MEXICO SA DE CV</t>
  </si>
  <si>
    <t xml:space="preserve">SERV. </t>
  </si>
  <si>
    <t xml:space="preserve">MOV. </t>
  </si>
  <si>
    <t>KK003256</t>
  </si>
  <si>
    <t>CERVANTES PANTOJA MARIA GUADALUPE</t>
  </si>
  <si>
    <t>K1626617</t>
  </si>
  <si>
    <t>66L293</t>
  </si>
  <si>
    <t>L0005032</t>
  </si>
  <si>
    <t>GU8511A</t>
  </si>
  <si>
    <t>SEMILLAS CORREA MEXICANA SA DE CV</t>
  </si>
  <si>
    <t>DIAG. BATERIA  (FALSO CONTACTO)</t>
  </si>
  <si>
    <t>K3092286</t>
  </si>
  <si>
    <t>66L241</t>
  </si>
  <si>
    <t>CONSTRUCTORA INDUSTRIAL ACTIVA SA DE CV</t>
  </si>
  <si>
    <t>GALC / JOAM</t>
  </si>
  <si>
    <t>Comentarios del Cliente: Hola buenas tardes, No entro no pude llevarla No gracias Ya le cambie la Bateria el sabado, Porque tenia que salir de la ciudad Ya quedo arreglado el problema</t>
  </si>
  <si>
    <r>
      <t xml:space="preserve">S120 </t>
    </r>
    <r>
      <rPr>
        <b/>
        <sz val="10"/>
        <rFont val="Calibri"/>
        <family val="2"/>
        <scheme val="minor"/>
      </rPr>
      <t>(RECIBE EDGAR)</t>
    </r>
  </si>
  <si>
    <t>HY162110</t>
  </si>
  <si>
    <t>GSP484C</t>
  </si>
  <si>
    <t>LUNA GUILLEN ELVIRA</t>
  </si>
  <si>
    <t>LP122623</t>
  </si>
  <si>
    <t>GHT361C</t>
  </si>
  <si>
    <t>22TC07</t>
  </si>
  <si>
    <t>AX075551</t>
  </si>
  <si>
    <t>GV5663C</t>
  </si>
  <si>
    <t>NUÑEZ BARROSO GONZALO</t>
  </si>
  <si>
    <t>C0M</t>
  </si>
  <si>
    <t>NT012850</t>
  </si>
  <si>
    <t>NT037736</t>
  </si>
  <si>
    <t>NT041076</t>
  </si>
  <si>
    <t>L0001003</t>
  </si>
  <si>
    <t>T-140155</t>
  </si>
  <si>
    <t>L0001044</t>
  </si>
  <si>
    <t>DIAG. FORRO DESPEGADO PTAS, DELANTERAS</t>
  </si>
  <si>
    <t>NJ030370</t>
  </si>
  <si>
    <t>GPN252E</t>
  </si>
  <si>
    <t>NAVARRETE RUIZ EDUARDO DAVID</t>
  </si>
  <si>
    <t>Comentarios del cliente: Buenas tardes la reviso el técnico y me dijo q van a pedir las refacciones que se requieren para hacer válida la garantía, No había nadie quien me recibiera mi unidad Por qué los asesores de mantenimiento estaban en el comedor Un chico me hizo la orden de servicio Ya la vio el técnico y ya quedaron q ellos se ponen en contacto conmigo cuando llegue la pieza. la Cierra en D-141505</t>
  </si>
  <si>
    <t>S60 / A Y B</t>
  </si>
  <si>
    <t>MJ003673</t>
  </si>
  <si>
    <t>18F416</t>
  </si>
  <si>
    <t>OMRG / TDGR</t>
  </si>
  <si>
    <t>DPOK: INST. LUZ DE STOP TRASERA / TORNILLOS ESTABILIZADOREAS / BALATAS TRASERAS / A Y B</t>
  </si>
  <si>
    <t>ULU092H</t>
  </si>
  <si>
    <t>FTP / TDGR</t>
  </si>
  <si>
    <t>HP633746</t>
  </si>
  <si>
    <t>GLR151C</t>
  </si>
  <si>
    <t>UNIVERSIDAD DE GUANAJUATO</t>
  </si>
  <si>
    <t>DIAG. RUIDO EN SALIDA DE AIRE AC</t>
  </si>
  <si>
    <t>S140 / A Y B</t>
  </si>
  <si>
    <t>HP735072</t>
  </si>
  <si>
    <t>GYW684B</t>
  </si>
  <si>
    <t>MOLINA MARTINEZ PEDRO EMMANUEL</t>
  </si>
  <si>
    <t>L0094891</t>
  </si>
  <si>
    <t>35RB6U</t>
  </si>
  <si>
    <t>MJ001519</t>
  </si>
  <si>
    <t>65L550</t>
  </si>
  <si>
    <t>H0175690</t>
  </si>
  <si>
    <t>GR3312B</t>
  </si>
  <si>
    <t>MS013991</t>
  </si>
  <si>
    <t>66L797</t>
  </si>
  <si>
    <t>MONTELLANO GODINEZ VICTOR ARMANDO</t>
  </si>
  <si>
    <t>L3105677</t>
  </si>
  <si>
    <t>UMR2606</t>
  </si>
  <si>
    <t>MARTINEZ MARTINEZ ULISES</t>
  </si>
  <si>
    <t>MS023855</t>
  </si>
  <si>
    <t>15J349</t>
  </si>
  <si>
    <t>VILLAVERDE ROSAS RODRIGO</t>
  </si>
  <si>
    <t>S/F</t>
  </si>
  <si>
    <t>LAVADO DE MOTOR SIN COSTO, CTE VINO A SERVICIO EL 14 DE DIC. Y NO SE LAVÓ</t>
  </si>
  <si>
    <t>MW174971</t>
  </si>
  <si>
    <t>SWK384A</t>
  </si>
  <si>
    <t>RAMIREZ PASTRANA GUSTAVO</t>
  </si>
  <si>
    <t>LAVADO</t>
  </si>
  <si>
    <t>N1323137</t>
  </si>
  <si>
    <t>GB1610D</t>
  </si>
  <si>
    <t>PRODOCSA SA DE CV</t>
  </si>
  <si>
    <t>M1223490</t>
  </si>
  <si>
    <t>GYX637D</t>
  </si>
  <si>
    <t>AMATE NAVARRO FATIMA ELIZABETH</t>
  </si>
  <si>
    <t>LS050671</t>
  </si>
  <si>
    <t>GJW929D</t>
  </si>
  <si>
    <t>AISIN AUTOMOTIVE GUANAJUATO SA DE CV</t>
  </si>
  <si>
    <t>H1082209</t>
  </si>
  <si>
    <t>GRM320E</t>
  </si>
  <si>
    <t>Nos indica la empresa que el motivo por el que no acudieron fue por que no hubop personal que la tragera</t>
  </si>
  <si>
    <t>MP233113</t>
  </si>
  <si>
    <t>GJR936E</t>
  </si>
  <si>
    <t>RICARDO VALADEZ PARAMO</t>
  </si>
  <si>
    <t>S30 / REEMP. FILTRO MOTOR / A Y B</t>
  </si>
  <si>
    <t>LJ019836</t>
  </si>
  <si>
    <t>65L545</t>
  </si>
  <si>
    <t>GSR LOGISTICA SA DE CV</t>
  </si>
  <si>
    <t>AC / TDGR</t>
  </si>
  <si>
    <t>DIAG. VIBRACIÓN AL ACELERAR / DIAG. RUIDO EN SUSPENSIÓN / DIAG. RUIDO EN FRENOS TRASEROS</t>
  </si>
  <si>
    <t>GSD496E</t>
  </si>
  <si>
    <t>S150 / REEMP. FILTRO MOTOR / A Y B</t>
  </si>
  <si>
    <t>HW677199</t>
  </si>
  <si>
    <t>GGA164E</t>
  </si>
  <si>
    <t>TOYOTETSU DE MEXICO SA DE CV</t>
  </si>
  <si>
    <t>T-140772</t>
  </si>
  <si>
    <t>DIAG. VIBRACIÓN EN CRISTAL DE PUERTAS TRASERAS IZQ Y DER</t>
  </si>
  <si>
    <t>MS049658</t>
  </si>
  <si>
    <t>GMT4183</t>
  </si>
  <si>
    <t>GONZALEZ ROMO MIRIAM LETICIA</t>
  </si>
  <si>
    <t>CU029588</t>
  </si>
  <si>
    <t>GTE881C</t>
  </si>
  <si>
    <t>FERRUSQUIA CAMPOS FABIAN</t>
  </si>
  <si>
    <t>NS097837</t>
  </si>
  <si>
    <t>67L751</t>
  </si>
  <si>
    <t>TURISMOS PEJO TOUR SA DE CV</t>
  </si>
  <si>
    <t>INST. BALATAS TRASERAS / INST. GOMAS LIMPIAPARABRISAS</t>
  </si>
  <si>
    <t>K0185381</t>
  </si>
  <si>
    <t>GW8530B</t>
  </si>
  <si>
    <t>AGRO CULTIVOS DEL BAJIO S.P.R DE R.L DE</t>
  </si>
  <si>
    <t>M0422612</t>
  </si>
  <si>
    <t>GH6656C</t>
  </si>
  <si>
    <t>BAJIO MOBILE SERVICES SA DE CV</t>
  </si>
  <si>
    <t>salio de emergencia, re agenda la cita</t>
  </si>
  <si>
    <t>DPOK: INST.  ELEVADOR CAJUELA LADO DERECHO</t>
  </si>
  <si>
    <t>ES013287</t>
  </si>
  <si>
    <t>GGL326D</t>
  </si>
  <si>
    <t>CASTRO CONSTRUCCIONES Y MAQUINARIA S.A.</t>
  </si>
  <si>
    <t>S70 (SIN LAVADO )</t>
  </si>
  <si>
    <t>H1080153</t>
  </si>
  <si>
    <t>GTN128C</t>
  </si>
  <si>
    <t>TORRES RAMOS FRANCISCA</t>
  </si>
  <si>
    <t>HU388240</t>
  </si>
  <si>
    <t>GSN619D</t>
  </si>
  <si>
    <t>SANCHEZ ORTIZ JUANA</t>
  </si>
  <si>
    <t>S90 / INST. BALATAS DELANTERAS</t>
  </si>
  <si>
    <t>LP039557</t>
  </si>
  <si>
    <t>GMD224C</t>
  </si>
  <si>
    <t>HERNANDEZ SANCEN SANDRA STEPHANIE</t>
  </si>
  <si>
    <t>KU511055</t>
  </si>
  <si>
    <t>NDJ8744</t>
  </si>
  <si>
    <t>GALLEGOS FLORES XIMENA</t>
  </si>
  <si>
    <t>GA059584</t>
  </si>
  <si>
    <t>GWL271B</t>
  </si>
  <si>
    <t>GOMEZ ALVAREZ BENITO ALEJANDRO</t>
  </si>
  <si>
    <t>J1616388</t>
  </si>
  <si>
    <t>66L138</t>
  </si>
  <si>
    <t>RICO CARDENAS JOSE FRANCISCO</t>
  </si>
  <si>
    <t>S170 /A Y B</t>
  </si>
  <si>
    <t>J6179454</t>
  </si>
  <si>
    <t>44RL4N</t>
  </si>
  <si>
    <t>SOPORTE CON SERVICIOS Y SUMINISTROS S.A</t>
  </si>
  <si>
    <t>Comentarios del cliente: Enterado gracias estaremos puntuales , marcamos y le enviamos whats para saber el motivo del por que no acudio y nos nos responde</t>
  </si>
  <si>
    <t>DIAG. RUIDO EN FRENOS / DIAG. AIRE FRÍO NO SALE POR LAS VENTILAS TRASERAS</t>
  </si>
  <si>
    <t>KJ009844</t>
  </si>
  <si>
    <t>02F769</t>
  </si>
  <si>
    <t>FTP / JOAM</t>
  </si>
  <si>
    <t xml:space="preserve">LA CITA LLGO EN HORARIO PERO ASESOR DE SERVICIO NO CONCRETO LA CITA, EN KEPLER SE HABRIO ORDEN D-141570 POR PARTE DE ASESOR DE SERVICIO </t>
  </si>
  <si>
    <t>MP253474</t>
  </si>
  <si>
    <t>GY5778D</t>
  </si>
  <si>
    <t>SILVA GARCIA MIGUEL ANGEL</t>
  </si>
  <si>
    <t>NS091810</t>
  </si>
  <si>
    <t>68L265</t>
  </si>
  <si>
    <t>VELAZQUEZ GRANADOS RAFAEL ANDRES</t>
  </si>
  <si>
    <t>DIAG. RECHINIDO EN SUSPENSIÓN TRASERA / DIAG. DEMORA EN ENCENDER</t>
  </si>
  <si>
    <t>MT046088</t>
  </si>
  <si>
    <t>GHX7485</t>
  </si>
  <si>
    <t>M1146870</t>
  </si>
  <si>
    <t>UMS680E</t>
  </si>
  <si>
    <t>LU385913</t>
  </si>
  <si>
    <t>GGC008E</t>
  </si>
  <si>
    <t>MONTOYA MORENO MARTIN</t>
  </si>
  <si>
    <t>Cliente se comunica con el asesor e indica lo sig: De hoy 111180 Quiere reprogramar No llego Y no va a poder llegar, Marcamos en varias ocasiones y no contesta decidimos cancelar</t>
  </si>
  <si>
    <t>LK009122</t>
  </si>
  <si>
    <t>GWK991B</t>
  </si>
  <si>
    <t>CANO MELESIO RITA SUSANA</t>
  </si>
  <si>
    <t>D5621717</t>
  </si>
  <si>
    <t>CATHERINE DUREN HENRY</t>
  </si>
  <si>
    <t>EAM</t>
  </si>
  <si>
    <t>DPOK: INST. Y PROGRAMACIÓN DE ESTABILIZADORES</t>
  </si>
  <si>
    <t>SALIO FUERAS DE LA CIUDAD Y NO ALCANZO A LLEGAR A SU CITA</t>
  </si>
  <si>
    <t>S30 / APRETAR TAPONES DE LOGO DE LAS LLANTAS</t>
  </si>
  <si>
    <t>NT059868</t>
  </si>
  <si>
    <t>PDC7477</t>
  </si>
  <si>
    <t>CLAN DE SEIS S.A DE C.V</t>
  </si>
  <si>
    <t>M3137722</t>
  </si>
  <si>
    <t>66L933</t>
  </si>
  <si>
    <t>MEDINA MORALES JOSE LUZ</t>
  </si>
  <si>
    <t>S10 / (CTE. LLEGA 10:00)</t>
  </si>
  <si>
    <t>N1332978</t>
  </si>
  <si>
    <t>SIERRA GARCIA LUIS JESUS</t>
  </si>
  <si>
    <t>MU014843</t>
  </si>
  <si>
    <t>66L973</t>
  </si>
  <si>
    <t>FW379833</t>
  </si>
  <si>
    <t>GVD084D</t>
  </si>
  <si>
    <t>ORTEGA ARANA JUAN MANUEL</t>
  </si>
  <si>
    <t>S80 (CTE. LLEGA 10:30 AM)</t>
  </si>
  <si>
    <t>KJ014823</t>
  </si>
  <si>
    <t>65L350</t>
  </si>
  <si>
    <t>DUARTE VELARDE JUAN JAVIER</t>
  </si>
  <si>
    <t>JP759166</t>
  </si>
  <si>
    <t>GSJ885E</t>
  </si>
  <si>
    <t>YEPEZ MORALES GONZALO</t>
  </si>
  <si>
    <t>DIAG. RUIDO EN MOTOR / DIAG. RUIDO EN VOLANTE AL GIRAR A LA DERECHA</t>
  </si>
  <si>
    <t>FP273718</t>
  </si>
  <si>
    <t>GHG766D</t>
  </si>
  <si>
    <t>ECHEVERIA PALMERIN ARTURO</t>
  </si>
  <si>
    <t>KP856744</t>
  </si>
  <si>
    <t>GXH232D</t>
  </si>
  <si>
    <t>INSTITUTO YURIRENSE AC</t>
  </si>
  <si>
    <t>NP124649</t>
  </si>
  <si>
    <t>VAZQUEZ CASTRO JESSICA</t>
  </si>
  <si>
    <t>LK014817</t>
  </si>
  <si>
    <t>UMK339F</t>
  </si>
  <si>
    <t>RUIZ RUIZ ANGELICA</t>
  </si>
  <si>
    <t>Entonces ya queda agendada mi cita para el jueves a las 3:00 p.m. verdad?</t>
  </si>
  <si>
    <t>DIAG. RUIDO EN LLANTA TRASERA IZQ. / DIAG. TERMÓMETRO NO MARCA LA TEMPERATURA CORRECTAMENTE</t>
  </si>
  <si>
    <t>MS520984</t>
  </si>
  <si>
    <t>J18BHJ</t>
  </si>
  <si>
    <t>MU018953</t>
  </si>
  <si>
    <t>67L258</t>
  </si>
  <si>
    <t>OLIO FINO S DE RL DE CV</t>
  </si>
  <si>
    <t>M1141914</t>
  </si>
  <si>
    <t>67L051</t>
  </si>
  <si>
    <t>PINTOR RINCON GEMMA</t>
  </si>
  <si>
    <t>MJ033342</t>
  </si>
  <si>
    <t>67L324</t>
  </si>
  <si>
    <t>CASTAÑEDA GARCIA MARIANA</t>
  </si>
  <si>
    <t>NT055723</t>
  </si>
  <si>
    <t>GB1602D</t>
  </si>
  <si>
    <t>MAQUINADOS DE PRECISION MECANICA DEL BAJ</t>
  </si>
  <si>
    <t>J0177159</t>
  </si>
  <si>
    <t>RUIZ DELGADO MARIA CRUZ</t>
  </si>
  <si>
    <t>L1198252</t>
  </si>
  <si>
    <t>GGE684D</t>
  </si>
  <si>
    <t>MEDINA CHIMAL TOMAS ALEJANDRO</t>
  </si>
  <si>
    <t>LK005899</t>
  </si>
  <si>
    <t>GWB783D</t>
  </si>
  <si>
    <t>TRRI SA DE CV</t>
  </si>
  <si>
    <t>SOICTA REPORGRAMACION PARA EL 23/01</t>
  </si>
  <si>
    <t>REINGRESO POR ALINEACIÓN</t>
  </si>
  <si>
    <t>GTH125E</t>
  </si>
  <si>
    <t>UNIDAD DE CAPACITACIONINTEGRADA VAMISEF</t>
  </si>
  <si>
    <t>INST. CALAVERA TRASERA IZQ</t>
  </si>
  <si>
    <t>LK012359</t>
  </si>
  <si>
    <t>GRR733C</t>
  </si>
  <si>
    <t>EUROMEX INVERNADEROS SA DE CV</t>
  </si>
  <si>
    <t>N1327997</t>
  </si>
  <si>
    <t>GB6123D</t>
  </si>
  <si>
    <t>MENDOZA NUÑEZ J. NOE</t>
  </si>
  <si>
    <t>N3001421</t>
  </si>
  <si>
    <t>GPY045E</t>
  </si>
  <si>
    <t>TIERRAFRIA RAMIREZ MADE LOS ANGELES</t>
  </si>
  <si>
    <t>M1143688</t>
  </si>
  <si>
    <t>66L726</t>
  </si>
  <si>
    <t>ARRENDADORA VE POR MASSA DE CV, SOFOM, E</t>
  </si>
  <si>
    <t xml:space="preserve">PRIUS C  </t>
  </si>
  <si>
    <t>KS980424</t>
  </si>
  <si>
    <t>GLA714E</t>
  </si>
  <si>
    <t>RANGEL SANCHEZ LUIS</t>
  </si>
  <si>
    <t>M6003448</t>
  </si>
  <si>
    <t>GNC551</t>
  </si>
  <si>
    <t>AUTOBUSES TUR-PEJO SADE CV</t>
  </si>
  <si>
    <t>H0172063</t>
  </si>
  <si>
    <t>GD3918C</t>
  </si>
  <si>
    <t>IFIBA SA DE CV</t>
  </si>
  <si>
    <t>HP622985</t>
  </si>
  <si>
    <t>GGM348D</t>
  </si>
  <si>
    <t>M1314297</t>
  </si>
  <si>
    <t>GB1629B</t>
  </si>
  <si>
    <t>RAMIREZ VALLEJO JOSE</t>
  </si>
  <si>
    <t>GMT4319</t>
  </si>
  <si>
    <t>TOVAR CASTRO JOSE RICARDO</t>
  </si>
  <si>
    <t>se agenda ya que estaba en duda cual de las dos unidades era</t>
  </si>
  <si>
    <t>S110 / DIAG. TESTIGO ENCENDIDO (ABS)</t>
  </si>
  <si>
    <t>LS022471</t>
  </si>
  <si>
    <t>GVG006E</t>
  </si>
  <si>
    <t>ALONSO JARAMILLO MARIADE JESUS</t>
  </si>
  <si>
    <t>FTP / JOAM / CAAA</t>
  </si>
  <si>
    <t>N1325416</t>
  </si>
  <si>
    <t>GN5206C</t>
  </si>
  <si>
    <t>ZARATE LOPEZ RAFAEL</t>
  </si>
  <si>
    <t>DIAG. RUIDO EN MOTOR</t>
  </si>
  <si>
    <t>FA055429</t>
  </si>
  <si>
    <t>338FVX</t>
  </si>
  <si>
    <t>MENDEZ MORENO ALBA</t>
  </si>
  <si>
    <t>Comentarios del Cliente: Confirmo asistencia para el chequeo, Si acudí pero no hubo necesidad de dejar el coche, lo revisaron en el momento</t>
  </si>
  <si>
    <t>K3098114</t>
  </si>
  <si>
    <t>65L687</t>
  </si>
  <si>
    <t>NJ034033</t>
  </si>
  <si>
    <t>UKP955E</t>
  </si>
  <si>
    <t>AGRONUTRIENTES Y SEMILLAS DE QUERETARO SA</t>
  </si>
  <si>
    <t>POR MOTIVOS DE HORARIOS DE TRABAJO NO ALCANZO A LLEGAR A SU CITA</t>
  </si>
  <si>
    <t>N0425474</t>
  </si>
  <si>
    <t>GB4755D</t>
  </si>
  <si>
    <t>AMADOR JAQUEZ PABLO</t>
  </si>
  <si>
    <t>M0034943</t>
  </si>
  <si>
    <t>GR3335C</t>
  </si>
  <si>
    <t>AGRICOLA MONALISA S.P.R DE R.L.</t>
  </si>
  <si>
    <t>JK002784</t>
  </si>
  <si>
    <t>GRE844B</t>
  </si>
  <si>
    <t>RUIZ AGUILAR CHRISTIANIAN</t>
  </si>
  <si>
    <t>SE REPROGRAMA CITA PARA EL 09/02</t>
  </si>
  <si>
    <t>GP493703</t>
  </si>
  <si>
    <t>GTL625B</t>
  </si>
  <si>
    <t>NIETO LANUZA JOSE ARMANDO</t>
  </si>
  <si>
    <t>DIAG.  SEGUROS DE PUERTAS NO ABREN</t>
  </si>
  <si>
    <t>G1392500</t>
  </si>
  <si>
    <t>GM2238C</t>
  </si>
  <si>
    <t>MELGOZA GUTIERREZ OCTAVIO</t>
  </si>
  <si>
    <t>H0248278</t>
  </si>
  <si>
    <t>FZ1741C</t>
  </si>
  <si>
    <t>CONSTRUCCIONES ELECTROMECANICAS DIPROZ</t>
  </si>
  <si>
    <t>J1609592</t>
  </si>
  <si>
    <t>GVT002</t>
  </si>
  <si>
    <t>VILLEGAS RUIZ RAÚL</t>
  </si>
  <si>
    <t>S340 / AJUSTAR PLASTICOS  DE LODERAS DELANTERAS</t>
  </si>
  <si>
    <t>HS829335</t>
  </si>
  <si>
    <t>GUN772D</t>
  </si>
  <si>
    <t>N1331665</t>
  </si>
  <si>
    <t>ASENCIO BAUTISTA HIPOLITO</t>
  </si>
  <si>
    <t>L0001039</t>
  </si>
  <si>
    <t>K1154219</t>
  </si>
  <si>
    <t>RAMIREZ MENDEZ EZEQUIEL</t>
  </si>
  <si>
    <t>LM097524</t>
  </si>
  <si>
    <t>DIAG. RECHINIDO EN LLANTAS AL FRENAR</t>
  </si>
  <si>
    <t>GW427623</t>
  </si>
  <si>
    <t>GVF836C</t>
  </si>
  <si>
    <t>CAMPOS AGUILAR MA GUADALUPE</t>
  </si>
  <si>
    <t>L0001021</t>
  </si>
  <si>
    <t>LD052254</t>
  </si>
  <si>
    <t>T-138407</t>
  </si>
  <si>
    <t>LD052519</t>
  </si>
  <si>
    <t>H29BHG</t>
  </si>
  <si>
    <t>NW212079</t>
  </si>
  <si>
    <t>S23BMV</t>
  </si>
  <si>
    <t>NS540730</t>
  </si>
  <si>
    <t>U77BJL</t>
  </si>
  <si>
    <t>S310 / DIAG. PERILLA DE ACC NO FUNCIONA (SÓLO SE RECIBE)</t>
  </si>
  <si>
    <t>BC646388</t>
  </si>
  <si>
    <t>GXG582D</t>
  </si>
  <si>
    <t>ORTIZ GARCIA ISMAEL</t>
  </si>
  <si>
    <t xml:space="preserve">S20 / COSTO EMPLEADO TOYOTA </t>
  </si>
  <si>
    <t>N1234189</t>
  </si>
  <si>
    <t>GMJ039E</t>
  </si>
  <si>
    <t>BATA RODRIGUEZ JESUS ADAN</t>
  </si>
  <si>
    <t>GU538749</t>
  </si>
  <si>
    <t>GXS006B</t>
  </si>
  <si>
    <t>MACIAS ALVAREZ MA. LUCIA</t>
  </si>
  <si>
    <t>L1639488</t>
  </si>
  <si>
    <t>67L173</t>
  </si>
  <si>
    <t>JUAREZ RAMIREZ MARIA CRISTINA</t>
  </si>
  <si>
    <t>N0065380</t>
  </si>
  <si>
    <t>GD1762D</t>
  </si>
  <si>
    <t xml:space="preserve">OMRG  </t>
  </si>
  <si>
    <t>REM. DISCOS, BALEROS Y BALATAS DELANTERAS</t>
  </si>
  <si>
    <t>MK012968</t>
  </si>
  <si>
    <t>PEF2963</t>
  </si>
  <si>
    <t>Marcamos de la agencia y enviamos whtas y no responde, asesor Erika nos indica lo siguiente: cita 111180, Quiere reprogramar No llego Y no va a poder llegar</t>
  </si>
  <si>
    <t>S70 / A+B</t>
  </si>
  <si>
    <t>N1323522</t>
  </si>
  <si>
    <t>SU6068B</t>
  </si>
  <si>
    <t>AC/ TDGR</t>
  </si>
  <si>
    <t>N1240630</t>
  </si>
  <si>
    <t>GNP376E</t>
  </si>
  <si>
    <t>DISTRIBUIDORA DE MEDICAMENTOS GENERICOS SA</t>
  </si>
  <si>
    <t>GLAC</t>
  </si>
  <si>
    <t>H1045322</t>
  </si>
  <si>
    <t>GGA420E</t>
  </si>
  <si>
    <t xml:space="preserve">ORTIZ VEGA INDRA </t>
  </si>
  <si>
    <t>M0424271</t>
  </si>
  <si>
    <t>GS4541C</t>
  </si>
  <si>
    <t>AVILA PEÑA RICARDO</t>
  </si>
  <si>
    <t>I-140118</t>
  </si>
  <si>
    <t>PUL. Y ENCE.</t>
  </si>
  <si>
    <t>AR057398</t>
  </si>
  <si>
    <t>GYR133D</t>
  </si>
  <si>
    <t>ARGUELLO AVENDAÑO CARLOS ARTURO</t>
  </si>
  <si>
    <t>SEAT</t>
  </si>
  <si>
    <t xml:space="preserve">DIAG. TESTIGO PRESION NEUMATICOS </t>
  </si>
  <si>
    <t>P0006318</t>
  </si>
  <si>
    <t>ABOYTES ENRIQUEZ LAURA PATRICIA</t>
  </si>
  <si>
    <t>DIAG.</t>
  </si>
  <si>
    <t>MS037495</t>
  </si>
  <si>
    <t>67L112</t>
  </si>
  <si>
    <t>PACHECO TRANSREFRIGERADOS Y LOGISTICA</t>
  </si>
  <si>
    <t>S220 / DIAG. SE APAGA Y PRENDEN LOS TESTIGOS AL CIRCULAR / S220</t>
  </si>
  <si>
    <t>BC698889</t>
  </si>
  <si>
    <t>UNL004D</t>
  </si>
  <si>
    <t>CORTES FLORES IRMA</t>
  </si>
  <si>
    <t>OMRG / GLAC / JOAM</t>
  </si>
  <si>
    <t>K0266136</t>
  </si>
  <si>
    <t>COMERCIALIZADORA AGROSAG BAJA</t>
  </si>
  <si>
    <t>MOVIL</t>
  </si>
  <si>
    <t>M1316741</t>
  </si>
  <si>
    <t>KD004146</t>
  </si>
  <si>
    <t>GLB115D</t>
  </si>
  <si>
    <t>GLAC / JOAM</t>
  </si>
  <si>
    <t>Cliente nos indica lo siguiente:Mil disculpas, Me salio un tramite de emergencia, Te confirmo la siguiente semana que dia reprogramamos</t>
  </si>
  <si>
    <t>S110 / LAVADO VESTIDURAS</t>
  </si>
  <si>
    <t>JK021273</t>
  </si>
  <si>
    <t>GYX793B</t>
  </si>
  <si>
    <t>ARELLANO RODRIGUEZ MARIA GUADALUPE</t>
  </si>
  <si>
    <t>S190 / A+B</t>
  </si>
  <si>
    <t>L3108521</t>
  </si>
  <si>
    <t>65L645</t>
  </si>
  <si>
    <t>MARQUESADA CELULAR S. DE R.L. DE C.V.</t>
  </si>
  <si>
    <t>LJ034477</t>
  </si>
  <si>
    <t>GRP003D</t>
  </si>
  <si>
    <t>LOPEZ PEREZ JAVIER ADAN</t>
  </si>
  <si>
    <t>N0426263</t>
  </si>
  <si>
    <t>GB9946D</t>
  </si>
  <si>
    <t>HILOS Y RAFIAS SAN JOSE SA DE CV</t>
  </si>
  <si>
    <t>L0007199</t>
  </si>
  <si>
    <t>GU3292A</t>
  </si>
  <si>
    <t>AGRIJIUSA SPR DE RL DE CV</t>
  </si>
  <si>
    <t>GP369104</t>
  </si>
  <si>
    <t>GHY270D</t>
  </si>
  <si>
    <t>RIVERA GOMEZ BERENICE</t>
  </si>
  <si>
    <t>S-136523</t>
  </si>
  <si>
    <t>K6199752</t>
  </si>
  <si>
    <t>GPU990D</t>
  </si>
  <si>
    <t>GRUPO FOBOVA JUVENTINO ROSAS S.A. DE C.V.</t>
  </si>
  <si>
    <t>KJ015414</t>
  </si>
  <si>
    <t>65L431</t>
  </si>
  <si>
    <t>PLAZA ALMANZA J ANTONIO</t>
  </si>
  <si>
    <t>S90 / DIAG. TESTIGO DE ABS ENCENDIDO</t>
  </si>
  <si>
    <t>ALONSO JARAMILLO MARIA DE JESUS</t>
  </si>
  <si>
    <t>FTP / JOAM / AC</t>
  </si>
  <si>
    <t>PT108545</t>
  </si>
  <si>
    <t>JX92784</t>
  </si>
  <si>
    <t>JARDON SANCHEZ VICTOR EDUARDO</t>
  </si>
  <si>
    <t>S30 / COSTO EMPLEADO TOYOTA</t>
  </si>
  <si>
    <t>MJ035240</t>
  </si>
  <si>
    <t>UMP884F</t>
  </si>
  <si>
    <t>NUÑEZ MARMOLEJO ALEJANDRO</t>
  </si>
  <si>
    <t>G0168743</t>
  </si>
  <si>
    <t>GA7619C</t>
  </si>
  <si>
    <t>GARCIA JAQUELINE</t>
  </si>
  <si>
    <t>MK021435</t>
  </si>
  <si>
    <t>GMZ964E</t>
  </si>
  <si>
    <t>MARTHA RAMIREZ ZAMUDIO</t>
  </si>
  <si>
    <t>N1253942</t>
  </si>
  <si>
    <t>VERA HERNANDEZ JUAN CARLOS</t>
  </si>
  <si>
    <t>S30 / REMP. FILTRO AC  / REMP FILTRO IRE MOTOR / A+B</t>
  </si>
  <si>
    <t>N1328426</t>
  </si>
  <si>
    <t>GS7526C</t>
  </si>
  <si>
    <t>S190 / DIAG. LLANTA TRACERA IZQ</t>
  </si>
  <si>
    <t>CL039941</t>
  </si>
  <si>
    <t>GDX963D</t>
  </si>
  <si>
    <t>PINEDA MENDOZA JUAN JOSE</t>
  </si>
  <si>
    <t>GLAC / JOAM / OMRG</t>
  </si>
  <si>
    <t>POR MOTIVOS DE SALUD , TUVO QUE REPROGRAMAR SU CITA</t>
  </si>
  <si>
    <t>N1325404</t>
  </si>
  <si>
    <t>GB4783D</t>
  </si>
  <si>
    <t>KK004107</t>
  </si>
  <si>
    <t>GVW941B</t>
  </si>
  <si>
    <t>MARTINEZ SANCHEZ ARACELI</t>
  </si>
  <si>
    <t>GY109401</t>
  </si>
  <si>
    <t>GWL052B</t>
  </si>
  <si>
    <t>ROJAS ESPITIA ERNESTO</t>
  </si>
  <si>
    <t>S60
ACTIVACION DE APLICACIÓN MAPS (GPS)</t>
  </si>
  <si>
    <t>LJ023625</t>
  </si>
  <si>
    <t>66L139</t>
  </si>
  <si>
    <t>TOVAR LERMA CUTBERTO</t>
  </si>
  <si>
    <t>S20
ACTIVACION APLICACIÓN MAPS (GPS)
INSTA.PELICULA DE SEGURIDAD</t>
  </si>
  <si>
    <t>N3167184</t>
  </si>
  <si>
    <t>67L868</t>
  </si>
  <si>
    <t>N1252980</t>
  </si>
  <si>
    <t>SPN000</t>
  </si>
  <si>
    <t>GOMEZ PORTUGAL OLIVEROS ESTEFANIA</t>
  </si>
  <si>
    <t>K1621131</t>
  </si>
  <si>
    <t>67L629</t>
  </si>
  <si>
    <t>LEAL TAMAYO CARLOS</t>
  </si>
  <si>
    <t>J1136725</t>
  </si>
  <si>
    <t>G12AYP</t>
  </si>
  <si>
    <t>YOKOYAMA HAYASHI SATORU</t>
  </si>
  <si>
    <t>7C666236</t>
  </si>
  <si>
    <t>GMB112C</t>
  </si>
  <si>
    <t>CADENAS CAMPOS JORGE</t>
  </si>
  <si>
    <t xml:space="preserve">CAMPAÑA K0Q: INSTA DE LA BOLSA DE AIRE DEL PASAJERO </t>
  </si>
  <si>
    <t>GP366479</t>
  </si>
  <si>
    <t>GNJ737C</t>
  </si>
  <si>
    <t>GUTIERREZ MORENO GABRIELA</t>
  </si>
  <si>
    <t>Perdon no podre asistir cambiarla para el siguiente sabado por favor se reprogramda para el dia 04.02.23 FOLIO: 111275</t>
  </si>
  <si>
    <t>M1211608</t>
  </si>
  <si>
    <t>GJM389D</t>
  </si>
  <si>
    <t>VALIENTE MARTINEZ JOSE GERARDO</t>
  </si>
  <si>
    <t>INSTA.DESCANZA BRAZOS (DPOK)</t>
  </si>
  <si>
    <t>NJ018352</t>
  </si>
  <si>
    <t>URIBE DERRAMADERO IVONNE ANDREA</t>
  </si>
  <si>
    <t>CAMPAÑA 22TA03: ACTUALIZACION SOFWARE</t>
  </si>
  <si>
    <t>NU052020</t>
  </si>
  <si>
    <t>68L292</t>
  </si>
  <si>
    <t>DEANDA CADENA PATRICIA</t>
  </si>
  <si>
    <t>LP034309</t>
  </si>
  <si>
    <t>GWW965B</t>
  </si>
  <si>
    <t>REYES MAXIMIANO EDGAR</t>
  </si>
  <si>
    <t>EP092873</t>
  </si>
  <si>
    <t>GYK674B</t>
  </si>
  <si>
    <t>ALMANZA LEON FRANCISCO JAVIER</t>
  </si>
  <si>
    <t>J1096196</t>
  </si>
  <si>
    <t>GRS537C</t>
  </si>
  <si>
    <t>GARCIA JUAREZ LILIANA</t>
  </si>
  <si>
    <t>CAMPAÑA 20TA03: INSTA. KIT ARNES DE BOLSAS AIRE</t>
  </si>
  <si>
    <t>FP211271</t>
  </si>
  <si>
    <t>ESTEBAN ONTIVEROS CANTERO</t>
  </si>
  <si>
    <t>SOLICITA REPORGRAMACION PARA EL SABADO 28/01</t>
  </si>
  <si>
    <t>JS906776</t>
  </si>
  <si>
    <t>ARREDONDO MALDONADO LUIS ISRAEL</t>
  </si>
  <si>
    <t>N1420479</t>
  </si>
  <si>
    <t>GU3007C</t>
  </si>
  <si>
    <t>FITORGANICA SA DE CV</t>
  </si>
  <si>
    <t>G0243510</t>
  </si>
  <si>
    <t>GC0114D</t>
  </si>
  <si>
    <t>CAMACHO GAMEZ JORGE ESAU</t>
  </si>
  <si>
    <t>INSTA.CATALIZADOR (DPOK)</t>
  </si>
  <si>
    <t>H0247335</t>
  </si>
  <si>
    <t>GR34928</t>
  </si>
  <si>
    <t>GARCIA OLALDE MA AUXILIO</t>
  </si>
  <si>
    <t>GPR226E</t>
  </si>
  <si>
    <t>GARCIA GALVAN ALFREDO</t>
  </si>
  <si>
    <t>H1091656</t>
  </si>
  <si>
    <t>ARAMBURO PACHECO ANA CRISTINA</t>
  </si>
  <si>
    <t>MP072459</t>
  </si>
  <si>
    <t>GYA211D</t>
  </si>
  <si>
    <t>REGALADO SANCHEZ JULIO CESAR</t>
  </si>
  <si>
    <r>
      <t xml:space="preserve">CAMBIO DE CALAVERA </t>
    </r>
    <r>
      <rPr>
        <b/>
        <sz val="10"/>
        <rFont val="Calibri"/>
        <family val="2"/>
        <scheme val="minor"/>
      </rPr>
      <t>(DPOK)</t>
    </r>
  </si>
  <si>
    <r>
      <t>INSTA.CACAHUATES</t>
    </r>
    <r>
      <rPr>
        <b/>
        <sz val="10"/>
        <rFont val="Calibri"/>
        <family val="2"/>
        <scheme val="minor"/>
      </rPr>
      <t xml:space="preserve"> (DPOK)</t>
    </r>
    <r>
      <rPr>
        <sz val="10"/>
        <rFont val="Calibri"/>
        <family val="2"/>
        <scheme val="minor"/>
      </rPr>
      <t xml:space="preserve">
ALINEACION</t>
    </r>
  </si>
  <si>
    <t>MP148698</t>
  </si>
  <si>
    <t>GKF289C</t>
  </si>
  <si>
    <t>MANRIQUEZ GONZALEZ JORGE ALEJANDRO</t>
  </si>
  <si>
    <t>El Sr Jorge Nos Indica Cancelar su cita</t>
  </si>
  <si>
    <t>NW196496</t>
  </si>
  <si>
    <t>GPR435E</t>
  </si>
  <si>
    <t>LOYOLA ROSAS MA. INES NORMA</t>
  </si>
  <si>
    <t>DIAG.NO SUENAN LAS BOCINAS TRASERAS</t>
  </si>
  <si>
    <t>ELEMENT FLEET MANAGEMENT CORPORATION MEXIC</t>
  </si>
  <si>
    <t>J0178812</t>
  </si>
  <si>
    <t>GE7443C</t>
  </si>
  <si>
    <t>LA PROXIMA ESTACION SPR DE RL</t>
  </si>
  <si>
    <t>T-141623</t>
  </si>
  <si>
    <t>CAMBIO DE CHAPAS DELANTERAS (DPOK)</t>
  </si>
  <si>
    <t>OSORIO MIRON ANTONIO</t>
  </si>
  <si>
    <t>S60
ALINEACION
BALANCEO</t>
  </si>
  <si>
    <t>EM164141</t>
  </si>
  <si>
    <t>GN79200</t>
  </si>
  <si>
    <t>VALDOVINOAS HERNANDEZ JOSE ALFREDO</t>
  </si>
  <si>
    <t>OMRG/ TIERRY</t>
  </si>
  <si>
    <t>TRAJO OTRA UNIDAD  A SERVICIO</t>
  </si>
  <si>
    <t>S230
ALINEACION
BALANCEO</t>
  </si>
  <si>
    <t>K0262558</t>
  </si>
  <si>
    <t>GH8312C</t>
  </si>
  <si>
    <t>RDO EQUIPMENT DE MEXICO S DE RL DE CV</t>
  </si>
  <si>
    <t>HP661116</t>
  </si>
  <si>
    <t>SP11111</t>
  </si>
  <si>
    <t>GONZALEZ MALDONADO CARLOS ALEJANDRO</t>
  </si>
  <si>
    <r>
      <t xml:space="preserve">CAMBIO DE ESTABILIZADORES Y PROGRAMACION </t>
    </r>
    <r>
      <rPr>
        <b/>
        <sz val="10"/>
        <rFont val="Calibri"/>
        <family val="2"/>
        <scheme val="minor"/>
      </rPr>
      <t>(DPOK)</t>
    </r>
  </si>
  <si>
    <t>CAMPAÑA DISPONIBLE 20TA03: INSTA KIT ARNES BOLSA DE AIRE</t>
  </si>
  <si>
    <t>H0249046</t>
  </si>
  <si>
    <t>GV8902A</t>
  </si>
  <si>
    <t>RODRIGUEZ ORDUÑO ELIAS</t>
  </si>
  <si>
    <t>M1214524</t>
  </si>
  <si>
    <t>CERVANTES PANTOJA NICOLAS</t>
  </si>
  <si>
    <t xml:space="preserve">Cliente nuevo  se comunica para programar su cita al momento de  realizar su recordatorio de cita ya no Confirma </t>
  </si>
  <si>
    <t>S10   (RECIBE MARCO)</t>
  </si>
  <si>
    <t>N1326223</t>
  </si>
  <si>
    <t>GERVACIO AGUILAR MIRIAM</t>
  </si>
  <si>
    <t>DIAG,RUIDO EN BALATAS DELANTERAS
DIAG,RUIDO EN BALATAS TRASERAS
DIAG,VOLANTE TRUENA AL DAR VUELTA DERECH</t>
  </si>
  <si>
    <t>J6187730</t>
  </si>
  <si>
    <t>GVW548D</t>
  </si>
  <si>
    <t>ALCAMARE INTERNATIONAL RECYCLING GROUP S D</t>
  </si>
  <si>
    <t>S310</t>
  </si>
  <si>
    <t>J0257978</t>
  </si>
  <si>
    <t>GH5392C</t>
  </si>
  <si>
    <t>S190   (RECIBE MARCO)
ALINEACION
BALANCEO</t>
  </si>
  <si>
    <t>E0112586</t>
  </si>
  <si>
    <t>GE7313B</t>
  </si>
  <si>
    <t>REFACCIONES Y ACCESORIOS PARA LA INDUSTRIA</t>
  </si>
  <si>
    <t>OMRG / TIERRY</t>
  </si>
  <si>
    <t>M1215040</t>
  </si>
  <si>
    <t>GUX662D</t>
  </si>
  <si>
    <t>JIMENEZ ORTIZ IBSAN ABISAY</t>
  </si>
  <si>
    <t>DS288092</t>
  </si>
  <si>
    <t>GRM495D</t>
  </si>
  <si>
    <t>JIMENEZ OLIVARES CONSUELO</t>
  </si>
  <si>
    <t>E0006732</t>
  </si>
  <si>
    <t>GL7085B</t>
  </si>
  <si>
    <t>BAEZA CALDERON MIGUEL ANGEL</t>
  </si>
  <si>
    <t>S30
ALINEACION 
BALANCEO</t>
  </si>
  <si>
    <t>LK005638</t>
  </si>
  <si>
    <t>GLV085D</t>
  </si>
  <si>
    <t>MARTINEZ CENTENO JOSE</t>
  </si>
  <si>
    <t>S170   (RECIBE MARCO)</t>
  </si>
  <si>
    <t>HP668458</t>
  </si>
  <si>
    <t>GPV493D</t>
  </si>
  <si>
    <t>FERNANDEZ MORALES ROBERTO</t>
  </si>
  <si>
    <t>S530</t>
  </si>
  <si>
    <t>BU757539</t>
  </si>
  <si>
    <t>856XWC</t>
  </si>
  <si>
    <t>OROPEZA MEJIA JESUS</t>
  </si>
  <si>
    <t>S90
ALINEACION 
BALANCEO</t>
  </si>
  <si>
    <t>G0165013</t>
  </si>
  <si>
    <t>GC6925C</t>
  </si>
  <si>
    <t>AGROPRODUCTOS GUTY SPR DE RL</t>
  </si>
  <si>
    <t>JW800335</t>
  </si>
  <si>
    <t>GXY084A</t>
  </si>
  <si>
    <t>GARCIA CORTEZ SONIA</t>
  </si>
  <si>
    <t>DIAG,TESTIGO CHEK ENGINE ENCENDIDO EN EL TABLERO</t>
  </si>
  <si>
    <t>8C883982</t>
  </si>
  <si>
    <t>MARTINEZ MAGDALENO JUAN JOSE</t>
  </si>
  <si>
    <t>SE CORRIJIO LA FALLA Y NO TUVO NECESIDAD DE INGRESAR A TALLER</t>
  </si>
  <si>
    <t>JW811335</t>
  </si>
  <si>
    <t>GUN770D</t>
  </si>
  <si>
    <t>CAAA/ THIERRY</t>
  </si>
  <si>
    <t>S70 
ALINEACION
BALANCEO</t>
  </si>
  <si>
    <t>N1328345</t>
  </si>
  <si>
    <t>UK62664</t>
  </si>
  <si>
    <t>LA FORTALEZA AGROSERVICIOS</t>
  </si>
  <si>
    <t>JP738095</t>
  </si>
  <si>
    <t>GNJ154D</t>
  </si>
  <si>
    <t>TELLO GONZALEZ ARMANDO</t>
  </si>
  <si>
    <t>M1222988</t>
  </si>
  <si>
    <t>GKK884E</t>
  </si>
  <si>
    <t>MANCERA SANCHEZ MA DEL CARMEN</t>
  </si>
  <si>
    <t>INSTA.BIRLOS DE SEGURIDAD</t>
  </si>
  <si>
    <t>ES433317</t>
  </si>
  <si>
    <t>UP767B</t>
  </si>
  <si>
    <t>CERVANTES CASTRO HECTOR</t>
  </si>
  <si>
    <t>N3004159</t>
  </si>
  <si>
    <t>GPH815E</t>
  </si>
  <si>
    <t>FLORES BAUTISTA HECTOR</t>
  </si>
  <si>
    <t>DPOK: CAMBIO DE CILINDROS</t>
  </si>
  <si>
    <t>LS083452</t>
  </si>
  <si>
    <t>GVF132C</t>
  </si>
  <si>
    <t>JIMENEZ GARCIA JOSE ALFREDO</t>
  </si>
  <si>
    <t>N3185100</t>
  </si>
  <si>
    <t>OLIVER ALVAREZ SERGIO EDGAR</t>
  </si>
  <si>
    <t>JK021835</t>
  </si>
  <si>
    <t>GUY943C</t>
  </si>
  <si>
    <t>VILLA CASTAÑEDA EUSTOLIA</t>
  </si>
  <si>
    <t>MK016628</t>
  </si>
  <si>
    <t>GJM025E</t>
  </si>
  <si>
    <t>RANGEL BEDIA JAVIER JESUS</t>
  </si>
  <si>
    <t>CW107371</t>
  </si>
  <si>
    <t>GSV209C</t>
  </si>
  <si>
    <t>ALEMAN BUSTAMANTE FAUSTINO</t>
  </si>
  <si>
    <t>MW182866</t>
  </si>
  <si>
    <t>GNE568E</t>
  </si>
  <si>
    <t>ZARAGOZA MARTINEZ JOSE ALEJANDRO</t>
  </si>
  <si>
    <t>H0247875</t>
  </si>
  <si>
    <t>GL9282B</t>
  </si>
  <si>
    <t>RAZO VAZQUEZ MA. CRUZ</t>
  </si>
  <si>
    <t>S50 / CAMBIO GOMAS LIMPIAPARABRISAS</t>
  </si>
  <si>
    <t>K1628371</t>
  </si>
  <si>
    <t>66L737</t>
  </si>
  <si>
    <t>KD007441</t>
  </si>
  <si>
    <t>GUZ863C</t>
  </si>
  <si>
    <t>REYNOSO SIMROTH JUDITH YOLANDA</t>
  </si>
  <si>
    <t>INST. CARCAZA Y LUNETA DE ESPEJO RETROVISOR / INST. TAPA DE LA BARRA DEL PORTA EQUIPAJE</t>
  </si>
  <si>
    <t>HS783881</t>
  </si>
  <si>
    <t>GHX038C</t>
  </si>
  <si>
    <t>GARZA LLAVE JESSICA ANTUANETTE</t>
  </si>
  <si>
    <t>GK004502</t>
  </si>
  <si>
    <t>055FVG</t>
  </si>
  <si>
    <t>FERNANDEZ URIOSTEGUI ELISEO</t>
  </si>
  <si>
    <t>DIAG. EN PALANCA DE VELOCIDADES</t>
  </si>
  <si>
    <t>CW121770</t>
  </si>
  <si>
    <t>ORTEGA ARANA TERESA</t>
  </si>
  <si>
    <t>Cliente Nos Indica lo sig. Buenas tardes, agradezco el recordatorio,me surgió un imprevisto no puedo acudir,posteriormente agendarte nueva cita,gracias</t>
  </si>
  <si>
    <t>INST AMORT FRONTALES / ALINEACION</t>
  </si>
  <si>
    <t>GM6391D</t>
  </si>
  <si>
    <t>LS056153</t>
  </si>
  <si>
    <t>GSV049C</t>
  </si>
  <si>
    <t>PINTURAS Y PEGAMENTOS DEL CENTRO SA</t>
  </si>
  <si>
    <t>N0427666</t>
  </si>
  <si>
    <t>LARA CELAYA JOSE GERARDO</t>
  </si>
  <si>
    <t>TUVO UN IMPREVISTO FAMILIAR Y TUVO QUE REPROGRAMAR SU CITA</t>
  </si>
  <si>
    <t>LM120328</t>
  </si>
  <si>
    <t>GM9975B</t>
  </si>
  <si>
    <t>WATER WELL DRILLING SA DE CV</t>
  </si>
  <si>
    <t>DPOK: INST. VISERA IZQ</t>
  </si>
  <si>
    <t>DIAG. CRISTAL DE PUERTA DESCUADRADO (LADO COPILOTO)</t>
  </si>
  <si>
    <t>AM104716</t>
  </si>
  <si>
    <t>GW5722A</t>
  </si>
  <si>
    <t>JUAREZ CRUZ JORGE</t>
  </si>
  <si>
    <t>NS095600</t>
  </si>
  <si>
    <t>35F297</t>
  </si>
  <si>
    <t>VERBOONEN KHOURY EDUARDO</t>
  </si>
  <si>
    <t>INST. BALATAS DELANTERAS / PURGADO DE FRENOS</t>
  </si>
  <si>
    <t>NS543438</t>
  </si>
  <si>
    <t>PDH1925</t>
  </si>
  <si>
    <t>DWK LIFE SCIENCES S. DE RL.DE C.V.</t>
  </si>
  <si>
    <r>
      <t xml:space="preserve">S50 </t>
    </r>
    <r>
      <rPr>
        <b/>
        <sz val="10"/>
        <rFont val="Calibri"/>
        <family val="2"/>
        <scheme val="minor"/>
      </rPr>
      <t>(SOLO SE RECIBE)</t>
    </r>
  </si>
  <si>
    <t>M1211603</t>
  </si>
  <si>
    <t>GKY442D</t>
  </si>
  <si>
    <t>LOPEZ PEREZ ROY ESDRAS</t>
  </si>
  <si>
    <t>POR HORARIOS DE TRABAJO  NO ALCANZO A LLEGAR A SU CITA</t>
  </si>
  <si>
    <t>H3553193</t>
  </si>
  <si>
    <t>65L884</t>
  </si>
  <si>
    <t>VARGAS GARCIA MARCIANA</t>
  </si>
  <si>
    <t>S30 / DIAG. GENERAL EN SUSPENSIÓN (SOLICITÓ ARRENDADORA, NO DIEROM INFO PARA DIAG.)</t>
  </si>
  <si>
    <t>J1614424</t>
  </si>
  <si>
    <t>63L271</t>
  </si>
  <si>
    <t>ALD AUTOMOTIVE SA DE CV</t>
  </si>
  <si>
    <t>Empresa ALD, Indica que utilizaron la unidad y salio fuera no hay dia para que acudan</t>
  </si>
  <si>
    <t>REEMP. BALATAS TRASERAS</t>
  </si>
  <si>
    <t>La unidad fue ocupada pero fue concretada 26.01.23</t>
  </si>
  <si>
    <t>MT011325</t>
  </si>
  <si>
    <t>GS2225C</t>
  </si>
  <si>
    <t>CENTENO MELECIO ALDO ROBERTO</t>
  </si>
  <si>
    <t>S100 / LAVADO DE INYECTORES</t>
  </si>
  <si>
    <t>DK006194</t>
  </si>
  <si>
    <t>GTY5102</t>
  </si>
  <si>
    <t>MARTINEZ PEREZ ALEJANDRO</t>
  </si>
  <si>
    <t>GVF427C</t>
  </si>
  <si>
    <t>ALMANZA TORRES MARIA DEL PILAR</t>
  </si>
  <si>
    <t>22TA03</t>
  </si>
  <si>
    <t>MS017242</t>
  </si>
  <si>
    <t>66L815</t>
  </si>
  <si>
    <t>PROYECTOS DE INGENIERIA APLICADA SA DE</t>
  </si>
  <si>
    <t>La verdad se me pasó como salí temprano de tu casa, Te pido una disculpa, Me puedes re agendar ? Se reagenda 27.01.23 folio: 111381</t>
  </si>
  <si>
    <t>DIAG. TESTIGO ENCENDIDO (CHECK ENGINE Y SISTEMA DE ESTABILIDAD)</t>
  </si>
  <si>
    <t>AM050348</t>
  </si>
  <si>
    <t>CREAXION SOLUCIONES INTELIGENTES SA DE CV</t>
  </si>
  <si>
    <t>Cliente nuevo de la ciuda de irapuato nos indica lo sig: Hola buenos días perdón ya no puede ir y se me paso marcarte ..entre aún curso acabo de salir pero Karla. Mela puedes cancelar si pero le puedo marcar en estos días para reagendar??</t>
  </si>
  <si>
    <t>S20 (SERVICIO SIN COSTO, AUTORIZADO POR G.S.)</t>
  </si>
  <si>
    <t>NJ033890</t>
  </si>
  <si>
    <t>GPR481E</t>
  </si>
  <si>
    <t>GUTIERREZ SERRANO LUZ VIOLETA</t>
  </si>
  <si>
    <t>N1243024</t>
  </si>
  <si>
    <t>PNL859A</t>
  </si>
  <si>
    <t>INDUSTRIAS PEGA DURO SA DE CV</t>
  </si>
  <si>
    <t>PT111116</t>
  </si>
  <si>
    <t>AUTOTRANSPORTES OBASA DEL CENTRO SA DE</t>
  </si>
  <si>
    <t>S30 / DIAG. TRONIDO EN SUSPENSION LADO CONDUCTOR</t>
  </si>
  <si>
    <t>N3013524</t>
  </si>
  <si>
    <t>GTL059E</t>
  </si>
  <si>
    <t>COCONI ORTEGA MERCEDES GABRIELA</t>
  </si>
  <si>
    <t>GALC / JOAM / CAAA</t>
  </si>
  <si>
    <t>NS122748</t>
  </si>
  <si>
    <t>RAMIREZ JURADO LISANDRA MAGALI</t>
  </si>
  <si>
    <t>MS084157</t>
  </si>
  <si>
    <t>SEDFAR S DE RL DE CV</t>
  </si>
  <si>
    <t>MW126448</t>
  </si>
  <si>
    <t>GTG564D</t>
  </si>
  <si>
    <t>YAÑEZ SALDAÑA GABRIEL ARTURO</t>
  </si>
  <si>
    <t>DC050464</t>
  </si>
  <si>
    <t>GGH953D</t>
  </si>
  <si>
    <t>ALMAGUER JASSO MA. DEL RAYO IVONNE</t>
  </si>
  <si>
    <t>N1418684</t>
  </si>
  <si>
    <t>TM1914F</t>
  </si>
  <si>
    <t>JIMENEZ MARQUEZ ROBERTO</t>
  </si>
  <si>
    <t>L1408505</t>
  </si>
  <si>
    <t>GF9494C</t>
  </si>
  <si>
    <t>REGONZA REFACCIONES S.A. DE C.V.</t>
  </si>
  <si>
    <t>G3532475</t>
  </si>
  <si>
    <t>UPT745B</t>
  </si>
  <si>
    <t>ELGUEA VEJAR SILVIA</t>
  </si>
  <si>
    <t>HS811142</t>
  </si>
  <si>
    <t>GHX079E</t>
  </si>
  <si>
    <t>RAMOS LEMARROY RUBEN</t>
  </si>
  <si>
    <t>DM139527</t>
  </si>
  <si>
    <t>GW7968A</t>
  </si>
  <si>
    <t>MALDONADO RODRIGUEZ DANIEL</t>
  </si>
  <si>
    <t>MK021787</t>
  </si>
  <si>
    <t>GMU394E</t>
  </si>
  <si>
    <t>PFP COMERCIALIZADORA S DE RL DE CV</t>
  </si>
  <si>
    <t>INSTITUTO MARIA DEL REFUGIO</t>
  </si>
  <si>
    <t>RETIRAR BIRLO DE SEGURIDAD</t>
  </si>
  <si>
    <t>GY142787</t>
  </si>
  <si>
    <t>DIAZ HERNANDEZ GILBERTO</t>
  </si>
  <si>
    <t>S100 / DUPLICADO DE LLAVE</t>
  </si>
  <si>
    <t>H3036121</t>
  </si>
  <si>
    <t>NXY4255</t>
  </si>
  <si>
    <t>RAYON GUERRERO LUIS FRANCISCO</t>
  </si>
  <si>
    <t>N3013825</t>
  </si>
  <si>
    <t>GTL976E</t>
  </si>
  <si>
    <t>TRANSPORTES SANMIGUELITOURS SA DE CV</t>
  </si>
  <si>
    <t>LJ022923</t>
  </si>
  <si>
    <t>TRRI S.A DE C.V.</t>
  </si>
  <si>
    <t>CLIENTE  DE PASO , NO ES DE LA CIUDAD Y NO ALCANZO A LLEGAR  ASU CITA</t>
  </si>
  <si>
    <t>DPOK: REEMPLAZO DE CUBREPOLVOS</t>
  </si>
  <si>
    <t>DPOK: INST 4 LLANTAS / A Y B</t>
  </si>
  <si>
    <t>GVN773D</t>
  </si>
  <si>
    <t>DPOK: REEMP AMORTIGUADORES Y SOPORTE</t>
  </si>
  <si>
    <t>4S160650</t>
  </si>
  <si>
    <t>GLY740C</t>
  </si>
  <si>
    <t>H1077833</t>
  </si>
  <si>
    <t>GPX328C</t>
  </si>
  <si>
    <t>AGUILAR RODRIGUEZ MARIANA</t>
  </si>
  <si>
    <t>L1140277</t>
  </si>
  <si>
    <t>17J339</t>
  </si>
  <si>
    <t>PRAXAIR MEXICO S DE RL DE CV</t>
  </si>
  <si>
    <t>JP742345</t>
  </si>
  <si>
    <t>GLX510C</t>
  </si>
  <si>
    <t>RAMIREZ RODRIGUEZ SELENE</t>
  </si>
  <si>
    <t>S190 (SOLO SE RECIBE)</t>
  </si>
  <si>
    <t>CW146868</t>
  </si>
  <si>
    <t>GUW510C</t>
  </si>
  <si>
    <t>CERVANTES LORENZO RICARDO</t>
  </si>
  <si>
    <t>S30 / A Y B / LAVADO VESTIDURAS</t>
  </si>
  <si>
    <t>N1332276</t>
  </si>
  <si>
    <t>FERNANDEZ GARCIA ADOLFO MARTIN</t>
  </si>
  <si>
    <t>N0051054</t>
  </si>
  <si>
    <t>GNN0101</t>
  </si>
  <si>
    <t>DIAZ RUIZ JOSE DE LA LUZ</t>
  </si>
  <si>
    <t>L1639644</t>
  </si>
  <si>
    <t>66L364</t>
  </si>
  <si>
    <t>ZIMBRON JARAMILLO PATRICIA</t>
  </si>
  <si>
    <t>M3132035</t>
  </si>
  <si>
    <t>G37FWP</t>
  </si>
  <si>
    <t>BALLEZA PEREZ RICARDO</t>
  </si>
  <si>
    <t>DIAG. INST. TOLVA (SE LE CAYÓ)</t>
  </si>
  <si>
    <t>PJ001545</t>
  </si>
  <si>
    <t>JIMENEZ SERRANO ANTONIO</t>
  </si>
  <si>
    <t>J1056228</t>
  </si>
  <si>
    <t>GE0369B</t>
  </si>
  <si>
    <t>JIMENEZ MARTINEZ MIGUEL</t>
  </si>
  <si>
    <t>M1217202</t>
  </si>
  <si>
    <t>UMK444C</t>
  </si>
  <si>
    <t>PONCE NEGRETE ALBERTO</t>
  </si>
  <si>
    <t>Cliente nos indica lo sig. Hola señorita buenos días Por cuestiones fuera de mi alcance se me hace difícil llegar a mi Cita Me la puede reasignar, Me da mucha pena Para la próxima semana por la mañana folio: 111415</t>
  </si>
  <si>
    <t>M1319414</t>
  </si>
  <si>
    <t>GP2259C</t>
  </si>
  <si>
    <t>GONZALEZ LOPEZ SUSANA DE LA LUZ</t>
  </si>
  <si>
    <t>L0007569</t>
  </si>
  <si>
    <t>EW8626B</t>
  </si>
  <si>
    <t>LJ004612</t>
  </si>
  <si>
    <t>68L623</t>
  </si>
  <si>
    <t>MARTINEZ RAMOS LAURA GUADALUPE</t>
  </si>
  <si>
    <t>DPOK: REEMP DE ORQUILLAS</t>
  </si>
  <si>
    <t>DS286118</t>
  </si>
  <si>
    <t>GVE156D</t>
  </si>
  <si>
    <t>GARCIA GONZALEZ JOSE</t>
  </si>
  <si>
    <t>DIAG. RADIADOR GOTEA</t>
  </si>
  <si>
    <t>NS110925</t>
  </si>
  <si>
    <t>68L588</t>
  </si>
  <si>
    <t>STREIT MEXICO S DE RL DE CV</t>
  </si>
  <si>
    <t>MS047805</t>
  </si>
  <si>
    <t>67L966</t>
  </si>
  <si>
    <t>LLANTYSERV SA DE CV</t>
  </si>
  <si>
    <t>N1328232</t>
  </si>
  <si>
    <t>GC8911D</t>
  </si>
  <si>
    <t>CONCRETOS ABCD SA DE CV</t>
  </si>
  <si>
    <t>H1042705</t>
  </si>
  <si>
    <t>U50APC</t>
  </si>
  <si>
    <t>PROMARSA DEL CENTRO S.A. DE C.V.</t>
  </si>
  <si>
    <t>L1201404</t>
  </si>
  <si>
    <t>GHY192C</t>
  </si>
  <si>
    <t>GARCIA RODRIGUEZ LOURDES</t>
  </si>
  <si>
    <t>H3579631</t>
  </si>
  <si>
    <t>RRV964A</t>
  </si>
  <si>
    <t>CS208711</t>
  </si>
  <si>
    <t>Z98AWD</t>
  </si>
  <si>
    <t>URRUTIA OROPEZA JULIO ALFREDO</t>
  </si>
  <si>
    <t>comenta que por tema de trabajo no alcanza a llegar, el marca en unos dias</t>
  </si>
  <si>
    <t>INST. BALATAS TRASERAS</t>
  </si>
  <si>
    <t>L1191457</t>
  </si>
  <si>
    <t>GPA822D</t>
  </si>
  <si>
    <t>PONCE VEJAR MELISA</t>
  </si>
  <si>
    <t>N0428432</t>
  </si>
  <si>
    <t>REYES RODRIGUEZ TERESA</t>
  </si>
  <si>
    <t>DU206737</t>
  </si>
  <si>
    <t>GVB432C</t>
  </si>
  <si>
    <t>ORTIZ BARROSO MIRIAM</t>
  </si>
  <si>
    <t>LS071317</t>
  </si>
  <si>
    <t>GHG935D</t>
  </si>
  <si>
    <t>LOPEZ SANCHEZ JAVIER GUADALUPE</t>
  </si>
  <si>
    <t>OMRG / AC</t>
  </si>
  <si>
    <t>DPOK: INST 4 LLANTAS (ESTAN ENREFACCIONES) / A Y B</t>
  </si>
  <si>
    <t>DIAG. GENERAL EN LA UNIDAD</t>
  </si>
  <si>
    <t>F1438524</t>
  </si>
  <si>
    <t>GTK650C</t>
  </si>
  <si>
    <t>OPERADORA LIBRAMIENTO CELAYA, S.A DE C.V</t>
  </si>
  <si>
    <t>DPOK: CAMBIO DE ANTENA</t>
  </si>
  <si>
    <t>KS296806</t>
  </si>
  <si>
    <t>GMP670D</t>
  </si>
  <si>
    <t>JOSE GUADALUPE OLIVEROS PORRAS</t>
  </si>
  <si>
    <t>llamada</t>
  </si>
  <si>
    <t>SOLICITA REPORGRAMACION PARA EL SABADO 04/02</t>
  </si>
  <si>
    <t>N1251303</t>
  </si>
  <si>
    <t>CHIBLE GONZALEZ SAMIRA</t>
  </si>
  <si>
    <t>HM062885</t>
  </si>
  <si>
    <t>XX31977</t>
  </si>
  <si>
    <t>BAUTISTA ANTONIO DELIA</t>
  </si>
  <si>
    <t>MP205564</t>
  </si>
  <si>
    <t>GJA916E</t>
  </si>
  <si>
    <t>MEDINA GONZALEZ CARLOS GIOVANNI</t>
  </si>
  <si>
    <t>JP751219</t>
  </si>
  <si>
    <t>VACA LEDESMA JUAN RAYMUNDO</t>
  </si>
  <si>
    <t xml:space="preserve">no responde llamadas </t>
  </si>
  <si>
    <t>DIAG. UNIDAD HACE RUIDO AL ENCENDER</t>
  </si>
  <si>
    <t>FA050162</t>
  </si>
  <si>
    <t>GX5790B</t>
  </si>
  <si>
    <t>RAYA ROSAS TERESITA</t>
  </si>
  <si>
    <t>NS097896</t>
  </si>
  <si>
    <t>68L006</t>
  </si>
  <si>
    <t>GUTIERREZ IGLESIAS KARINA</t>
  </si>
  <si>
    <t>L0004988</t>
  </si>
  <si>
    <t>GA3361B</t>
  </si>
  <si>
    <t>MEDINA GUERRERO JOSE</t>
  </si>
  <si>
    <t>S20 / ALINEACIÓN</t>
  </si>
  <si>
    <t>NJ058844</t>
  </si>
  <si>
    <t>PDZ3773</t>
  </si>
  <si>
    <t>MENDOZA ORTIZ HECTOR SERGIO</t>
  </si>
  <si>
    <t>HP711352</t>
  </si>
  <si>
    <t>GJG923D</t>
  </si>
  <si>
    <t>ROSALES ARGUETA JUAN PAULO</t>
  </si>
  <si>
    <t>NJ024497</t>
  </si>
  <si>
    <t>GNP521E</t>
  </si>
  <si>
    <t>JIMENEZ PATIñO JAQUELIN</t>
  </si>
  <si>
    <t>E1433260</t>
  </si>
  <si>
    <t>GVG3182</t>
  </si>
  <si>
    <t>DEL RAZO HERNANDEZ JESICA DAFNE</t>
  </si>
  <si>
    <t>S130 / A Y B</t>
  </si>
  <si>
    <t>G0168405</t>
  </si>
  <si>
    <t>GL7763B</t>
  </si>
  <si>
    <t>AGUILAR PATIÑO JESUS</t>
  </si>
  <si>
    <t>N1324516</t>
  </si>
  <si>
    <t>HFM TECH SA DE CV</t>
  </si>
  <si>
    <t>NJ014701</t>
  </si>
  <si>
    <t>GMK159E</t>
  </si>
  <si>
    <t>SERVICIO INDUSTRIAL GOMARC</t>
  </si>
  <si>
    <t>ABC1234</t>
  </si>
  <si>
    <t>N1232961</t>
  </si>
  <si>
    <t>GPR362E</t>
  </si>
  <si>
    <t>TORRES ALVAREZ MARIA GUADALUPE</t>
  </si>
  <si>
    <t>CS217600</t>
  </si>
  <si>
    <t>GSW295C</t>
  </si>
  <si>
    <t>ARENAS ROSILLO FELIPE</t>
  </si>
  <si>
    <t>N1251498</t>
  </si>
  <si>
    <t>ORTEGA ARROYO LUZ MARIA DEL CARMEN</t>
  </si>
  <si>
    <t>HY176232</t>
  </si>
  <si>
    <t>GKK641E</t>
  </si>
  <si>
    <t>LOPEZ GONZALEZ MIGUEL</t>
  </si>
  <si>
    <t>KU519496</t>
  </si>
  <si>
    <t>68L786</t>
  </si>
  <si>
    <t>ECO SUMINISTROS S.A. DE C.V.</t>
  </si>
  <si>
    <t>CAMRY HV</t>
  </si>
  <si>
    <t>S80 (COSTO EMPLEADO TOYOTA)</t>
  </si>
  <si>
    <t>KY528602</t>
  </si>
  <si>
    <t>GHW619C</t>
  </si>
  <si>
    <t>CORNEJO ARROYO SERGIO ALEJANDRO</t>
  </si>
  <si>
    <t>L0003086</t>
  </si>
  <si>
    <t>NW5764B</t>
  </si>
  <si>
    <t>PROMOTORA TECNICA INDUSTRIAL SA DE CV</t>
  </si>
  <si>
    <t>INST. CHICOTES DE ACC / INST. MODULO AC (PZAS EN REFACCIONES)</t>
  </si>
  <si>
    <t>L3800359</t>
  </si>
  <si>
    <t>GH3456B</t>
  </si>
  <si>
    <t>HIGH LAND GREENS</t>
  </si>
  <si>
    <t>NV021792</t>
  </si>
  <si>
    <t>BANNER ENGINEERING DE MEXICO</t>
  </si>
  <si>
    <t>LS086196</t>
  </si>
  <si>
    <t>FERNANDEZ ROBLES JORGE</t>
  </si>
  <si>
    <t>KU510955</t>
  </si>
  <si>
    <t>68L122</t>
  </si>
  <si>
    <t>SALAZAR REYNA KEILA ESTHER</t>
  </si>
  <si>
    <t>NP113720</t>
  </si>
  <si>
    <t>GRM545E</t>
  </si>
  <si>
    <t>VEGA ZUÑIGA ANGEL</t>
  </si>
  <si>
    <t>L1194607</t>
  </si>
  <si>
    <t>GYK191B</t>
  </si>
  <si>
    <t>MONROY CORONA YOLANDA</t>
  </si>
  <si>
    <t>N3000669</t>
  </si>
  <si>
    <t>MACIAS GASCA FERNANDO</t>
  </si>
  <si>
    <t>INST. CALAVERA TRASERA DERECHA</t>
  </si>
  <si>
    <t>K1405720</t>
  </si>
  <si>
    <t>GD1307B</t>
  </si>
  <si>
    <t>HK009474</t>
  </si>
  <si>
    <t>GLD695D</t>
  </si>
  <si>
    <t>MARTINEZ LOPEZ ERIKA</t>
  </si>
  <si>
    <t>BS103370</t>
  </si>
  <si>
    <t>GNR881C</t>
  </si>
  <si>
    <t>VILLA GOMEZ CECILIA</t>
  </si>
  <si>
    <t>F1440334</t>
  </si>
  <si>
    <t>GNN082C</t>
  </si>
  <si>
    <t>VILLEGAS SIXTOS VERONICA</t>
  </si>
  <si>
    <t>NP285445</t>
  </si>
  <si>
    <t>GYM648D</t>
  </si>
  <si>
    <t>N0425863</t>
  </si>
  <si>
    <t>GC0938D</t>
  </si>
  <si>
    <t>NUBBA COMERCIAL SA DE CV</t>
  </si>
  <si>
    <t>LP037314</t>
  </si>
  <si>
    <t>GJE065E</t>
  </si>
  <si>
    <t>MAQUINADOS INDUSTRIALES EL PEDREGAL SA</t>
  </si>
  <si>
    <t>por tema de trabajo se ocupa la unidad</t>
  </si>
  <si>
    <t>JW741068</t>
  </si>
  <si>
    <t>GUW335C</t>
  </si>
  <si>
    <t>TREJO ROJAS SAUL</t>
  </si>
  <si>
    <t>LJ020981</t>
  </si>
  <si>
    <t>64L261</t>
  </si>
  <si>
    <t>SERRANO RICO ERNESTO</t>
  </si>
  <si>
    <t>S190 / DIAG. RUIDO EN LLANTA TRASERA IZQ</t>
  </si>
  <si>
    <t>K0264823</t>
  </si>
  <si>
    <t>FZ2975C</t>
  </si>
  <si>
    <t>AHERN INTERNACIONAL DE MEXICO S.A. DE</t>
  </si>
  <si>
    <t>SOLICITA REPORGRAMACION PARA EL 31/01</t>
  </si>
  <si>
    <t>KU513859</t>
  </si>
  <si>
    <t>68L519</t>
  </si>
  <si>
    <t>SANDOVAL ESPINDOLA HECTOR</t>
  </si>
  <si>
    <t>FA049716</t>
  </si>
  <si>
    <t>JME4535</t>
  </si>
  <si>
    <t>INNOVACION TECNOLOGICA INTEGRAL PARA LABORATORIOS SA DE CV</t>
  </si>
  <si>
    <t>S60 / A Y B (RESPETAR COSTO ANTERIOR)</t>
  </si>
  <si>
    <t>LP138216</t>
  </si>
  <si>
    <t>GGJ623D</t>
  </si>
  <si>
    <t>MARTINEZ VALADEZ MARIA ELENA</t>
  </si>
  <si>
    <t>S190 / A Y B (RESPETAR COSTO ANTERIOR)</t>
  </si>
  <si>
    <t>DS301746</t>
  </si>
  <si>
    <t>GNH973C</t>
  </si>
  <si>
    <t>NAVA PRIETO ANAHI</t>
  </si>
  <si>
    <t>M1221306</t>
  </si>
  <si>
    <t>GJP167E</t>
  </si>
  <si>
    <t>AGUILAR PEREZ MONTSERRAT</t>
  </si>
  <si>
    <t>L0002389</t>
  </si>
  <si>
    <t>GE7446C</t>
  </si>
  <si>
    <t>se marca y manda msj, no responde</t>
  </si>
  <si>
    <t>H1067370</t>
  </si>
  <si>
    <t>GW7921C</t>
  </si>
  <si>
    <t>NIETO MOSQUEDA ALMA ROSA</t>
  </si>
  <si>
    <t>M1231127</t>
  </si>
  <si>
    <t>GLV984E</t>
  </si>
  <si>
    <t>GARCIA ROBLES RUTH</t>
  </si>
  <si>
    <t>F0263793</t>
  </si>
  <si>
    <t>GC4528D</t>
  </si>
  <si>
    <t>EXTINGUIDORES ZARAGOZA DE CELAYA S.A DE C</t>
  </si>
  <si>
    <t>20TA03 (SE CONSULTO TIEMPO CON A.T.)</t>
  </si>
  <si>
    <t>Asesor no jaló la cita correctamente</t>
  </si>
  <si>
    <t>LK008480</t>
  </si>
  <si>
    <t>GXJ705C</t>
  </si>
  <si>
    <t>RAMOS CABALLERO ANA MARIA</t>
  </si>
  <si>
    <t>KR072709</t>
  </si>
  <si>
    <t>GXY967D</t>
  </si>
  <si>
    <t>ELGUERA HERNANDEZ JESUS MANUEL</t>
  </si>
  <si>
    <t>NXJ5769</t>
  </si>
  <si>
    <t>M1146404</t>
  </si>
  <si>
    <t>67L240</t>
  </si>
  <si>
    <t>ZARATE DIAZ DENISSE</t>
  </si>
  <si>
    <t>FA015456</t>
  </si>
  <si>
    <t>GUW567C</t>
  </si>
  <si>
    <t>TOMAS CORTES ILSE PAULINA</t>
  </si>
  <si>
    <t>LP114686</t>
  </si>
  <si>
    <t>GUN155D</t>
  </si>
  <si>
    <t>BARCENAS RUIZ BEATRIZ</t>
  </si>
  <si>
    <t>22TC03</t>
  </si>
  <si>
    <t>L1409673</t>
  </si>
  <si>
    <t>GR4866A</t>
  </si>
  <si>
    <t>DISTRIBUCIONES SEISO CELAYA SA DE CV</t>
  </si>
  <si>
    <t>POR MOTIVOS DE SALUD , NO PUDO LLEGAR ASU CITA</t>
  </si>
  <si>
    <t>CW144808</t>
  </si>
  <si>
    <t>GLR556E</t>
  </si>
  <si>
    <t>CAMACHO MARTINEZ MARIA ELENA</t>
  </si>
  <si>
    <t>F0S</t>
  </si>
  <si>
    <t>NV019774</t>
  </si>
  <si>
    <t>DIAZ GUERRA ARGELIA</t>
  </si>
  <si>
    <t>GH38342</t>
  </si>
  <si>
    <t>DURAN RODRIGUEZ BERTA</t>
  </si>
  <si>
    <t>S90 / REEMP BANDA ACC (CTE. TRAERA PIEZAS</t>
  </si>
  <si>
    <t>JW701129</t>
  </si>
  <si>
    <t>GUT868B</t>
  </si>
  <si>
    <t>PACHECO VIVERO JOSE JESUS KARIM</t>
  </si>
  <si>
    <t>A Y B (RESPETAR COSTO ANTERIOR) (CITA FRANK, AUT. HORARIO)</t>
  </si>
  <si>
    <t>N1250394</t>
  </si>
  <si>
    <t>ORTEGA MORAN CASANDRA</t>
  </si>
  <si>
    <t>L3111710</t>
  </si>
  <si>
    <t>66L142</t>
  </si>
  <si>
    <t>VILLANUEVA MALAGON ENRIQUE</t>
  </si>
  <si>
    <t>KP877224</t>
  </si>
  <si>
    <t>GTH960D</t>
  </si>
  <si>
    <t>JARVIS GARCIA TELMA ISABEL</t>
  </si>
  <si>
    <t>K1625640</t>
  </si>
  <si>
    <t>65L289</t>
  </si>
  <si>
    <t>PATIÑO CANTERO SERGIO ALFREDO</t>
  </si>
  <si>
    <t>S70 / A Y B (RESPETAR COSTO ANTERIOR)</t>
  </si>
  <si>
    <t>N4002047</t>
  </si>
  <si>
    <t>JX53983</t>
  </si>
  <si>
    <t>NOVASEM INNOVACIONES SA DE CV</t>
  </si>
  <si>
    <t>INST. BALATAS DELANTERAS Y TRASERAS</t>
  </si>
  <si>
    <t>GMJ154D</t>
  </si>
  <si>
    <t>K6199351</t>
  </si>
  <si>
    <t>27RC6L</t>
  </si>
  <si>
    <t>D0256158</t>
  </si>
  <si>
    <t>GN51014</t>
  </si>
  <si>
    <t>GAYTAN CRUZ PABLO</t>
  </si>
  <si>
    <t>LJ028732</t>
  </si>
  <si>
    <t>18F545</t>
  </si>
  <si>
    <t>S50 / A Y B (RESPETAR COSTO ANTERIOR)</t>
  </si>
  <si>
    <t>LK014296</t>
  </si>
  <si>
    <t>GMA635D</t>
  </si>
  <si>
    <t>GUERRERO URIBE MAGDALENA</t>
  </si>
  <si>
    <t>GY110696</t>
  </si>
  <si>
    <t>GWA9164</t>
  </si>
  <si>
    <t>CRUZ GARCIA DANIEL ISAAC</t>
  </si>
  <si>
    <t>TUVO UN PERCANSE Y NO ALCANZO A LLEGAR A SU CITA</t>
  </si>
  <si>
    <t>S130  / A Y B</t>
  </si>
  <si>
    <t>C1423736</t>
  </si>
  <si>
    <t>GUX696C</t>
  </si>
  <si>
    <t>RODRIGUEZ RUIZ JAIME JESUS</t>
  </si>
  <si>
    <t>NU592884</t>
  </si>
  <si>
    <t>68L866</t>
  </si>
  <si>
    <t>DIAG. TESTIGO ENCENDIDO (PRESION AIRE EN LLANTAS)</t>
  </si>
  <si>
    <t>CS196786</t>
  </si>
  <si>
    <t>GKR372C</t>
  </si>
  <si>
    <t>CHAVEZ COLUNGA LUIS BERNARDO</t>
  </si>
  <si>
    <t xml:space="preserve">Cliente en la Confirmacion Nos indica lo sig. Gracias bien le llamamos a su cel y nos Contesta su esposa y nos indica que no puedo acudir se ocupo </t>
  </si>
  <si>
    <t>H1394369</t>
  </si>
  <si>
    <t>GR39690</t>
  </si>
  <si>
    <t>DE LA MORA BELTRAN CONSTRUCCIONES</t>
  </si>
  <si>
    <t>Sali fuera , ya que regrese  VUELVE AGENDAR SU CITA</t>
  </si>
  <si>
    <t>LU898392</t>
  </si>
  <si>
    <t>GVW004D</t>
  </si>
  <si>
    <t>LOMELIN VELASCO REBECA</t>
  </si>
  <si>
    <t>Sali fuera , ya que regrese narca</t>
  </si>
  <si>
    <t>MU011916</t>
  </si>
  <si>
    <t>66L770</t>
  </si>
  <si>
    <t>REEMP DE BUJIA</t>
  </si>
  <si>
    <t>FW184185</t>
  </si>
  <si>
    <t>PZU3581</t>
  </si>
  <si>
    <t>LARA LOSOYA EREIDA</t>
  </si>
  <si>
    <t>FW314027</t>
  </si>
  <si>
    <t>GXC862D</t>
  </si>
  <si>
    <t>LOPEZ PERALTA NOELIA</t>
  </si>
  <si>
    <t>LP130909</t>
  </si>
  <si>
    <t>GPA833E</t>
  </si>
  <si>
    <t>PEDRAZA PURON JORGE</t>
  </si>
  <si>
    <t>LU907503</t>
  </si>
  <si>
    <t>GUJ020C</t>
  </si>
  <si>
    <t>DISTRIBUIDORA DE CERVEZAS Y BEBIDAS S.A.</t>
  </si>
  <si>
    <t>se ocupo, por tema de trabajo</t>
  </si>
  <si>
    <t>DPOK: CAMBIO AMORT. DELANTEROS Y TRASEROS /  INST BARRA ESTQABILIZADORA FRONTAL / ALINEACION</t>
  </si>
  <si>
    <t>SE QUEDA</t>
  </si>
  <si>
    <t>H1033401</t>
  </si>
  <si>
    <t>GXM728D</t>
  </si>
  <si>
    <t>MARTINEZ ALMANZA FATIMA</t>
  </si>
  <si>
    <t>S100 / A Y B (RESPETAR COSTO ANTERIOR)</t>
  </si>
  <si>
    <t>J3079606</t>
  </si>
  <si>
    <t>MEDINA OLIVEROS SERGIO ARMANDO</t>
  </si>
  <si>
    <t>H1057523</t>
  </si>
  <si>
    <t>GPK101B</t>
  </si>
  <si>
    <t>GONZALEZ ESCOBEDO GERARDO</t>
  </si>
  <si>
    <t>POR INSEGURIDAD  EN LA CIUDAD</t>
  </si>
  <si>
    <t>N1242834</t>
  </si>
  <si>
    <t>M1146277</t>
  </si>
  <si>
    <t>67L203</t>
  </si>
  <si>
    <t>ROBLES CASTILLO GISELA</t>
  </si>
  <si>
    <t>DIAG. RUIDO EN BOCINAS (HORARIO AUTORIZA BETO)</t>
  </si>
  <si>
    <t>07U224</t>
  </si>
  <si>
    <t>VILLEGAZ RUIZ RAUL</t>
  </si>
  <si>
    <t>asesor comernta que no fue necesario abrir orden</t>
  </si>
  <si>
    <t>S50 (EMPLEADO TOYOTA)</t>
  </si>
  <si>
    <t>M1212120</t>
  </si>
  <si>
    <t>GXM743D</t>
  </si>
  <si>
    <t>RAMBLAS ARREAGA PEDRO</t>
  </si>
  <si>
    <r>
      <t xml:space="preserve">S20 / A Y B (RESPETAR COSTO ANTERIOR) </t>
    </r>
    <r>
      <rPr>
        <b/>
        <sz val="10"/>
        <rFont val="Calibri"/>
        <family val="2"/>
        <scheme val="minor"/>
      </rPr>
      <t>(RECIBE SUSI)</t>
    </r>
  </si>
  <si>
    <t>M1220256</t>
  </si>
  <si>
    <t>GGR735E</t>
  </si>
  <si>
    <t>SANCHEZ VALENCIA ALFONSO SILVERIO</t>
  </si>
  <si>
    <t>K1403002</t>
  </si>
  <si>
    <t>GU0239B</t>
  </si>
  <si>
    <t>RODRIGUEZ LICONA GERARDO ALBERTO</t>
  </si>
  <si>
    <t>EP120296</t>
  </si>
  <si>
    <t>GUM626C</t>
  </si>
  <si>
    <t>MARTINEZ MARAVILLO ROGELIO</t>
  </si>
  <si>
    <t>LJ008743</t>
  </si>
  <si>
    <t>65L905</t>
  </si>
  <si>
    <t>RAUL OMAR MOCTEZUMA CARDENAS</t>
  </si>
  <si>
    <t>M0421220</t>
  </si>
  <si>
    <t>GP8756C</t>
  </si>
  <si>
    <t>CCH COMERCIALIZADORA DE PRODUCTOS D</t>
  </si>
  <si>
    <t>H0172568</t>
  </si>
  <si>
    <t>MU0418D</t>
  </si>
  <si>
    <t>MARTINEZ GUTIERREZ LORENZO</t>
  </si>
  <si>
    <t>DPOK: INST. LODERA IZQ</t>
  </si>
  <si>
    <t>69L077</t>
  </si>
  <si>
    <t>HK013401</t>
  </si>
  <si>
    <t>GWT098C</t>
  </si>
  <si>
    <t>BALDERAS BALDERAS JOSE ANTONIO</t>
  </si>
  <si>
    <t>J1402437</t>
  </si>
  <si>
    <t>FY5320C</t>
  </si>
  <si>
    <t>MANRIQUEZ DIAZ YADIRA</t>
  </si>
  <si>
    <t>AHERN INTERNATIONAL DE MEXICO SA DE CV</t>
  </si>
  <si>
    <t>N1324838</t>
  </si>
  <si>
    <t>CABALLERO SIERRA MIGUEL</t>
  </si>
  <si>
    <t>J1402771</t>
  </si>
  <si>
    <t>GJ1586B</t>
  </si>
  <si>
    <t>ZARRAGA SERVIN TERESA</t>
  </si>
  <si>
    <t>DIAG. UNIDAD SE JALONEA EN MOVIMIENTO</t>
  </si>
  <si>
    <t>MK019590</t>
  </si>
  <si>
    <t>M1211623</t>
  </si>
  <si>
    <t>GVN038C</t>
  </si>
  <si>
    <t>SANCHEZ GARCIA AMADOR</t>
  </si>
  <si>
    <t>NS081197</t>
  </si>
  <si>
    <t>67L804</t>
  </si>
  <si>
    <t>CERVANTES CERROBLANCO MARTHA JIMENA</t>
  </si>
  <si>
    <t>S10 / DIAG. TRONIDO EN ESCAPE</t>
  </si>
  <si>
    <t>N1252334</t>
  </si>
  <si>
    <t>GTJ227E</t>
  </si>
  <si>
    <t>MUÑOZ RODRIGUEZ MARIA DEL ROSARIO</t>
  </si>
  <si>
    <t>AC / FTP / JOAM</t>
  </si>
  <si>
    <t>S30 / A Y B (RESPETAR COSTO ANTERIOR)</t>
  </si>
  <si>
    <t>N4002614</t>
  </si>
  <si>
    <t>GC4557D</t>
  </si>
  <si>
    <t>M1319668</t>
  </si>
  <si>
    <t>GP2758C</t>
  </si>
  <si>
    <t>S110 / A Y B(RESPETAR COSTO ANTERIOR)</t>
  </si>
  <si>
    <t>H3027022</t>
  </si>
  <si>
    <t>GNN470C</t>
  </si>
  <si>
    <t>ARELLANO VALENZUELA JOSE MARIA</t>
  </si>
  <si>
    <t>LP036328</t>
  </si>
  <si>
    <t>CRUZ SOLIS LINKER HILARIO</t>
  </si>
  <si>
    <t>N1332841</t>
  </si>
  <si>
    <t>PROMOTORA Y CONSTRUCTORA TOLLAN</t>
  </si>
  <si>
    <t>J1609354</t>
  </si>
  <si>
    <t>68L121</t>
  </si>
  <si>
    <t>LOPEZ GUERRERO LUIS ALBERTO</t>
  </si>
  <si>
    <t>KU511326</t>
  </si>
  <si>
    <t>65L725</t>
  </si>
  <si>
    <t>Por trabajo</t>
  </si>
  <si>
    <t>H0249640</t>
  </si>
  <si>
    <t>GF4662B</t>
  </si>
  <si>
    <t>ANGELES GUERRERO VALENTIN</t>
  </si>
  <si>
    <t>MS047243</t>
  </si>
  <si>
    <t>68L491</t>
  </si>
  <si>
    <t>GONZALEZ MONTAÑO CLAUDIA</t>
  </si>
  <si>
    <t>CU198767</t>
  </si>
  <si>
    <t>DIAZ PEREZ ANDRES</t>
  </si>
  <si>
    <t>MAQUINADOS INDUSTRIALES EL PEDREGAL</t>
  </si>
  <si>
    <t>NS092437</t>
  </si>
  <si>
    <t>68L150</t>
  </si>
  <si>
    <t>COMAGRICEN SA DE CV</t>
  </si>
  <si>
    <t>KJ004328</t>
  </si>
  <si>
    <t>GHN088C</t>
  </si>
  <si>
    <t>LOPEZ LEON ROSENDO</t>
  </si>
  <si>
    <t>JW754967</t>
  </si>
  <si>
    <t>GWP167D</t>
  </si>
  <si>
    <t>TOLEDO JUAREZ DANIEL</t>
  </si>
  <si>
    <t>ES440181</t>
  </si>
  <si>
    <t>GTM313E</t>
  </si>
  <si>
    <t>IRMA ARACELI CHAVEZ TAPIA</t>
  </si>
  <si>
    <t>SOLICITA REPORGRAMACION PARA EL 02/02</t>
  </si>
  <si>
    <t>N1327866</t>
  </si>
  <si>
    <t>GB6105D</t>
  </si>
  <si>
    <t>GARCIA LOPEZ CRISTINA</t>
  </si>
  <si>
    <t>S100 / A Y B</t>
  </si>
  <si>
    <t>POR MOTIVOS DE INSEGURIDAD  EN LA CIUDAD , SE REPROGRAMO SU CITA</t>
  </si>
  <si>
    <t>FW299017</t>
  </si>
  <si>
    <t>GUV4595</t>
  </si>
  <si>
    <t>RIOS GRACIA XOCHITL ELVIA</t>
  </si>
  <si>
    <t>MS089762</t>
  </si>
  <si>
    <t>GYC008D</t>
  </si>
  <si>
    <t>GRUPO CONSTRUCTOR MOARCI SA DE CV</t>
  </si>
  <si>
    <t>N1238348</t>
  </si>
  <si>
    <t>GND703E</t>
  </si>
  <si>
    <t>LANUZA SANCHEZ ITZEL XIADANI</t>
  </si>
  <si>
    <t>DIAG. RECHINIDO EN BALATAS TRASERAS</t>
  </si>
  <si>
    <t>AGROCULTIVOS DEL BAJIO SPR DE RL DE CV</t>
  </si>
  <si>
    <t>S30 / ALINEACION (RESPETAR COSTO ANTERIOR)</t>
  </si>
  <si>
    <t>LU312493</t>
  </si>
  <si>
    <t>GGA991E</t>
  </si>
  <si>
    <t>SOTO MENDOZA KARINA</t>
  </si>
  <si>
    <t>M3136318</t>
  </si>
  <si>
    <t>66L347</t>
  </si>
  <si>
    <t>GONZALEZ MUÑOZ EULISES</t>
  </si>
  <si>
    <t>LD049254</t>
  </si>
  <si>
    <t>U85BGP</t>
  </si>
  <si>
    <t>S20 / A Y B (RESPETAR COSTO ANTERIOR)</t>
  </si>
  <si>
    <t>NS103578</t>
  </si>
  <si>
    <t>68L222</t>
  </si>
  <si>
    <t>DIAG. TARDA EN ENCENDER</t>
  </si>
  <si>
    <t>L0004567</t>
  </si>
  <si>
    <t>FZ2492C</t>
  </si>
  <si>
    <t>LP038077</t>
  </si>
  <si>
    <t>GLA720D</t>
  </si>
  <si>
    <t>AYALA LOPEZ OMAR</t>
  </si>
  <si>
    <t>N1329399</t>
  </si>
  <si>
    <t>GARCIA CASTAÑEDA MARIA PATRICIA</t>
  </si>
  <si>
    <t>DK003257</t>
  </si>
  <si>
    <t>GHX740C</t>
  </si>
  <si>
    <t>ARTEAGA GOMEZ AMELIA PAULA</t>
  </si>
  <si>
    <t>J1133753</t>
  </si>
  <si>
    <t>GGJ980D</t>
  </si>
  <si>
    <t>N1326607</t>
  </si>
  <si>
    <t>EW0575B</t>
  </si>
  <si>
    <t xml:space="preserve"> -   </t>
  </si>
  <si>
    <t>REVISION DE ALINEACION (VOLANTE CHUECO)</t>
  </si>
  <si>
    <t>UNIDAD  SI LLEGO A SU CITA , PERO SE ABRIO ORDEN DE RECLAMACIÓN</t>
  </si>
  <si>
    <t>DIAG UNIDAD NO ENCIENDE A LA PRIMERA</t>
  </si>
  <si>
    <t>LA UNIDAD SE ENCUENTRA EN USO DEL TRABAJO Y NO PUEDE LLEGAR  A SU CITA</t>
  </si>
  <si>
    <t>NW219330</t>
  </si>
  <si>
    <t>RIVERA CRUZ JULIO CESAR</t>
  </si>
  <si>
    <t>DIAG SE DESCARGA BATERIA</t>
  </si>
  <si>
    <t>H3566317</t>
  </si>
  <si>
    <t>GSM762C</t>
  </si>
  <si>
    <t>ESPINOSA INGENIEROS CONSTRUCTORES SA DE</t>
  </si>
  <si>
    <t>LS047723</t>
  </si>
  <si>
    <t>GLC148D</t>
  </si>
  <si>
    <t>DIPASA INTERNACIONAL DE MEXICO S.A. DE C</t>
  </si>
  <si>
    <t>MS058520</t>
  </si>
  <si>
    <t>MW170768</t>
  </si>
  <si>
    <t>V75BJF</t>
  </si>
  <si>
    <t>M1321037</t>
  </si>
  <si>
    <t>S31BJM</t>
  </si>
  <si>
    <t>MS059259</t>
  </si>
  <si>
    <t>F09BHV</t>
  </si>
  <si>
    <t>NW212120</t>
  </si>
  <si>
    <t>S99BMV</t>
  </si>
  <si>
    <t>MW146280</t>
  </si>
  <si>
    <t>K85BHR</t>
  </si>
  <si>
    <t>NW212121</t>
  </si>
  <si>
    <t>J49BKM</t>
  </si>
  <si>
    <t>MS040547</t>
  </si>
  <si>
    <t>30F226</t>
  </si>
  <si>
    <t>M1321763</t>
  </si>
  <si>
    <t>GS4723C</t>
  </si>
  <si>
    <t>ALLPRINTS SA DE CV</t>
  </si>
  <si>
    <t>MW169841</t>
  </si>
  <si>
    <t>GVV924D</t>
  </si>
  <si>
    <t>CASTAÑEDA RAMOS AGUSTIN</t>
  </si>
  <si>
    <t>DIAG. ZUMBIDO EN BALERO LADO DERECHO AL CICRCULAR</t>
  </si>
  <si>
    <t>LP112588</t>
  </si>
  <si>
    <t>GVC008C</t>
  </si>
  <si>
    <t>ALFARO QUEZADA PABLO FRANCISCO</t>
  </si>
  <si>
    <t>MS054218</t>
  </si>
  <si>
    <t>22L252</t>
  </si>
  <si>
    <t>PROVEEDORA DE SERVICIOS JURIDICOS SC</t>
  </si>
  <si>
    <t>LS045924</t>
  </si>
  <si>
    <t>GWL329B</t>
  </si>
  <si>
    <t>MENA DIAZ RAFAEL</t>
  </si>
  <si>
    <t>J0257064</t>
  </si>
  <si>
    <t>JV78528</t>
  </si>
  <si>
    <t>K6204264</t>
  </si>
  <si>
    <t>GLC158D</t>
  </si>
  <si>
    <t>SIGMA QUALITY ASSISTANCE SA DE CV</t>
  </si>
  <si>
    <t>N0425289</t>
  </si>
  <si>
    <t>GC5930D</t>
  </si>
  <si>
    <t>HERNANDEZ ALVAREZ JESSICA VIRIDIANA</t>
  </si>
  <si>
    <t>GY138503</t>
  </si>
  <si>
    <t>GGA7836</t>
  </si>
  <si>
    <t>FRIAS RUIZ ANA KAREN</t>
  </si>
  <si>
    <t>FU492585</t>
  </si>
  <si>
    <t>GRJ410C</t>
  </si>
  <si>
    <t>KINNEY GARCIA MARIA GUADALUPE</t>
  </si>
  <si>
    <t>MK019328</t>
  </si>
  <si>
    <t>GLB947E</t>
  </si>
  <si>
    <t>GUERRERO MORALES MA LOURDES</t>
  </si>
  <si>
    <t>MJ012337</t>
  </si>
  <si>
    <t>65L769</t>
  </si>
  <si>
    <t>PATIÑO AMAYA ARISTOTELES</t>
  </si>
  <si>
    <t>KU520604</t>
  </si>
  <si>
    <t>08F457</t>
  </si>
  <si>
    <t>YUSEN LOGISTICS (MEXICO) S.A. DE C.V.</t>
  </si>
  <si>
    <t>N6005084</t>
  </si>
  <si>
    <t>GN9592C</t>
  </si>
  <si>
    <t>S20 / DIAG / A Y B (RESPETAR COSTO ANTERIOR)</t>
  </si>
  <si>
    <t>N1328033</t>
  </si>
  <si>
    <t>GB6111D</t>
  </si>
  <si>
    <t>N0426436</t>
  </si>
  <si>
    <t>GC2701D</t>
  </si>
  <si>
    <t>FLETES Y FORRAJES SA DE CV</t>
  </si>
  <si>
    <t>M1217125</t>
  </si>
  <si>
    <t>GHY270E</t>
  </si>
  <si>
    <t>LEON NARVAEZ IDALMY ASIRY</t>
  </si>
  <si>
    <t>DISTRIBUIDORA DE CERVEZAS Y BEBIDAS S.A</t>
  </si>
  <si>
    <t>DIAG TESTIGO ENCENDIDO (CHECK ENGINE)</t>
  </si>
  <si>
    <t xml:space="preserve">SE  CORRIJIO LA FALLA </t>
  </si>
  <si>
    <t>S80 / LIMPIEZA CUERPO ACELERACION</t>
  </si>
  <si>
    <t>L3126475</t>
  </si>
  <si>
    <t>65L041</t>
  </si>
  <si>
    <t>RODRIGUEZ QUIÑONES LUVIA</t>
  </si>
  <si>
    <t>LP073429</t>
  </si>
  <si>
    <t>GSN946C</t>
  </si>
  <si>
    <t>LU523436</t>
  </si>
  <si>
    <t>66L667</t>
  </si>
  <si>
    <t>SIN TRAB LIN TRAN REP MEX SEC 0 B</t>
  </si>
  <si>
    <t>MS066475</t>
  </si>
  <si>
    <t>GYX668D</t>
  </si>
  <si>
    <t>GARCIA FLORES JESUS ALEJANDRO</t>
  </si>
  <si>
    <t>N0428644</t>
  </si>
  <si>
    <t>REYNOSO AYALA SUSANA</t>
  </si>
  <si>
    <t>S110 / A Y B (RESPETAR COSTO ANTERIOR)</t>
  </si>
  <si>
    <t>KP872440</t>
  </si>
  <si>
    <t>GRW205D</t>
  </si>
  <si>
    <t>NT013748</t>
  </si>
  <si>
    <t>GS5886C</t>
  </si>
  <si>
    <t>ORTEGA JIMENEZ ALICIA</t>
  </si>
  <si>
    <t>DIAG. CONFIGURACIÓN DE BLUETOOTH AL TELEFONO EN EL ESTEREO</t>
  </si>
  <si>
    <t>DIAG. EN AC (NO ENFRIA) (SOLO SE RECIBE)</t>
  </si>
  <si>
    <t>GP473324</t>
  </si>
  <si>
    <t>GRK842D</t>
  </si>
  <si>
    <t>GAMEZ MARTINEZ JOSE MANUEL</t>
  </si>
  <si>
    <t>POR TEMA DE TRABAJO NO ALCANZA A LLEGAR</t>
  </si>
  <si>
    <t>por tema de trabajo salio de la ciudad, el marca en unos dias para re programar</t>
  </si>
  <si>
    <t>LP091618</t>
  </si>
  <si>
    <t>GHR778C</t>
  </si>
  <si>
    <t>MARTINEZ CHIMAL ALEJANDRA</t>
  </si>
  <si>
    <t>H0250715</t>
  </si>
  <si>
    <t>GU3818A</t>
  </si>
  <si>
    <t>SANCHEZ BERNAL JOSE</t>
  </si>
  <si>
    <t>S70 / DIAG. BATERIA (SE DESCARGA)</t>
  </si>
  <si>
    <t>K1150092</t>
  </si>
  <si>
    <t>GPK556C</t>
  </si>
  <si>
    <t>HERNANDEZ RUIZ JOSE JESUS</t>
  </si>
  <si>
    <t>FTP /JOAM / CSN</t>
  </si>
  <si>
    <t>K1176581</t>
  </si>
  <si>
    <t>GNX555E</t>
  </si>
  <si>
    <t>GALLARDO HERNANDEZ ROBERTO</t>
  </si>
  <si>
    <t>L1196315</t>
  </si>
  <si>
    <t>GLD644D</t>
  </si>
  <si>
    <t>ORTIZ RENDON SANDRA</t>
  </si>
  <si>
    <t xml:space="preserve">S100 / A Y B </t>
  </si>
  <si>
    <t>N4001540</t>
  </si>
  <si>
    <t>SY5278C</t>
  </si>
  <si>
    <t>NP117296</t>
  </si>
  <si>
    <t>GTA126E</t>
  </si>
  <si>
    <t>DD545675</t>
  </si>
  <si>
    <t>GTE934C</t>
  </si>
  <si>
    <t>MW223028</t>
  </si>
  <si>
    <t>GKK525E</t>
  </si>
  <si>
    <t>VARGAS VARELA RITO</t>
  </si>
  <si>
    <t>MK012486</t>
  </si>
  <si>
    <t>GLB768E</t>
  </si>
  <si>
    <t>JARAMILLO GARCIA BERNARDO</t>
  </si>
  <si>
    <t>JP754398</t>
  </si>
  <si>
    <t>GGH578D</t>
  </si>
  <si>
    <t>H1075089</t>
  </si>
  <si>
    <t>GGE386D</t>
  </si>
  <si>
    <t>FLORES GUTIERREZ AIDE ELIZABETH</t>
  </si>
  <si>
    <t>SE  OCUPO LA UNIDAD EN EL TRABAJO</t>
  </si>
  <si>
    <t>KU724771</t>
  </si>
  <si>
    <t>JRB6497</t>
  </si>
  <si>
    <t>GONZALEZ REYES MARTHA IRMA</t>
  </si>
  <si>
    <t>H1077574</t>
  </si>
  <si>
    <t>GPX760C</t>
  </si>
  <si>
    <t>TUBERIAS Y VALVULAS DEL POTOSI SA DE</t>
  </si>
  <si>
    <t>DW056223</t>
  </si>
  <si>
    <t>GNH003C</t>
  </si>
  <si>
    <t>FLORES ALMANZA ANITA</t>
  </si>
  <si>
    <t>S120 / INST DESCANSABRAZOS</t>
  </si>
  <si>
    <t>EW149107</t>
  </si>
  <si>
    <t>UPY181E</t>
  </si>
  <si>
    <t>CASTAñEDA GARCIA MARIANA</t>
  </si>
  <si>
    <t>A</t>
  </si>
  <si>
    <t>INST. DESCANSABRAZOS (CITA FRANK)</t>
  </si>
  <si>
    <t>re programa 01-03-23112385</t>
  </si>
  <si>
    <t>L0007849</t>
  </si>
  <si>
    <t>GU3752A</t>
  </si>
  <si>
    <t>AHERN INTERNACIONAL DE MEXICO S.A. D</t>
  </si>
  <si>
    <t>HP702237</t>
  </si>
  <si>
    <t>GJG615D</t>
  </si>
  <si>
    <t>PACHECO RAMIREZ ANDREA</t>
  </si>
  <si>
    <t>P0429266</t>
  </si>
  <si>
    <t>HIDRAULICA MODERNA SA DE CV</t>
  </si>
  <si>
    <t>HP645756</t>
  </si>
  <si>
    <t>GVT734D</t>
  </si>
  <si>
    <t>SANCHEZ ESPINOZA RAMON</t>
  </si>
  <si>
    <t>N3009162</t>
  </si>
  <si>
    <t>J3900616</t>
  </si>
  <si>
    <t>GS8653C</t>
  </si>
  <si>
    <t>AGRICOLA NIETO S DE PR DE RL DE CV</t>
  </si>
  <si>
    <t>S80 / LIMPIEZA CUERPO DE ACELERACIÓN</t>
  </si>
  <si>
    <t>AGRO CULTIVOS DEL BAJIO S.P.R DE R.L</t>
  </si>
  <si>
    <t>UNIDAD  SI LLEGO A SU CITA , PERO SE ABRIO ORDEN INTERNA</t>
  </si>
  <si>
    <t>GY140903</t>
  </si>
  <si>
    <t>GXC169C</t>
  </si>
  <si>
    <t>MEJIA MONTOYA ISRAEL</t>
  </si>
  <si>
    <t>N3155004</t>
  </si>
  <si>
    <t>67L770</t>
  </si>
  <si>
    <t>I-140777</t>
  </si>
  <si>
    <t>8C933795</t>
  </si>
  <si>
    <t>GYW833B</t>
  </si>
  <si>
    <t xml:space="preserve">MUÑOZ S. LOPEZ JOSE ANTONIO </t>
  </si>
  <si>
    <t>J1612210</t>
  </si>
  <si>
    <t>65L622</t>
  </si>
  <si>
    <t>PAREDES CAMARGO ANTONIO ARTURO</t>
  </si>
  <si>
    <t>KR084949</t>
  </si>
  <si>
    <t>GRS407C</t>
  </si>
  <si>
    <t>GOMEZ LOPEZ JOSE MAURICIO</t>
  </si>
  <si>
    <t>REEM AMORT DEL, REEM AMORT TRA, A+B  (COSTO ANTERIOR)</t>
  </si>
  <si>
    <t>FP315450</t>
  </si>
  <si>
    <t>UKR473F</t>
  </si>
  <si>
    <t>NUTRIX SA DE CV</t>
  </si>
  <si>
    <t>GLAC / TDGR</t>
  </si>
  <si>
    <t>K1139598</t>
  </si>
  <si>
    <t>GHW551C</t>
  </si>
  <si>
    <t>SANCHEZ AGUILAR ISRAEL</t>
  </si>
  <si>
    <t>M1314064</t>
  </si>
  <si>
    <t>GH9678C</t>
  </si>
  <si>
    <t>MC FARM AGROINDUSTRIAL S.A. DE C.V.</t>
  </si>
  <si>
    <t>M1221381</t>
  </si>
  <si>
    <t>GNL630E</t>
  </si>
  <si>
    <t>RUBIO GONZALEZ JULIO CESAR</t>
  </si>
  <si>
    <t>S160 / A+B COST ANTERIOR</t>
  </si>
  <si>
    <t>CSN /TDGR</t>
  </si>
  <si>
    <t>SE REGRESO LA LLAMADA PERO NO RESPONDE, SE LE DEJA MENSAJE DE WHATS</t>
  </si>
  <si>
    <t>N1241023</t>
  </si>
  <si>
    <t>GNJ584E</t>
  </si>
  <si>
    <t>CAMPOS SANCHEZ SERGIO</t>
  </si>
  <si>
    <t>K1166571</t>
  </si>
  <si>
    <t>GNB265E</t>
  </si>
  <si>
    <t>ZUÑIGA VILLASEÑOR MARIA GUADALUPE</t>
  </si>
  <si>
    <t>LR115604</t>
  </si>
  <si>
    <t>GXX553C</t>
  </si>
  <si>
    <t>FIGUEROA HERNANDEZ ZAIRA MARIANA</t>
  </si>
  <si>
    <t>NP294930</t>
  </si>
  <si>
    <t>GNC306E</t>
  </si>
  <si>
    <t>HERNANDEZ PANTOJA OFELIA</t>
  </si>
  <si>
    <t>Enviamos la confirmacion de su cita pero ya no respondio</t>
  </si>
  <si>
    <t>KJ023096</t>
  </si>
  <si>
    <t>66L292</t>
  </si>
  <si>
    <t>ACOSTA CANO DAVID</t>
  </si>
  <si>
    <t xml:space="preserve">GLAC  </t>
  </si>
  <si>
    <t>NU069712</t>
  </si>
  <si>
    <t>N3182347</t>
  </si>
  <si>
    <t>FRIAS OLVERA LUIS FELIX</t>
  </si>
  <si>
    <t>L3104720</t>
  </si>
  <si>
    <t>65L244</t>
  </si>
  <si>
    <t>JUAREZ ROJAS GUILLERMO URIEL</t>
  </si>
  <si>
    <t>LR105739</t>
  </si>
  <si>
    <t>GND117D</t>
  </si>
  <si>
    <t>ANAYA PALACIOS EDGAR</t>
  </si>
  <si>
    <t>MK020577</t>
  </si>
  <si>
    <t>GGU046E</t>
  </si>
  <si>
    <t>VERA RUIZ MARIA DEL ROSARIO</t>
  </si>
  <si>
    <t>DW035819</t>
  </si>
  <si>
    <t>GWL395B</t>
  </si>
  <si>
    <t>HUANASTA DIAZ OSWALDO</t>
  </si>
  <si>
    <t xml:space="preserve">RAV4  </t>
  </si>
  <si>
    <t>P6007596</t>
  </si>
  <si>
    <t>VICTOR ARTURO CALVA JAIME</t>
  </si>
  <si>
    <t>JW770698</t>
  </si>
  <si>
    <t>JPR3119</t>
  </si>
  <si>
    <t>COMERCIALIZADORA GREENHOW S.A. DE C.V.</t>
  </si>
  <si>
    <t>MT026500</t>
  </si>
  <si>
    <t>GH6581C</t>
  </si>
  <si>
    <t>VALENCIA PANTOJA ALEJANDRO</t>
  </si>
  <si>
    <t>GAL</t>
  </si>
  <si>
    <t>S150, ALINEACION Y BALANCEO, REEMP E UNST DE CUCHILLAS, INST DE BARILLA DE COFRE</t>
  </si>
  <si>
    <t>HP601258</t>
  </si>
  <si>
    <t>GMA761D</t>
  </si>
  <si>
    <t>FRAGOSO CANCHOLA ESTEFANI BEATRIZ</t>
  </si>
  <si>
    <t>LP016623</t>
  </si>
  <si>
    <t>GR2724B</t>
  </si>
  <si>
    <t>LOPEZ AGUADO JOSE LUIS</t>
  </si>
  <si>
    <t>CAA</t>
  </si>
  <si>
    <t>MP251198</t>
  </si>
  <si>
    <t>GYR830D</t>
  </si>
  <si>
    <t>MARTINEZ ARGUETA CINTHIA CAROLINA</t>
  </si>
  <si>
    <t>FT</t>
  </si>
  <si>
    <t>M1212740</t>
  </si>
  <si>
    <t>GXN990D</t>
  </si>
  <si>
    <t>JAMAICA CORTES CLAUDIA</t>
  </si>
  <si>
    <t>DIAG, RUIDO EN TRASNMISION, RUIDO EN AC</t>
  </si>
  <si>
    <t>P3027418</t>
  </si>
  <si>
    <t>SALAS CORREA VICTOR TRINIDAD</t>
  </si>
  <si>
    <t>HW544666</t>
  </si>
  <si>
    <t>RAMIREZ GAITAN MIGUEL ANGEL</t>
  </si>
  <si>
    <t>FLETES ENTREGA Y RECOLECCION S DE RL DE C</t>
  </si>
  <si>
    <t>H1075109</t>
  </si>
  <si>
    <t>GJN184E</t>
  </si>
  <si>
    <t>CARRANZA LOZANO ARMIRO EMILIO</t>
  </si>
  <si>
    <t>N1333850</t>
  </si>
  <si>
    <t>PATIÑO GARCIA VICENTE ABEL</t>
  </si>
  <si>
    <t>NS539896</t>
  </si>
  <si>
    <t>AGRONEGOCIOS COVARRO SA DE CV</t>
  </si>
  <si>
    <t>TDG</t>
  </si>
  <si>
    <t>S140, DIAG LA CAJUELA NO ABRE</t>
  </si>
  <si>
    <t>HU327322</t>
  </si>
  <si>
    <t>GNH438E</t>
  </si>
  <si>
    <t>PARDO JESUS R</t>
  </si>
  <si>
    <t>M1142017</t>
  </si>
  <si>
    <t>66L809</t>
  </si>
  <si>
    <t>BLANCA CARRASCO ROGELIO</t>
  </si>
  <si>
    <t>K3091816</t>
  </si>
  <si>
    <t>65L870</t>
  </si>
  <si>
    <t>RAMOS SOLORZANO MARIA TERESA</t>
  </si>
  <si>
    <t>C5109339</t>
  </si>
  <si>
    <t>MIKE STOLTZ</t>
  </si>
  <si>
    <t>MOV SMA</t>
  </si>
  <si>
    <t>ASESOR NO CONCRETO LA CITA</t>
  </si>
  <si>
    <t>N1325328</t>
  </si>
  <si>
    <t>GB7408D</t>
  </si>
  <si>
    <t>RAMBLAS LUGO EFRAIN</t>
  </si>
  <si>
    <t>S30 , ALINEACION Y BALANCEO</t>
  </si>
  <si>
    <t>N0425236</t>
  </si>
  <si>
    <t>DITRA LEASE SA DE CV</t>
  </si>
  <si>
    <t>AC / TDG</t>
  </si>
  <si>
    <t>SE REPORGRAMA PARA EL DIA SIGUIENTE, COMENTA QUE HABIA MUCHO TRAFICO</t>
  </si>
  <si>
    <t>KS346121</t>
  </si>
  <si>
    <t>GRN712C</t>
  </si>
  <si>
    <t>SIDERA VISUS SA DE CV</t>
  </si>
  <si>
    <t>SALIO FUERA DE LA CIUDAD</t>
  </si>
  <si>
    <t>KK006984</t>
  </si>
  <si>
    <t>GLX299C</t>
  </si>
  <si>
    <t>ARELLANO VAZQUEZ ROSA MARIA</t>
  </si>
  <si>
    <t>OMR</t>
  </si>
  <si>
    <t>CAMPAÑA 20TA02</t>
  </si>
  <si>
    <t>K0260271</t>
  </si>
  <si>
    <t>GB8829C</t>
  </si>
  <si>
    <t>LUNA HERNANDEZ ANTONIO</t>
  </si>
  <si>
    <t>S150, ALINEACION Y BALANCEO</t>
  </si>
  <si>
    <t>J0256375</t>
  </si>
  <si>
    <t>FZ8254C</t>
  </si>
  <si>
    <t>MEXICO COMPAÑIA CONSTRUCTORA SA DE CV</t>
  </si>
  <si>
    <t>CEPE / TDG</t>
  </si>
  <si>
    <t xml:space="preserve">DIAG, SENSOR DE PRESIN DE LLANTA ENCENDIDO / CLIENTE LLEGARA 11:00 AM </t>
  </si>
  <si>
    <t>KR078498</t>
  </si>
  <si>
    <t>GARDUÑO RAMONA PAULINE</t>
  </si>
  <si>
    <t>no presento la falla</t>
  </si>
  <si>
    <t>S180 INST CONBERTODOR DE CAJA</t>
  </si>
  <si>
    <t>CU581901</t>
  </si>
  <si>
    <t>GMB593D</t>
  </si>
  <si>
    <t>FRIAS HERNANDEZ JOSE ROGELIO</t>
  </si>
  <si>
    <t>CS216634</t>
  </si>
  <si>
    <t>NXC3346</t>
  </si>
  <si>
    <t>GONZALEZ OCAMPO JAIME ARTURO</t>
  </si>
  <si>
    <t>MS044583</t>
  </si>
  <si>
    <t>UWS477B</t>
  </si>
  <si>
    <t>ERICA ROBIN PIEDFORT X</t>
  </si>
  <si>
    <t>N1333197</t>
  </si>
  <si>
    <t>PRODUCTORES AGRICOLAS DEL MODULO ACAMBARO</t>
  </si>
  <si>
    <t xml:space="preserve">HILUX     </t>
  </si>
  <si>
    <t>S50 ALINEACION Y BALANCEO</t>
  </si>
  <si>
    <t>L3123646</t>
  </si>
  <si>
    <t>68L363</t>
  </si>
  <si>
    <t>MONTELLANO RESENDIZ PEDRO ESTANISLAO</t>
  </si>
  <si>
    <t>ACT 22TC07</t>
  </si>
  <si>
    <t>LP095564</t>
  </si>
  <si>
    <t>GPX867C</t>
  </si>
  <si>
    <t>FRAGOSO ZARAZUA GUSTAVO EDUARDO</t>
  </si>
  <si>
    <t>POR TEMA DE TRABAJO NO ALCANZA A. SE REPORGRAMA</t>
  </si>
  <si>
    <t>LP017155</t>
  </si>
  <si>
    <t>GRM759D</t>
  </si>
  <si>
    <t>MARTINEZ CAñADA LUIS ERNESTO</t>
  </si>
  <si>
    <t>INST CILINDRO, CHAVETA Y MANIJA ECT</t>
  </si>
  <si>
    <t>EP045716</t>
  </si>
  <si>
    <t>N24BGE</t>
  </si>
  <si>
    <t>ALVARADO SORIA MARYCARMEN</t>
  </si>
  <si>
    <t>M1318104</t>
  </si>
  <si>
    <t>GB5833D</t>
  </si>
  <si>
    <t>LINARES MONTOYA AARON ARISTOTELES</t>
  </si>
  <si>
    <t>INST DE SENSOR DE PRESION DE LLANTA</t>
  </si>
  <si>
    <t>DIAG AC</t>
  </si>
  <si>
    <t>TAELLER</t>
  </si>
  <si>
    <t>LJ018727</t>
  </si>
  <si>
    <t>66L589</t>
  </si>
  <si>
    <t>AC /TDGR</t>
  </si>
  <si>
    <t>HK007307</t>
  </si>
  <si>
    <t>GJJ742C</t>
  </si>
  <si>
    <t>DIAZ ALARCON ARTURO NICOLAS</t>
  </si>
  <si>
    <t>K0181405</t>
  </si>
  <si>
    <t>GP1441C</t>
  </si>
  <si>
    <t>GRUPO PROYECTOS AD HOMINEM, S DE RL DE C</t>
  </si>
  <si>
    <t>MU011143</t>
  </si>
  <si>
    <t>65L777</t>
  </si>
  <si>
    <t>GUERRERO MARTINEZ JOSE LUIS</t>
  </si>
  <si>
    <t>S10 / DIAG. BOTÓN DE POSICIÓN DE ASIENTO SUELTO</t>
  </si>
  <si>
    <t>NU073428</t>
  </si>
  <si>
    <t>BUSTAMANTE OLALDE JESUS</t>
  </si>
  <si>
    <t>FTP / AC / JOAM</t>
  </si>
  <si>
    <t>KS320362</t>
  </si>
  <si>
    <t>UME038B</t>
  </si>
  <si>
    <t>ANGUIANO CONTRERAS GRACIA VIOLETA</t>
  </si>
  <si>
    <t>E02</t>
  </si>
  <si>
    <t>8M057254</t>
  </si>
  <si>
    <t>GV8784C</t>
  </si>
  <si>
    <t>VALENZUELA GONZALEZ CRISTIAN</t>
  </si>
  <si>
    <t>H1394785</t>
  </si>
  <si>
    <t>SW4539A</t>
  </si>
  <si>
    <t>BURGOS RAMIREZ HECTOR</t>
  </si>
  <si>
    <t>H1046555</t>
  </si>
  <si>
    <t>GJH282D</t>
  </si>
  <si>
    <t>ALBERTO SERRANO ALEJANDRA</t>
  </si>
  <si>
    <t>HK013484</t>
  </si>
  <si>
    <t>B06ALZ</t>
  </si>
  <si>
    <t>GASCA QUEZADA JOSE LUIS</t>
  </si>
  <si>
    <t>DIAG. TESTIGO ENCENDIDO (PRESIÓN AIRE EN LLANTAS)</t>
  </si>
  <si>
    <t>7S053439</t>
  </si>
  <si>
    <t>GUW534C</t>
  </si>
  <si>
    <t>GUIDO RAMIREZ SILVERIO</t>
  </si>
  <si>
    <t>G0P</t>
  </si>
  <si>
    <t>9C028762</t>
  </si>
  <si>
    <t>GODINEZ HERNANDEZ JOSE</t>
  </si>
  <si>
    <t>H1394639</t>
  </si>
  <si>
    <t>GR8810B</t>
  </si>
  <si>
    <t>BARKSHADT GRANADOS BUFFY JAZMINNE</t>
  </si>
  <si>
    <t>VA SALIR UNOS DIAS RE AGENDA PARA OTRO MOMENTO</t>
  </si>
  <si>
    <t>G3528030</t>
  </si>
  <si>
    <t>GYX860B</t>
  </si>
  <si>
    <t>SIC CELAYA SA DE CV</t>
  </si>
  <si>
    <t>DPOK: INST. APOYACABEZA / INST. RESPALDO ASIENTOS</t>
  </si>
  <si>
    <t>NS084983</t>
  </si>
  <si>
    <t>ULS036H</t>
  </si>
  <si>
    <t>MARTINEZ RODRIGUEZ LORENA</t>
  </si>
  <si>
    <t>MP165524</t>
  </si>
  <si>
    <t>GNK003D</t>
  </si>
  <si>
    <t>MALDONADO VELASCO RODRIGO</t>
  </si>
  <si>
    <t>HS884379</t>
  </si>
  <si>
    <t>MORENO TOVAR GREGORIO</t>
  </si>
  <si>
    <t>NJ044132</t>
  </si>
  <si>
    <t>MEDINA MANCERA SALVADOR</t>
  </si>
  <si>
    <t>M1316120</t>
  </si>
  <si>
    <t>GB4571D</t>
  </si>
  <si>
    <t>LAGUNA MENDOZA ERICK RENE</t>
  </si>
  <si>
    <t>DIAG. RUIDO EN SUSPENSIÓN DELANTERA</t>
  </si>
  <si>
    <t>Si, muchas gracias.. si se puede para mañana Ud. Me indica si hay disponibilidad, Me parece perfecto! Confirmo con este.. gracias.</t>
  </si>
  <si>
    <t>DD548856</t>
  </si>
  <si>
    <t>GNY986D</t>
  </si>
  <si>
    <t>GOMEZ BOCANEGRA GRACIELA</t>
  </si>
  <si>
    <t>S120 (EMPLEADO TOYOTA CELAYA)</t>
  </si>
  <si>
    <t>GS166627</t>
  </si>
  <si>
    <t>RODRIGUEZ GOMEZ MARCO ANTONIO</t>
  </si>
  <si>
    <t>CAMBIO BALATAS TRASERAS</t>
  </si>
  <si>
    <t>DIAG. VIBRACIÓN AL FRENAR / A Y B</t>
  </si>
  <si>
    <t>KS334968</t>
  </si>
  <si>
    <t>GMJ082D</t>
  </si>
  <si>
    <t>MUNICIPIO DE APASEO EL GRANDE GUANAJUATO</t>
  </si>
  <si>
    <t>GALC / JOAM / TDGR</t>
  </si>
  <si>
    <t>MJ011167</t>
  </si>
  <si>
    <t>66L239</t>
  </si>
  <si>
    <t>SOTO RODRIGUEZ JUAN DIEGO</t>
  </si>
  <si>
    <t>MS014446</t>
  </si>
  <si>
    <t>66L9945</t>
  </si>
  <si>
    <t>SERMIB SERVICIOS Y MANTENIMIENTOS S DE RL DE CV</t>
  </si>
  <si>
    <t>N1330330</t>
  </si>
  <si>
    <t>GT4949C</t>
  </si>
  <si>
    <t>PRODUCTOS FORESTALES FLOVIESA S DE RL DE</t>
  </si>
  <si>
    <t>F0054408</t>
  </si>
  <si>
    <t>FY1973B</t>
  </si>
  <si>
    <t>SALGADO MA DEL SOCORRO</t>
  </si>
  <si>
    <t>J1400296</t>
  </si>
  <si>
    <t>FY1976B</t>
  </si>
  <si>
    <t>H1018780</t>
  </si>
  <si>
    <t>NXK6929</t>
  </si>
  <si>
    <t>ALCAMARE INTERNATIONAL RECYCLING GROUP</t>
  </si>
  <si>
    <t>DYARIS</t>
  </si>
  <si>
    <t>H1053250</t>
  </si>
  <si>
    <t>GXG547D</t>
  </si>
  <si>
    <t>ANGEL DIAZ ESTEBAN</t>
  </si>
  <si>
    <t>FU555659</t>
  </si>
  <si>
    <t>GXS869B</t>
  </si>
  <si>
    <t>KD044100</t>
  </si>
  <si>
    <t>GSN658D</t>
  </si>
  <si>
    <t>METAL ONE STEEL SERVICE DE MEXICO S.A. D</t>
  </si>
  <si>
    <t>INST. 20TA03 / ACT. JSD</t>
  </si>
  <si>
    <t>HP635043</t>
  </si>
  <si>
    <t>GXS101B</t>
  </si>
  <si>
    <t>CASTRO RAMIREZ MARIO</t>
  </si>
  <si>
    <t>MJ011937</t>
  </si>
  <si>
    <t>66L268</t>
  </si>
  <si>
    <t>VAZQUEZ LOPEZ IVAN</t>
  </si>
  <si>
    <t>K1149685</t>
  </si>
  <si>
    <t>GWF673D</t>
  </si>
  <si>
    <t>GRUPO SSC S.A. DE C.V.</t>
  </si>
  <si>
    <t>H3563164</t>
  </si>
  <si>
    <t>W53ARB</t>
  </si>
  <si>
    <t>SANCHEZ MARTINEZ ROBERTO</t>
  </si>
  <si>
    <t>REVISIÓN ALINEACIÓN</t>
  </si>
  <si>
    <t>L1140943</t>
  </si>
  <si>
    <t>65L077</t>
  </si>
  <si>
    <t>VERA OCHOA ILDEFONSO</t>
  </si>
  <si>
    <t>E1433336</t>
  </si>
  <si>
    <t>VIRRUETA AREVALOS MARIA DE LOURDES</t>
  </si>
  <si>
    <t>K1155350</t>
  </si>
  <si>
    <t>GNL743C</t>
  </si>
  <si>
    <t>VALENCIA RANGEL MIRNA</t>
  </si>
  <si>
    <t>KU257104</t>
  </si>
  <si>
    <t>GJS569D</t>
  </si>
  <si>
    <t>JANESVILLE DE MEXICO, S.A DE C.V.</t>
  </si>
  <si>
    <t>N0426808</t>
  </si>
  <si>
    <t>GC4434D</t>
  </si>
  <si>
    <t>DIG. REV DE AFINACIÓN POR % DE EMISIONES</t>
  </si>
  <si>
    <t>A4063879</t>
  </si>
  <si>
    <t>GHW375C</t>
  </si>
  <si>
    <t>MORALES ROA SALVADOR</t>
  </si>
  <si>
    <t>NW294547</t>
  </si>
  <si>
    <t>GUD639E</t>
  </si>
  <si>
    <t>Unidad se tuvo que ocupar para trabajo</t>
  </si>
  <si>
    <t>K1173036</t>
  </si>
  <si>
    <t>GWK891B</t>
  </si>
  <si>
    <t>VELASCO DIAZ ROBERTO</t>
  </si>
  <si>
    <t>S50 / A Y B / DIAG. RUIDO EN LOS FRENOS</t>
  </si>
  <si>
    <t>LR107823</t>
  </si>
  <si>
    <t>UMG755E</t>
  </si>
  <si>
    <t>SANKO GOSEI MEXICO SA DE CV</t>
  </si>
  <si>
    <t>GALC / OMRG / TDGR</t>
  </si>
  <si>
    <t>S30 / A Y B / CAMBIO FILTRO AC</t>
  </si>
  <si>
    <t>MW183343</t>
  </si>
  <si>
    <t>GPA596E</t>
  </si>
  <si>
    <t>FS112970</t>
  </si>
  <si>
    <t>BRIONES BARRIENTOS JOSE ASUNCION</t>
  </si>
  <si>
    <t>FU986361</t>
  </si>
  <si>
    <t>GGK973D</t>
  </si>
  <si>
    <t>OREA HERNANDEZ SERGIO ANTONIO</t>
  </si>
  <si>
    <t>NT080945</t>
  </si>
  <si>
    <t>H0251614</t>
  </si>
  <si>
    <t>GW0653B</t>
  </si>
  <si>
    <t>CARMONA RODRIGUEZ HUGO ENRIQUE</t>
  </si>
  <si>
    <t>DIAG. TESTIGO ENCENDIDO (PRESIÓN DE LLANTAS)</t>
  </si>
  <si>
    <t>P3031556</t>
  </si>
  <si>
    <t>JIMENEZ MANDUJANO ANGELA</t>
  </si>
  <si>
    <t>CLIENTE NO SE PRESENTO POR TRABAJO PERO TAMPOCO RESPONDE PARA REPROGRAMAR</t>
  </si>
  <si>
    <t>INST. 20TA03 (RECIBE KAREN RICO)</t>
  </si>
  <si>
    <t>EP067146</t>
  </si>
  <si>
    <t>GTU9966</t>
  </si>
  <si>
    <t>AUTOBUSES URVIABUS S.A DE C.V.</t>
  </si>
  <si>
    <t>L3108738</t>
  </si>
  <si>
    <t>68L882</t>
  </si>
  <si>
    <t>MAFER BJ SA DE CV</t>
  </si>
  <si>
    <t>REEMP. ETIQUETA (GMD) (RECIBE KAREN RICO)</t>
  </si>
  <si>
    <t>GD1768D</t>
  </si>
  <si>
    <t>Cancelo la cita por otro asunto. Bdia, Ya cuando ls lleve al servicio en 2 semanas</t>
  </si>
  <si>
    <t>KS315282</t>
  </si>
  <si>
    <t>GUN769D</t>
  </si>
  <si>
    <t>DIAG. MOFLE DOBLADO</t>
  </si>
  <si>
    <t>asesor no concreta cota, no ocup abrir orden</t>
  </si>
  <si>
    <t>J3603470</t>
  </si>
  <si>
    <t>66L402</t>
  </si>
  <si>
    <t>ARELLANO BARBER JAVIER</t>
  </si>
  <si>
    <t>JY300593</t>
  </si>
  <si>
    <t>GNK515E</t>
  </si>
  <si>
    <t>ARRIAGA ROSAS GUILLERMO</t>
  </si>
  <si>
    <t>NP318114</t>
  </si>
  <si>
    <t>GRB625E</t>
  </si>
  <si>
    <t>OCHOA SANCHEZ JAVIER</t>
  </si>
  <si>
    <t>S110 / A Y B / CONFIG. APP MAPS</t>
  </si>
  <si>
    <t>HK019076</t>
  </si>
  <si>
    <t>GNH766C</t>
  </si>
  <si>
    <t>FLORES PATIÑO DENISE</t>
  </si>
  <si>
    <t>DIAG. RECHINIDO AL FRENAR</t>
  </si>
  <si>
    <t>GP551251</t>
  </si>
  <si>
    <t>GXP677B</t>
  </si>
  <si>
    <t>SOLIS RODRIGUEZ JUAN MARTIN JAVIER</t>
  </si>
  <si>
    <t>S100 (RECIBE SUSI)</t>
  </si>
  <si>
    <t>M1319015</t>
  </si>
  <si>
    <t>GM0483C</t>
  </si>
  <si>
    <t>AHERN INTERNACIONAL DE MEXICO SA DE CV</t>
  </si>
  <si>
    <r>
      <t xml:space="preserve">S180 </t>
    </r>
    <r>
      <rPr>
        <b/>
        <sz val="10"/>
        <rFont val="Calibri"/>
        <family val="2"/>
        <scheme val="minor"/>
      </rPr>
      <t>(RECIBE SUSI)</t>
    </r>
  </si>
  <si>
    <t>L0726097</t>
  </si>
  <si>
    <t>GD1015B</t>
  </si>
  <si>
    <t>S70 / DIAG. RUIDO EN SUSPENSIÓN / DIAG. NO SE QUITA SONIDO DE ALARMA LADO PILOTO</t>
  </si>
  <si>
    <t>J1090118</t>
  </si>
  <si>
    <t>GC6512D</t>
  </si>
  <si>
    <t>M0042754</t>
  </si>
  <si>
    <t>GP1515C</t>
  </si>
  <si>
    <t>MJ015652</t>
  </si>
  <si>
    <t>UMG845E</t>
  </si>
  <si>
    <t>URIBE GARDUÑO JANET MONSERRAT</t>
  </si>
  <si>
    <t>NW196949</t>
  </si>
  <si>
    <t>ALCOCER AGUADO CESAR MANUEL</t>
  </si>
  <si>
    <t>BM116217</t>
  </si>
  <si>
    <t>GC6396B</t>
  </si>
  <si>
    <t>BENITEZ MARBAN TOMAS</t>
  </si>
  <si>
    <t>HW579023</t>
  </si>
  <si>
    <t>GXJ250C</t>
  </si>
  <si>
    <t>GUIZA SUAREZ RAMON MANUEL</t>
  </si>
  <si>
    <t>S100 / LAVADO DE INYECTORES / LIMP. CAMARA COMBUSTIÓN</t>
  </si>
  <si>
    <t>FA050517</t>
  </si>
  <si>
    <t>GJV010E</t>
  </si>
  <si>
    <t>POLO REYNOSO MA LUZ</t>
  </si>
  <si>
    <t>H3049008</t>
  </si>
  <si>
    <t>65L434</t>
  </si>
  <si>
    <t>ALVAREZ HERNANDEZ MARIA ELOISA</t>
  </si>
  <si>
    <r>
      <t xml:space="preserve">S70 </t>
    </r>
    <r>
      <rPr>
        <b/>
        <sz val="10"/>
        <rFont val="Calibri"/>
        <family val="2"/>
        <scheme val="minor"/>
      </rPr>
      <t>(RECIBE KAREN RICO)</t>
    </r>
  </si>
  <si>
    <t>LP029982</t>
  </si>
  <si>
    <t>GGC973C</t>
  </si>
  <si>
    <t>GUERRERO SALOMON MARIA TERESA</t>
  </si>
  <si>
    <t>NJ049575</t>
  </si>
  <si>
    <t>68L232</t>
  </si>
  <si>
    <t>GONGORA GARZA AURELIO</t>
  </si>
  <si>
    <t>LP077518</t>
  </si>
  <si>
    <t>NUA6819</t>
  </si>
  <si>
    <t>PESQUERA OLALDE CARLOS</t>
  </si>
  <si>
    <t>H3571050</t>
  </si>
  <si>
    <t>N72AVH</t>
  </si>
  <si>
    <t>CASTILLO GUERRERO ALEJANDRO</t>
  </si>
  <si>
    <t>L1635714</t>
  </si>
  <si>
    <t>66L844</t>
  </si>
  <si>
    <t>GARCIA VAZQUEZ ANSONY GENE</t>
  </si>
  <si>
    <t>F1960629</t>
  </si>
  <si>
    <t>UNG195D</t>
  </si>
  <si>
    <t>MORADO FLORES JONNATHAN JAVIER</t>
  </si>
  <si>
    <t>MW152651</t>
  </si>
  <si>
    <t>NP350737</t>
  </si>
  <si>
    <t>GARCIA ONTIVEROS LAURA PAOLA</t>
  </si>
  <si>
    <t>S140 (RECIBE KAREN RICO)</t>
  </si>
  <si>
    <t>GK005234</t>
  </si>
  <si>
    <t>GYL114B</t>
  </si>
  <si>
    <t>LJ036884</t>
  </si>
  <si>
    <t>GEORGE MICHELSON</t>
  </si>
  <si>
    <t>K1153360</t>
  </si>
  <si>
    <t>GGL296B</t>
  </si>
  <si>
    <t>CAJA POPULAR JUVENTINO ROSAS SC DE AP DE</t>
  </si>
  <si>
    <t>CVYARIS</t>
  </si>
  <si>
    <t>G3019847</t>
  </si>
  <si>
    <t>GJF173C</t>
  </si>
  <si>
    <t>JAIME ACEVEDO SOLEDAD</t>
  </si>
  <si>
    <t>HK017806</t>
  </si>
  <si>
    <t>GLM672A</t>
  </si>
  <si>
    <t>KS312530</t>
  </si>
  <si>
    <t>GJV736B</t>
  </si>
  <si>
    <t>LANUZA LOPEZ JUAN ANGEL</t>
  </si>
  <si>
    <t>S70 (COSTO EMPLEADO TOYOTA)</t>
  </si>
  <si>
    <r>
      <t xml:space="preserve">DIAG. TESTIGO ENCENDIDO (SENSOR DE LLANTAS) EN SISTEMA SE AGENDÓ A LAS 11:15 POR CITA DE SMA, CTE. LLEGA A LAS 11 AM </t>
    </r>
    <r>
      <rPr>
        <b/>
        <sz val="8"/>
        <rFont val="Calibri"/>
        <family val="2"/>
        <scheme val="minor"/>
      </rPr>
      <t>(RECIBE MARCO)</t>
    </r>
  </si>
  <si>
    <t>KU186229</t>
  </si>
  <si>
    <t>GLB117D</t>
  </si>
  <si>
    <t>GN01010</t>
  </si>
  <si>
    <t>REINGRESO: REVISIÓN DE BALANCEO (SIN COSTO PARA EL CLIENTE)</t>
  </si>
  <si>
    <t>GJG935D</t>
  </si>
  <si>
    <t>CLEINTE COMENTA QUE NO PUEDE, Y PIDE, SE LE RE AGENDE</t>
  </si>
  <si>
    <t>DIAG. TESTIGO ENCENDIDO (CHEK ENGINE)</t>
  </si>
  <si>
    <t>LP003064</t>
  </si>
  <si>
    <t>GN2094C</t>
  </si>
  <si>
    <t>PAZOS LOZANO ALBERTO</t>
  </si>
  <si>
    <t>S120 / A Y B (RECIBE MARCO)</t>
  </si>
  <si>
    <t>JM073633</t>
  </si>
  <si>
    <t>GC7094C</t>
  </si>
  <si>
    <t>por tema de trabajo no va poder traer la unidad</t>
  </si>
  <si>
    <t xml:space="preserve">S70 </t>
  </si>
  <si>
    <t>K1404771</t>
  </si>
  <si>
    <t>DPOK: CAMBIO DE 4 LLANTAS / DIAG. CLUTCH CORTA MUY ABAJO (AJUSTAR) / DIAG. VOLANTE RIGIDO AL DAR LA VUELTA / A Y B</t>
  </si>
  <si>
    <t>K1620195</t>
  </si>
  <si>
    <t>66L741</t>
  </si>
  <si>
    <t>Cliente No pudo acudir por que es de Irapuato y no llego a su cita</t>
  </si>
  <si>
    <t>N1243237</t>
  </si>
  <si>
    <t>GNM767E</t>
  </si>
  <si>
    <t>HUERTA RUIZ MARTHA</t>
  </si>
  <si>
    <t>MW124759</t>
  </si>
  <si>
    <t>GXP968D</t>
  </si>
  <si>
    <t>H1044697</t>
  </si>
  <si>
    <t>GLV301C</t>
  </si>
  <si>
    <t>GALLARDO CRUZ OLIVER ISAAC</t>
  </si>
  <si>
    <t>J1607442</t>
  </si>
  <si>
    <t>65L890</t>
  </si>
  <si>
    <t>JAUREZ ESCALONA JUAN MANUEL</t>
  </si>
  <si>
    <t>M1216192</t>
  </si>
  <si>
    <t>GYX554D</t>
  </si>
  <si>
    <t>ROJO CRUZ CARMEN RUTH</t>
  </si>
  <si>
    <t>L0002741</t>
  </si>
  <si>
    <t>GF5023B</t>
  </si>
  <si>
    <t>QUEVEDO PATIÑO CLAUDIA STEFANY</t>
  </si>
  <si>
    <t>N1331687</t>
  </si>
  <si>
    <t>MAS SEEDS MEXICO</t>
  </si>
  <si>
    <t>D0252751</t>
  </si>
  <si>
    <t>NVE2206</t>
  </si>
  <si>
    <t>CRUZ SALAZAR ARISTEO</t>
  </si>
  <si>
    <t>N1234138</t>
  </si>
  <si>
    <t>GRD515E</t>
  </si>
  <si>
    <t>REYES GONZALEZ JULIO CESAR</t>
  </si>
  <si>
    <t>N1238115</t>
  </si>
  <si>
    <t>GMW260E</t>
  </si>
  <si>
    <t>ROJAS LARA UZZIEL ARTURO</t>
  </si>
  <si>
    <t>N3177108</t>
  </si>
  <si>
    <t>RAMIREZ RAMIREZ RUBEN</t>
  </si>
  <si>
    <t>L3110155</t>
  </si>
  <si>
    <t>65L556</t>
  </si>
  <si>
    <t>ORTIZ TORRES LUIS ENRIQUE</t>
  </si>
  <si>
    <t>ES463873</t>
  </si>
  <si>
    <t>GNN234C</t>
  </si>
  <si>
    <t>LEDESMA CACIQUE MA ANGELICA</t>
  </si>
  <si>
    <t>Como no pude confirmar el viernes antes de las 5 consideré que se había perdido la cita para el auto, vuelve a reprogramar para el dia 25.02.23</t>
  </si>
  <si>
    <t>INST. DESCANSA BRAZOZ (DPOK)</t>
  </si>
  <si>
    <t>L0003965</t>
  </si>
  <si>
    <t>GR8025A</t>
  </si>
  <si>
    <t>AGROCONSTRUCCIONES SILO DEL BAJIO SA DE CV</t>
  </si>
  <si>
    <t>NP371365</t>
  </si>
  <si>
    <t>OSG ROYCO S.A DE C.V</t>
  </si>
  <si>
    <t>S50 + A/B</t>
  </si>
  <si>
    <t>H1070443</t>
  </si>
  <si>
    <t>GTD928C</t>
  </si>
  <si>
    <t>CORTES JIMENEZ ANDREA SELENE</t>
  </si>
  <si>
    <t>D0253079</t>
  </si>
  <si>
    <t>FY3572B</t>
  </si>
  <si>
    <t>ARREGUIN COLORADO MARIBEL</t>
  </si>
  <si>
    <t>NJ025183</t>
  </si>
  <si>
    <t>GNV686E</t>
  </si>
  <si>
    <t>GIRON ALCANTARA CRISTINA</t>
  </si>
  <si>
    <t>LP031743</t>
  </si>
  <si>
    <t>GMB304C</t>
  </si>
  <si>
    <t>RIVERA CALDERA EDITH VERONICA</t>
  </si>
  <si>
    <t>FK009372</t>
  </si>
  <si>
    <t>GXV898C</t>
  </si>
  <si>
    <t>MONTALVO ELIAS LUIS ANTONIO</t>
  </si>
  <si>
    <t>Gracias la agendare después, No ya que aún no tiene el kilometraje, tal vez en un par  de meses</t>
  </si>
  <si>
    <t>JU596939</t>
  </si>
  <si>
    <t>GXP417B</t>
  </si>
  <si>
    <t>RAMIREZ MARENGO RAYMUNDO</t>
  </si>
  <si>
    <t>POR  MOTIVOS DE SALUD</t>
  </si>
  <si>
    <t>K1140124</t>
  </si>
  <si>
    <t>PUE561A</t>
  </si>
  <si>
    <t>DOMINGUEZ TELLES ANDREA MIRELY</t>
  </si>
  <si>
    <t>S110 / A+B</t>
  </si>
  <si>
    <t>K1404014</t>
  </si>
  <si>
    <t>LC07964</t>
  </si>
  <si>
    <t>MAPUPITA BAJIO SA DE CV</t>
  </si>
  <si>
    <t>M1213956</t>
  </si>
  <si>
    <t>GGF838E</t>
  </si>
  <si>
    <t>DIECASTING CELAYA S.A DE C.V</t>
  </si>
  <si>
    <t>T-14073</t>
  </si>
  <si>
    <t>J1121766</t>
  </si>
  <si>
    <t>GTM922C</t>
  </si>
  <si>
    <t xml:space="preserve">TINOCO GARCIA EUTIMIO </t>
  </si>
  <si>
    <t>CAMBIO ACEITE CAJA DE VELOCIDADES</t>
  </si>
  <si>
    <t>GK001678</t>
  </si>
  <si>
    <t>SILVA GARCIA ESPERANZA</t>
  </si>
  <si>
    <t>INST. PARRILLA FRONT</t>
  </si>
  <si>
    <t>GP497416</t>
  </si>
  <si>
    <t>GMN694E</t>
  </si>
  <si>
    <t xml:space="preserve">BAQUEIRO VELAZQUEZ EMILIO JAVIER </t>
  </si>
  <si>
    <t>S30 / REMP. FILTRO A/C</t>
  </si>
  <si>
    <t>MS038911</t>
  </si>
  <si>
    <t>67L208</t>
  </si>
  <si>
    <t>S. 110 / DIAG. HUMEDAD EN BALERO DE FLECHA CARDAN / DIAG. REVISAR HUMEDAD AMORTIGUADOR DELANTERO DERECHO / DIAG. CRUZETAS RESECAS / DIAG. CLUTCH CORTA MUY BAJO (AJUSTAR) / CAMBIO DE BALATAS DELANTERAS</t>
  </si>
  <si>
    <t>H0251414</t>
  </si>
  <si>
    <t>GV2291A</t>
  </si>
  <si>
    <t>JARAL ORTIZ LUCILA</t>
  </si>
  <si>
    <t>INST. ORQUILAS (DPOK)</t>
  </si>
  <si>
    <t>ES420314</t>
  </si>
  <si>
    <t>GXS870B</t>
  </si>
  <si>
    <t>H0248046</t>
  </si>
  <si>
    <t>GR43360</t>
  </si>
  <si>
    <t>XXX ABOYTES MARIA DEL CARMEN</t>
  </si>
  <si>
    <t>NP275309</t>
  </si>
  <si>
    <t>GYX685D</t>
  </si>
  <si>
    <t>SETEX AUTOMOTIVE MEXICO SA DE CV</t>
  </si>
  <si>
    <t>S90 / ALIN</t>
  </si>
  <si>
    <t>GY111001</t>
  </si>
  <si>
    <t>GHH146D</t>
  </si>
  <si>
    <t>GUERRERO FERREIRA CAROLINA</t>
  </si>
  <si>
    <t>CAAA /TDGR</t>
  </si>
  <si>
    <t>DIAG. FUGA LIQUIDO DE FRENOS</t>
  </si>
  <si>
    <t>G6170333</t>
  </si>
  <si>
    <t>GYL055B</t>
  </si>
  <si>
    <t>DE SANTIAGO CARDENAS RODOLFO</t>
  </si>
  <si>
    <t>LP046431</t>
  </si>
  <si>
    <t>GJV646D</t>
  </si>
  <si>
    <t>ACT. 22TC07</t>
  </si>
  <si>
    <t>M0123670</t>
  </si>
  <si>
    <t>GJ8592B</t>
  </si>
  <si>
    <t>FORRAJES EL ARROLLO SPR DE RL</t>
  </si>
  <si>
    <t>SOLO COMENTA QUE NO VAPODER ACUDIR</t>
  </si>
  <si>
    <t>RUIZ AGUILAR CHRISTIAN IAN</t>
  </si>
  <si>
    <t>DW033394</t>
  </si>
  <si>
    <t>GGN980C</t>
  </si>
  <si>
    <t>RAMIREZ ARRIOLA JOSE GUADALUPE</t>
  </si>
  <si>
    <t>S50 / A+B</t>
  </si>
  <si>
    <t>H0175641</t>
  </si>
  <si>
    <t>FY6031C</t>
  </si>
  <si>
    <t>JUAREZ MANCERA OMAR</t>
  </si>
  <si>
    <t>NO LE VAN A DAR PERMISO DE SALIR EN SU TRABAJO SE REAGENDA</t>
  </si>
  <si>
    <t>DIAG. RESTIGO PRESION LLANTAS (NUEVAMENTE)</t>
  </si>
  <si>
    <t>CAMBIO BALATAS DELAN (COSTO EMPLEADO TOYOTA)</t>
  </si>
  <si>
    <t>DIAG. PROBLEM ENCENDIDO / DIAG. SISTEMA ANTIROBO ACTIVADO BLOUQEA EL PASO DE GASOLINA</t>
  </si>
  <si>
    <t>GLZ157C</t>
  </si>
  <si>
    <t>LUNA PEREZ JUAN CARLOS</t>
  </si>
  <si>
    <t>INST. 20TA03</t>
  </si>
  <si>
    <t>PT027899</t>
  </si>
  <si>
    <t>START BANREGIO, S.A DE CV SOFOM E.R. BGF</t>
  </si>
  <si>
    <t>HY162377</t>
  </si>
  <si>
    <t>GMD214D</t>
  </si>
  <si>
    <t>ASESORIA CONSTRUCTIVA Y DE SERVICIOS SA DE</t>
  </si>
  <si>
    <t>MOLINO DEL RIO JUAN CARLOS</t>
  </si>
  <si>
    <t>LP019977</t>
  </si>
  <si>
    <t>GLA425D</t>
  </si>
  <si>
    <t>SUPER DIESEL DE CELAYA SA DE CV</t>
  </si>
  <si>
    <t>S50 / A Y B (V. C.)</t>
  </si>
  <si>
    <t>K1144472</t>
  </si>
  <si>
    <t>GWF671C</t>
  </si>
  <si>
    <t>K6197998</t>
  </si>
  <si>
    <t>20RB4G</t>
  </si>
  <si>
    <t>AUTOTRANSPORTES SAN JOSE ITURBIDE QUERETAR</t>
  </si>
  <si>
    <t>DHIACE</t>
  </si>
  <si>
    <t>H3024376</t>
  </si>
  <si>
    <t>66L760</t>
  </si>
  <si>
    <t>ARAUJO ZUÑIGA IRMA</t>
  </si>
  <si>
    <t>S180 / INST. BUJES BARRA ESTABILIZADORA</t>
  </si>
  <si>
    <t>FM170149</t>
  </si>
  <si>
    <t>GF5219B</t>
  </si>
  <si>
    <t>COMERCIALIZADORA AGRICOLA Y PECUARIA DEL C</t>
  </si>
  <si>
    <t>STACOMA</t>
  </si>
  <si>
    <t>DIAG. CARGADOR INALAMBRICO NO CARGA / DIAG. NO CIERRAN PUERTAS LATERALES</t>
  </si>
  <si>
    <t>15RB8U</t>
  </si>
  <si>
    <t>J1122164</t>
  </si>
  <si>
    <t>GVX011D</t>
  </si>
  <si>
    <t>DIAG.  RUIDO EN DIRECCION / INST. DE PIEZA SUELTA EN CAJUELA</t>
  </si>
  <si>
    <t xml:space="preserve">CLIENTE CONFIRMO CITA PERO NO ASISTE, NO CONTESTA PARA REPROGRAMAR </t>
  </si>
  <si>
    <t>G-142252</t>
  </si>
  <si>
    <t>G0P (CTE. FIRMARÁ UNA CARTA RESPONSIVA PARA APLICAR SCC CON TESTIGOS ENCENDIDOS)</t>
  </si>
  <si>
    <t>MK018090</t>
  </si>
  <si>
    <t>GGF628E</t>
  </si>
  <si>
    <t>MONTES ARCEGA JUAN MANUEL</t>
  </si>
  <si>
    <t>S120 / A Y B</t>
  </si>
  <si>
    <t>N1323947</t>
  </si>
  <si>
    <t>GN5181C</t>
  </si>
  <si>
    <t>EXPRESS MILAC S.A. DE C.V.</t>
  </si>
  <si>
    <t>NT059926</t>
  </si>
  <si>
    <t>GB1648D</t>
  </si>
  <si>
    <t>PRISMAPACK SA DE CV</t>
  </si>
  <si>
    <t>D0099604</t>
  </si>
  <si>
    <t>GE0794B</t>
  </si>
  <si>
    <t>H0250043</t>
  </si>
  <si>
    <t>GR53490</t>
  </si>
  <si>
    <t>VALADEZ TOVAR J. ROSARIO</t>
  </si>
  <si>
    <t>DPOK: INST 2 LLANTAS / REEMP. BALATAS TRASERAS Y DELANTERAS / INST. CUBRE POLVO DE FLECHA / PURGADO DE FRENOS / A Y B</t>
  </si>
  <si>
    <t>DIAG. BALATAS TRASERAS Y DELANTERAS</t>
  </si>
  <si>
    <t>REINGRESO: REV. DE A Y B</t>
  </si>
  <si>
    <t xml:space="preserve">Ingresa la Unidad por Reingreso y por una queja por parte de que no se realizo el servicio correctamente, Diag en frenos </t>
  </si>
  <si>
    <t>N3001488</t>
  </si>
  <si>
    <t>GPL210E</t>
  </si>
  <si>
    <t>NOYOLA RAMIREZ MARCO ANTONIO</t>
  </si>
  <si>
    <t>N3167769</t>
  </si>
  <si>
    <t>68L193</t>
  </si>
  <si>
    <t>HERNANDEZ MARTINEZ JOSE LUIS</t>
  </si>
  <si>
    <t>GK004388</t>
  </si>
  <si>
    <t>UKE373J</t>
  </si>
  <si>
    <t>MARTINEZ FLORES ENRIQUE</t>
  </si>
  <si>
    <t>FP340060</t>
  </si>
  <si>
    <t>GVP381B</t>
  </si>
  <si>
    <t>ARRIAGA RIVERA GUILLERMO ANDRES</t>
  </si>
  <si>
    <t>CAAA / CSN</t>
  </si>
  <si>
    <t>N3168223</t>
  </si>
  <si>
    <t>68L225</t>
  </si>
  <si>
    <t>RIOS CUEVAS ALFREDO</t>
  </si>
  <si>
    <t>S180 (CANALIZAR A H Y P PARA COTIZACIÓN DE PINTURA)</t>
  </si>
  <si>
    <t>FU914788</t>
  </si>
  <si>
    <t>GGJ112D</t>
  </si>
  <si>
    <t>MUBEA DE MEXICO S DE RL DE CV</t>
  </si>
  <si>
    <t>DIAG. RUIDO EN PARTE DELANTERA DE LA UNIDAD (BUJÍA MOJADA)</t>
  </si>
  <si>
    <t>F0126428</t>
  </si>
  <si>
    <t>GU8512A</t>
  </si>
  <si>
    <t>REV. A Y B SOLICITADO POR GAC</t>
  </si>
  <si>
    <t>M1143544</t>
  </si>
  <si>
    <t>66L767</t>
  </si>
  <si>
    <t>RODRIGUEZ MOYA JESUS</t>
  </si>
  <si>
    <t>DIAG. RUIDO EN FRENOS</t>
  </si>
  <si>
    <t>AS028554</t>
  </si>
  <si>
    <t>GUF823E</t>
  </si>
  <si>
    <t>CORDERO VALES MIMI</t>
  </si>
  <si>
    <t>SEQUOIA</t>
  </si>
  <si>
    <r>
      <t>DIAG. TESTIGO ENSENDIDO (SENSOR DE OXIGENO)</t>
    </r>
    <r>
      <rPr>
        <b/>
        <sz val="10"/>
        <rFont val="Calibri"/>
        <family val="2"/>
        <scheme val="minor"/>
      </rPr>
      <t xml:space="preserve"> (SE PUEDE ENTREGAR AL DÍA SIGUIENTE)</t>
    </r>
  </si>
  <si>
    <t>7S078888</t>
  </si>
  <si>
    <t>VAZQUEZ GARCIA GERARDO</t>
  </si>
  <si>
    <t>FP275088</t>
  </si>
  <si>
    <t>GJF722C</t>
  </si>
  <si>
    <t>MORALES AGUIRRE JOSE JUAN</t>
  </si>
  <si>
    <r>
      <t xml:space="preserve">S60 </t>
    </r>
    <r>
      <rPr>
        <b/>
        <sz val="10"/>
        <rFont val="Calibri"/>
        <family val="2"/>
        <scheme val="minor"/>
      </rPr>
      <t>(REVISAR QUÉ TOLVA INFERIOR REQUIERE REEMPLAZO)</t>
    </r>
  </si>
  <si>
    <t>K3089949</t>
  </si>
  <si>
    <t>66L810</t>
  </si>
  <si>
    <t>BUCIO AVILA RUBEN DARIO</t>
  </si>
  <si>
    <t>BM068466</t>
  </si>
  <si>
    <t>NJ2851A</t>
  </si>
  <si>
    <t>ARCOS GARCIA GASPAR</t>
  </si>
  <si>
    <t>GS699836</t>
  </si>
  <si>
    <t>GVW315E</t>
  </si>
  <si>
    <t>NIETO NAVARRETE MIGUEL</t>
  </si>
  <si>
    <t>J1087497</t>
  </si>
  <si>
    <t>GS9645C</t>
  </si>
  <si>
    <t>PREMIER SEEDS MEXICANA S.A. DE C.V.</t>
  </si>
  <si>
    <t>NU588521</t>
  </si>
  <si>
    <t>68L304</t>
  </si>
  <si>
    <t>LAS 5 ESTACIONES, S.P.R. DE R.L.</t>
  </si>
  <si>
    <t>FTP / AC</t>
  </si>
  <si>
    <t>K6203495</t>
  </si>
  <si>
    <t>72RB7L</t>
  </si>
  <si>
    <t>AUTOTRANSPORTES SAN JOSE ITURBIDE QUERET</t>
  </si>
  <si>
    <t>7S017338</t>
  </si>
  <si>
    <t>GMD376D</t>
  </si>
  <si>
    <t>LEMAIRE BORJA MARIA ESTELA IVONNE</t>
  </si>
  <si>
    <t>no</t>
  </si>
  <si>
    <t>comenta que no  recordo la cita</t>
  </si>
  <si>
    <t>DIAG. RUIDO EN LLANTAS DELANTERAS</t>
  </si>
  <si>
    <t>JP788133</t>
  </si>
  <si>
    <t>GUX131B</t>
  </si>
  <si>
    <t>YAÑEZ GRANADOS VICTOR MANUEL</t>
  </si>
  <si>
    <t>Buena noche. Perdón la hora,  necesito cancelar la cita, en los siguientes días me pondré en contacto con ustedes para generarla nuevamente. Gracias!</t>
  </si>
  <si>
    <t>LK010740</t>
  </si>
  <si>
    <t>GGE534D</t>
  </si>
  <si>
    <t>CORTES PANIAGUA MARCELA BERENICE</t>
  </si>
  <si>
    <t>NT013420</t>
  </si>
  <si>
    <t>GL2231C</t>
  </si>
  <si>
    <t>GARCIA RIOS JORGE</t>
  </si>
  <si>
    <t>HS191197</t>
  </si>
  <si>
    <t>GRW437D</t>
  </si>
  <si>
    <t>HORTI-PLANTAS INVERNADERO S.P.R. DE R.L</t>
  </si>
  <si>
    <t>J0179068</t>
  </si>
  <si>
    <t>GH6390C</t>
  </si>
  <si>
    <t>M1320399</t>
  </si>
  <si>
    <t>GR7119C</t>
  </si>
  <si>
    <t>SOLUCIONES EN HORTICULTURA SPR DE RL</t>
  </si>
  <si>
    <t>NP272171</t>
  </si>
  <si>
    <t>GYL553D</t>
  </si>
  <si>
    <t>TROPPER S.A.P.I DE C.V.</t>
  </si>
  <si>
    <t>N1328139</t>
  </si>
  <si>
    <t>GB6150D</t>
  </si>
  <si>
    <t>FLETES Y FORRAJES S.A. DE C.V.</t>
  </si>
  <si>
    <t>DIAG. TESTIGO ENCENDIDO (ENFRIAMIENTO DE SISTEMA HV)</t>
  </si>
  <si>
    <t>KU510973</t>
  </si>
  <si>
    <t>68L493</t>
  </si>
  <si>
    <t>no responde las llamadas y msjs</t>
  </si>
  <si>
    <t>S60 (CTE. LLEGA A LAS 10 AM)</t>
  </si>
  <si>
    <t>EP047647</t>
  </si>
  <si>
    <t>GNJ209D</t>
  </si>
  <si>
    <t>GARCIA VENEGAS TRINIDAD</t>
  </si>
  <si>
    <t>DC044727</t>
  </si>
  <si>
    <t>GTN328C</t>
  </si>
  <si>
    <t>INTAGRI S.C.</t>
  </si>
  <si>
    <t>S30 (LLEGA 10:30 AM)</t>
  </si>
  <si>
    <t>NS105314</t>
  </si>
  <si>
    <t>68L449</t>
  </si>
  <si>
    <t>REYES GALINDO MARIANA</t>
  </si>
  <si>
    <t>NS095235</t>
  </si>
  <si>
    <t>68L034</t>
  </si>
  <si>
    <t>H1034730</t>
  </si>
  <si>
    <t>GYX766B</t>
  </si>
  <si>
    <t>FLORES PLATAS GABRIELA LETICIA</t>
  </si>
  <si>
    <t>FTP / CAAA</t>
  </si>
  <si>
    <t>N1327343</t>
  </si>
  <si>
    <t>SV8153D</t>
  </si>
  <si>
    <t>GARZON SALDAÑA NATALIO</t>
  </si>
  <si>
    <t>ES030511</t>
  </si>
  <si>
    <t>GVT035D</t>
  </si>
  <si>
    <t>CALDERON SOTO WENDY JASMIN</t>
  </si>
  <si>
    <t>S110 (CON ACEITE SINTETICO)</t>
  </si>
  <si>
    <t>GP469023</t>
  </si>
  <si>
    <t>GWW678B</t>
  </si>
  <si>
    <t>GALLAGA SERRATO PABLO</t>
  </si>
  <si>
    <t>NJ028538</t>
  </si>
  <si>
    <t>GNW180E</t>
  </si>
  <si>
    <t>BARTOLO DE LA CRUZ PEDRO</t>
  </si>
  <si>
    <t>S80 / A Y B</t>
  </si>
  <si>
    <t>N1418962</t>
  </si>
  <si>
    <t>LF59854</t>
  </si>
  <si>
    <t>MALTA TEXO DE MEXICO SA DE CV</t>
  </si>
  <si>
    <t>OMRG / CAAA</t>
  </si>
  <si>
    <t>HW684228</t>
  </si>
  <si>
    <t>GJC459E</t>
  </si>
  <si>
    <t>GASCA AVILA EDUARDO</t>
  </si>
  <si>
    <t>NJ036273</t>
  </si>
  <si>
    <t>GRG703E</t>
  </si>
  <si>
    <t>ABOYTES ESPINOSA MARCO TULIO</t>
  </si>
  <si>
    <t>L3801159</t>
  </si>
  <si>
    <t>GH8748C</t>
  </si>
  <si>
    <t>JP758084</t>
  </si>
  <si>
    <t>GHZ640E</t>
  </si>
  <si>
    <t>OBIEDO MA. BELEN</t>
  </si>
  <si>
    <t>HK014596</t>
  </si>
  <si>
    <t>002FVU</t>
  </si>
  <si>
    <t>CERVANTES GOMEZ YOLANDA</t>
  </si>
  <si>
    <r>
      <rPr>
        <b/>
        <sz val="10"/>
        <rFont val="Calibri"/>
        <family val="2"/>
        <scheme val="minor"/>
      </rPr>
      <t>DPOK:</t>
    </r>
    <r>
      <rPr>
        <sz val="10"/>
        <rFont val="Calibri"/>
        <family val="2"/>
        <scheme val="minor"/>
      </rPr>
      <t xml:space="preserve"> REEMP. BALATAS DELANTERAS Y TRASERAS / BANDA ACC / GOMA TRASERA / HORQUILLAS / CUBREPOLVOS DE AMORT. / REEMP. FILTRO AIRE MOTOR / A Y B (S. A.) </t>
    </r>
  </si>
  <si>
    <t>GTW414C</t>
  </si>
  <si>
    <t>ONNEN JANNET</t>
  </si>
  <si>
    <t>P0003025</t>
  </si>
  <si>
    <t>TELLEZ ENCINAS JORGE</t>
  </si>
  <si>
    <t>MK016822</t>
  </si>
  <si>
    <t>GGD812E</t>
  </si>
  <si>
    <t>GK001591</t>
  </si>
  <si>
    <t>GYF277B</t>
  </si>
  <si>
    <t>QUINTANA RAMIREZ FRANCISCO JAVIER</t>
  </si>
  <si>
    <t>N3005600</t>
  </si>
  <si>
    <t>ESPINOZA MORENO FERNANDA DALAY</t>
  </si>
  <si>
    <t>Nos indica que la unidad la ocupo para trabajo y no la pudso traer a la agencia se reprograma para el dia 27.02.23</t>
  </si>
  <si>
    <t>K1163186</t>
  </si>
  <si>
    <t>MEZA CISNEROS HUMBERTO</t>
  </si>
  <si>
    <r>
      <t xml:space="preserve">S100 / A Y B </t>
    </r>
    <r>
      <rPr>
        <b/>
        <sz val="10"/>
        <rFont val="Calibri"/>
        <family val="2"/>
        <scheme val="minor"/>
      </rPr>
      <t>(COSTO 800.00)</t>
    </r>
  </si>
  <si>
    <t>J3075308</t>
  </si>
  <si>
    <t>MENDOZA MEJIA LIZETH</t>
  </si>
  <si>
    <t>NP272177</t>
  </si>
  <si>
    <t>GGR299E</t>
  </si>
  <si>
    <t>SCOROLLA</t>
  </si>
  <si>
    <t>la unidad salio fuera. Pide re agendar</t>
  </si>
  <si>
    <t>J1401384</t>
  </si>
  <si>
    <t>GP5893B</t>
  </si>
  <si>
    <t>CASTILLO GUERRERO JUAN</t>
  </si>
  <si>
    <r>
      <t xml:space="preserve">S10 </t>
    </r>
    <r>
      <rPr>
        <b/>
        <sz val="10"/>
        <rFont val="Calibri"/>
        <family val="2"/>
        <scheme val="minor"/>
      </rPr>
      <t>(SIN COSTO PARA EL CLIENTE, TRAMITAR PAGO CON TFS)</t>
    </r>
  </si>
  <si>
    <t>N0428778</t>
  </si>
  <si>
    <t>TOYOTA FINANCIAL SERVICES MEXICO SA DE C</t>
  </si>
  <si>
    <t>S300</t>
  </si>
  <si>
    <t>F1439722</t>
  </si>
  <si>
    <t>GUY3090</t>
  </si>
  <si>
    <t>MAR BRAN,S.A. DE CV</t>
  </si>
  <si>
    <t>M3141033</t>
  </si>
  <si>
    <t>67L302</t>
  </si>
  <si>
    <t>VAZQUEZ LARA DE LA CRUZ LAURA GEORGINA</t>
  </si>
  <si>
    <t>S80 / REEMP. BALATAS DELANTERAS Y TRASERAS</t>
  </si>
  <si>
    <t>CS108994</t>
  </si>
  <si>
    <t>253YJW</t>
  </si>
  <si>
    <t>ORTUÑO IBARRA HECTOR</t>
  </si>
  <si>
    <t>N1325348</t>
  </si>
  <si>
    <t xml:space="preserve">PRESTEMOS S A P I DE C V </t>
  </si>
  <si>
    <t>S250 / DIAG. FALLA EN EL SISTEMA HV</t>
  </si>
  <si>
    <t>G3523970</t>
  </si>
  <si>
    <t>65L102</t>
  </si>
  <si>
    <t>BIOPROCESA SA DE CV</t>
  </si>
  <si>
    <t>GALC / AC / JOAM</t>
  </si>
  <si>
    <t>M1227695</t>
  </si>
  <si>
    <t>GGE762E</t>
  </si>
  <si>
    <t>RODRIGUEZ ALVARADO MARIA DE LOS ANGELES</t>
  </si>
  <si>
    <t>JR041947</t>
  </si>
  <si>
    <t>GJF172C</t>
  </si>
  <si>
    <t>FW137567</t>
  </si>
  <si>
    <t>GPY220C</t>
  </si>
  <si>
    <t>MURILLO FLORES MARIA DEL CARMEN</t>
  </si>
  <si>
    <t>H1067398</t>
  </si>
  <si>
    <t>GNM169C</t>
  </si>
  <si>
    <t>MATA LOPEZ JULIO CESAR</t>
  </si>
  <si>
    <t>N6004630</t>
  </si>
  <si>
    <t>GMK371E</t>
  </si>
  <si>
    <t>TRANSMECANICA EVEREST SA DE CV</t>
  </si>
  <si>
    <t>M3138528</t>
  </si>
  <si>
    <t>67L181</t>
  </si>
  <si>
    <t>MUNICIPIO DE CELAYA GUANAJUATO</t>
  </si>
  <si>
    <t>S210 / CAMBIO ACEITE TRANSM</t>
  </si>
  <si>
    <t>S90 / A Y B (S.A.)</t>
  </si>
  <si>
    <t>DIAG. POSIBLE FUGA EN FLECHA HOMOCINETICA (LADO COPILOTO) / DIAG. TESTIGO PRESION DE AIRE EN LLANTAS</t>
  </si>
  <si>
    <t>HP593103</t>
  </si>
  <si>
    <t>UKN129H</t>
  </si>
  <si>
    <t>GONZALEZ DELGADO DIEGO RICARDO</t>
  </si>
  <si>
    <r>
      <t xml:space="preserve">S70 / A Y B </t>
    </r>
    <r>
      <rPr>
        <b/>
        <sz val="10"/>
        <rFont val="Calibri"/>
        <family val="2"/>
        <scheme val="minor"/>
      </rPr>
      <t>(COSTO ANTERIOR)</t>
    </r>
  </si>
  <si>
    <t>GS132637</t>
  </si>
  <si>
    <t>GMD218E</t>
  </si>
  <si>
    <t>SANTOYO IZAGUIRRE JOSE ERNESTO</t>
  </si>
  <si>
    <t>OMRG /CAAA</t>
  </si>
  <si>
    <t>N3011619</t>
  </si>
  <si>
    <t>GTB571E</t>
  </si>
  <si>
    <t>FLORES VIVIEROS JUAN PABLO</t>
  </si>
  <si>
    <t>WHATS</t>
  </si>
  <si>
    <t xml:space="preserve">SE LE PRESENTO UN VIAJE POR TEMA DE TRABAJO </t>
  </si>
  <si>
    <t>DIAG. CONSUMO DE EXCESIVO DE COMBUSTIBLE / DIAG. ACTIVACION MODO ECO</t>
  </si>
  <si>
    <t>G0167389</t>
  </si>
  <si>
    <t>XX19527</t>
  </si>
  <si>
    <t>CASTRO PORRAS SILVIA</t>
  </si>
  <si>
    <t>L1637326</t>
  </si>
  <si>
    <t>65L188</t>
  </si>
  <si>
    <t>JORGE EDUARDO ALVAREZ DE LA CADENA SILLA</t>
  </si>
  <si>
    <t>JS955641</t>
  </si>
  <si>
    <t>PDE8942</t>
  </si>
  <si>
    <t>CAROLINA PERFORMANCE FABRICS SA DE CV</t>
  </si>
  <si>
    <t>FW391578</t>
  </si>
  <si>
    <t>GGH336D</t>
  </si>
  <si>
    <t>QUINTANA CARRERA YOLANDA</t>
  </si>
  <si>
    <t>N3172448</t>
  </si>
  <si>
    <t>43F408</t>
  </si>
  <si>
    <t>GONZALEZ ARELLANO JOHNATTAN</t>
  </si>
  <si>
    <t>N0427304</t>
  </si>
  <si>
    <t>GS7802C</t>
  </si>
  <si>
    <t>DISTRIBUIDORA DE AGUAS MINERALES BAGOM SA</t>
  </si>
  <si>
    <t>L0005935</t>
  </si>
  <si>
    <t>GL0170B</t>
  </si>
  <si>
    <t>MENDEZ DOMINGUEZ CALIXTO</t>
  </si>
  <si>
    <t>N1241877</t>
  </si>
  <si>
    <t>SANCHEZ VELEZ OLGA SOFIA</t>
  </si>
  <si>
    <t>MS078025</t>
  </si>
  <si>
    <t>GYS909D</t>
  </si>
  <si>
    <t>RENT EXPRESS S.A. DE C.V.</t>
  </si>
  <si>
    <t>DW049412</t>
  </si>
  <si>
    <t>GSY358A</t>
  </si>
  <si>
    <t>LANUZA ESPITIA JUAN</t>
  </si>
  <si>
    <t>FW317460</t>
  </si>
  <si>
    <t>GUE629C</t>
  </si>
  <si>
    <t>GRANADOS RICO EDEL</t>
  </si>
  <si>
    <t>CW135051</t>
  </si>
  <si>
    <t>GGC094C</t>
  </si>
  <si>
    <t>LEWIS BRIGITTE</t>
  </si>
  <si>
    <t>M1141460</t>
  </si>
  <si>
    <t>18J152</t>
  </si>
  <si>
    <t>L1636386</t>
  </si>
  <si>
    <t>65L722</t>
  </si>
  <si>
    <t>MORALES GONZALEZ OSCAR AXEL</t>
  </si>
  <si>
    <t>LLAMADA</t>
  </si>
  <si>
    <t>POR CERCANIA  REALIZO SU SERVICIO EN TOYOTA IRAPUATO</t>
  </si>
  <si>
    <t>AC441995</t>
  </si>
  <si>
    <t>674XWB</t>
  </si>
  <si>
    <t>L0004835</t>
  </si>
  <si>
    <t>GT6453B</t>
  </si>
  <si>
    <t>JU557676</t>
  </si>
  <si>
    <t>GKY581D</t>
  </si>
  <si>
    <t>SPE SERVICIOS PROFECIONALES DE ENFERMERIA</t>
  </si>
  <si>
    <t>CCAMRY</t>
  </si>
  <si>
    <t>K0184425</t>
  </si>
  <si>
    <t>MV9011A</t>
  </si>
  <si>
    <t>PATIÑO OSEGUERA SUSANA EMILIA</t>
  </si>
  <si>
    <t>S250 (CTE. LLEGA LAS 12:00)</t>
  </si>
  <si>
    <t>6S481451</t>
  </si>
  <si>
    <t>GYC468C</t>
  </si>
  <si>
    <t>CAMACHO FLORES GUILLERMO</t>
  </si>
  <si>
    <t>J3583481</t>
  </si>
  <si>
    <t>65L076</t>
  </si>
  <si>
    <t>RODRIGUEZ TORRES MARIA</t>
  </si>
  <si>
    <r>
      <t xml:space="preserve">S20 / A Y B </t>
    </r>
    <r>
      <rPr>
        <b/>
        <sz val="10"/>
        <rFont val="Calibri"/>
        <family val="2"/>
        <scheme val="minor"/>
      </rPr>
      <t>(COSTO ANTERIOR)</t>
    </r>
  </si>
  <si>
    <t>NJ018125</t>
  </si>
  <si>
    <t>MARTINEZ VERA LUIS RAUL</t>
  </si>
  <si>
    <t>CU012805</t>
  </si>
  <si>
    <t>GVP405B</t>
  </si>
  <si>
    <t>RAMIREZ VARGAS ARTURO</t>
  </si>
  <si>
    <t>JS964044</t>
  </si>
  <si>
    <t>GVR036B</t>
  </si>
  <si>
    <t>PEREZ OVALLE SALVADOR</t>
  </si>
  <si>
    <t>MW163219</t>
  </si>
  <si>
    <t>GVV863D</t>
  </si>
  <si>
    <t>GARCIA MENDIETA JUAN ANTONIO</t>
  </si>
  <si>
    <t>MK012554</t>
  </si>
  <si>
    <t>GLC055E</t>
  </si>
  <si>
    <t>UNIDAD DE LABORATORIO DEL CENTRO SA DE CV</t>
  </si>
  <si>
    <t>MK009801</t>
  </si>
  <si>
    <t>GHU220E</t>
  </si>
  <si>
    <t>ORTEGA MONTOYA RODRIGO</t>
  </si>
  <si>
    <t>NJ048361</t>
  </si>
  <si>
    <t>MONTOYA OJEDA JOSE LUIS</t>
  </si>
  <si>
    <t>INST. SENSOR PRESIÓN PRESIÓN DE AIRE LLANTA TRASERA LADO COPILOTO (PZA EN REFACCIONES)</t>
  </si>
  <si>
    <t>EX061238</t>
  </si>
  <si>
    <t>RHD6689</t>
  </si>
  <si>
    <t>GUEVARA PANIZADA RAMÓN</t>
  </si>
  <si>
    <t>S100 (UNIDAD SE QUEDA PARA ENTREGA EL SÁBADO)</t>
  </si>
  <si>
    <t>L1408139</t>
  </si>
  <si>
    <t>GP5894B</t>
  </si>
  <si>
    <t>NJ037674</t>
  </si>
  <si>
    <t>67L421</t>
  </si>
  <si>
    <t>MORENO MUñOZ GLORIA GUADALUPE</t>
  </si>
  <si>
    <t>LJ004199</t>
  </si>
  <si>
    <t>65L551</t>
  </si>
  <si>
    <t>VENTURA RAYA ROBERTO</t>
  </si>
  <si>
    <t>REPROGRAMADA</t>
  </si>
  <si>
    <t>CAMBIO A/F</t>
  </si>
  <si>
    <t>JP841973</t>
  </si>
  <si>
    <t>GVA529C</t>
  </si>
  <si>
    <t>ESPINO RUEDA JOSE ELIAS</t>
  </si>
  <si>
    <t>MP058988</t>
  </si>
  <si>
    <t>GXT587C</t>
  </si>
  <si>
    <t>VARGAS OVIEDO JORGE LUIS</t>
  </si>
  <si>
    <t>K0186323</t>
  </si>
  <si>
    <t>GC6320B</t>
  </si>
  <si>
    <t>HERNANDEZ BEDOLLA JOSE PABLO</t>
  </si>
  <si>
    <t>K1173457</t>
  </si>
  <si>
    <t>GYF672B</t>
  </si>
  <si>
    <t>SANCHEZ PACHECO GUADALUPE MARTINA</t>
  </si>
  <si>
    <t>K0259696</t>
  </si>
  <si>
    <t>GR8080B</t>
  </si>
  <si>
    <t>S190 /PASAR CON HyP PARA COTIZACION DE GOLPE EN COSTADO DE LA UNIDAD</t>
  </si>
  <si>
    <t>F1435526</t>
  </si>
  <si>
    <t>GJJ529C</t>
  </si>
  <si>
    <t>CHAVEZ SANCHEZ FRANCISCO</t>
  </si>
  <si>
    <t>L1202855</t>
  </si>
  <si>
    <t>GYY835B</t>
  </si>
  <si>
    <t>ARREGUIN HERNANDEZ MARIA DE LOURDES</t>
  </si>
  <si>
    <t>K1160022</t>
  </si>
  <si>
    <t>GVF970C</t>
  </si>
  <si>
    <t>ESCOBAR ZUÑIGA FELIPE</t>
  </si>
  <si>
    <t>N0426898</t>
  </si>
  <si>
    <t>GB6148D</t>
  </si>
  <si>
    <t>ORDUÑO MELENDEZ ALEJANDRA</t>
  </si>
  <si>
    <t>BU199956</t>
  </si>
  <si>
    <t>GTW643C</t>
  </si>
  <si>
    <t>OLALDE SANTOYO JOSE LUIS</t>
  </si>
  <si>
    <t>KP934105</t>
  </si>
  <si>
    <t>GHF258D</t>
  </si>
  <si>
    <t xml:space="preserve"> AC /AC</t>
  </si>
  <si>
    <t>S60 / A+B / (V.C.)</t>
  </si>
  <si>
    <t>LU885643</t>
  </si>
  <si>
    <t>GGL540D</t>
  </si>
  <si>
    <t>CASTRO GASCA JOSE ROBERTO</t>
  </si>
  <si>
    <t>OMRG / OMRG</t>
  </si>
  <si>
    <t>N1333002</t>
  </si>
  <si>
    <t>NAVA PEREZ RUBEN</t>
  </si>
  <si>
    <t>LJ009297</t>
  </si>
  <si>
    <t>65L932</t>
  </si>
  <si>
    <t>SALDAÑA MARTINEZ GERARDO</t>
  </si>
  <si>
    <t>J1112359</t>
  </si>
  <si>
    <t>GYJ481B</t>
  </si>
  <si>
    <t>OROZCO MALDONADO ROCIO</t>
  </si>
  <si>
    <t>INST. G0P</t>
  </si>
  <si>
    <t>EL051539</t>
  </si>
  <si>
    <t>HERNANDEZ ARROYO ALEJANDRO</t>
  </si>
  <si>
    <t>P0002457</t>
  </si>
  <si>
    <t>LOPEZ PACHECO CECILIA POLET</t>
  </si>
  <si>
    <t xml:space="preserve">(DPOK) INST. CALAVERA </t>
  </si>
  <si>
    <t>67L7770</t>
  </si>
  <si>
    <t>LK008041</t>
  </si>
  <si>
    <t>GJL338D</t>
  </si>
  <si>
    <t>RAYA SANCHEZ MARISA</t>
  </si>
  <si>
    <t>N1253235</t>
  </si>
  <si>
    <t>LOPEZ ESPITIA VICTOR MANUEL</t>
  </si>
  <si>
    <t>MT035988</t>
  </si>
  <si>
    <t>GP1463C</t>
  </si>
  <si>
    <t>GONZALEZ LOPEZ LUIS ALBERTO</t>
  </si>
  <si>
    <t>K1150120</t>
  </si>
  <si>
    <t>GGC942C</t>
  </si>
  <si>
    <t>SILVA SILVA MARICELA</t>
  </si>
  <si>
    <t xml:space="preserve">S30    </t>
  </si>
  <si>
    <t>N4003510</t>
  </si>
  <si>
    <t>GT8384C</t>
  </si>
  <si>
    <t>LA ORDEN DE FRAILES MENORES PROVINCIA FRAN</t>
  </si>
  <si>
    <t xml:space="preserve">HILUXD    </t>
  </si>
  <si>
    <r>
      <rPr>
        <b/>
        <u/>
        <sz val="10"/>
        <rFont val="Calibri"/>
        <family val="2"/>
        <scheme val="minor"/>
      </rPr>
      <t>DIAG,</t>
    </r>
    <r>
      <rPr>
        <sz val="10"/>
        <rFont val="Calibri"/>
        <family val="2"/>
        <scheme val="minor"/>
      </rPr>
      <t xml:space="preserve"> NO SE ACTIVA LA USB </t>
    </r>
    <r>
      <rPr>
        <b/>
        <sz val="10"/>
        <rFont val="Calibri"/>
        <family val="2"/>
        <scheme val="minor"/>
      </rPr>
      <t>(CARPLAY)</t>
    </r>
  </si>
  <si>
    <t>S70     
ALINEACION
BALANCEO</t>
  </si>
  <si>
    <t>K3069822</t>
  </si>
  <si>
    <t>27J632</t>
  </si>
  <si>
    <t>ZARCO TOVAR OMAR AGUSTIN</t>
  </si>
  <si>
    <t>PRIUS16</t>
  </si>
  <si>
    <t>Marcamos para reprogramar su cita pero no contesta se envia msj whats</t>
  </si>
  <si>
    <t xml:space="preserve">S80     </t>
  </si>
  <si>
    <t>K6200674</t>
  </si>
  <si>
    <t>GUB498C</t>
  </si>
  <si>
    <t>MG CORRUGADOS S.A. DE C.V.</t>
  </si>
  <si>
    <t xml:space="preserve">S90     </t>
  </si>
  <si>
    <t>HP605627</t>
  </si>
  <si>
    <t>PSH272A</t>
  </si>
  <si>
    <t>ADAME LAZARO ERICK</t>
  </si>
  <si>
    <r>
      <rPr>
        <b/>
        <u/>
        <sz val="10"/>
        <rFont val="Calibri"/>
        <family val="2"/>
        <scheme val="minor"/>
      </rPr>
      <t>DIAG,</t>
    </r>
    <r>
      <rPr>
        <sz val="10"/>
        <rFont val="Calibri"/>
        <family val="2"/>
        <scheme val="minor"/>
      </rPr>
      <t xml:space="preserve"> NO PASA LA VERIFICACION POR TESTIGOS ENCENDIDOS EN LE TABLERO</t>
    </r>
  </si>
  <si>
    <t>P0011977</t>
  </si>
  <si>
    <t>MANCERA RODRIGUEZ AGUSTIN</t>
  </si>
  <si>
    <r>
      <t xml:space="preserve">REMPLAZO TUBOS DE ESCAPE </t>
    </r>
    <r>
      <rPr>
        <b/>
        <u/>
        <sz val="10"/>
        <rFont val="Calibri"/>
        <family val="2"/>
        <scheme val="minor"/>
      </rPr>
      <t>(DPOK)</t>
    </r>
  </si>
  <si>
    <t>INMOBILIARIA Y CONSTRUCTORA CAVESO SA DE C</t>
  </si>
  <si>
    <t xml:space="preserve">S10     </t>
  </si>
  <si>
    <t>S110 
ALINEACION
BALANCEO
CAMBIO DE ACEITE DE LA TRANSMISION</t>
  </si>
  <si>
    <t>GW488820</t>
  </si>
  <si>
    <t>GRB282D</t>
  </si>
  <si>
    <t>GARCIA TENIENTE JAIME</t>
  </si>
  <si>
    <t>NP352159</t>
  </si>
  <si>
    <t>RMY883B</t>
  </si>
  <si>
    <t>METAL SAPI SA DE CV</t>
  </si>
  <si>
    <t xml:space="preserve">S90    </t>
  </si>
  <si>
    <t>HS837051</t>
  </si>
  <si>
    <t>NAVARRO ROJAS JUAN JOSE</t>
  </si>
  <si>
    <t>S220    SERVICIO
ALINEACION
BALANCEO</t>
  </si>
  <si>
    <t>J3603722</t>
  </si>
  <si>
    <t>F85AYW</t>
  </si>
  <si>
    <t>ESCARCEGA QUIÑONEZ PABLO</t>
  </si>
  <si>
    <t xml:space="preserve">S120    </t>
  </si>
  <si>
    <t>JP822944</t>
  </si>
  <si>
    <t>GUA458C</t>
  </si>
  <si>
    <t>MEJIA QUINTANA JUAN ALBERTO</t>
  </si>
  <si>
    <t>J1123587</t>
  </si>
  <si>
    <t>GRS869E</t>
  </si>
  <si>
    <t>SALINAS CORTES MARIA DOLOREZ</t>
  </si>
  <si>
    <t>CLIENTE NO RESPONDE PARA REPROGRAMAR</t>
  </si>
  <si>
    <r>
      <rPr>
        <b/>
        <u/>
        <sz val="10"/>
        <rFont val="Calibri"/>
        <family val="2"/>
        <scheme val="minor"/>
      </rPr>
      <t>DIAG</t>
    </r>
    <r>
      <rPr>
        <sz val="10"/>
        <rFont val="Calibri"/>
        <family val="2"/>
        <scheme val="minor"/>
      </rPr>
      <t>. TESTIGO ABC ENCENDIDO EN EL TABLERO</t>
    </r>
  </si>
  <si>
    <t>GU7850C</t>
  </si>
  <si>
    <t xml:space="preserve">S190    </t>
  </si>
  <si>
    <t>H3536147</t>
  </si>
  <si>
    <t>65L234</t>
  </si>
  <si>
    <t>GRUPO RAMASIA S. DE R.L. DE C.V.</t>
  </si>
  <si>
    <t xml:space="preserve">S110    </t>
  </si>
  <si>
    <t>9M090440</t>
  </si>
  <si>
    <t>GW6517A</t>
  </si>
  <si>
    <r>
      <t xml:space="preserve">S30 </t>
    </r>
    <r>
      <rPr>
        <b/>
        <u/>
        <sz val="10"/>
        <rFont val="Calibri"/>
        <family val="2"/>
        <scheme val="minor"/>
      </rPr>
      <t>(RECOLECCION QRO.)</t>
    </r>
    <r>
      <rPr>
        <sz val="10"/>
        <rFont val="Calibri"/>
        <family val="2"/>
        <scheme val="minor"/>
      </rPr>
      <t xml:space="preserve">
ALINEACION</t>
    </r>
    <r>
      <rPr>
        <b/>
        <sz val="10"/>
        <rFont val="Calibri"/>
        <family val="2"/>
        <scheme val="minor"/>
      </rPr>
      <t>(COSTO$800</t>
    </r>
    <r>
      <rPr>
        <sz val="10"/>
        <rFont val="Calibri"/>
        <family val="2"/>
        <scheme val="minor"/>
      </rPr>
      <t xml:space="preserve">)
BALANCEO </t>
    </r>
  </si>
  <si>
    <t>MP258173</t>
  </si>
  <si>
    <t>UMD895E</t>
  </si>
  <si>
    <t>BANCO DEL BAJIO SA DE CV</t>
  </si>
  <si>
    <t xml:space="preserve">S360    </t>
  </si>
  <si>
    <t>H0252899</t>
  </si>
  <si>
    <t>RF3717A</t>
  </si>
  <si>
    <t>COSMOCEL S.A</t>
  </si>
  <si>
    <t xml:space="preserve">S210   </t>
  </si>
  <si>
    <t>H1396410</t>
  </si>
  <si>
    <t>GH6081C</t>
  </si>
  <si>
    <r>
      <t>REMPLAZO DE SENSOR DE OXIGENO</t>
    </r>
    <r>
      <rPr>
        <b/>
        <u/>
        <sz val="10"/>
        <rFont val="Calibri"/>
        <family val="2"/>
        <scheme val="minor"/>
      </rPr>
      <t xml:space="preserve"> (RECOLECCION QRO.)</t>
    </r>
    <r>
      <rPr>
        <sz val="10"/>
        <rFont val="Calibri"/>
        <family val="2"/>
        <scheme val="minor"/>
      </rPr>
      <t xml:space="preserve">
REMPLAZO DE MANIJA</t>
    </r>
    <r>
      <rPr>
        <b/>
        <sz val="10"/>
        <rFont val="Calibri"/>
        <family val="2"/>
        <scheme val="minor"/>
      </rPr>
      <t xml:space="preserve"> (DPOK)</t>
    </r>
  </si>
  <si>
    <t>BACA ROMERO GILBERTO</t>
  </si>
  <si>
    <t>RE AGENDA 20/02/23</t>
  </si>
  <si>
    <t xml:space="preserve">S30     </t>
  </si>
  <si>
    <t>JW721306</t>
  </si>
  <si>
    <t>GRB210D</t>
  </si>
  <si>
    <t>CARMONA RODRIGUEZ VALENTIN</t>
  </si>
  <si>
    <t>S130    
ALINEACION 
BALANCEO</t>
  </si>
  <si>
    <t>OMRG / CEPE</t>
  </si>
  <si>
    <t>INSTA BANDA DE ACCESORIOS</t>
  </si>
  <si>
    <t>SX0924D</t>
  </si>
  <si>
    <t xml:space="preserve">S40     </t>
  </si>
  <si>
    <t>LS023306</t>
  </si>
  <si>
    <t>GUZ700B</t>
  </si>
  <si>
    <t>RAYA ALMANZA JOSE TRINIDAD</t>
  </si>
  <si>
    <t>N1324679</t>
  </si>
  <si>
    <t>GB1647D</t>
  </si>
  <si>
    <t>HUERTA SALTO JOSE MANUEL</t>
  </si>
  <si>
    <t xml:space="preserve">S160    </t>
  </si>
  <si>
    <t>JK025219</t>
  </si>
  <si>
    <t>GRW207D</t>
  </si>
  <si>
    <t>por tema de trabajo se ocupo unidad</t>
  </si>
  <si>
    <t>K0265143</t>
  </si>
  <si>
    <t>TRANSPORTES CUAUHTEMOC S.A DE C.V</t>
  </si>
  <si>
    <t>LU944489</t>
  </si>
  <si>
    <t>GRT493C</t>
  </si>
  <si>
    <t>PISOS Y MAS DE CELAYA</t>
  </si>
  <si>
    <t xml:space="preserve">S70     </t>
  </si>
  <si>
    <t>M0040232</t>
  </si>
  <si>
    <t>GH6760C</t>
  </si>
  <si>
    <t>CANO GONZALEZ MA. TERESA</t>
  </si>
  <si>
    <t>S100   
ALINEACION
BALANCEO</t>
  </si>
  <si>
    <t>KR065778</t>
  </si>
  <si>
    <t>GXH550C</t>
  </si>
  <si>
    <t>TRANSPORTES PROFESIONALES DEL BAJIO S.A. D</t>
  </si>
  <si>
    <t xml:space="preserve">S50     </t>
  </si>
  <si>
    <t>LJ027085</t>
  </si>
  <si>
    <t>GPP297B</t>
  </si>
  <si>
    <t>VAZQUEZ SANTANA FELIPE DE JESUS</t>
  </si>
  <si>
    <r>
      <t xml:space="preserve">S60
</t>
    </r>
    <r>
      <rPr>
        <b/>
        <u/>
        <sz val="10"/>
        <rFont val="Calibri"/>
        <family val="2"/>
        <scheme val="minor"/>
      </rPr>
      <t>DIAG,</t>
    </r>
    <r>
      <rPr>
        <sz val="10"/>
        <rFont val="Calibri"/>
        <family val="2"/>
        <scheme val="minor"/>
      </rPr>
      <t>SENSOR DE PRESION DE LLANTA ENCENDIDO</t>
    </r>
    <r>
      <rPr>
        <b/>
        <sz val="10"/>
        <rFont val="Calibri"/>
        <family val="2"/>
        <scheme val="minor"/>
      </rPr>
      <t xml:space="preserve"> (SOLO SE RECIBE)</t>
    </r>
  </si>
  <si>
    <t>KD017130</t>
  </si>
  <si>
    <t>GGH141D</t>
  </si>
  <si>
    <t>RODRIGUEZ SAUZA MODESTA TERESA</t>
  </si>
  <si>
    <r>
      <t xml:space="preserve">DIAG. RUIDO EN LLANTA DELANTERA LADO CONDUCTOR / DIAG. RUIDO AL GIRAR EL VOLANTE </t>
    </r>
    <r>
      <rPr>
        <b/>
        <sz val="10"/>
        <rFont val="Calibri"/>
        <family val="2"/>
        <scheme val="minor"/>
      </rPr>
      <t>(RECORRIDO REALIZA CÉSAR PÉREZ)</t>
    </r>
  </si>
  <si>
    <t>CC905236</t>
  </si>
  <si>
    <t>UMD8585</t>
  </si>
  <si>
    <t>PROVISTA SA DE CV</t>
  </si>
  <si>
    <t>GMZ985E</t>
  </si>
  <si>
    <t>F0264382</t>
  </si>
  <si>
    <t>GW6365A</t>
  </si>
  <si>
    <t>GONZALEZ GOMEZ FELIPE</t>
  </si>
  <si>
    <t>N6004651</t>
  </si>
  <si>
    <t>GMK3706</t>
  </si>
  <si>
    <t>K1405442</t>
  </si>
  <si>
    <t>GT4850B</t>
  </si>
  <si>
    <t>AGRICOLA COMERCIAL DE VICTORIA S.P.R. DE</t>
  </si>
  <si>
    <t>K1176650</t>
  </si>
  <si>
    <t>GMA948C</t>
  </si>
  <si>
    <t>RODRIGUEZ BARAJAS SANDRA CLAUDIA</t>
  </si>
  <si>
    <t>NP369456</t>
  </si>
  <si>
    <t>BANDA GUZMAN JUDITH</t>
  </si>
  <si>
    <t>M1142291</t>
  </si>
  <si>
    <t>69L191</t>
  </si>
  <si>
    <t>ORTIZ MALDONADO ALFONSO</t>
  </si>
  <si>
    <t>AX151163</t>
  </si>
  <si>
    <t>GL44366</t>
  </si>
  <si>
    <t>LK006493</t>
  </si>
  <si>
    <t>GVP185B</t>
  </si>
  <si>
    <t>PEREZ ELIZALDE ERNESTO</t>
  </si>
  <si>
    <t>DPOK: CAMBIO DE CERRADURA DE CAJUELA</t>
  </si>
  <si>
    <t>LK012776</t>
  </si>
  <si>
    <t>CAMACHO RANGEL ANA MARIA</t>
  </si>
  <si>
    <t>HW557575</t>
  </si>
  <si>
    <t>GMW142E</t>
  </si>
  <si>
    <t>ARTE COMUNICACION Y VIDA AC</t>
  </si>
  <si>
    <t>pide se reagende, no llega a la cuta, no responde</t>
  </si>
  <si>
    <t>DIAG. RUIDO AL PASAR TOPES</t>
  </si>
  <si>
    <t>S150 / AY B</t>
  </si>
  <si>
    <t>L3850237</t>
  </si>
  <si>
    <t>FZ6376C</t>
  </si>
  <si>
    <t>N3168992</t>
  </si>
  <si>
    <t>UMK761E</t>
  </si>
  <si>
    <t>DMG MORI MEXICO S.A de C.V.</t>
  </si>
  <si>
    <t>DIAG. RUIDO DE LADO DERECHO, VIBRA EL TABLERO</t>
  </si>
  <si>
    <t>KS298861</t>
  </si>
  <si>
    <t>GGX369D</t>
  </si>
  <si>
    <t>OJEDA ALMANZA ANDRES</t>
  </si>
  <si>
    <t>CANCELADA</t>
  </si>
  <si>
    <t>POR MOTIVOS DE SALUD</t>
  </si>
  <si>
    <t>MU011174</t>
  </si>
  <si>
    <t>65L675</t>
  </si>
  <si>
    <t>GS AGRO DE MEXICO S DE RL DE CV</t>
  </si>
  <si>
    <t>** SERVIN **</t>
  </si>
  <si>
    <r>
      <t xml:space="preserve">S110 / DIAG. RECHINIDO AL IR EN REVERSA </t>
    </r>
    <r>
      <rPr>
        <b/>
        <sz val="10"/>
        <rFont val="Calibri"/>
        <family val="2"/>
        <scheme val="minor"/>
      </rPr>
      <t>(SE QUEDA VEHÍCULO EN GARANTIA PARA SOLICITAR PARABRISAS)</t>
    </r>
  </si>
  <si>
    <t>KJ018396</t>
  </si>
  <si>
    <t>LLJ945</t>
  </si>
  <si>
    <t>ERRO CONSULTORES SC</t>
  </si>
  <si>
    <t>NW199226</t>
  </si>
  <si>
    <t>GPY937E</t>
  </si>
  <si>
    <t>RIOS LEON NELBA</t>
  </si>
  <si>
    <t>G0165603</t>
  </si>
  <si>
    <t>GA3956B</t>
  </si>
  <si>
    <t>RAMIREZ JARAMILLO JOSE RUBEN</t>
  </si>
  <si>
    <t>DIAG. CONSUMO EXCESIVO DE GASOLINA</t>
  </si>
  <si>
    <t>se le presento un contratiempo, el marca en unos dias.</t>
  </si>
  <si>
    <t>LY710409</t>
  </si>
  <si>
    <t>GJN066D</t>
  </si>
  <si>
    <t>JAVIER GUADALUPE PEREZ SUBIAS</t>
  </si>
  <si>
    <t>KYOHO TOYOTU MEXICO SA DE CV</t>
  </si>
  <si>
    <t xml:space="preserve">se ocupa la unidada para trabajo se reagenda </t>
  </si>
  <si>
    <t>MW130960</t>
  </si>
  <si>
    <t>J85BHJ</t>
  </si>
  <si>
    <t>MP066205</t>
  </si>
  <si>
    <t>GH2888H</t>
  </si>
  <si>
    <t>MS040822</t>
  </si>
  <si>
    <t>30F919</t>
  </si>
  <si>
    <t>INSP. E02</t>
  </si>
  <si>
    <t>9M075068</t>
  </si>
  <si>
    <t>GK19252</t>
  </si>
  <si>
    <t>RAYA ALONZO JUAN</t>
  </si>
  <si>
    <t>MM369837</t>
  </si>
  <si>
    <t>A80BHG</t>
  </si>
  <si>
    <t>LD052182</t>
  </si>
  <si>
    <t>H33BHG</t>
  </si>
  <si>
    <t>L0005028</t>
  </si>
  <si>
    <t>G25BHG</t>
  </si>
  <si>
    <t>NS091100</t>
  </si>
  <si>
    <t>E41BJT</t>
  </si>
  <si>
    <t>HP613987</t>
  </si>
  <si>
    <t>CISNEROS PAREDES MIGUEL ANGEL</t>
  </si>
  <si>
    <t>M1317932</t>
  </si>
  <si>
    <t>GP8734C</t>
  </si>
  <si>
    <t>CENTRO DE ACOPIO Y SOLUCIONES AMBIENTALES SA DE CV</t>
  </si>
  <si>
    <t>S290 / A Y B (V. C.)</t>
  </si>
  <si>
    <t>HK010687</t>
  </si>
  <si>
    <t>GLC159D</t>
  </si>
  <si>
    <t>AW046527</t>
  </si>
  <si>
    <t>GWA806B</t>
  </si>
  <si>
    <t>DE SANTIAGO VELAZQUEZ TARSICIO</t>
  </si>
  <si>
    <t>DIAG. POSIBLE FUGA EN FLECHA HOMOCINETICA LADO COPILOTO / DIAG. TESTIGO ENCENDIDO (PRESION DE AIRE EN LLANTAS)</t>
  </si>
  <si>
    <t>Cliente ha reprogramnado su cita en 2 ocasiones y no acude se envia wehts para reprogramar su cita pero no contesta</t>
  </si>
  <si>
    <t>P-142601</t>
  </si>
  <si>
    <t>DIAG. CAJUELA NO ABRE (COSTO EMPLEADO TOYOTA CELAYA)</t>
  </si>
  <si>
    <t>K1178021</t>
  </si>
  <si>
    <t>HP570030</t>
  </si>
  <si>
    <t>CHAVEZ RAMIREZ FERNANDO</t>
  </si>
  <si>
    <t>NV015591</t>
  </si>
  <si>
    <t>GRS764E</t>
  </si>
  <si>
    <t>VARGAS QUINTANA ANA LAURA</t>
  </si>
  <si>
    <t>G43BKK</t>
  </si>
  <si>
    <t>CARBAJAL LOPEZ ERNESTO</t>
  </si>
  <si>
    <t>G0246344</t>
  </si>
  <si>
    <t>INTEGRACION INDUSTRIAL Y COMERCIAL MILENI</t>
  </si>
  <si>
    <t>DPOK: INST. FILTRO HV / AMORT. TRASEROS / A Y B</t>
  </si>
  <si>
    <t>UPK594C</t>
  </si>
  <si>
    <t>DU526721</t>
  </si>
  <si>
    <t>GHW383C</t>
  </si>
  <si>
    <t>PARAMO MUGUIRO PATRICIA DE GUADALUPE</t>
  </si>
  <si>
    <t>DIAG. AMORTIGUADORES VIBRAN AL PASAR BACHES</t>
  </si>
  <si>
    <t>FA055278</t>
  </si>
  <si>
    <t>GRB152D</t>
  </si>
  <si>
    <t>MOSQUEDA ROBLES CLAUDIA GUADALUPE</t>
  </si>
  <si>
    <t>PJ000750</t>
  </si>
  <si>
    <t>GARCIA GUERRA OSVALDO</t>
  </si>
  <si>
    <t>H0172035</t>
  </si>
  <si>
    <t>GF0545B</t>
  </si>
  <si>
    <t>OCHOA LEDEZMA J. VITALINO</t>
  </si>
  <si>
    <t>S270 / CAMBIO DE BALATAS DELANTERAS / REEMP. DE GOMAS LIMPIADORAS / REEMP. BANDA ACC (V.C.)</t>
  </si>
  <si>
    <t>K1058730</t>
  </si>
  <si>
    <t>GF5216B</t>
  </si>
  <si>
    <t>JESSMIDAN S.A DE C.V.</t>
  </si>
  <si>
    <t>HS812585</t>
  </si>
  <si>
    <t>GRT499C</t>
  </si>
  <si>
    <t>OLVERA CARDOSO LUIS MANUEL</t>
  </si>
  <si>
    <t>no va alcanzar a llegra, pide re agendar</t>
  </si>
  <si>
    <t>M1321511</t>
  </si>
  <si>
    <t>SX4179A</t>
  </si>
  <si>
    <t>GONZALEZ BARRIOS DENIA GUADALUPE</t>
  </si>
  <si>
    <t>MU028118</t>
  </si>
  <si>
    <t>CONSULTORIA ESPECIALIZADA DE SAN MIGUEL D</t>
  </si>
  <si>
    <t>KD039970</t>
  </si>
  <si>
    <t>GYD772D</t>
  </si>
  <si>
    <t>COMERCIALIZADORA MORENO DEL BAJIO SA DE C</t>
  </si>
  <si>
    <t>DPOK: INST. ABRAZADERA DE BATERIA (SIN COSTO DE MANO DE OBRA AUTORIZADO POR G.S.)</t>
  </si>
  <si>
    <t>M1221340</t>
  </si>
  <si>
    <t>GSV531E</t>
  </si>
  <si>
    <t>BARRIENTOS SOLORZANO EDGAR RAMIRO</t>
  </si>
  <si>
    <t>POR FALTA DE RECURSO ECONOMICO</t>
  </si>
  <si>
    <t>INST. KIT DE TUERCAS DE SEGURIDAD (SIN COSTO PARA EL CLIENTE, AUTORIZA G.S.)</t>
  </si>
  <si>
    <t>GH12345</t>
  </si>
  <si>
    <t>MW120683</t>
  </si>
  <si>
    <t>GJW756D</t>
  </si>
  <si>
    <t>VAZQUEZ LAGUNES SERGIO</t>
  </si>
  <si>
    <t>DIAG. SE DESCONECTA LA USB / DIAG. TRUENAN LAS VELOCIDADES POR LAS MAÑANAS</t>
  </si>
  <si>
    <t>GU1300C</t>
  </si>
  <si>
    <t>M1316738</t>
  </si>
  <si>
    <t>GH7000C</t>
  </si>
  <si>
    <t>CASTILLO PALACIOS LICURGO EPAMINONDAS</t>
  </si>
  <si>
    <t>MP269864</t>
  </si>
  <si>
    <t>GLB330E</t>
  </si>
  <si>
    <t>RUIZ CHAVEZ BRIANDA ROSARIO</t>
  </si>
  <si>
    <t>BK004200</t>
  </si>
  <si>
    <t>GVP845B</t>
  </si>
  <si>
    <t>CASTILLEJOS GALLEGOS CLARA LUZ</t>
  </si>
  <si>
    <t>A Y F (INST. FILTRO DE MOTOR (CTE. TRAERÁ LAS REFACCIONES) (EMPLEADO TOYOTA CELAYA)</t>
  </si>
  <si>
    <t>HR054760</t>
  </si>
  <si>
    <t>GTR089E</t>
  </si>
  <si>
    <t>LEDESMA ZAVALA JUNIOR ALEJANDRO</t>
  </si>
  <si>
    <t>DPOK: REEMP SENSOR DE OXIGENO / REEMP DE OXIGENO</t>
  </si>
  <si>
    <t>AGRICOLA COMERCIAL VICTORIA SPR DE RL</t>
  </si>
  <si>
    <t>NW253105</t>
  </si>
  <si>
    <t>GNJ115E</t>
  </si>
  <si>
    <t>CERON ULLOA MONSERRATH</t>
  </si>
  <si>
    <t>FP342235</t>
  </si>
  <si>
    <t>GTG525A</t>
  </si>
  <si>
    <t>MANDUJANO ESTRADA ILSE GEORGINA</t>
  </si>
  <si>
    <t>la iocupi por tema de trabajo el marca despues</t>
  </si>
  <si>
    <t>PT118357</t>
  </si>
  <si>
    <t>MENDOZA FLORES MARTIN</t>
  </si>
  <si>
    <t>MW163123</t>
  </si>
  <si>
    <t>GKC338E</t>
  </si>
  <si>
    <t>HURTADO SANCHEZ ANA MARIA</t>
  </si>
  <si>
    <t>N3013705</t>
  </si>
  <si>
    <t>SOLIS ULLOA JORGE HUGO</t>
  </si>
  <si>
    <t>D5642897</t>
  </si>
  <si>
    <t>GJG976E</t>
  </si>
  <si>
    <t>PERRUSQUIA RODRIGUEZ MAURO</t>
  </si>
  <si>
    <t>L0723369</t>
  </si>
  <si>
    <t>GR2215A</t>
  </si>
  <si>
    <t>SERRANO SANCHEZ MARIELA CORAL</t>
  </si>
  <si>
    <t>GP534982</t>
  </si>
  <si>
    <t>GMB253D</t>
  </si>
  <si>
    <t>CHAIRES MANRIQUEZ GABRIEL</t>
  </si>
  <si>
    <t>M1225798</t>
  </si>
  <si>
    <t>GYS889D</t>
  </si>
  <si>
    <t>MARTINEZ ARRIAGA MARIA ALICIA</t>
  </si>
  <si>
    <t>N4200445</t>
  </si>
  <si>
    <t>GC6779D</t>
  </si>
  <si>
    <t>HIGH LAND GREENS S DE RL DE CV</t>
  </si>
  <si>
    <t>JP755776</t>
  </si>
  <si>
    <t>GYT165B</t>
  </si>
  <si>
    <t>CORTEZ GARCIA BLANCA ESTELA</t>
  </si>
  <si>
    <t>FM191272</t>
  </si>
  <si>
    <t>FZ2070C</t>
  </si>
  <si>
    <t>QUIÑONES LUNA SERVANDO</t>
  </si>
  <si>
    <t>DIAG. RUIDO AL ACELERAR</t>
  </si>
  <si>
    <t>HU657137</t>
  </si>
  <si>
    <t>GUW993C</t>
  </si>
  <si>
    <t>GUTIERREZ CASTAÑEDA ZHELFA ROSALINA</t>
  </si>
  <si>
    <t>CONFIG DE LLAVE</t>
  </si>
  <si>
    <t>EXTERNO</t>
  </si>
  <si>
    <t>P0006637</t>
  </si>
  <si>
    <t>RAMOS PEREZ GABRIEL</t>
  </si>
  <si>
    <r>
      <t xml:space="preserve">S300 / REEMP. ACEITE DE TRANSM (CON FILTROS Y EMPAQUES) (SOLO SE RECIBE) </t>
    </r>
    <r>
      <rPr>
        <b/>
        <sz val="12"/>
        <rFont val="Calibri"/>
        <family val="2"/>
        <scheme val="minor"/>
      </rPr>
      <t>(CITA DE ERIKA)</t>
    </r>
  </si>
  <si>
    <t xml:space="preserve">SOLO SE </t>
  </si>
  <si>
    <t>LP100233</t>
  </si>
  <si>
    <t>GUW851C</t>
  </si>
  <si>
    <t>NUÑEZ GARCIA SANTIAGO</t>
  </si>
  <si>
    <t>H3570320</t>
  </si>
  <si>
    <t>65L060</t>
  </si>
  <si>
    <t>RUIZ ORTEGA JAVIER</t>
  </si>
  <si>
    <t>M0042757</t>
  </si>
  <si>
    <t>GP1514C</t>
  </si>
  <si>
    <t>FS536651</t>
  </si>
  <si>
    <t>GTG392D</t>
  </si>
  <si>
    <t>LUCIO MARTINEZ FRANCISCO</t>
  </si>
  <si>
    <t>S160 / ALINEACIÓN / AJUSTE DE CHISGUETEROS (ESTÁ MUY ARRIBA)</t>
  </si>
  <si>
    <t>EP091739</t>
  </si>
  <si>
    <t>GWB518B</t>
  </si>
  <si>
    <t>MIGUEL ANGEL ALVAREZ MANDUJANO</t>
  </si>
  <si>
    <t>N1331215</t>
  </si>
  <si>
    <t>GT7718C</t>
  </si>
  <si>
    <t>TOCHE FLORES JULIO CESAR</t>
  </si>
  <si>
    <t>HK019849</t>
  </si>
  <si>
    <t>GRT647C</t>
  </si>
  <si>
    <t>ARVIZU RAZO NOEMI</t>
  </si>
  <si>
    <t>S20 (ARRENDAMIENTO PURO, REALIZAR PROCESO PARA TRAMITE DE PAGO CON TFS)</t>
  </si>
  <si>
    <t>NU589325</t>
  </si>
  <si>
    <t>44F007</t>
  </si>
  <si>
    <t xml:space="preserve">NAJERA VAZQUEZ EDUARDO </t>
  </si>
  <si>
    <t>LS029450</t>
  </si>
  <si>
    <t>GMX884E</t>
  </si>
  <si>
    <t>METAL ONE STEEL SERVICE DE MEXICO S.A. DE</t>
  </si>
  <si>
    <t>FS661500</t>
  </si>
  <si>
    <t>GUN355D</t>
  </si>
  <si>
    <t>ROSAS PANIAGUA LAURA</t>
  </si>
  <si>
    <t>N3169471</t>
  </si>
  <si>
    <t>68L362</t>
  </si>
  <si>
    <t>GARCIA MARTINEZ JUAN FERNANDO</t>
  </si>
  <si>
    <t>MP096238</t>
  </si>
  <si>
    <t>GGR275E</t>
  </si>
  <si>
    <t>CRUZ PINEDA MIGUEL</t>
  </si>
  <si>
    <t>S130 / A Y B / FILTRO AIRE ACONDICIONADO</t>
  </si>
  <si>
    <t>KS985220</t>
  </si>
  <si>
    <t>GGY254B</t>
  </si>
  <si>
    <t>FW278668</t>
  </si>
  <si>
    <t>GGN820D</t>
  </si>
  <si>
    <t>VENCES SANCHEZ JOSE LUIS</t>
  </si>
  <si>
    <t>BL009963</t>
  </si>
  <si>
    <t>G15FWF</t>
  </si>
  <si>
    <t>PEREZ LICEA NABOR</t>
  </si>
  <si>
    <t>MP218958</t>
  </si>
  <si>
    <t>NXM9515</t>
  </si>
  <si>
    <t xml:space="preserve">por tema de distancia pide se le reahgende, </t>
  </si>
  <si>
    <t>J1124916</t>
  </si>
  <si>
    <t>GTW630C</t>
  </si>
  <si>
    <t>GARCIA FRIAS FRANCISCO</t>
  </si>
  <si>
    <t>S50 / DIAG. CARPLAY NO FUNCIONA</t>
  </si>
  <si>
    <t>LJ035696</t>
  </si>
  <si>
    <t>66L605</t>
  </si>
  <si>
    <t>HERNANDEZ VARGAS PEDRO ALBERTO</t>
  </si>
  <si>
    <t>K3072042</t>
  </si>
  <si>
    <t>65L294</t>
  </si>
  <si>
    <t>N6005740</t>
  </si>
  <si>
    <t>GUM418E</t>
  </si>
  <si>
    <t>GUTIERREZ MARTINEZ JOSE</t>
  </si>
  <si>
    <t>LU522618</t>
  </si>
  <si>
    <t>64L627</t>
  </si>
  <si>
    <t>SEKISUI KASEI MEXICO SA DE CV</t>
  </si>
  <si>
    <t>S30 / DIAG. LEYENDA EN TABLERO (FALLA SISTEMA DE PRECOLISION)</t>
  </si>
  <si>
    <t>NM476857</t>
  </si>
  <si>
    <t>RAMIREZ TROCHE JOSE</t>
  </si>
  <si>
    <t>CS242821</t>
  </si>
  <si>
    <t>GVR037B</t>
  </si>
  <si>
    <t>MW171140</t>
  </si>
  <si>
    <t>U38BJF</t>
  </si>
  <si>
    <t>MW130794</t>
  </si>
  <si>
    <t>S-141603</t>
  </si>
  <si>
    <t>GNC611C</t>
  </si>
  <si>
    <t>KS007383</t>
  </si>
  <si>
    <t>W42BBP</t>
  </si>
  <si>
    <t>MT030914</t>
  </si>
  <si>
    <t>A34BHU</t>
  </si>
  <si>
    <t>LU879225</t>
  </si>
  <si>
    <t>GMH336D</t>
  </si>
  <si>
    <t>SANCHEZ BELTRAN ELISEO</t>
  </si>
  <si>
    <t>N3000518</t>
  </si>
  <si>
    <t>38F002</t>
  </si>
  <si>
    <t>asesor le vende s 80 km y no se concreta cita</t>
  </si>
  <si>
    <t>66L591</t>
  </si>
  <si>
    <t>PZV021C</t>
  </si>
  <si>
    <t>S260 / INST. VISERA LADO CONDUCTOR</t>
  </si>
  <si>
    <t>GGX296D</t>
  </si>
  <si>
    <t>LANUZA RAMIREZ JORGE LUIS</t>
  </si>
  <si>
    <t>EK005714</t>
  </si>
  <si>
    <t>GXS358B</t>
  </si>
  <si>
    <t>GOMEZ VAZQUEZ PATRICIA</t>
  </si>
  <si>
    <t>CC918283</t>
  </si>
  <si>
    <t>GJM075E</t>
  </si>
  <si>
    <t>MEDRANO MIRANDA TANIA PAMELA</t>
  </si>
  <si>
    <t>LU904293</t>
  </si>
  <si>
    <t>GRY360B</t>
  </si>
  <si>
    <t>HERNANDEZ SUAREZ PABLO JOVANY</t>
  </si>
  <si>
    <t>M0423279</t>
  </si>
  <si>
    <t>GB4743D</t>
  </si>
  <si>
    <t>ROJAS LOPEZ DAFNE MARIANA</t>
  </si>
  <si>
    <t>LJ030135</t>
  </si>
  <si>
    <t>GWW951B</t>
  </si>
  <si>
    <t>SOLORIO HERNANDEZ ILDEFONSO</t>
  </si>
  <si>
    <t>GK006329</t>
  </si>
  <si>
    <t>GUX769B</t>
  </si>
  <si>
    <t>CABRERA GUERRERO LUIS CARLOS</t>
  </si>
  <si>
    <t>GU169814</t>
  </si>
  <si>
    <t>GGE199D</t>
  </si>
  <si>
    <t>RODRIGUEZ RAMIREZ EFRAIN</t>
  </si>
  <si>
    <t>Como no pude confirmar el viernes antes de las 5 consideré que se había perdido la cita para el auto, reprograma su cita pero nuevamente no acude</t>
  </si>
  <si>
    <t>JP769947</t>
  </si>
  <si>
    <t>N81AUC</t>
  </si>
  <si>
    <t>PREFORMADOS DE MEXICO S.A. DE C.V.</t>
  </si>
  <si>
    <t>H3051911</t>
  </si>
  <si>
    <t>65L916</t>
  </si>
  <si>
    <t>TORRES REVILLA MARGARITA</t>
  </si>
  <si>
    <t>K1171216</t>
  </si>
  <si>
    <t>GMC947D</t>
  </si>
  <si>
    <t>GRUPO GASOLINERO BUGATTI SA DE CV</t>
  </si>
  <si>
    <t>M1142048</t>
  </si>
  <si>
    <t>67L249</t>
  </si>
  <si>
    <t>JIMENEZ BEDOY ALEJANDRO</t>
  </si>
  <si>
    <t>HU330635</t>
  </si>
  <si>
    <t>GUV482C</t>
  </si>
  <si>
    <t>LOPEZ MARTINEZ MANUEL</t>
  </si>
  <si>
    <t>N3012970</t>
  </si>
  <si>
    <t>RODRIGUEZ BARAJAS VICTOR MANUEL</t>
  </si>
  <si>
    <t>N1233461</t>
  </si>
  <si>
    <t>GMB831E</t>
  </si>
  <si>
    <t>MONTES CARMONA EDGAR MANUEL</t>
  </si>
  <si>
    <t>MK012995</t>
  </si>
  <si>
    <t>GLL233E</t>
  </si>
  <si>
    <t>MEJIA ALCALA LUIS ANDRES</t>
  </si>
  <si>
    <t>E1431446</t>
  </si>
  <si>
    <t>GGE631E</t>
  </si>
  <si>
    <t>MENESES TEJEDA ELIZABETH IVONNE</t>
  </si>
  <si>
    <t>G-142251</t>
  </si>
  <si>
    <t>MJ014134</t>
  </si>
  <si>
    <t>66L668</t>
  </si>
  <si>
    <t>GRUPO FIBOVA JUVENTINO ROSAS S.A. DE C.V.</t>
  </si>
  <si>
    <t>K3951828</t>
  </si>
  <si>
    <t>GD1058D</t>
  </si>
  <si>
    <t>GUTIERREZ PUGA MARCIAL EMILIANO</t>
  </si>
  <si>
    <t>GW508089</t>
  </si>
  <si>
    <t xml:space="preserve">NOVASEM INNOVACIONES SA DE CV </t>
  </si>
  <si>
    <t>La unidad se ocupo y no la pudieron traer, empresa la vuelve agendar el dia 01.03.23 folio: 112391</t>
  </si>
  <si>
    <t>DIAG. RUIDO TIPO RECHINIDO</t>
  </si>
  <si>
    <t>LK012622</t>
  </si>
  <si>
    <t>GLB645D</t>
  </si>
  <si>
    <t>LARA YAÑEZ ROLANDO</t>
  </si>
  <si>
    <t>N3178892</t>
  </si>
  <si>
    <t>69L017</t>
  </si>
  <si>
    <t>GUERRERO ORTEGA GABRIELA</t>
  </si>
  <si>
    <t>S40 / DIAG. VIBRACION EN TABLERO</t>
  </si>
  <si>
    <t>MW132780</t>
  </si>
  <si>
    <t>UNE202E</t>
  </si>
  <si>
    <t>CEPE / GALC / JOAM</t>
  </si>
  <si>
    <t>K1163042</t>
  </si>
  <si>
    <t>GNN576C</t>
  </si>
  <si>
    <t>JW408517</t>
  </si>
  <si>
    <t>PBJ8713</t>
  </si>
  <si>
    <t>AMENEYRO ARCONADA MARIA CRISTINA</t>
  </si>
  <si>
    <t>S30 / A Y B (800.00)</t>
  </si>
  <si>
    <t>M6002648</t>
  </si>
  <si>
    <t>GVF095C</t>
  </si>
  <si>
    <t>HERNANDEZ MORALES SERGIO</t>
  </si>
  <si>
    <t>LP120005</t>
  </si>
  <si>
    <t>GWC082B</t>
  </si>
  <si>
    <t>TORRES ESPINOSA JUANITA</t>
  </si>
  <si>
    <t>M1231718</t>
  </si>
  <si>
    <t>GMW628E</t>
  </si>
  <si>
    <t>CAMACHO OJEDA MONSERRAT</t>
  </si>
  <si>
    <t>se le complica salir de su trabajo</t>
  </si>
  <si>
    <t>DIAG. BATERIA NO ARRANCA BIEN</t>
  </si>
  <si>
    <t>G144030</t>
  </si>
  <si>
    <t>HS829919</t>
  </si>
  <si>
    <t>D05APK</t>
  </si>
  <si>
    <t>N1251619</t>
  </si>
  <si>
    <t>GONZALEZ CARRILLO IRINEO ROLANDO</t>
  </si>
  <si>
    <t>DIAG. FARO INTERMITENTE LADO CONDUCTOR</t>
  </si>
  <si>
    <t>NJ050000</t>
  </si>
  <si>
    <t>CALDERON ALVAREZ FELIPE DE JESUS</t>
  </si>
  <si>
    <t>M3131703</t>
  </si>
  <si>
    <t>65L733</t>
  </si>
  <si>
    <t>DIAG. TESTIGO ENCENDIDO (PRESION DE AIRE EN LLANTAS)</t>
  </si>
  <si>
    <t>Unidad queda pendiente ya que la empresa la ocupa para trabajo</t>
  </si>
  <si>
    <t>LP125591</t>
  </si>
  <si>
    <t>GSN936C</t>
  </si>
  <si>
    <t>FRESCOPACK SA DE CV</t>
  </si>
  <si>
    <t>se va ocupar la unidad</t>
  </si>
  <si>
    <t>LP140945</t>
  </si>
  <si>
    <t>PASTRANA SANTOS LUIS HAAIDY</t>
  </si>
  <si>
    <t>M1320655</t>
  </si>
  <si>
    <t>EJ3655B</t>
  </si>
  <si>
    <t>DIKEN INTERNATIONAL S DE RL DE CV</t>
  </si>
  <si>
    <t>REEMP. DE BALATAS DELANTERAS Y PURGADO DE FRENOS</t>
  </si>
  <si>
    <t>HILUX D</t>
  </si>
  <si>
    <t>NP277170</t>
  </si>
  <si>
    <t>GGX225E</t>
  </si>
  <si>
    <t>CSN / AC</t>
  </si>
  <si>
    <t>por tema de trabaj, no va asistir</t>
  </si>
  <si>
    <t>DIAG. CLUTCH LANZA MUCHO HUMO Y HUELE A QUEMADO AL CAMBIAR VELOCIDADES</t>
  </si>
  <si>
    <t>FTP / GALC</t>
  </si>
  <si>
    <t>MW220270</t>
  </si>
  <si>
    <t>GKW038E</t>
  </si>
  <si>
    <t>RICO OLIVAREZ ROBERTO</t>
  </si>
  <si>
    <t>K3076345</t>
  </si>
  <si>
    <t>63L914</t>
  </si>
  <si>
    <t>PATIÑO LOPEZ GLORIA ANGELICA</t>
  </si>
  <si>
    <t>INST. BALATAS DELANTERAS</t>
  </si>
  <si>
    <t>KJ015158</t>
  </si>
  <si>
    <t>GJG056C</t>
  </si>
  <si>
    <t>BARRIENTOS VARGAS RAQUEL ELIZABETH</t>
  </si>
  <si>
    <t>DIAG. TESTIGO ENCENDIDO (TRASNMISIÓN)</t>
  </si>
  <si>
    <t>EH287153</t>
  </si>
  <si>
    <t>UKN185J</t>
  </si>
  <si>
    <t>GARCIA MONDRAGON JOSE</t>
  </si>
  <si>
    <t>IMPREZA</t>
  </si>
  <si>
    <t>REEMP. BALATAS DELANTERAS (CTE. TRAERA PIEZAS)</t>
  </si>
  <si>
    <t>SRAV4 HV</t>
  </si>
  <si>
    <t>N0428756</t>
  </si>
  <si>
    <t>SU3189D</t>
  </si>
  <si>
    <t>BUCIO MAGAÑA DARIO ERNESTO</t>
  </si>
  <si>
    <t>M3134226</t>
  </si>
  <si>
    <t>66L518</t>
  </si>
  <si>
    <t>GS698703</t>
  </si>
  <si>
    <t>GSS368A</t>
  </si>
  <si>
    <t>FS606676</t>
  </si>
  <si>
    <t>W37ADS</t>
  </si>
  <si>
    <t>YEVO ARRENDADORA SA DE CV</t>
  </si>
  <si>
    <t>S10 (CON ACEITE SINTÉTICO)</t>
  </si>
  <si>
    <t>PT114353</t>
  </si>
  <si>
    <t>ORTEGA GARCIA MARIA FLOR</t>
  </si>
  <si>
    <t>MK019749</t>
  </si>
  <si>
    <t>GPR186E</t>
  </si>
  <si>
    <t>MARTINEZ ESPITIA JORGE ALBERTO</t>
  </si>
  <si>
    <t>H3053330</t>
  </si>
  <si>
    <t>GNA291D</t>
  </si>
  <si>
    <t>ZARAGOZA ROJAS CARLOS</t>
  </si>
  <si>
    <t>NS102397</t>
  </si>
  <si>
    <t>68L360</t>
  </si>
  <si>
    <t>SANTIBAñEZ FLORES YAREB</t>
  </si>
  <si>
    <t>J0179593</t>
  </si>
  <si>
    <t>GU8466B</t>
  </si>
  <si>
    <t>JUNTA MUNICIPAL DE AGUA POTABLE Y ALCANTAR</t>
  </si>
  <si>
    <t>HILUX     O</t>
  </si>
  <si>
    <t>H0176792</t>
  </si>
  <si>
    <t>GG2303B</t>
  </si>
  <si>
    <t>AVE CONSULTING SC</t>
  </si>
  <si>
    <t>DIAG. EN LLANTA LADO COPILOTO</t>
  </si>
  <si>
    <t>LANDA MUÑOZ MA. ALEJANDRA</t>
  </si>
  <si>
    <t>LK014712</t>
  </si>
  <si>
    <t>GJG106C</t>
  </si>
  <si>
    <t>FLORES REYES CARLOS ABRAHAM</t>
  </si>
  <si>
    <t>INST. PELICULA DE SEGURIDAD</t>
  </si>
  <si>
    <t>P3006969</t>
  </si>
  <si>
    <t>ARRENDADORA COMERCIAL DE CELAYA S.A. DE C.</t>
  </si>
  <si>
    <t>N1253166</t>
  </si>
  <si>
    <t>LOPEZ HERNANDEZ MARIA DEL CONSUELO</t>
  </si>
  <si>
    <t>INSP. 23TM01</t>
  </si>
  <si>
    <t>MW138869</t>
  </si>
  <si>
    <t>GJU857E</t>
  </si>
  <si>
    <t>MARTINEZ GALVAN MIRNA YOANA</t>
  </si>
  <si>
    <t>K0263411</t>
  </si>
  <si>
    <t>GE6681C</t>
  </si>
  <si>
    <t>RESENDIZ ESPINOZA JUAN SALVADOR</t>
  </si>
  <si>
    <t>S70 (EMPLEADO TOYOTA)</t>
  </si>
  <si>
    <t>M1211822</t>
  </si>
  <si>
    <t>GHE213D</t>
  </si>
  <si>
    <t>LOZADA RAMIREZ FRANCISCO JAVIER</t>
  </si>
  <si>
    <t>H3024661</t>
  </si>
  <si>
    <t>68L336</t>
  </si>
  <si>
    <t>ALVAREZ GRANADOS SALVADOR</t>
  </si>
  <si>
    <t>FP219225</t>
  </si>
  <si>
    <t>GGT840E</t>
  </si>
  <si>
    <t>MARTINEZ FIGUEROA MA. DEL CONSUELO</t>
  </si>
  <si>
    <t>DIAG. TESTIGO ENCENDIDO (AIR BAGS)</t>
  </si>
  <si>
    <t>P0004043</t>
  </si>
  <si>
    <t>GWE106E</t>
  </si>
  <si>
    <t>PIZANO GONZALEZ SAMUEL</t>
  </si>
  <si>
    <t>M1229761</t>
  </si>
  <si>
    <t>GLL912E</t>
  </si>
  <si>
    <t>AGUILERA GUZMAN ANTONIO</t>
  </si>
  <si>
    <t>N3170337</t>
  </si>
  <si>
    <t>UMH937D</t>
  </si>
  <si>
    <t>GAXIOLA CASTRO DIANA ROCIO</t>
  </si>
  <si>
    <t>HU657708</t>
  </si>
  <si>
    <t>TERRONES PEREDO MONICA</t>
  </si>
  <si>
    <t>SALIO FUERAS DE LA CIUDAD , DE IMPROVISTO</t>
  </si>
  <si>
    <t>DIAG. CLAXÓN NO FUNCIONA / PROGRAMACIÓN DE LLAVE</t>
  </si>
  <si>
    <t>GNR2125</t>
  </si>
  <si>
    <t>CERVANTES MARTINEZ LETICIA</t>
  </si>
  <si>
    <t>INST. E0M Y G0P</t>
  </si>
  <si>
    <t>NP348868</t>
  </si>
  <si>
    <t>HERNANDEZ ALAMILLA JOSE LUIS</t>
  </si>
  <si>
    <r>
      <rPr>
        <b/>
        <i/>
        <u/>
        <sz val="12"/>
        <rFont val="Calibri"/>
        <family val="2"/>
        <scheme val="minor"/>
      </rPr>
      <t>DIAG</t>
    </r>
    <r>
      <rPr>
        <sz val="12"/>
        <rFont val="Calibri"/>
        <family val="2"/>
        <scheme val="minor"/>
      </rPr>
      <t>. BATERIA HV, SE DESCARGA / DIAG. PANTALLA DE ESTEREO SE APAGA</t>
    </r>
  </si>
  <si>
    <t>PJ001303</t>
  </si>
  <si>
    <t>CERVANTES SIERRA LUIS MANUEL</t>
  </si>
  <si>
    <t xml:space="preserve">asesor no concreto la cita ya que el cliente tenia dudas sobre el funcionamiento de su unidad </t>
  </si>
  <si>
    <t>P1334437</t>
  </si>
  <si>
    <t>GV9212C</t>
  </si>
  <si>
    <t>S130 / A Y B (V.C.)</t>
  </si>
  <si>
    <t>H1001754</t>
  </si>
  <si>
    <t>GLZ414C</t>
  </si>
  <si>
    <t>RODRIGUEZ DE LA VEGA + ANGEL</t>
  </si>
  <si>
    <t>DIAG. OLOR A GASOLINA AL ENCENDER AIRE ACC</t>
  </si>
  <si>
    <t>GW510676</t>
  </si>
  <si>
    <t>GGW835E</t>
  </si>
  <si>
    <t>OVIEDO MANRIQUE DE LARA FERNANDO ALONSO</t>
  </si>
  <si>
    <t>H0249553</t>
  </si>
  <si>
    <t>GE7351B</t>
  </si>
  <si>
    <t>GLOBAL CONTAINERS SA DE CV</t>
  </si>
  <si>
    <t>J6192034</t>
  </si>
  <si>
    <t>GSU851E</t>
  </si>
  <si>
    <t>MW214951</t>
  </si>
  <si>
    <t>GKV805E</t>
  </si>
  <si>
    <t>CONEJO GODINEZ JOSE ASBEL</t>
  </si>
  <si>
    <t>4S111378</t>
  </si>
  <si>
    <t>MORALES TARDOS RICARDO</t>
  </si>
  <si>
    <t>DW002850</t>
  </si>
  <si>
    <t>GSN913C</t>
  </si>
  <si>
    <t>ATRISTAIN SALINAS FRANCISCO GABRIEL</t>
  </si>
  <si>
    <t>KJ015524</t>
  </si>
  <si>
    <t>23J072</t>
  </si>
  <si>
    <t>GARCIA EDBROOKE NATALIA</t>
  </si>
  <si>
    <t>por tema de trafico no alcanza a llegar</t>
  </si>
  <si>
    <t>S-141323</t>
  </si>
  <si>
    <t>EL PEGASO CORREGIDORA S DE RL DE CV</t>
  </si>
  <si>
    <t>L1410268</t>
  </si>
  <si>
    <t>MV9720F</t>
  </si>
  <si>
    <t>HK015818</t>
  </si>
  <si>
    <t>GGE883D</t>
  </si>
  <si>
    <t>GRANADOS FRIAS MA. DE LOS ANGELES</t>
  </si>
  <si>
    <t>S90 / INST. BANDA ACC</t>
  </si>
  <si>
    <t>KU762975</t>
  </si>
  <si>
    <t>GTN635C</t>
  </si>
  <si>
    <t>NJ025267</t>
  </si>
  <si>
    <t>GNE596E</t>
  </si>
  <si>
    <t>SANCHEZ BLAS NICOLAS</t>
  </si>
  <si>
    <t>S220 / A Y B</t>
  </si>
  <si>
    <t>No asistio y solicito reporgramacion para el 01/03</t>
  </si>
  <si>
    <t>DPOK: REEMP AMORT.  / INST CUBREPOLVOS / HORQUILLAS / PROGRAMACION DE LLAVE</t>
  </si>
  <si>
    <t>G1449487</t>
  </si>
  <si>
    <t>GPD715D</t>
  </si>
  <si>
    <t>CENTRO DE ESTUDIOS Y DESARROLLO EDUCATIVO</t>
  </si>
  <si>
    <t>JUYARIS</t>
  </si>
  <si>
    <t>GU221255</t>
  </si>
  <si>
    <t>GNH131C</t>
  </si>
  <si>
    <t>ORTEGA HERNANDEZ ALEJANDRO</t>
  </si>
  <si>
    <t>SALIO FUERAS DE LA CIUDAD Y PREFIRIO REPROGRAMAR SU CITA</t>
  </si>
  <si>
    <t>DIAG. TESTIGO ENCENDIDO (INFLADO DE LLANTAS) / DIAG. PANTALLA</t>
  </si>
  <si>
    <t>P0005171</t>
  </si>
  <si>
    <t>FRIAS GARCIA SERGIO ARTURO</t>
  </si>
  <si>
    <t>N6005408</t>
  </si>
  <si>
    <t>GPT639E</t>
  </si>
  <si>
    <t>CUEVAS TINOCO JOSE GUADALUPE</t>
  </si>
  <si>
    <t>S40 / DIAG. FACIA DESPEGADA</t>
  </si>
  <si>
    <t>MP075893</t>
  </si>
  <si>
    <t>GGA766E</t>
  </si>
  <si>
    <t>CAMARGO LANDIN MIGUEL</t>
  </si>
  <si>
    <t>MJ035230</t>
  </si>
  <si>
    <t>67L965</t>
  </si>
  <si>
    <t>RENTERIA CENTENO MARIO</t>
  </si>
  <si>
    <t>MJ026585</t>
  </si>
  <si>
    <t>67L043</t>
  </si>
  <si>
    <t>HM035432</t>
  </si>
  <si>
    <t>FZ3791A</t>
  </si>
  <si>
    <t>ABOYTES PEREZ OSCAR ADRIAN</t>
  </si>
  <si>
    <t xml:space="preserve">no responde las llamadas y solo deja en visto por whats app </t>
  </si>
  <si>
    <t>G1441304</t>
  </si>
  <si>
    <t>GVX841D</t>
  </si>
  <si>
    <t>CANUDAS CAMPOS ENRIQUE AMAEL</t>
  </si>
  <si>
    <t>K1404900</t>
  </si>
  <si>
    <t>GL6355C</t>
  </si>
  <si>
    <t>GUZMAN PEREZ JOEL</t>
  </si>
  <si>
    <t>se lre presentaron unos pendientes</t>
  </si>
  <si>
    <t>BL007772</t>
  </si>
  <si>
    <t>GXP705B</t>
  </si>
  <si>
    <t>GARCIA LEON ARMANDO</t>
  </si>
  <si>
    <t>HP637380</t>
  </si>
  <si>
    <t>GJW932D</t>
  </si>
  <si>
    <t>CEPE / CAAA / JOAM</t>
  </si>
  <si>
    <t>LK011120</t>
  </si>
  <si>
    <t>GUU328E</t>
  </si>
  <si>
    <t>por el momento no tiene chofer va esperara para trerla</t>
  </si>
  <si>
    <t>MS054936</t>
  </si>
  <si>
    <t>GYG481D</t>
  </si>
  <si>
    <t>MENDEZ JIMENEZ ROCIO</t>
  </si>
  <si>
    <t>S50 / DIAG LEYENDA EN TABLERO</t>
  </si>
  <si>
    <t>JW725857</t>
  </si>
  <si>
    <t>ESPITIA RODRIGUEZ OSCAR</t>
  </si>
  <si>
    <t>OMRG / GALC / JOAM</t>
  </si>
  <si>
    <t>DIAG SEGUROS PUERTA LADO PILOTO NO CIERRAN</t>
  </si>
  <si>
    <t>DPOK: INST LODERA</t>
  </si>
  <si>
    <t>MX4338B</t>
  </si>
  <si>
    <t>DIAG CLUTCH EXPULSA MUCHO HUMO Y HUELE A QUEMADO</t>
  </si>
  <si>
    <t>J1610523</t>
  </si>
  <si>
    <t>NFT8801</t>
  </si>
  <si>
    <t>FARMACIAS G Y G SA DE CV</t>
  </si>
  <si>
    <t xml:space="preserve">No pudo llegar por  un accidente en carretera, se procede a la reprogramacion para el 14/03 </t>
  </si>
  <si>
    <t>7C756248</t>
  </si>
  <si>
    <t>GXG576C</t>
  </si>
  <si>
    <t>CONTRERAS CABRERA ELMER</t>
  </si>
  <si>
    <t>DIAG RECHINIDO EN TRASERAS / REVISION DE CAJA DE VELOCIDADES POR GLPE</t>
  </si>
  <si>
    <t>S130 / LAVADO VESTIDURAS</t>
  </si>
  <si>
    <t>GP452992</t>
  </si>
  <si>
    <t>GYL066B</t>
  </si>
  <si>
    <t>MONTOYA CERVANTES MARA</t>
  </si>
  <si>
    <t>SE LE PRESENTO UN COMPROMISO FAMILIAR</t>
  </si>
  <si>
    <t>LA IGLESIA DE JESUCRISTO DE LOS SANTOS D</t>
  </si>
  <si>
    <t>MW197745</t>
  </si>
  <si>
    <t>GUX131E</t>
  </si>
  <si>
    <t>BARROSO NUÑEZ ERNESTO</t>
  </si>
  <si>
    <t>PU722066</t>
  </si>
  <si>
    <t>ACOSTA DIAZ CARLOS GERARDO</t>
  </si>
  <si>
    <t>G3530700</t>
  </si>
  <si>
    <t>67L422</t>
  </si>
  <si>
    <t>Se cancelo la cita ya que se abrio comoorden interna y ya fue realizada el mismo día</t>
  </si>
  <si>
    <t>S10 / DIAG. VIBRACIÓN DE LÁMINA PARTE TRACERA / DIAG. PLASTICO DE BOCINAS EN MAL ESTADO</t>
  </si>
  <si>
    <t>MU027978</t>
  </si>
  <si>
    <t>67L524</t>
  </si>
  <si>
    <t>DOMINGUEZ GUTIERREZ MARIA GUADALUPE</t>
  </si>
  <si>
    <t>MU028751</t>
  </si>
  <si>
    <t>67L530</t>
  </si>
  <si>
    <t>BALLEZA ROMERO HUMBERTO</t>
  </si>
  <si>
    <t>KR086741</t>
  </si>
  <si>
    <t>GRM313E</t>
  </si>
  <si>
    <t>ESPINOSA ARIAS MA. GUADALUPE</t>
  </si>
  <si>
    <t>DIAG AIRE ACC NO FUNCIONA / DIAG TESTIGO ENCENDIDO (TEMPERATURA</t>
  </si>
  <si>
    <t>EP024960</t>
  </si>
  <si>
    <t>GTK778B</t>
  </si>
  <si>
    <t>FLORES MANCERA HECTOR GERARDO</t>
  </si>
  <si>
    <t>NV002199</t>
  </si>
  <si>
    <t>GNH416E</t>
  </si>
  <si>
    <t>LECHUGA DE LA CRUZ FRANCISCO JAVIER</t>
  </si>
  <si>
    <t>INST HORQUILLAS DELANTERAS (V.C.) / ALINEACIÓN (V.C.)</t>
  </si>
  <si>
    <t>GXD745E</t>
  </si>
  <si>
    <t>ENRIQUEZ MONTOYA SERGIO ARMANDO</t>
  </si>
  <si>
    <t>S110 ( A Y B) (800.00)</t>
  </si>
  <si>
    <t>KU833372</t>
  </si>
  <si>
    <t>GUX512C</t>
  </si>
  <si>
    <t>MEZFER TRADE SA DE CV</t>
  </si>
  <si>
    <t>J3076878</t>
  </si>
  <si>
    <t>UPA535D</t>
  </si>
  <si>
    <t>CHAVEZ MEDRANO JUAN CARLOS</t>
  </si>
  <si>
    <t>DIAG RUIDO EN BALATAS</t>
  </si>
  <si>
    <t>G1443299</t>
  </si>
  <si>
    <t>GJG377C</t>
  </si>
  <si>
    <t>ZARATE MERLO FRIDA SOFIA</t>
  </si>
  <si>
    <t>M1227246</t>
  </si>
  <si>
    <t>GGG952E</t>
  </si>
  <si>
    <t>EMPACADORA Y DISTRIBUIDORA GUAIRA S.A DE</t>
  </si>
  <si>
    <t>K1170932</t>
  </si>
  <si>
    <t>GXP713B</t>
  </si>
  <si>
    <t>GONZALEZ MORENO MA. NORMALICIA</t>
  </si>
  <si>
    <t>Cliente solo deja e visto, no contesta para cancelar o reprogramar</t>
  </si>
  <si>
    <t>JY333029</t>
  </si>
  <si>
    <t>GJC830C</t>
  </si>
  <si>
    <t>FLORES MONTENEGRO NORMA CONCEPCION</t>
  </si>
  <si>
    <t>NW212112</t>
  </si>
  <si>
    <t>S13BMV</t>
  </si>
  <si>
    <t>NW212107</t>
  </si>
  <si>
    <t>S46BMV</t>
  </si>
  <si>
    <t>NW211458</t>
  </si>
  <si>
    <t>A70BMW</t>
  </si>
  <si>
    <t>NW212622</t>
  </si>
  <si>
    <t>S86BMV</t>
  </si>
  <si>
    <t>NW212074</t>
  </si>
  <si>
    <t>MS040231</t>
  </si>
  <si>
    <t>31F992</t>
  </si>
  <si>
    <t>MW140885</t>
  </si>
  <si>
    <t>Z59BHT</t>
  </si>
  <si>
    <t>AW004325</t>
  </si>
  <si>
    <t>GKP538C</t>
  </si>
  <si>
    <t>PUGA PARRA ANA YENEDITH</t>
  </si>
  <si>
    <t>LJ013004</t>
  </si>
  <si>
    <t>65L621</t>
  </si>
  <si>
    <t>S30 / A+B</t>
  </si>
  <si>
    <t>L0004584</t>
  </si>
  <si>
    <t>PB5507A</t>
  </si>
  <si>
    <t>AGROINDUSTRIAS FORZA, S.A. DE C.V.</t>
  </si>
  <si>
    <t>REMP. CUBREPOLVO DE FLECHA FRONTAL (DPOK)</t>
  </si>
  <si>
    <t>KP930680</t>
  </si>
  <si>
    <t>UNT400D</t>
  </si>
  <si>
    <t>NUEVOS SERVICIOS ADMINISTRATIVOS S.C</t>
  </si>
  <si>
    <t>H1037609</t>
  </si>
  <si>
    <t>GXA711C</t>
  </si>
  <si>
    <t>TORRES MURILLO ANGELICA</t>
  </si>
  <si>
    <t>K6197465</t>
  </si>
  <si>
    <t>97RB4D</t>
  </si>
  <si>
    <t>CALDERILLO RUIZ CARLOS ALEJANDRO</t>
  </si>
  <si>
    <t>HP629170</t>
  </si>
  <si>
    <t>GVP529B</t>
  </si>
  <si>
    <t>GONZALEZ PARADA MA CARMEN</t>
  </si>
  <si>
    <t>JK013953</t>
  </si>
  <si>
    <t>GXE409C</t>
  </si>
  <si>
    <t>SERRANO POZOS PEDRO</t>
  </si>
  <si>
    <t>OMRG /CSN</t>
  </si>
  <si>
    <t>H1069518</t>
  </si>
  <si>
    <t>GPN012C</t>
  </si>
  <si>
    <t>ZUÑIGA CERROBLANCO JOSE LUIS</t>
  </si>
  <si>
    <t>H1077953</t>
  </si>
  <si>
    <t>GGL891D</t>
  </si>
  <si>
    <t>HERNANDEZ NUÑEZ MA. LOURDES</t>
  </si>
  <si>
    <t>INST. DE CACAHUATES / ALINEACION</t>
  </si>
  <si>
    <t>M1321719</t>
  </si>
  <si>
    <t>ND4117A</t>
  </si>
  <si>
    <t>SANCHEZ IBARRA CARLOS</t>
  </si>
  <si>
    <t>SE OCUPO LA UNIDAD  EN SU TRABAJO</t>
  </si>
  <si>
    <t>NW190399</t>
  </si>
  <si>
    <t>GNW148E</t>
  </si>
  <si>
    <t>HERNANDEZ MARTINEZ JOSE ELIAS</t>
  </si>
  <si>
    <t>Confima su cita pero no alcanzo a llegar, solicita se reprograe para el 10/03</t>
  </si>
  <si>
    <t>J3068244</t>
  </si>
  <si>
    <t>65L639</t>
  </si>
  <si>
    <t>JACOBO GARCIA RAUL</t>
  </si>
  <si>
    <t>AK006653</t>
  </si>
  <si>
    <t>GXM558D</t>
  </si>
  <si>
    <t>MOTA MUñOZ JORGE ALEJANDRO</t>
  </si>
  <si>
    <t>HW386884</t>
  </si>
  <si>
    <t>PEY6081</t>
  </si>
  <si>
    <t>HERNANDEZ CRUZ ISAAC</t>
  </si>
  <si>
    <t>H1049010</t>
  </si>
  <si>
    <t>GJB961A</t>
  </si>
  <si>
    <t>MASCARELL VELEZ JUAN MANUEL JOSE</t>
  </si>
  <si>
    <t>NW301025</t>
  </si>
  <si>
    <t>SANCHEZ RAMOS JOSE JAIME</t>
  </si>
  <si>
    <t>JK022926</t>
  </si>
  <si>
    <t>GJL797D</t>
  </si>
  <si>
    <t>VILLANUEVA GOMEZ LUIS ALBERTO</t>
  </si>
  <si>
    <t>GUA649E</t>
  </si>
  <si>
    <t>S130
ESTETICA DE INTERIOR (LAVADO VESTIDURAS)</t>
  </si>
  <si>
    <t>S170
ALINEACION
BALANCEO</t>
  </si>
  <si>
    <t>7Z884320</t>
  </si>
  <si>
    <t>GHB898D</t>
  </si>
  <si>
    <t>ZULUAGA HUERTA ALMA DEL REFUGIO</t>
  </si>
  <si>
    <t>Cliente solcita reporgramacion ya qu tuvo un percanse familiar reporgramado para el 07/03</t>
  </si>
  <si>
    <t>LM296610</t>
  </si>
  <si>
    <t>GT6547B</t>
  </si>
  <si>
    <t>HERRERA MEDINA ROBERTO CARLOS</t>
  </si>
  <si>
    <t>HW364631</t>
  </si>
  <si>
    <t>GJX670D</t>
  </si>
  <si>
    <t>C6127025</t>
  </si>
  <si>
    <t>GYM090C</t>
  </si>
  <si>
    <t>INSTITUTO TECNOLOGICO SANMIGUELENSE DE EST</t>
  </si>
  <si>
    <t>HIACE     AC</t>
  </si>
  <si>
    <r>
      <rPr>
        <b/>
        <i/>
        <u/>
        <sz val="10"/>
        <rFont val="Calibri"/>
        <family val="2"/>
        <scheme val="minor"/>
      </rPr>
      <t>DIAG,</t>
    </r>
    <r>
      <rPr>
        <sz val="10"/>
        <rFont val="Calibri"/>
        <family val="2"/>
        <scheme val="minor"/>
      </rPr>
      <t xml:space="preserve"> RUIDO EN EL CLUTCH AL PRESIONAR </t>
    </r>
  </si>
  <si>
    <r>
      <t xml:space="preserve">S70
</t>
    </r>
    <r>
      <rPr>
        <b/>
        <i/>
        <u/>
        <sz val="10"/>
        <rFont val="Calibri"/>
        <family val="2"/>
        <scheme val="minor"/>
      </rPr>
      <t>DIAG</t>
    </r>
    <r>
      <rPr>
        <sz val="10"/>
        <rFont val="Calibri"/>
        <family val="2"/>
        <scheme val="minor"/>
      </rPr>
      <t>.LUCES FRONTALES AJUSTAR
DIAG.MAL OLOR AL ENCENDER EL AIRE A/C
DIAG. GOLPETEO EN AMORTIGUADORES DELANTEROS</t>
    </r>
  </si>
  <si>
    <t>KJ015363</t>
  </si>
  <si>
    <t>N1420650</t>
  </si>
  <si>
    <t>GU3335C</t>
  </si>
  <si>
    <t>ROMERO CHAVEZ MARIA ELENA</t>
  </si>
  <si>
    <t>INSPECC.DE TOLVAS Y LODERAS (PARA CAMBIO)</t>
  </si>
  <si>
    <t>LP019947</t>
  </si>
  <si>
    <t>GME568E</t>
  </si>
  <si>
    <t>ECA</t>
  </si>
  <si>
    <t>NS133213</t>
  </si>
  <si>
    <t>GONZALEZ ALVAREZ JOSE AURELIO</t>
  </si>
  <si>
    <t>K3071690</t>
  </si>
  <si>
    <t>65L911</t>
  </si>
  <si>
    <t>ARROYO SERRATO SANDRA</t>
  </si>
  <si>
    <t>LK014095</t>
  </si>
  <si>
    <t>GKY597D</t>
  </si>
  <si>
    <t>PAVON AMADOR LUCILA</t>
  </si>
  <si>
    <r>
      <rPr>
        <b/>
        <i/>
        <u/>
        <sz val="10"/>
        <rFont val="Calibri"/>
        <family val="2"/>
        <scheme val="minor"/>
      </rPr>
      <t>DIAG</t>
    </r>
    <r>
      <rPr>
        <sz val="10"/>
        <rFont val="Calibri"/>
        <family val="2"/>
        <scheme val="minor"/>
      </rPr>
      <t>.SE DESCONFIGURA BLUETOOTH</t>
    </r>
  </si>
  <si>
    <t>MS043759</t>
  </si>
  <si>
    <t>67L231</t>
  </si>
  <si>
    <t>GOMEZ DAMIAN ANA GABRIELA</t>
  </si>
  <si>
    <t>S30
ALINEACION
BALANCEO</t>
  </si>
  <si>
    <t>MU036794</t>
  </si>
  <si>
    <t>67L937</t>
  </si>
  <si>
    <t>GONZALEZ RUIZ ALEJANDRA GUADALUPE</t>
  </si>
  <si>
    <t>H1396197</t>
  </si>
  <si>
    <t>GL3243B</t>
  </si>
  <si>
    <t>ROJAS MANJARREZ JUAN BENEDICTO</t>
  </si>
  <si>
    <t>INSTA. DE CILINDRO MANIJA Y PROGRAMACION LLAVE CON CERRAJERO</t>
  </si>
  <si>
    <t>S50
ALINEACION
BALANCEO</t>
  </si>
  <si>
    <t>M1320952</t>
  </si>
  <si>
    <t>GS4673C</t>
  </si>
  <si>
    <t>GRUPO ELECTRONICO HALMEX SA DE CV</t>
  </si>
  <si>
    <r>
      <t xml:space="preserve">INSTA.LLANTA TRASERA LADO DERECHO </t>
    </r>
    <r>
      <rPr>
        <b/>
        <i/>
        <u/>
        <sz val="10"/>
        <rFont val="Calibri"/>
        <family val="2"/>
        <scheme val="minor"/>
      </rPr>
      <t>(CLIENTE TRAERA PZA)</t>
    </r>
    <r>
      <rPr>
        <sz val="10"/>
        <rFont val="Calibri"/>
        <family val="2"/>
        <scheme val="minor"/>
      </rPr>
      <t xml:space="preserve">
ALINEACION
BALANCEO</t>
    </r>
  </si>
  <si>
    <t>ULP652H</t>
  </si>
  <si>
    <t>M6003699</t>
  </si>
  <si>
    <t>GJZ112E</t>
  </si>
  <si>
    <t>ALCAMARE INTERNATIONAL RECYCLING GROUP  S</t>
  </si>
  <si>
    <t>FA030942</t>
  </si>
  <si>
    <t>YLK503A</t>
  </si>
  <si>
    <t>MARTINEZ LARA CARMELO</t>
  </si>
  <si>
    <t>S70
ALINEACION
BALANCEO</t>
  </si>
  <si>
    <t>LP109463</t>
  </si>
  <si>
    <t>GRW206D</t>
  </si>
  <si>
    <t>CAAA /AC</t>
  </si>
  <si>
    <t>FW292778</t>
  </si>
  <si>
    <t>GPT977E</t>
  </si>
  <si>
    <t>ROBLES CASTILLO AURELIA MAYELA</t>
  </si>
  <si>
    <t xml:space="preserve">CAMPAÑA DISPONIBLE: 22TC07: ACTUALIZACION SISTEMA SOFTWARE </t>
  </si>
  <si>
    <t xml:space="preserve">CAMPAÑA DISPONIBLE GMD: REMPLAZO DE ETIQUETA DEL INTERUPTOR MANUAL </t>
  </si>
  <si>
    <t>S220
ALINEACION
BALANCEO</t>
  </si>
  <si>
    <t>Cliente reprograma de ultimo momento ya que por trabajo no puede asistir, se reprograma para el 09/03</t>
  </si>
  <si>
    <t>K3081503</t>
  </si>
  <si>
    <t>65L139</t>
  </si>
  <si>
    <t>IBARRA TRUJILLO ALEJANDRO</t>
  </si>
  <si>
    <t>L1410168</t>
  </si>
  <si>
    <t>GM8044B</t>
  </si>
  <si>
    <t>LM123758</t>
  </si>
  <si>
    <t>GE0458B</t>
  </si>
  <si>
    <t>GRANADOS RANGEL FRANCISCO GABRIEL</t>
  </si>
  <si>
    <t>NU570394</t>
  </si>
  <si>
    <t>UNM576E</t>
  </si>
  <si>
    <t>PESCADOR VAZQUEZ JOEL</t>
  </si>
  <si>
    <t>CU088025</t>
  </si>
  <si>
    <t>ZALDIVAR PERDOMO MIRNA SUYAPA</t>
  </si>
  <si>
    <t>KD019967</t>
  </si>
  <si>
    <t>GJL321C</t>
  </si>
  <si>
    <t>FUENTES BAUTISTA MANUEL DE JESUS</t>
  </si>
  <si>
    <t>AM103009</t>
  </si>
  <si>
    <t>GS8368B</t>
  </si>
  <si>
    <t>TECNOLOGIAS DE AUTOMATIZACION INDUSTRIAL</t>
  </si>
  <si>
    <t>LP004103</t>
  </si>
  <si>
    <t>GXH960C</t>
  </si>
  <si>
    <t xml:space="preserve"> ACT. 22TC07</t>
  </si>
  <si>
    <t>M1316583</t>
  </si>
  <si>
    <t>GE8921C</t>
  </si>
  <si>
    <t>PU048346</t>
  </si>
  <si>
    <t>SANCHEZ RODRIGUEZ MARIA FERNANDA</t>
  </si>
  <si>
    <t>comenta que se le presenta un imprevicto</t>
  </si>
  <si>
    <t>S240 / DIAG. RUIDO EN PARTE BAJA MUY PROBABLEMENTE EN DIFERENCIAL</t>
  </si>
  <si>
    <t>EM171490</t>
  </si>
  <si>
    <t>GB0417B</t>
  </si>
  <si>
    <t>MANCERA HERRERA ANGEL</t>
  </si>
  <si>
    <t>GALC / CEPE / JOAM</t>
  </si>
  <si>
    <t>NS130067</t>
  </si>
  <si>
    <t>DELGADO ABOYTES BLANCA ROSA</t>
  </si>
  <si>
    <t>HS227645</t>
  </si>
  <si>
    <t>NFD2840</t>
  </si>
  <si>
    <t>ROSALES PEREZ BEATRIZ</t>
  </si>
  <si>
    <t>H1048459</t>
  </si>
  <si>
    <t>GUH783C</t>
  </si>
  <si>
    <t>S40 / A Y B (V. C.)</t>
  </si>
  <si>
    <t>M6003283</t>
  </si>
  <si>
    <t>GGB062E</t>
  </si>
  <si>
    <t>MARTINEZ RENTERIA PAOLA ALEJANDRA</t>
  </si>
  <si>
    <t xml:space="preserve">S90 / A Y B / INST. CILINDRO DE LA PUERTA DE CONDUCTOR </t>
  </si>
  <si>
    <t>L1638619</t>
  </si>
  <si>
    <t>NVB1697</t>
  </si>
  <si>
    <t>M1214079</t>
  </si>
  <si>
    <t>ZARATE CISNEROS OSWALDO</t>
  </si>
  <si>
    <t>DIAG. AIRE A/C NO FUNCIONA</t>
  </si>
  <si>
    <t>FW300689</t>
  </si>
  <si>
    <t>GLU408E</t>
  </si>
  <si>
    <t>TIRADO GORDILLO JOSE MARTIN</t>
  </si>
  <si>
    <t>L66BMW</t>
  </si>
  <si>
    <t>NW211662</t>
  </si>
  <si>
    <t>S69BMW</t>
  </si>
  <si>
    <t>INST: G0P, E0L, E0M
INSP: C0M</t>
  </si>
  <si>
    <t>CASTILLO PEREZ BRAULIO</t>
  </si>
  <si>
    <t>KS997146</t>
  </si>
  <si>
    <t>U03BBF</t>
  </si>
  <si>
    <t>M1320172</t>
  </si>
  <si>
    <t>G14BHT</t>
  </si>
  <si>
    <t>KS312723</t>
  </si>
  <si>
    <t>F37BBT</t>
  </si>
  <si>
    <t>MW170054</t>
  </si>
  <si>
    <t>U80BJF</t>
  </si>
  <si>
    <t>MP066112</t>
  </si>
  <si>
    <t>H67BHG</t>
  </si>
  <si>
    <t>LP078276</t>
  </si>
  <si>
    <t>GNJ102D</t>
  </si>
  <si>
    <t>ARIZA FRANCO GERARDO</t>
  </si>
  <si>
    <t>S370 / A Y B (V.C.)</t>
  </si>
  <si>
    <t>G0163247</t>
  </si>
  <si>
    <t>GH8747C</t>
  </si>
  <si>
    <t>LU940800</t>
  </si>
  <si>
    <t>GGF714E</t>
  </si>
  <si>
    <t>SILVESTRE ALVA HUGO AGUSTIN</t>
  </si>
  <si>
    <t>REVISAR A Y B POR VOLANTE CHUECO (UNIDAD DE PLANTA)</t>
  </si>
  <si>
    <t>por el momento no puede acudir, ella mrac en otro momento</t>
  </si>
  <si>
    <t>M1319755</t>
  </si>
  <si>
    <t>GR7121C</t>
  </si>
  <si>
    <t>DIAG. TESTIGO ENCENDIDO / DIAG. RUIDO Y APRETAR TUERCAS Y TORNILLOS, CTE. DICE QUE ESTÁN FLOJOS / PULIR PARABRISAS</t>
  </si>
  <si>
    <t>CW018824</t>
  </si>
  <si>
    <t>GWF545C</t>
  </si>
  <si>
    <t>CHAZARO SENDEROS LUIS DARIO</t>
  </si>
  <si>
    <t>Cliente comenta lo siguiente: Se me atravesó un asunto y no voy a poder ir el día de mañana, después me pongan contacto nuevamente Gracias por su atención Si lo sé pero vivo en San Miguel y no podré asistir a Celaya</t>
  </si>
  <si>
    <t>HS872318</t>
  </si>
  <si>
    <t>GVP557B</t>
  </si>
  <si>
    <t>RICO GONZALEZ LUZ EDITH</t>
  </si>
  <si>
    <t>GS184677</t>
  </si>
  <si>
    <t>GHE107D</t>
  </si>
  <si>
    <t>MARTINEZ OLVERA CARLOS ENRIQUE</t>
  </si>
  <si>
    <t>INST. VIDRIO PUERTA TRASERA DERECHA</t>
  </si>
  <si>
    <t>L0005812</t>
  </si>
  <si>
    <t>TEASSA PLANTAS INDUSTRIALES SA DE CV</t>
  </si>
  <si>
    <t>NT022895</t>
  </si>
  <si>
    <t>SV1495D</t>
  </si>
  <si>
    <t>LOPEZ AGUAYO ISRAEL AGUSTIN</t>
  </si>
  <si>
    <t>MW244369</t>
  </si>
  <si>
    <t>GNA706E</t>
  </si>
  <si>
    <t>SOSA ALVAREZ JUAN ANDRES</t>
  </si>
  <si>
    <t>M4000470</t>
  </si>
  <si>
    <t>BALDERAS RODRIGUEZ JOSE ENRIQUE</t>
  </si>
  <si>
    <t>MK020564</t>
  </si>
  <si>
    <t>GGE938E</t>
  </si>
  <si>
    <t>ARELLANO HERNANDEZ JUANA EVA</t>
  </si>
  <si>
    <t>KD025619</t>
  </si>
  <si>
    <t>GML240D</t>
  </si>
  <si>
    <t>HARINERA LOS PIRINEOS S.A. DE C.V.</t>
  </si>
  <si>
    <t>KS996842</t>
  </si>
  <si>
    <t>GMX084E</t>
  </si>
  <si>
    <t>GONZALEZ ALVAREZ JUAN GABRIEL</t>
  </si>
  <si>
    <t>P-143127</t>
  </si>
  <si>
    <t>REEMP. CIELO (UNIDAD COMONUEVOS)</t>
  </si>
  <si>
    <t>PJ002639</t>
  </si>
  <si>
    <t>START BANREGIO SA DE CV SOFOM ER BANREGIO GRUPO FINANCIERO</t>
  </si>
  <si>
    <t>DIAG. TESTIGO ENCENDIDO (SISTEMA DE FRENOS)</t>
  </si>
  <si>
    <t>ES435100</t>
  </si>
  <si>
    <t>GVF633E</t>
  </si>
  <si>
    <t>SALAS MELENDEZ BENJAMIN</t>
  </si>
  <si>
    <t>G04 / G0P</t>
  </si>
  <si>
    <t>G1393757</t>
  </si>
  <si>
    <t>GR24232</t>
  </si>
  <si>
    <t>MELGOZA GUTIERREZ DANIEL</t>
  </si>
  <si>
    <t>Cliete comenta que se le olvido la cita y no asistio ya que estaba muy ocupado, solicita reprogramacion para el 10/03</t>
  </si>
  <si>
    <t>GRS268E</t>
  </si>
  <si>
    <t>Se reprogramada cita y el cliente acide a su cita el dia 13.03.23 Folio: 112684</t>
  </si>
  <si>
    <t>L1637842</t>
  </si>
  <si>
    <t>SP15625</t>
  </si>
  <si>
    <t>DELGADO CALDERON VICTOR MANUEL</t>
  </si>
  <si>
    <t>K3102654</t>
  </si>
  <si>
    <t>UMK625B</t>
  </si>
  <si>
    <t>CENTENO LOPEZ ALBERTO</t>
  </si>
  <si>
    <t>G0164209</t>
  </si>
  <si>
    <t>GL6964B</t>
  </si>
  <si>
    <t>TECNOLOGIAS EN ASFALTOS ECOLOGICOS SA DE</t>
  </si>
  <si>
    <t>NJ032759</t>
  </si>
  <si>
    <t>GPE602E</t>
  </si>
  <si>
    <t>CAMPOS CENTENO SOCORRO SARAI</t>
  </si>
  <si>
    <t>S320</t>
  </si>
  <si>
    <t>E1434133</t>
  </si>
  <si>
    <t>UMG914C</t>
  </si>
  <si>
    <t>RAMIREZ PELCASTRE GABRIEL</t>
  </si>
  <si>
    <t>BK008232</t>
  </si>
  <si>
    <t>GW7816C</t>
  </si>
  <si>
    <t>MALAGON MARTINEZ BERTHA</t>
  </si>
  <si>
    <t>S50 / DIAG. ACELERA (COMO SI LA TRANSMISIÓN NO ENGRANARA)</t>
  </si>
  <si>
    <t>MP064815</t>
  </si>
  <si>
    <t>A10BHG</t>
  </si>
  <si>
    <t>TOYOTA MOTOR MANUFACTURING DE GUANAJUAT</t>
  </si>
  <si>
    <t>CEPE / FTP / JOAM</t>
  </si>
  <si>
    <t>HP606016</t>
  </si>
  <si>
    <t>GXR832B</t>
  </si>
  <si>
    <t>MANILLA LARA MARIA AURORA</t>
  </si>
  <si>
    <t xml:space="preserve">CSN </t>
  </si>
  <si>
    <t>MK020070</t>
  </si>
  <si>
    <t>TRANSPORTES ALPAMOR SA DE CV</t>
  </si>
  <si>
    <t>S110 (CONFIRMAR PAGO CON TFS, PORQUE NO PROPORCIONÓ KILOMETRAJE)</t>
  </si>
  <si>
    <t>TOYOTA FINANCIAL SERVICES DE MEXICO S.A</t>
  </si>
  <si>
    <t>NJ045788</t>
  </si>
  <si>
    <t>68L123</t>
  </si>
  <si>
    <t>CANO MONTES ANDREA LIZETH</t>
  </si>
  <si>
    <t>DIAG. AL CONDUCIR LA UNIDAD VIBRA</t>
  </si>
  <si>
    <t>FS610248</t>
  </si>
  <si>
    <t>LAGUNA RUIZ JOSE DANTE</t>
  </si>
  <si>
    <t>DM151123</t>
  </si>
  <si>
    <t>GV9242A</t>
  </si>
  <si>
    <t>HERNANDEZ GUZMAN ANTONIO</t>
  </si>
  <si>
    <t>DIAG. RUIDO EN EL MOTOR</t>
  </si>
  <si>
    <t>K6199465</t>
  </si>
  <si>
    <t>GMD594D</t>
  </si>
  <si>
    <t>EXPRESS MILAC. S.A. DE C.V.</t>
  </si>
  <si>
    <t>L0082037</t>
  </si>
  <si>
    <t>FY8200C</t>
  </si>
  <si>
    <t>TIP AUTO SA DE CV</t>
  </si>
  <si>
    <t>LP080616</t>
  </si>
  <si>
    <t>GGK918D</t>
  </si>
  <si>
    <t>GARCIA PIÑA SANDRA</t>
  </si>
  <si>
    <t>CW150607</t>
  </si>
  <si>
    <t>RODRIGUEZ MUÑIZ MA. CONSUELO</t>
  </si>
  <si>
    <t>8C899259</t>
  </si>
  <si>
    <t>FSZ5851</t>
  </si>
  <si>
    <t>GARCIA JIMENEZ MARIA ELENA</t>
  </si>
  <si>
    <t>J1402682</t>
  </si>
  <si>
    <t>GT1290B</t>
  </si>
  <si>
    <t>VALENZUELA ARELLANO JOSE FRANCISCO</t>
  </si>
  <si>
    <t>DIAG. RUIDO AL FRENAR EN LLANTAS DELANTERAS</t>
  </si>
  <si>
    <t>FW398872</t>
  </si>
  <si>
    <t>GWB613B</t>
  </si>
  <si>
    <t>CARDENAS MANRIQUEZ MARCELA</t>
  </si>
  <si>
    <t>INST. FILTRO DE BATERIA HV (PIEZA EN REFACCIONES)</t>
  </si>
  <si>
    <t>L3126545</t>
  </si>
  <si>
    <t>68L766</t>
  </si>
  <si>
    <t>MEDINA OLIVEROS JOSE RANGEL</t>
  </si>
  <si>
    <t>Cliente trajo otra unidad a nombre de su esposa</t>
  </si>
  <si>
    <t>H0176779</t>
  </si>
  <si>
    <t>GV0467B</t>
  </si>
  <si>
    <t>MOSQUEDA DELGADILLO NOELIA</t>
  </si>
  <si>
    <t>P1335113</t>
  </si>
  <si>
    <t>S60 / A Y B (V.C.)</t>
  </si>
  <si>
    <t>H1068334</t>
  </si>
  <si>
    <t>HGHU954E</t>
  </si>
  <si>
    <t>MARTINEZ ALVARADO JESUS</t>
  </si>
  <si>
    <t>MW241640</t>
  </si>
  <si>
    <t>UPA253D</t>
  </si>
  <si>
    <t>PLAZA PEDRAZA LISBETH ARACELI</t>
  </si>
  <si>
    <t>MK020702</t>
  </si>
  <si>
    <t>GSU762E</t>
  </si>
  <si>
    <t>TORRES LANDEROS SONIA STEPHANIE</t>
  </si>
  <si>
    <t>LS005425</t>
  </si>
  <si>
    <t>TREJO FUENTES SAUL</t>
  </si>
  <si>
    <t>N1252737</t>
  </si>
  <si>
    <t>ACOSTA TIERRABLANCA LISSETTE ABRIL</t>
  </si>
  <si>
    <t>INSP. 23TM01 (CONJUNTO DEL CINTURÓN DE SEGURIDAD)</t>
  </si>
  <si>
    <t>M1223402</t>
  </si>
  <si>
    <t>GYJ422D</t>
  </si>
  <si>
    <t>GAXIOLA RUIZ MARIA VICTORIA</t>
  </si>
  <si>
    <t>NU583609</t>
  </si>
  <si>
    <t>UKL856D</t>
  </si>
  <si>
    <t>AGUILAR CRUZ JOSE</t>
  </si>
  <si>
    <t>L1635350</t>
  </si>
  <si>
    <t>26F132</t>
  </si>
  <si>
    <t>MJ018608</t>
  </si>
  <si>
    <t>67L047</t>
  </si>
  <si>
    <t>BUSTAMANTE MOSQUEDA ALDO</t>
  </si>
  <si>
    <t>M1146322</t>
  </si>
  <si>
    <t>UMH655H</t>
  </si>
  <si>
    <t>AKSI HERRAMIENTAS</t>
  </si>
  <si>
    <t>LD055981</t>
  </si>
  <si>
    <t>ARRENDADORA BBH SAPI DE CV</t>
  </si>
  <si>
    <t xml:space="preserve">S170 (COMENTARLE A CTE. DE SUS CAMPAÑAS, KAREN ABRIRÁ ORDEN PARA CAMPAÑAS) </t>
  </si>
  <si>
    <t>BC737822</t>
  </si>
  <si>
    <t>GHX381C</t>
  </si>
  <si>
    <t>GANTES GONZALEZ ISELA ERANDENI</t>
  </si>
  <si>
    <t>LP070989</t>
  </si>
  <si>
    <t>GKZ659D</t>
  </si>
  <si>
    <t>COMITE MUNICIPAL DE AGUA POTABLE Y ALCANTA</t>
  </si>
  <si>
    <t>COROLLA    EL GRA</t>
  </si>
  <si>
    <t>MP186686</t>
  </si>
  <si>
    <t>GJL714E</t>
  </si>
  <si>
    <t>MEDINA MARTINEZ HORTENCIA DEL CARMEN</t>
  </si>
  <si>
    <t>M1230419</t>
  </si>
  <si>
    <t>GSU876E</t>
  </si>
  <si>
    <t>RTV TECH SAS DE CV</t>
  </si>
  <si>
    <t>L1635467</t>
  </si>
  <si>
    <t>13F377</t>
  </si>
  <si>
    <t>GS766164</t>
  </si>
  <si>
    <t>GKZ032D</t>
  </si>
  <si>
    <t>CONCHA LARRAURI ALICIA</t>
  </si>
  <si>
    <t>P-142393</t>
  </si>
  <si>
    <t>NA012167</t>
  </si>
  <si>
    <t>MONTOYA VELAZQUEZ RUBEN GERARDO FRANCISCO</t>
  </si>
  <si>
    <t>YARIS GR</t>
  </si>
  <si>
    <t>INST. G0P / INSP. 20TA05 (CTE. LLEGA A LAS 8:30 AM Y NO CONTESTA PARA COMENTARLE DE LAS CAMPAÑAS QUE TIENE PENDIENTES) (APOYA KAREN CON LA ORDEN PARA CAMPAÑAS)</t>
  </si>
  <si>
    <t>L1635225</t>
  </si>
  <si>
    <t>65L348</t>
  </si>
  <si>
    <t>LOPEZ ALMANZA MARIA</t>
  </si>
  <si>
    <t>CNS</t>
  </si>
  <si>
    <t>H1039865</t>
  </si>
  <si>
    <t>GRE942D</t>
  </si>
  <si>
    <t>RAMIREZ ARREGUIN MARGARITA</t>
  </si>
  <si>
    <t>REEMP. FILTROS BATERIA HV Y LIMP. DE DUCTOS (VENTA ERIKA)</t>
  </si>
  <si>
    <t>NW220575</t>
  </si>
  <si>
    <t>GONZALEZ JIMENEZ MA. CARMEN</t>
  </si>
  <si>
    <t>REVISIÓN DE TOLVA PARA POSIBLES CORRECCIONES (UNIDAD DE  COMONUEVOS)</t>
  </si>
  <si>
    <t>JM019245</t>
  </si>
  <si>
    <t>INMOTION AUTO CELAYA, S DE RL DE CV</t>
  </si>
  <si>
    <t>XE90</t>
  </si>
  <si>
    <t>P0003283</t>
  </si>
  <si>
    <t>ULL256J</t>
  </si>
  <si>
    <t>ROSAS VARGAS JOSE LEON</t>
  </si>
  <si>
    <t>JW740345</t>
  </si>
  <si>
    <t>GPV340D</t>
  </si>
  <si>
    <t>DEANDA AGUADO ALEJANDRA</t>
  </si>
  <si>
    <t>L1639631</t>
  </si>
  <si>
    <t>65L157</t>
  </si>
  <si>
    <t>ARIZA DE MEXICO S.A. DE C.V.</t>
  </si>
  <si>
    <t>S280</t>
  </si>
  <si>
    <t>GSN762C</t>
  </si>
  <si>
    <t>ESPINOSA INGENIEROS CONSTRUCTORES SA DE CV</t>
  </si>
  <si>
    <t>GSR268E</t>
  </si>
  <si>
    <t>DIAG. GOLPETEO EN TRANSMISIÓN</t>
  </si>
  <si>
    <t>EK009363</t>
  </si>
  <si>
    <t>MSY2183</t>
  </si>
  <si>
    <t>BAEZ PEREZ AURELIO</t>
  </si>
  <si>
    <t>LAVADO DE CORTESÍA</t>
  </si>
  <si>
    <t xml:space="preserve">Asesor no concreto la cita  </t>
  </si>
  <si>
    <t>K1180536</t>
  </si>
  <si>
    <t>FP268764</t>
  </si>
  <si>
    <t>GMB549D</t>
  </si>
  <si>
    <t>VERGARA DELGADO ROSALBA</t>
  </si>
  <si>
    <t>S60, SE RECIBE A LAS 08:00 CON EDGAR</t>
  </si>
  <si>
    <t>LJ012492</t>
  </si>
  <si>
    <t>65L879</t>
  </si>
  <si>
    <t>MORENO OLGUIN ARTURO</t>
  </si>
  <si>
    <t>DC974614</t>
  </si>
  <si>
    <t>GTF3469</t>
  </si>
  <si>
    <t xml:space="preserve">CIENTE SOLICITO REPROGRAMAR LA CITA YA QUE NO TENIA TIEMPO DE ASISTIR </t>
  </si>
  <si>
    <t>cliente no se presento y no contestaba para reprogramar, contesto ayer 29/03 y solicito deprogramacion para el sabado 01/04, el folio es 113304</t>
  </si>
  <si>
    <t xml:space="preserve">S40 </t>
  </si>
  <si>
    <t>L1408385</t>
  </si>
  <si>
    <t>GP6650C</t>
  </si>
  <si>
    <t>TIRADO MARTINEZ ALFREDO JESUS</t>
  </si>
  <si>
    <t>CW118173</t>
  </si>
  <si>
    <t>GYZ210B</t>
  </si>
  <si>
    <t>LEAL TAMAYO ROBERTO</t>
  </si>
  <si>
    <t>NP358186</t>
  </si>
  <si>
    <t>ARREGUIN HERNANDEZ GUILLERMO</t>
  </si>
  <si>
    <t>MJ016221</t>
  </si>
  <si>
    <t>66L334</t>
  </si>
  <si>
    <t>TOVAR LERMA MA. JESUS</t>
  </si>
  <si>
    <t>P0003167</t>
  </si>
  <si>
    <t>COMPAÑIA FERRETERA NUEVO MUNDO</t>
  </si>
  <si>
    <t>HP634613</t>
  </si>
  <si>
    <t>GLB990D</t>
  </si>
  <si>
    <t>DE ANDA LOPEZ ADOLFO</t>
  </si>
  <si>
    <t>EP050048</t>
  </si>
  <si>
    <t>GWA608B</t>
  </si>
  <si>
    <t>GOMEZ DURAN VERONICA DEL CARMEN</t>
  </si>
  <si>
    <t>NS131085</t>
  </si>
  <si>
    <t>ROCHA RODRIGUEZ RAMIRO</t>
  </si>
  <si>
    <t>por tema de trabajo no alcanza a llegar</t>
  </si>
  <si>
    <t>S30 / A+B SE QUITA IMAN DE A+B POR AUTORIZACION DE JF</t>
  </si>
  <si>
    <t>N1235047</t>
  </si>
  <si>
    <t>GLR527E</t>
  </si>
  <si>
    <t>PEREZ GARCIA EDUARDO DANIEL</t>
  </si>
  <si>
    <t>8S166698</t>
  </si>
  <si>
    <t>GVA400B</t>
  </si>
  <si>
    <t>SEGURA GARCIA RAFAEL ALVARO</t>
  </si>
  <si>
    <t>EW088504</t>
  </si>
  <si>
    <t>GTN329C</t>
  </si>
  <si>
    <t>LU523398</t>
  </si>
  <si>
    <t>65L134</t>
  </si>
  <si>
    <t>SALAZAR RUBIO ERENDIRA</t>
  </si>
  <si>
    <t>PU600202</t>
  </si>
  <si>
    <t>HEREDIA MARTINEZ BULMARO</t>
  </si>
  <si>
    <t>J1094690</t>
  </si>
  <si>
    <t>GLA5210</t>
  </si>
  <si>
    <t>PAZ GOMEZ JOSE LUIS</t>
  </si>
  <si>
    <t>INST. ESPEJO RETROVISOR DERECHO (DPOK)</t>
  </si>
  <si>
    <t>SE  OCUPO EN SU TRABAJO Y TUVO QUE REPROGRAMAR SU CITA.</t>
  </si>
  <si>
    <t>JK022356</t>
  </si>
  <si>
    <t>GPN476A</t>
  </si>
  <si>
    <t>FLORES CERVANTES MA BERIDIANA</t>
  </si>
  <si>
    <t>S150 / A+B</t>
  </si>
  <si>
    <t>HP569090</t>
  </si>
  <si>
    <t>NAR5671</t>
  </si>
  <si>
    <t>TARRICONE VEGAS GABRIEL ALEJANDRO</t>
  </si>
  <si>
    <t>OMRG / FTP</t>
  </si>
  <si>
    <t>JW784225</t>
  </si>
  <si>
    <t>GNM514C</t>
  </si>
  <si>
    <t>MARTINEZ DIAZ HUGO FERNANDO</t>
  </si>
  <si>
    <t>J0258662</t>
  </si>
  <si>
    <t>GA3321B</t>
  </si>
  <si>
    <t>GONZALEZ MALDONADO AGUSTIN</t>
  </si>
  <si>
    <t>G3509162</t>
  </si>
  <si>
    <t>GVS1339</t>
  </si>
  <si>
    <t>THIRION GRETA MARIA DEL RAYO</t>
  </si>
  <si>
    <t>L1205214</t>
  </si>
  <si>
    <t>GMD262C</t>
  </si>
  <si>
    <t>CABRERA GARCIA JOSE RUBEN</t>
  </si>
  <si>
    <t>GVY407D</t>
  </si>
  <si>
    <t>RAMIREZ DIAZ RODOLFO</t>
  </si>
  <si>
    <t>LK007057</t>
  </si>
  <si>
    <t>GHM813C</t>
  </si>
  <si>
    <t>RODRIGUEZ VILLAFAñA EFREN JR</t>
  </si>
  <si>
    <t>REEMP. G0P / REEMP E0M / REEMP E0L / INSP C0M</t>
  </si>
  <si>
    <t>27RC5L</t>
  </si>
  <si>
    <t>S40 / DIAG. RUIDO EN PARTE DELANTEA IZQ DE LA UNIDAD / DIAG. CONFIG TELEFONO HUAWEI / CAMBIO DE PARABRISAS (H Y P)</t>
  </si>
  <si>
    <t>MU012536</t>
  </si>
  <si>
    <t>67L058</t>
  </si>
  <si>
    <t>TORTILLAS MEXWRAPS SA DE CV</t>
  </si>
  <si>
    <t>DPOK: INST DE VICERAS IZQ Y DERECHA</t>
  </si>
  <si>
    <t>GBK118C</t>
  </si>
  <si>
    <t>M1144116</t>
  </si>
  <si>
    <t>67L366</t>
  </si>
  <si>
    <t>LK011465</t>
  </si>
  <si>
    <t>GSV634C</t>
  </si>
  <si>
    <t>GOMEZ PORTUGAL ANTILLON JAIME</t>
  </si>
  <si>
    <t>NJ015120</t>
  </si>
  <si>
    <t>GMD233E</t>
  </si>
  <si>
    <t>MORALES FRANCO VICTOR</t>
  </si>
  <si>
    <t>NJ028923</t>
  </si>
  <si>
    <t>GMZ994E</t>
  </si>
  <si>
    <t>GRUPO LA SIESTA DIVERSIONES Y SERVICIOS</t>
  </si>
  <si>
    <t>FS587369</t>
  </si>
  <si>
    <t>GYG680A</t>
  </si>
  <si>
    <t>CASIQUE GUERRERO ALICIA</t>
  </si>
  <si>
    <t>ELEMENT FLEET MANAGEMENT CORPORATION MEX</t>
  </si>
  <si>
    <t>EHILUX</t>
  </si>
  <si>
    <t>INST. PROTECTOR DE CATALIZADOR</t>
  </si>
  <si>
    <t>G0169265</t>
  </si>
  <si>
    <t>NW6023B</t>
  </si>
  <si>
    <t>VITERRA Y ASOCIADOS SA DE CV</t>
  </si>
  <si>
    <t>MW164942</t>
  </si>
  <si>
    <t>UNE631F</t>
  </si>
  <si>
    <t>ARIZA DE MEXICO, S.A. DE C.V.</t>
  </si>
  <si>
    <t>LK008457</t>
  </si>
  <si>
    <t>G15FVU</t>
  </si>
  <si>
    <t>GONZALEZ HERNANDEZ ARTURO</t>
  </si>
  <si>
    <t>INST. HORQUILLAS DER E IZQ, RUEDA DE DISCO, KIT BRAKER, BANDA ACC, CUCHILLAS LIMPIAPARABRISAS IZQ Y DER, CUBRE POLVO FLECHA IZQ., JUEGO BAL DEL, ACOPLAMIENTO EN DISCO, EMPAQUE Y ENTRADA DE AGUA, , ANTICONGELANTE.</t>
  </si>
  <si>
    <t>GVP059D</t>
  </si>
  <si>
    <t>GY109483</t>
  </si>
  <si>
    <t>GWA241D</t>
  </si>
  <si>
    <t>DIAG. RUIDO AL FRENAR (BALATAS TRASERAS)</t>
  </si>
  <si>
    <t>KR071279</t>
  </si>
  <si>
    <t>UMM363H</t>
  </si>
  <si>
    <t>ATSHUSHI KOBORI</t>
  </si>
  <si>
    <t>POR MOTIVOS DE SALUD , TUVO QUE REPROGRAMAR SU CITA.</t>
  </si>
  <si>
    <t>L1633696</t>
  </si>
  <si>
    <t>ROSAS RANGEL JOSE EFREN</t>
  </si>
  <si>
    <t>DPOK: INST. CILINDRO DE PTA DEL IZQ Y CODIFICACIÓN</t>
  </si>
  <si>
    <t>S320 / A Y B</t>
  </si>
  <si>
    <t>MK021189</t>
  </si>
  <si>
    <t>GLU938E</t>
  </si>
  <si>
    <t>RAMIREZ GOMEZ DANIELA</t>
  </si>
  <si>
    <t>AHERN INTERNACIONAL DE MEXICO S.A. DE C.</t>
  </si>
  <si>
    <t>J3076861</t>
  </si>
  <si>
    <t>63L802</t>
  </si>
  <si>
    <t>GUEVARA MA. JUANA</t>
  </si>
  <si>
    <t>DIAG. TESTIGO ENCENDIDO (ABS)</t>
  </si>
  <si>
    <t>HS771683</t>
  </si>
  <si>
    <t>YYF271C</t>
  </si>
  <si>
    <t>TEXTILES AGRICOLAS SA DE CV</t>
  </si>
  <si>
    <t>EL OPERARIO OCPO LA UNIDAD Y ALCANZO A TRAERLA A SU CITA</t>
  </si>
  <si>
    <t>S30 / REEMP BALATAS DELANTERAS Y TRASERAS</t>
  </si>
  <si>
    <t>N1323050</t>
  </si>
  <si>
    <t>JX08467</t>
  </si>
  <si>
    <t>VILLEGAS IÑIGUEZ VANESSA</t>
  </si>
  <si>
    <t>M1314116</t>
  </si>
  <si>
    <t>GL3950B</t>
  </si>
  <si>
    <t>LEON CHAVEZ NORA ELIA</t>
  </si>
  <si>
    <t>DIAG. TESTIGO ENCENDIDO (CTE. NO SUPO EXPLICAR QUÉ TESTIGO ES Y TAMPOCO ENVIÓ IMAGEN)</t>
  </si>
  <si>
    <t>LK010751</t>
  </si>
  <si>
    <t>GRD634D</t>
  </si>
  <si>
    <t>BERMEJO MORA MARIA ELENA</t>
  </si>
  <si>
    <t>HW557880</t>
  </si>
  <si>
    <t>GJG313C</t>
  </si>
  <si>
    <t>AVILA ORTA ENRIQUE</t>
  </si>
  <si>
    <t>S-143211</t>
  </si>
  <si>
    <t>INST. DE FLECHA IZQ Y DER / RETENES (RECIBE SUSI)</t>
  </si>
  <si>
    <t>PBR1488</t>
  </si>
  <si>
    <t>LAGUNAS RUIZ JOSE DANTE</t>
  </si>
  <si>
    <t>INST. LODERA DELANTERA LADO DERECHO (RECIBE SUSI)</t>
  </si>
  <si>
    <t>L1185468</t>
  </si>
  <si>
    <t>GPM207B</t>
  </si>
  <si>
    <t>ARREGUIN RIZO JAVIER</t>
  </si>
  <si>
    <t>N1248727</t>
  </si>
  <si>
    <t>GRS035E</t>
  </si>
  <si>
    <t>INST. AMORTIGUADORES DELANTEROS Y TRASEROS / ALINEACIÓN (CANALIZAR CON H Y P POR DETALLES EN PINTURA)</t>
  </si>
  <si>
    <t>GM025271</t>
  </si>
  <si>
    <t>GR04299</t>
  </si>
  <si>
    <t>CANO OROPEZA FLORENCIO</t>
  </si>
  <si>
    <t>INSP. 21TD03</t>
  </si>
  <si>
    <t>S70 / A Y B (800.00)</t>
  </si>
  <si>
    <t>LK011152</t>
  </si>
  <si>
    <t>GUB528C</t>
  </si>
  <si>
    <t>NORIEGA PEREZ CLAUDIA JAZHEL</t>
  </si>
  <si>
    <t>MS068030</t>
  </si>
  <si>
    <t>GND242E</t>
  </si>
  <si>
    <t>NOLASCO CARRANCO JOSE RAMIRO</t>
  </si>
  <si>
    <t>NU065853</t>
  </si>
  <si>
    <t>68L825</t>
  </si>
  <si>
    <t>GUZMAN VILLANUEVA J. REFUGIO</t>
  </si>
  <si>
    <t>J1095592</t>
  </si>
  <si>
    <t>GHX054C</t>
  </si>
  <si>
    <t>GRUPO LA SIESTA DIVERSIONES Y SERVICIOS S</t>
  </si>
  <si>
    <t>KU739813</t>
  </si>
  <si>
    <t>GMA616C</t>
  </si>
  <si>
    <t>ARAIZA TIERRABLANCA FABIOLA</t>
  </si>
  <si>
    <t>K1627402</t>
  </si>
  <si>
    <t>65L871</t>
  </si>
  <si>
    <t>VALVIDIA MANCERA ROCIO</t>
  </si>
  <si>
    <t>LU866688</t>
  </si>
  <si>
    <t>GWF989C</t>
  </si>
  <si>
    <t>MC HENRY DENNIS MICHAEL</t>
  </si>
  <si>
    <t>M1215917</t>
  </si>
  <si>
    <t>GKW255E</t>
  </si>
  <si>
    <t>BARRERA CHACON MANUEL DE JESUS</t>
  </si>
  <si>
    <t>S80 (UNIDAD DE CECILIA LEAL)</t>
  </si>
  <si>
    <t>KD045270</t>
  </si>
  <si>
    <t>UPH030B</t>
  </si>
  <si>
    <t>RUIZ MENDOZA SALVADOR ALEJANDRO</t>
  </si>
  <si>
    <t>NO RESPONDE LLAMADA, NI MSJ</t>
  </si>
  <si>
    <t>N3156211</t>
  </si>
  <si>
    <t>69L347</t>
  </si>
  <si>
    <t>IRINEO CRUZ VICTORIA ELENA</t>
  </si>
  <si>
    <t>POR FALTA DE RECURSO ECONOMICO  , CALCELO SU CITA</t>
  </si>
  <si>
    <t>DIAG. BATERIA NO FUNCIONA CORRECTAMENTE</t>
  </si>
  <si>
    <t>L1185389</t>
  </si>
  <si>
    <t>GPB638B</t>
  </si>
  <si>
    <t>EMBASER S DE RL DE CV</t>
  </si>
  <si>
    <t>DPOK: INST. CILINDRO DE PTA DELANTERA IZQ Y CODIFICACIÓN</t>
  </si>
  <si>
    <t>COMENTA QUE SE ENFERMO Y POR EL MOMENTO NO PUEDE ACUDIR</t>
  </si>
  <si>
    <t>L6002458</t>
  </si>
  <si>
    <t>82RB6U</t>
  </si>
  <si>
    <t>JALEC TIRISTARAN SA DE CV</t>
  </si>
  <si>
    <t>MP204998</t>
  </si>
  <si>
    <t>GHV158E</t>
  </si>
  <si>
    <t>PEREZ MOLINA KEIKO MARISOL</t>
  </si>
  <si>
    <t>NJ037030</t>
  </si>
  <si>
    <t>67L436</t>
  </si>
  <si>
    <t>ARIAS GONZALEZ ABIGAIL ARISBETH</t>
  </si>
  <si>
    <t>L3125162</t>
  </si>
  <si>
    <t>66L539</t>
  </si>
  <si>
    <t>TORRES GARNICA CAROLINA</t>
  </si>
  <si>
    <t>LS043016</t>
  </si>
  <si>
    <t>GUY431C</t>
  </si>
  <si>
    <t>PROCESOS METALMECANICOS DEL BAJIO SA DE C</t>
  </si>
  <si>
    <t>OCUPARON LA UNIAD EN EL TRABAJO</t>
  </si>
  <si>
    <t>N6004577</t>
  </si>
  <si>
    <t>GLU955E</t>
  </si>
  <si>
    <t>AGRONUTRIENTES Y SEMILLAS DEL BAJIO SA DE</t>
  </si>
  <si>
    <t>DIAG. UNIDAD VIBRA CUANDO SE ENCIENDE EL ACC</t>
  </si>
  <si>
    <t>6S491979</t>
  </si>
  <si>
    <t>GYB769D</t>
  </si>
  <si>
    <t>SANCHEZ HERNANDEZ REGULO</t>
  </si>
  <si>
    <t>MS079424</t>
  </si>
  <si>
    <t>G42BHT</t>
  </si>
  <si>
    <t>MW130117</t>
  </si>
  <si>
    <t>F33BHG</t>
  </si>
  <si>
    <t>DIAG. PUERTA LATERAL NO CIERRA CORRECTAMENTE</t>
  </si>
  <si>
    <t>ES437773</t>
  </si>
  <si>
    <t>GTM566D</t>
  </si>
  <si>
    <t>GASOLINERA SERVICIO  EL CARMEN SA DE CV</t>
  </si>
  <si>
    <t>LLEGO TARDE A SU CITA , Y NO PUDO DEJAR SU UNIDAD YA QUE SE LE ENTREGABAN HASTA EL SIGUIENTE DIA</t>
  </si>
  <si>
    <t>HS865290</t>
  </si>
  <si>
    <t>GVP847B</t>
  </si>
  <si>
    <t>GARCIA CORONA MARTHA ELISABET</t>
  </si>
  <si>
    <t>MS041087</t>
  </si>
  <si>
    <t>27F823</t>
  </si>
  <si>
    <t>KD025924</t>
  </si>
  <si>
    <t>W65BDM</t>
  </si>
  <si>
    <t>JP757439</t>
  </si>
  <si>
    <t>MEDINA RAYON LUISA FERNANDA</t>
  </si>
  <si>
    <t>K0186592</t>
  </si>
  <si>
    <t>PF18011</t>
  </si>
  <si>
    <t>LOMELI DIAZ ANGEL</t>
  </si>
  <si>
    <t>KS998024</t>
  </si>
  <si>
    <t>W42BBF</t>
  </si>
  <si>
    <t>S250 (RECIBE SUSI)</t>
  </si>
  <si>
    <t>E0261198</t>
  </si>
  <si>
    <t>GE7763B</t>
  </si>
  <si>
    <t>GUTIERREZ HERNANDEZ JOSE JESUS</t>
  </si>
  <si>
    <t>S30 (EMPLEADO TOYOTA)</t>
  </si>
  <si>
    <t>NJ043756</t>
  </si>
  <si>
    <t>67L988</t>
  </si>
  <si>
    <t>YERENA LATORRE FRANCISCO JAVIER</t>
  </si>
  <si>
    <t>ES496131</t>
  </si>
  <si>
    <t>GHX798C</t>
  </si>
  <si>
    <t>TRAPOTEX S.A. DE C.V.</t>
  </si>
  <si>
    <t>HABIA MUCHO TRAFICO, PIDE SE RE PROGRAME</t>
  </si>
  <si>
    <t>P1421093</t>
  </si>
  <si>
    <t>GV4392C</t>
  </si>
  <si>
    <t>ARVIZU MANCERA MA. TERESA DEL ROSARIO</t>
  </si>
  <si>
    <t>L0002184</t>
  </si>
  <si>
    <t>GN9723C</t>
  </si>
  <si>
    <t>PROYECTOS IEM S DE RL DE CV</t>
  </si>
  <si>
    <t>MP198877</t>
  </si>
  <si>
    <t>GXL881D</t>
  </si>
  <si>
    <t>LOPEZ RAMIREZ JALIL</t>
  </si>
  <si>
    <t>S40 / DIAG. EN ACC POR MAL OLOR / DIAG. VIBRACIÓN EN VOLANTE</t>
  </si>
  <si>
    <t>MU556709</t>
  </si>
  <si>
    <t>67L351</t>
  </si>
  <si>
    <t>FTP / JOAM / OMRG</t>
  </si>
  <si>
    <t>MW168947</t>
  </si>
  <si>
    <t>GYX703D</t>
  </si>
  <si>
    <t>VERA LEON ANA STEFANY</t>
  </si>
  <si>
    <t>GW538685</t>
  </si>
  <si>
    <t>GGA004E</t>
  </si>
  <si>
    <t>MANRIQUEZ DIAZ ALVARO</t>
  </si>
  <si>
    <t xml:space="preserve">Cliente confirma la cita pero no asiste y ya no responde para reprogramar </t>
  </si>
  <si>
    <t>DIAG. RUIDO EN AC</t>
  </si>
  <si>
    <t>9U349509</t>
  </si>
  <si>
    <t>GMD088D</t>
  </si>
  <si>
    <t>GUADIANA PANTOJA MA. SOCORRO</t>
  </si>
  <si>
    <t>COMENTA QUE NO VAPODER LLEGRA ELLA SE COMUNICA DESPUES</t>
  </si>
  <si>
    <t>L3110237</t>
  </si>
  <si>
    <t>ULG634E</t>
  </si>
  <si>
    <t>MIRANDA VALENZUELA ALMA RUTH</t>
  </si>
  <si>
    <t>SALIO FUERA DE LA CIUDAD, EL MARCA YA QUE REGRESE</t>
  </si>
  <si>
    <t>N1323157</t>
  </si>
  <si>
    <t>GS5075C</t>
  </si>
  <si>
    <t>LOR CONSULTORES Y CONSTRUCTORES SA DE CV</t>
  </si>
  <si>
    <t>KJ007386</t>
  </si>
  <si>
    <t>GMJ489E</t>
  </si>
  <si>
    <t>LOPEZ CERVANTES NORMA ARACELI</t>
  </si>
  <si>
    <t>H3044828</t>
  </si>
  <si>
    <t>UKY291G</t>
  </si>
  <si>
    <t>DOLORES MIJANGOS MIGUEL ANGEL</t>
  </si>
  <si>
    <t>DPOK: REEMP. BALATAS TRASERAS Y DELANTERAS / REEMP. BANDA ACC / FILTRO AIRE MOTOR / PURGADO DE FRENOS</t>
  </si>
  <si>
    <t>KR071419</t>
  </si>
  <si>
    <t>GGN490C</t>
  </si>
  <si>
    <t>LJ026831</t>
  </si>
  <si>
    <t>65L676</t>
  </si>
  <si>
    <t>LOPEZ MACIEL ENRIQUE</t>
  </si>
  <si>
    <t>INST. FILTRO DIESEL</t>
  </si>
  <si>
    <t>N4003573</t>
  </si>
  <si>
    <t>LU924876</t>
  </si>
  <si>
    <t>GHU321E</t>
  </si>
  <si>
    <t>TRANSPORTES  GOMHER SA DE CV</t>
  </si>
  <si>
    <t>K1177109</t>
  </si>
  <si>
    <t>GSV499C</t>
  </si>
  <si>
    <t>MAULEON GOMEZ MARIA SANDRA</t>
  </si>
  <si>
    <t>K3901221</t>
  </si>
  <si>
    <t>SX0239C</t>
  </si>
  <si>
    <t>ARISTA LOGISTICS SA DE CV</t>
  </si>
  <si>
    <t>H1396052</t>
  </si>
  <si>
    <t>ST8916B</t>
  </si>
  <si>
    <t>DIAG. RUIDO EN UNIDAD DESPUÉS DE REALIZAR SU SERV. / DIAG. TESTIGO ENCENDIDO (SENSOR DE PRESIÓN DE LLANTA)</t>
  </si>
  <si>
    <t>LU344794</t>
  </si>
  <si>
    <t>GKX103C</t>
  </si>
  <si>
    <t>FRIAS PIÑA EVANGELINA</t>
  </si>
  <si>
    <t>DIAG. PANTALLA DE TRABA AL CAMBIAR MÚSICA Y DEFENSA CAÍDA</t>
  </si>
  <si>
    <t>PJ066493</t>
  </si>
  <si>
    <t>GARCIA ALVAREZ EVA MARIA</t>
  </si>
  <si>
    <t>LJ025318</t>
  </si>
  <si>
    <t>64L486</t>
  </si>
  <si>
    <t>TINAJERO RAMIREZ LAURA GUADALUPE</t>
  </si>
  <si>
    <t>S-141859</t>
  </si>
  <si>
    <t>GV4647C</t>
  </si>
  <si>
    <t>VALENCIA REYES PEDRO JOSE</t>
  </si>
  <si>
    <r>
      <t xml:space="preserve">CAMBIO DE BALATAS TRASERAS / DIAG. SUSPENSIÓN </t>
    </r>
    <r>
      <rPr>
        <b/>
        <sz val="12"/>
        <rFont val="Calibri"/>
        <family val="2"/>
        <scheme val="minor"/>
      </rPr>
      <t>(CTE. LLEVARÁ SU UNIDAD AL PUNTO DE VENTA DE SMA Y SE ENTREGARÁ EN EL MISMO LUGAR EL JUEVES)</t>
    </r>
  </si>
  <si>
    <t xml:space="preserve">REC </t>
  </si>
  <si>
    <t>DOM</t>
  </si>
  <si>
    <t>FTP / GALC / JOAM</t>
  </si>
  <si>
    <t>HP600763</t>
  </si>
  <si>
    <t>A98AMF</t>
  </si>
  <si>
    <t>RICO SIERRA JUANA MARINA</t>
  </si>
  <si>
    <t>S40 / LAVADO INYECTORES</t>
  </si>
  <si>
    <t>GP455202</t>
  </si>
  <si>
    <t>GXF803E</t>
  </si>
  <si>
    <t>PARRA CERVANTES JONATHAN DANIEL</t>
  </si>
  <si>
    <t>S470</t>
  </si>
  <si>
    <t>FM187133</t>
  </si>
  <si>
    <t>FZ1702C</t>
  </si>
  <si>
    <t>SUPER GANADERO Y AGRICOLA DE SAN JOS</t>
  </si>
  <si>
    <t>8S183064</t>
  </si>
  <si>
    <t>GUT991D</t>
  </si>
  <si>
    <t>GARCIA CALDERON LAURA OFELIA</t>
  </si>
  <si>
    <t>D-141835</t>
  </si>
  <si>
    <t>INST. ARNÉS DE DIRECCIÓN</t>
  </si>
  <si>
    <t>N4003673</t>
  </si>
  <si>
    <t>PRODUCTORES AGRICOLAS DEL MODULO ACA</t>
  </si>
  <si>
    <t>M3137554</t>
  </si>
  <si>
    <t>65L674</t>
  </si>
  <si>
    <t>P0001795</t>
  </si>
  <si>
    <t>SIERRA CARREÑO RAUL</t>
  </si>
  <si>
    <t>DIAG. PUERTA DE GASOLINA NO ABRE / PILA DEL CONTROL DE LLAVES NO FUNCIONA</t>
  </si>
  <si>
    <t>KJ017827</t>
  </si>
  <si>
    <t>GHF662D</t>
  </si>
  <si>
    <t>FLORES GARZA ILIANA</t>
  </si>
  <si>
    <t>N3171094</t>
  </si>
  <si>
    <t>68L428</t>
  </si>
  <si>
    <t>MEDINA BRAVO MARIO ALBERTO</t>
  </si>
  <si>
    <t>NW223568</t>
  </si>
  <si>
    <t>RAMIREZ EVARISTO SILVIA</t>
  </si>
  <si>
    <t>S90 / INST. FILTRO AC / A Y B</t>
  </si>
  <si>
    <t>KD006402</t>
  </si>
  <si>
    <t>GLB112D</t>
  </si>
  <si>
    <t>S60 / RECTIFICACION DE DISCOS</t>
  </si>
  <si>
    <t>LD065792</t>
  </si>
  <si>
    <t>ELEMENT FLEET MANAGEMENT CORPORATION</t>
  </si>
  <si>
    <t>AC / OMRG</t>
  </si>
  <si>
    <t>K1630852</t>
  </si>
  <si>
    <t>66L132</t>
  </si>
  <si>
    <t>ACEVEDO RODRIGUEZ OSCAR</t>
  </si>
  <si>
    <t>AC / GALC</t>
  </si>
  <si>
    <t>MK020123</t>
  </si>
  <si>
    <t>GLA656E</t>
  </si>
  <si>
    <t>MARTINEZ ZAMORA JOSE GUADALUPE</t>
  </si>
  <si>
    <t>DIAG. SE JALONEA LA UNIDAD</t>
  </si>
  <si>
    <t>N6005681</t>
  </si>
  <si>
    <t>UNF038H</t>
  </si>
  <si>
    <t>RODRIGUEZ AGUILAR NAYLA</t>
  </si>
  <si>
    <t>S110 / DIAG. RECHINIDO PARTE TRASERA AL AVANZAR Y AL GIRAR EL VOLANTE</t>
  </si>
  <si>
    <t>GALC / OMRG / JOAM</t>
  </si>
  <si>
    <t>M3133329</t>
  </si>
  <si>
    <t>66L947</t>
  </si>
  <si>
    <t>ALCANTARA RAMIREZ FRANCISCO ANTONIO</t>
  </si>
  <si>
    <t>KJ023533</t>
  </si>
  <si>
    <t>69L530</t>
  </si>
  <si>
    <t>ALVARADO DE LA CRUZ DANNY</t>
  </si>
  <si>
    <t>DIAG. GOLPETEO EN LA PARTE DE ABAJO</t>
  </si>
  <si>
    <t>DPOK: INST. FLECHA DERECHA / INST. CUBREPOLVO / INST. TUERCA</t>
  </si>
  <si>
    <t>GARANTÍA: INST. DE CARGADOR INALÁMBRICO</t>
  </si>
  <si>
    <t>INST. MANGUERA INF. RADIADOR</t>
  </si>
  <si>
    <t>ES452588</t>
  </si>
  <si>
    <t>ULS424B</t>
  </si>
  <si>
    <t>VARELA RAMIREZ JOSE ALFREDO</t>
  </si>
  <si>
    <t>JP811223</t>
  </si>
  <si>
    <t>GXA605C</t>
  </si>
  <si>
    <t>FAJARDO ANAYA KEIN JONATHAN</t>
  </si>
  <si>
    <t>LD066022</t>
  </si>
  <si>
    <t>GYW892B</t>
  </si>
  <si>
    <t>ALTAMIRANO ROMO SUSANA ELIZABETH</t>
  </si>
  <si>
    <t>INST. CHISGUETEROS</t>
  </si>
  <si>
    <t>FP266981</t>
  </si>
  <si>
    <t>GUW4128</t>
  </si>
  <si>
    <t>CARRANZA FLORES DORA MARIA</t>
  </si>
  <si>
    <t>MJ012683</t>
  </si>
  <si>
    <t>66L145</t>
  </si>
  <si>
    <t>ROJAS GALLEGOS LUIS ANGEL</t>
  </si>
  <si>
    <t>GK006922</t>
  </si>
  <si>
    <t>GPR836C</t>
  </si>
  <si>
    <t>MORA ROJAS CRISTINA</t>
  </si>
  <si>
    <t>LP076402</t>
  </si>
  <si>
    <t>GLX960C</t>
  </si>
  <si>
    <t>BARRON RAMIREZ JOSAFAT</t>
  </si>
  <si>
    <t>JK023111</t>
  </si>
  <si>
    <t>GTD745C</t>
  </si>
  <si>
    <t>QUINTANA SILVA PATRICIA</t>
  </si>
  <si>
    <t>L0082539</t>
  </si>
  <si>
    <t>GH6830B</t>
  </si>
  <si>
    <t>PAREDES MELESIO ROBERTO</t>
  </si>
  <si>
    <t>G-142384</t>
  </si>
  <si>
    <t>LR109242</t>
  </si>
  <si>
    <t>PBA2637</t>
  </si>
  <si>
    <t>MORENO HERRERA ALFREDO</t>
  </si>
  <si>
    <t>G-143071</t>
  </si>
  <si>
    <t>INST. 23TA01</t>
  </si>
  <si>
    <t>J3584220</t>
  </si>
  <si>
    <t>65L930</t>
  </si>
  <si>
    <t>TDS INVERNADEROS S A DE C V</t>
  </si>
  <si>
    <t>Enviamos confirmacion de su cita pero no contesta</t>
  </si>
  <si>
    <t>EK008244</t>
  </si>
  <si>
    <t>GHF361D</t>
  </si>
  <si>
    <t>CHAVEZ ALVARADO JUAN MANUEL</t>
  </si>
  <si>
    <t>NP360703</t>
  </si>
  <si>
    <t>RUIZ PRESA FRANCISCO</t>
  </si>
  <si>
    <t>H1063414</t>
  </si>
  <si>
    <t>GGF138D</t>
  </si>
  <si>
    <t>GARCIA ANDRADE MARIA SOLEDAD</t>
  </si>
  <si>
    <t>LP002218</t>
  </si>
  <si>
    <t>SBX393A</t>
  </si>
  <si>
    <t>MATA VAZQUEZ SALVADOR</t>
  </si>
  <si>
    <t>N3000129</t>
  </si>
  <si>
    <t>GPG963E</t>
  </si>
  <si>
    <t>ARREGUIN SOTO JUAN PABLO</t>
  </si>
  <si>
    <t>POR TEMA DE TRABAJO NO VA PODER ASISTIR</t>
  </si>
  <si>
    <t>NP277753</t>
  </si>
  <si>
    <t>GTJ231E</t>
  </si>
  <si>
    <t>TOVAR NAVA ADRIAN</t>
  </si>
  <si>
    <t>Al cliente se le complico venr al servicio  solicito reporgramacion para el viernes 24/03 se reprograma cita para el 24/03 a las 09:30 con folio 112995</t>
  </si>
  <si>
    <t>N3002258</t>
  </si>
  <si>
    <t>GPL256E</t>
  </si>
  <si>
    <t>GALLEGOS HERRERA CUTBERTO</t>
  </si>
  <si>
    <t>JS269263</t>
  </si>
  <si>
    <t>GYW400D</t>
  </si>
  <si>
    <t>MANRIQUEZ HERNANDEZ SANDRA</t>
  </si>
  <si>
    <t>G-143232</t>
  </si>
  <si>
    <t>CAMPAÑA:23TM01</t>
  </si>
  <si>
    <t>ACOSTA TIERRA BLANCA LISSETTE ABRIL</t>
  </si>
  <si>
    <t>N3016115</t>
  </si>
  <si>
    <t>VILLANUEVA ROJAS MARIA DEL CARMEN</t>
  </si>
  <si>
    <t xml:space="preserve">AVANZA </t>
  </si>
  <si>
    <t>GP560654</t>
  </si>
  <si>
    <t>GJX752D</t>
  </si>
  <si>
    <t>MENDOZA GASCA NOEMI</t>
  </si>
  <si>
    <t>NW303122</t>
  </si>
  <si>
    <t>GUM142E</t>
  </si>
  <si>
    <t>JARAMILLO J. CARMEN</t>
  </si>
  <si>
    <t xml:space="preserve">CAMPAÑA G04: REEMPLAZO DE ARNESES  
CAMPAÑA G0P: REEMPLAZO DEL INFLADOR DE BOLSA DE AIRE  </t>
  </si>
  <si>
    <t>MS067287</t>
  </si>
  <si>
    <t>68L490</t>
  </si>
  <si>
    <t>GARCIA HERNANDEZ DANIEL OMAR</t>
  </si>
  <si>
    <t>OMRG/ CAAA</t>
  </si>
  <si>
    <t>L6002335</t>
  </si>
  <si>
    <t>42RB5X</t>
  </si>
  <si>
    <t>PAOCE SA DE CV</t>
  </si>
  <si>
    <t>L0004686</t>
  </si>
  <si>
    <t>GR8398B</t>
  </si>
  <si>
    <t>AGROIMPERIO DEL BAJIO S DE RL DE CV</t>
  </si>
  <si>
    <r>
      <rPr>
        <b/>
        <i/>
        <u/>
        <sz val="10"/>
        <rFont val="Calibri"/>
        <family val="2"/>
        <scheme val="minor"/>
      </rPr>
      <t>DIAG</t>
    </r>
    <r>
      <rPr>
        <sz val="10"/>
        <rFont val="Calibri"/>
        <family val="2"/>
        <scheme val="minor"/>
      </rPr>
      <t>,RUIDO EN LA TRANSMISION</t>
    </r>
  </si>
  <si>
    <t>BS028131</t>
  </si>
  <si>
    <t>GLH959E</t>
  </si>
  <si>
    <t>PRODUCTORES DE GRANSEM SPR DE RL</t>
  </si>
  <si>
    <t>S40
ALINEACION
BALANCEO</t>
  </si>
  <si>
    <t>NO SE VIO REFLEJADO EL PAGO DE SU SERVICIO Y TUVO QUE REPROGRAMAR SU CITA.</t>
  </si>
  <si>
    <t>E1432453</t>
  </si>
  <si>
    <t>GGH771D</t>
  </si>
  <si>
    <t>CORREA GUERRA GRACIELA</t>
  </si>
  <si>
    <r>
      <rPr>
        <b/>
        <i/>
        <u/>
        <sz val="10"/>
        <rFont val="Calibri"/>
        <family val="2"/>
        <scheme val="minor"/>
      </rPr>
      <t>DIAG,</t>
    </r>
    <r>
      <rPr>
        <sz val="10"/>
        <rFont val="Calibri"/>
        <family val="2"/>
        <scheme val="minor"/>
      </rPr>
      <t>RUIDO AL ENCENDER EN FRIO</t>
    </r>
  </si>
  <si>
    <r>
      <t xml:space="preserve">S300
</t>
    </r>
    <r>
      <rPr>
        <b/>
        <i/>
        <u/>
        <sz val="10"/>
        <rFont val="Calibri"/>
        <family val="2"/>
        <scheme val="minor"/>
      </rPr>
      <t>DIAG</t>
    </r>
    <r>
      <rPr>
        <sz val="10"/>
        <rFont val="Calibri"/>
        <family val="2"/>
        <scheme val="minor"/>
      </rPr>
      <t>,SE JALONEA AL CAMBIAR DE MARCHA</t>
    </r>
  </si>
  <si>
    <t>H0252697</t>
  </si>
  <si>
    <t>GA9455A</t>
  </si>
  <si>
    <t>GUANAJUATO COOLING SA DE CV</t>
  </si>
  <si>
    <t>P0001877</t>
  </si>
  <si>
    <t>TRU311B</t>
  </si>
  <si>
    <t>S80
INSTA.DE LODERAS Y TOLVAS INFERIORES (DPOK)</t>
  </si>
  <si>
    <t>S90
ALINEACION
BALANCEO</t>
  </si>
  <si>
    <t>LJ038533</t>
  </si>
  <si>
    <t>UPZ490D</t>
  </si>
  <si>
    <t xml:space="preserve">CAMPAÑA 22TC07: ACTUALIZACION  DEL SOFTWARE </t>
  </si>
  <si>
    <r>
      <rPr>
        <b/>
        <i/>
        <u/>
        <sz val="10"/>
        <rFont val="Calibri"/>
        <family val="2"/>
        <scheme val="minor"/>
      </rPr>
      <t>DIAG</t>
    </r>
    <r>
      <rPr>
        <sz val="10"/>
        <rFont val="Calibri"/>
        <family val="2"/>
        <scheme val="minor"/>
      </rPr>
      <t>,PERILLA A/C NO FUNCIONA SOLO EN NIVEL ALTO</t>
    </r>
  </si>
  <si>
    <t>CM137461</t>
  </si>
  <si>
    <t>GA3286B</t>
  </si>
  <si>
    <t>AGSA ASOCIADOS, S.C.</t>
  </si>
  <si>
    <t>REEMPLAZO DE FILTRO DIESEL</t>
  </si>
  <si>
    <r>
      <rPr>
        <b/>
        <i/>
        <u/>
        <sz val="10"/>
        <rFont val="Calibri"/>
        <family val="2"/>
        <scheme val="minor"/>
      </rPr>
      <t>DIAG,</t>
    </r>
    <r>
      <rPr>
        <sz val="10"/>
        <rFont val="Calibri"/>
        <family val="2"/>
        <scheme val="minor"/>
      </rPr>
      <t>TESTIGO ABS ENCENDIDO EN EL TABLERO</t>
    </r>
  </si>
  <si>
    <t>S20
ESTETICA EXTERIOR (PILIDO Y ENCERADO)</t>
  </si>
  <si>
    <t>NW199770</t>
  </si>
  <si>
    <t>GPZ701E</t>
  </si>
  <si>
    <t>LARA RAFAEL SARA OFELIA</t>
  </si>
  <si>
    <t>AC /VT</t>
  </si>
  <si>
    <t>JK021666</t>
  </si>
  <si>
    <t>GHZ253C</t>
  </si>
  <si>
    <t>LONA SILICEO PABLO</t>
  </si>
  <si>
    <t>H1051203</t>
  </si>
  <si>
    <t>XYN193A</t>
  </si>
  <si>
    <t>INGENIERIA EN PLANTAS PROCESADORAS DE CITR</t>
  </si>
  <si>
    <t>YARIS     .</t>
  </si>
  <si>
    <t>PS141572</t>
  </si>
  <si>
    <t>69L650</t>
  </si>
  <si>
    <t>CARRILLO RODRIGUEZ ANTONIO</t>
  </si>
  <si>
    <t>DIAG,STEREO NO ENCIENDE</t>
  </si>
  <si>
    <t>GXC420C</t>
  </si>
  <si>
    <t>SE CORRIJIO LA FALLA , CANCELO SU CITA</t>
  </si>
  <si>
    <t>JW831721</t>
  </si>
  <si>
    <t>51FVF8</t>
  </si>
  <si>
    <t>FRANCO BALTAZAR AUDOMARO</t>
  </si>
  <si>
    <t>BALATAS DELANTERAS</t>
  </si>
  <si>
    <t>HW632024</t>
  </si>
  <si>
    <t>GNN277C</t>
  </si>
  <si>
    <t>HERNANDEZ CORDERO PATRICIA</t>
  </si>
  <si>
    <t>SE LE PRESENTO UNA CIRUGIA, POR EL MOMENTO NO VA RE AGENDAR</t>
  </si>
  <si>
    <t>INSTA.BALATAS DELANTERAS
PURGADO DE FRENOS ( EN TALLER)</t>
  </si>
  <si>
    <t>DIAG. EN RIELES DE LOS ASIENTOS DE 2DA FILA (AL RECORRERLOS ESTÁN MUY DUROS)</t>
  </si>
  <si>
    <t>MS041274</t>
  </si>
  <si>
    <t>OLIVERA GARCIA JORGE</t>
  </si>
  <si>
    <t>H0250512</t>
  </si>
  <si>
    <t>GL3414B</t>
  </si>
  <si>
    <t>GONZALEZ RAMIREZ LUCIO</t>
  </si>
  <si>
    <t>S80 / DIAG. RETROVISOR LADO DERECHO ESTÁ FLOJO / CANALIZAR CON H Y P PARA COTIZACIÓN DE PINTURA</t>
  </si>
  <si>
    <t>ES506662</t>
  </si>
  <si>
    <t>GNK298C</t>
  </si>
  <si>
    <t>EDISON MAQUINARIA S.A. DE C.V.</t>
  </si>
  <si>
    <t>NP387426</t>
  </si>
  <si>
    <t>LPS400A</t>
  </si>
  <si>
    <t>GONZALEZ CHAPARRO EMMANUEL</t>
  </si>
  <si>
    <t>POR TEMA DE ENFERMEDAD NO PUDO ASISTIR</t>
  </si>
  <si>
    <t>S100 / A Y B (800,00)</t>
  </si>
  <si>
    <t>8M049880</t>
  </si>
  <si>
    <t>GV9017A</t>
  </si>
  <si>
    <t>CONSTRUCCIONES MENHIR SA DE CV</t>
  </si>
  <si>
    <t>S40 / A Y B (800,00)</t>
  </si>
  <si>
    <t>EW145388</t>
  </si>
  <si>
    <t>GGJ312D</t>
  </si>
  <si>
    <t>HERRERA MANCERA MA MERCEDES</t>
  </si>
  <si>
    <t>DIAG. EN BATERÍA (CTE. SOLICITA GARANTÍA PERO YA NO APLICA)</t>
  </si>
  <si>
    <t>KP946567</t>
  </si>
  <si>
    <t>GXS614B</t>
  </si>
  <si>
    <t>VALDEZ ARTURO</t>
  </si>
  <si>
    <t xml:space="preserve"> (CTE. SOLICITA GARANTÍA PERO YA NO APLICA)  ya le explique la situación y lo va a revisar con los tecnicos para saber en que me pueden ayudar, porque entendió que en poco tiempo las baterias me estan fallando, ma va a regresar la llamada para dame una solución</t>
  </si>
  <si>
    <t>K1157080</t>
  </si>
  <si>
    <t>GMJ267D</t>
  </si>
  <si>
    <t>PESA TECNICA METALURGICA INDUSTRIAL DEL</t>
  </si>
  <si>
    <t>AYARIS</t>
  </si>
  <si>
    <t>HW548970</t>
  </si>
  <si>
    <t>GRK949D</t>
  </si>
  <si>
    <t>SEMILLEROS MEXICANOS UNIDOS SEMUAC AC</t>
  </si>
  <si>
    <t>NJ029144</t>
  </si>
  <si>
    <t>PDV4676</t>
  </si>
  <si>
    <t>COMPROMISO EN MOVILIDAD EXCELENCIA SA DE</t>
  </si>
  <si>
    <t>DIAG. VIBRA Y TIEMBLA LA UNIDAD</t>
  </si>
  <si>
    <t>DPOK: HORQUILLA DELANTERA DERECHA E IZQ</t>
  </si>
  <si>
    <t>L3126446</t>
  </si>
  <si>
    <t>65L059</t>
  </si>
  <si>
    <t>IBARRA LERMA FELICITAS</t>
  </si>
  <si>
    <t>NW322478</t>
  </si>
  <si>
    <t>LOMA LABRADA ERENDIRA GRISEL</t>
  </si>
  <si>
    <t>DIAG. AC TIENE MAL OLOR / DIAG. TAPON DE CLUTCH</t>
  </si>
  <si>
    <t>NJ040926</t>
  </si>
  <si>
    <t>GRM424E</t>
  </si>
  <si>
    <t>MEDINA VERGARA DANEY ANDREA</t>
  </si>
  <si>
    <t>HM104559</t>
  </si>
  <si>
    <t>ST7925B</t>
  </si>
  <si>
    <t>MUÑOZ URBINA FILIBERTO RAMON</t>
  </si>
  <si>
    <t>N0424662</t>
  </si>
  <si>
    <t>EJ1526B</t>
  </si>
  <si>
    <t>L0005852</t>
  </si>
  <si>
    <t>GV8594B</t>
  </si>
  <si>
    <t>S80 (CLIENTE MUY INTOLERANTE) EXPLICAR LO DE LA CAMPAÑA 20TA02, NO QUIERE QUE SE APLIQUE</t>
  </si>
  <si>
    <t>110FVN</t>
  </si>
  <si>
    <t>ENSUEñO HOTELERIA DE CELAYA S.A. DE C.V.</t>
  </si>
  <si>
    <t>UME2923</t>
  </si>
  <si>
    <t>SOSA VAZQUEZ ALEJANDRO</t>
  </si>
  <si>
    <t>NS110226</t>
  </si>
  <si>
    <t>37RD8D</t>
  </si>
  <si>
    <t>RODRIGUEZ GARCIA JOSE LUIS</t>
  </si>
  <si>
    <t>M3137312</t>
  </si>
  <si>
    <t>66L587</t>
  </si>
  <si>
    <t>RODRIGUEZ CONTRERAS SANDRA GESSEL</t>
  </si>
  <si>
    <t>K1179989</t>
  </si>
  <si>
    <t>GXP968B</t>
  </si>
  <si>
    <t>PATIÑO FONSECA JESUS</t>
  </si>
  <si>
    <t>HW630505</t>
  </si>
  <si>
    <t>GHY775D</t>
  </si>
  <si>
    <t>HERNANDEZ CORREA SERGIO ROBERTO</t>
  </si>
  <si>
    <t>DC937266</t>
  </si>
  <si>
    <t>GLF094C</t>
  </si>
  <si>
    <t>MEZA ROMERO JOSE LUIS</t>
  </si>
  <si>
    <t>CS240590</t>
  </si>
  <si>
    <t>GMJ535D</t>
  </si>
  <si>
    <t>L1204624</t>
  </si>
  <si>
    <t>GRW203D</t>
  </si>
  <si>
    <t>POR TEMA DE TRABAJO LA UNIDAD SE OCUPO</t>
  </si>
  <si>
    <t>GW533487</t>
  </si>
  <si>
    <t>GJG167C</t>
  </si>
  <si>
    <t>L1408580</t>
  </si>
  <si>
    <t>GW8139B</t>
  </si>
  <si>
    <t>OLVERA BECERRA MARIA GUADALUPE</t>
  </si>
  <si>
    <t>HS771513</t>
  </si>
  <si>
    <t>GXH777C</t>
  </si>
  <si>
    <t>GARCIA PEREZ RAMON ALEJANDRO</t>
  </si>
  <si>
    <t>Cliente no responde la llamada ni los mendajes de whats, solo deja en visto</t>
  </si>
  <si>
    <t>MU449594</t>
  </si>
  <si>
    <t>GKV997E</t>
  </si>
  <si>
    <t>ORTEGA HERRERA RAMON</t>
  </si>
  <si>
    <t>S160 (CONF. CON CTE SI ACEPTA A Y B)</t>
  </si>
  <si>
    <t>JW748761</t>
  </si>
  <si>
    <t>GMC115D</t>
  </si>
  <si>
    <t>SPEQTRUM AEROSPACE S DE RL DE CV</t>
  </si>
  <si>
    <t>M3128196</t>
  </si>
  <si>
    <t>66L897</t>
  </si>
  <si>
    <t>CAMPOS COSS ANA KAREN</t>
  </si>
  <si>
    <t>MU550389</t>
  </si>
  <si>
    <t>67L168</t>
  </si>
  <si>
    <t>LOPEZ NAVARRETE RAFAEL</t>
  </si>
  <si>
    <t>CUANDO REGRESE AGENDA</t>
  </si>
  <si>
    <t>MU022216</t>
  </si>
  <si>
    <t>67L830</t>
  </si>
  <si>
    <t>CHAVEZ AVILA JORDI EMMANUEL</t>
  </si>
  <si>
    <t>N0426375</t>
  </si>
  <si>
    <t>GC2423D</t>
  </si>
  <si>
    <t>H1058129</t>
  </si>
  <si>
    <t>RLD330A</t>
  </si>
  <si>
    <t>MELCHOR PEREZ JOSE MIGUEL</t>
  </si>
  <si>
    <t>PU723769</t>
  </si>
  <si>
    <t>CANO SAINTANDRE JOSE LUIS</t>
  </si>
  <si>
    <t>H3037763</t>
  </si>
  <si>
    <t>GWB529D</t>
  </si>
  <si>
    <t>REYNOSO CARRANZA SANTIAGO DAVID</t>
  </si>
  <si>
    <t>P4003825</t>
  </si>
  <si>
    <t>PRODOCSA S A DE C V</t>
  </si>
  <si>
    <t>S230 / DIAG. EN GENERAL DE LA UNIDAD</t>
  </si>
  <si>
    <t>RUIZ GONZALEZ YADIRA</t>
  </si>
  <si>
    <t>M1320552</t>
  </si>
  <si>
    <t>GS1545C</t>
  </si>
  <si>
    <t>PROYECTOS INDUSTRIALES HYM SA DE CV</t>
  </si>
  <si>
    <t>H1043212</t>
  </si>
  <si>
    <t>GLY722C</t>
  </si>
  <si>
    <t>RAMIREZ ALMANZA MARIA ESTHER</t>
  </si>
  <si>
    <t>N1327952</t>
  </si>
  <si>
    <t>GC2702D</t>
  </si>
  <si>
    <t>FU097673</t>
  </si>
  <si>
    <t>GGF546D</t>
  </si>
  <si>
    <t>CORTES ESPECIALIZADOS DE PAPEL SA DE CV</t>
  </si>
  <si>
    <t>DIAG. DAÑOS EN CUBIERTA PARTE BAJA DEL MOTOR</t>
  </si>
  <si>
    <t>H1033439</t>
  </si>
  <si>
    <t>GGM845D</t>
  </si>
  <si>
    <t>PROMOCIONALES CREATIVOS SA DE CV</t>
  </si>
  <si>
    <t>K6202761</t>
  </si>
  <si>
    <t>GYL056B</t>
  </si>
  <si>
    <t>S350</t>
  </si>
  <si>
    <t>J6188115</t>
  </si>
  <si>
    <t>GYL054B</t>
  </si>
  <si>
    <t>GYP387D</t>
  </si>
  <si>
    <t>S100 / INST. DE LLANTAS / A Y B</t>
  </si>
  <si>
    <t>KP877635</t>
  </si>
  <si>
    <t>GRW202D</t>
  </si>
  <si>
    <t>K1404394</t>
  </si>
  <si>
    <t>GB4337A</t>
  </si>
  <si>
    <t>ORKIDEON SERVICIOS SAPI DE CV</t>
  </si>
  <si>
    <t>FW358690</t>
  </si>
  <si>
    <t>GJ2610D</t>
  </si>
  <si>
    <t>RAYA ROSAS MA DE JESUS</t>
  </si>
  <si>
    <t>N3180625</t>
  </si>
  <si>
    <t>GUERRERO OROZCO HECTOR RAMON</t>
  </si>
  <si>
    <t>L3126385</t>
  </si>
  <si>
    <t>65L136</t>
  </si>
  <si>
    <t>OLIVER RAMIREZ GERARDO</t>
  </si>
  <si>
    <t>P0429971</t>
  </si>
  <si>
    <t>MENDEZ MARTINEZ SIMON</t>
  </si>
  <si>
    <t>DIAG. TESTIGOS ENCENDIDO (INICIALIZACIÓN DE LUCES)</t>
  </si>
  <si>
    <t>KJ013652</t>
  </si>
  <si>
    <t>ULU173C</t>
  </si>
  <si>
    <t>RANGEL CHAVEZ JUAN PABLO</t>
  </si>
  <si>
    <t>S40 (RECIBE SUSI)</t>
  </si>
  <si>
    <t>Cliernte si se presento al servicio pero se fue ya que argumenta que aun no llega a ese kilometraje, se le explico por parte de aesor la funcionalidad de los servicios pero no acepto.</t>
  </si>
  <si>
    <t>S90 (RECIBE SUSI)</t>
  </si>
  <si>
    <t>KR066433</t>
  </si>
  <si>
    <t>GHZ008C</t>
  </si>
  <si>
    <t>PAREDES MANDUJANO ANGEL DANIEL</t>
  </si>
  <si>
    <t>R-142810</t>
  </si>
  <si>
    <t>INST. ARNÉS DE DIRECCIÓN (DONDE VA EL VOLANTE)</t>
  </si>
  <si>
    <t>FP329565</t>
  </si>
  <si>
    <t>GNM953C</t>
  </si>
  <si>
    <t>ARTEAGA HINOJOSA JOSE ALBERTO</t>
  </si>
  <si>
    <t>J1616303</t>
  </si>
  <si>
    <t>65L440</t>
  </si>
  <si>
    <t>ALMANZA CARRILLO MA. DEL REFUGIO</t>
  </si>
  <si>
    <t>J0258911</t>
  </si>
  <si>
    <t>Z22AXB</t>
  </si>
  <si>
    <t>INGENIERIA INDUSTRIAL</t>
  </si>
  <si>
    <t>L1639763</t>
  </si>
  <si>
    <t>17J018</t>
  </si>
  <si>
    <t>MP214175</t>
  </si>
  <si>
    <t>GJA917E</t>
  </si>
  <si>
    <t>ROJANO HERNANDEZ CLAUDIA PATRICIA</t>
  </si>
  <si>
    <t>G0168850</t>
  </si>
  <si>
    <t>GH1086B</t>
  </si>
  <si>
    <t>J0177543</t>
  </si>
  <si>
    <t>GH7101B</t>
  </si>
  <si>
    <t>ELECTRO CONSTRUCCIONES ALSA S. DE R.L. DE</t>
  </si>
  <si>
    <t>JP830257</t>
  </si>
  <si>
    <t>GNW277E</t>
  </si>
  <si>
    <t>MORA ZAMORA MARIANA</t>
  </si>
  <si>
    <t>S30 (RECIBE SUSI)</t>
  </si>
  <si>
    <t>J3078335</t>
  </si>
  <si>
    <t>66L336</t>
  </si>
  <si>
    <t>CERVERA SALDAÑA VICTOR RUBEN</t>
  </si>
  <si>
    <t>HW543236</t>
  </si>
  <si>
    <t>GLZ222C</t>
  </si>
  <si>
    <t>GARCIA NIETO HILARIO</t>
  </si>
  <si>
    <t>DIAG. TESTIGO PRESIÓN DE AIRE / REEMP. BALATAS DELANTERAS</t>
  </si>
  <si>
    <t>TRAJO SU OTRA UNIDAD SIENNA AÑO 2018  A SERVICIO.</t>
  </si>
  <si>
    <t>N3171397</t>
  </si>
  <si>
    <t>68L395</t>
  </si>
  <si>
    <t>ROBLES CASTILLO SILVIA EVANGELINA</t>
  </si>
  <si>
    <t>LJ033249</t>
  </si>
  <si>
    <t>GVW939B</t>
  </si>
  <si>
    <t>CAMPOS BALDERRAMA ZOILA FLOR</t>
  </si>
  <si>
    <t>K1160663</t>
  </si>
  <si>
    <t>GLE689C</t>
  </si>
  <si>
    <t>ALVAREZ SALDAÑA BLAS</t>
  </si>
  <si>
    <t>MP164840</t>
  </si>
  <si>
    <t>ULT385C</t>
  </si>
  <si>
    <t>DOMINGUEZ BARRERA OMAR</t>
  </si>
  <si>
    <t>JW707065</t>
  </si>
  <si>
    <t>GRB067A</t>
  </si>
  <si>
    <t>MERCADO ALBA JOSE</t>
  </si>
  <si>
    <t>DIAG. NO PASÓ LA VERIFICACIÓN / DIAG. EN BATERÍA</t>
  </si>
  <si>
    <t>KD003221</t>
  </si>
  <si>
    <t>GRW235D</t>
  </si>
  <si>
    <t>N1327299</t>
  </si>
  <si>
    <t>GB6419D</t>
  </si>
  <si>
    <t>CASTILLO ARTEAGA RAYMUNDO</t>
  </si>
  <si>
    <t>FW241299</t>
  </si>
  <si>
    <t>GGM284E</t>
  </si>
  <si>
    <t>HERRERA OLIVARES VERONICA</t>
  </si>
  <si>
    <t>K6200803</t>
  </si>
  <si>
    <t>62RB6N</t>
  </si>
  <si>
    <t>HERRERA RODRIGUEZ ERNESTO</t>
  </si>
  <si>
    <t xml:space="preserve">No contesta las llamadas se le dejo mensaje en whats para ver si se puede reporgranar la cita </t>
  </si>
  <si>
    <t>PRIMERO INST. PELÍCULA DE SEGURIDAD (INSTALARÁ PREVIAS) DESPUÉS LOS ACC:  INST. DE TAPETES / SKID PLATE</t>
  </si>
  <si>
    <t>PT131345</t>
  </si>
  <si>
    <t>S50 (RECIBE NAYE) CTE LLEGA A LAS 9:00 AM</t>
  </si>
  <si>
    <t>JK025246</t>
  </si>
  <si>
    <t>GHY642D</t>
  </si>
  <si>
    <t>AVILA MEJIA JOSE JUAN</t>
  </si>
  <si>
    <t>DIAG. RUIDO EN BALATAS LADO CHOFER / DIAG. RUIDO Y VIBRACIÓN AL FRENAR</t>
  </si>
  <si>
    <t>L1196881</t>
  </si>
  <si>
    <t>GYY740C</t>
  </si>
  <si>
    <t>PEBSA INGENIERIA ELECTROMECANICA SA DE CV</t>
  </si>
  <si>
    <t>DIAG. TESTIGO ENCENDIDO EN TABLERO (TACK OFF)</t>
  </si>
  <si>
    <t>8S108966</t>
  </si>
  <si>
    <t>GXE706C</t>
  </si>
  <si>
    <t>HERNANDEZ HERNANDEZ JUAN</t>
  </si>
  <si>
    <t>NU072059</t>
  </si>
  <si>
    <t>JENKS JAMES ARTHUR</t>
  </si>
  <si>
    <t>CS176651</t>
  </si>
  <si>
    <t>GWA421D</t>
  </si>
  <si>
    <t>F1435104</t>
  </si>
  <si>
    <t>GNZ355D</t>
  </si>
  <si>
    <t>RODRIGUEZ CARREÑO ALIZZETT</t>
  </si>
  <si>
    <t>H1046175</t>
  </si>
  <si>
    <t>GJA222A</t>
  </si>
  <si>
    <t>HUICHAPA ACOSTA SERGIO</t>
  </si>
  <si>
    <t>KS303622</t>
  </si>
  <si>
    <t>GNK878C</t>
  </si>
  <si>
    <t>DIAG. FILTRACIÓN DE AGUA (UNIDAD DE COMONUEVOS, SOLICITÓ DIANA RMZ)</t>
  </si>
  <si>
    <t>KJ016415</t>
  </si>
  <si>
    <t>REEMP. ACEITE Y LAVADO (CORTESÍA) (RAFAEL)</t>
  </si>
  <si>
    <t>P4004195</t>
  </si>
  <si>
    <t>GW5546C</t>
  </si>
  <si>
    <t>MORALES ROSAS GUSTAVO</t>
  </si>
  <si>
    <t>DIAG. ESTÉREO NO SE PUEDE CONECTAR POR BLUETHOOT</t>
  </si>
  <si>
    <t>FM182489</t>
  </si>
  <si>
    <t>GP68799</t>
  </si>
  <si>
    <t>ESPITIA PATIÑO ERIK DANIEL</t>
  </si>
  <si>
    <t>S50 (RECIBE SUSI)</t>
  </si>
  <si>
    <t>L0007886</t>
  </si>
  <si>
    <t>GW2023A</t>
  </si>
  <si>
    <t>MERINO ZENEA VICTOR ALONSO</t>
  </si>
  <si>
    <t>N1253917</t>
  </si>
  <si>
    <t>GUP800E</t>
  </si>
  <si>
    <t>CORDOVA MACIAS JOSE LUIS</t>
  </si>
  <si>
    <t>J1130831</t>
  </si>
  <si>
    <t>GMA880C</t>
  </si>
  <si>
    <t>VALLE GUALBERTO</t>
  </si>
  <si>
    <t>INST. BANDA ACC (RECIBE SUSI)</t>
  </si>
  <si>
    <t>GLD721D</t>
  </si>
  <si>
    <t>NP275048</t>
  </si>
  <si>
    <t>GLP320E</t>
  </si>
  <si>
    <t>ED586630</t>
  </si>
  <si>
    <t>GTN699C</t>
  </si>
  <si>
    <t>FK014815</t>
  </si>
  <si>
    <t>GTN772C</t>
  </si>
  <si>
    <t>VAZQUEZ PAREDES JOSE LUIS</t>
  </si>
  <si>
    <t>N3004851</t>
  </si>
  <si>
    <t>68L341</t>
  </si>
  <si>
    <t>ROBLES CERVANTES ALEJANDRO</t>
  </si>
  <si>
    <t>MP205543</t>
  </si>
  <si>
    <t>GKC401E</t>
  </si>
  <si>
    <t>CHIMAL ORTEGA MA DE LOURDES</t>
  </si>
  <si>
    <t>L0446642</t>
  </si>
  <si>
    <t>GV3868B</t>
  </si>
  <si>
    <t>RAMOS MORENO FRANCISCO</t>
  </si>
  <si>
    <t>K1161931</t>
  </si>
  <si>
    <t>GMB142D</t>
  </si>
  <si>
    <t>ORTIZ HERNANDEZ MONICA BELEN</t>
  </si>
  <si>
    <t xml:space="preserve">Marcamos pero no contesta </t>
  </si>
  <si>
    <t>MU012200</t>
  </si>
  <si>
    <t>UKV727J</t>
  </si>
  <si>
    <t>PEREZ MUÑOZ ANA GABRIELA</t>
  </si>
  <si>
    <t>K0182664</t>
  </si>
  <si>
    <t>GU7092C</t>
  </si>
  <si>
    <t>LOPEZ OLIVARES LUZ DE MARIA</t>
  </si>
  <si>
    <t>S80 (RECIBE MARCO)</t>
  </si>
  <si>
    <t>J1119121</t>
  </si>
  <si>
    <t>GNK592C</t>
  </si>
  <si>
    <t>RIVERA GOMEZ MONICA ALEJANDRA</t>
  </si>
  <si>
    <r>
      <t xml:space="preserve">A Y F / LAVADO (A. V. JOSÉ LUIS) </t>
    </r>
    <r>
      <rPr>
        <b/>
        <u/>
        <sz val="12"/>
        <rFont val="Calibri"/>
        <family val="2"/>
        <scheme val="minor"/>
      </rPr>
      <t>CLIENTE LLEGA A LAS 10:00 AM</t>
    </r>
  </si>
  <si>
    <t>PJ067006</t>
  </si>
  <si>
    <t>GONZALEZ ZARATE NESTOR EDUARDO</t>
  </si>
  <si>
    <t>S190 / A Y B (V.C.) )RECIBE MARCO)</t>
  </si>
  <si>
    <t>BC700669</t>
  </si>
  <si>
    <t>GPA077D</t>
  </si>
  <si>
    <t>PATIÑO ARREGUIN ADRIAN</t>
  </si>
  <si>
    <t>A Y F / LAVADO (A.V. JOSÉ LUIS)</t>
  </si>
  <si>
    <t>P3009405</t>
  </si>
  <si>
    <t>RODRIGUEZ RAZO LEOPOLDO</t>
  </si>
  <si>
    <t>N6004911</t>
  </si>
  <si>
    <t>GND217E</t>
  </si>
  <si>
    <t>ARRIAGA VERA MARTHA</t>
  </si>
  <si>
    <t>KJ018323</t>
  </si>
  <si>
    <t>GVC637E</t>
  </si>
  <si>
    <t>CONEJO GODINEZ JORGE RAFAEL</t>
  </si>
  <si>
    <t>S50/A Y B</t>
  </si>
  <si>
    <t>N4002109</t>
  </si>
  <si>
    <t>UK53041</t>
  </si>
  <si>
    <t>ES424577</t>
  </si>
  <si>
    <t>GMD258D</t>
  </si>
  <si>
    <t>NAVA NAVA MA. EUGENIA</t>
  </si>
  <si>
    <t>NJ030472</t>
  </si>
  <si>
    <t>VARGAS BUSTAMANTE MARGARITA</t>
  </si>
  <si>
    <t>S390</t>
  </si>
  <si>
    <t>E0261607</t>
  </si>
  <si>
    <t>GH7098B</t>
  </si>
  <si>
    <t>J1137007</t>
  </si>
  <si>
    <t>GWT247C</t>
  </si>
  <si>
    <t>LOPEZ CHAVEZ FERNANDA</t>
  </si>
  <si>
    <t>CORTE Y PROGRAMACION DE LLAVE</t>
  </si>
  <si>
    <t>GXV908E</t>
  </si>
  <si>
    <t>DIAG. ESTA SALIENDO HUMO NEGRO POR ESCAPE</t>
  </si>
  <si>
    <t>J1088522</t>
  </si>
  <si>
    <t>GE8226C</t>
  </si>
  <si>
    <t>GARCIA ZUÑIGA JUAN FERNANDO</t>
  </si>
  <si>
    <t>AYF /LAVADO( A.V. PABLO ALFARO)</t>
  </si>
  <si>
    <t>PJ066395</t>
  </si>
  <si>
    <t>MENDOZA ALONSO FELIX</t>
  </si>
  <si>
    <t>S130/ A Y B</t>
  </si>
  <si>
    <t>DK005211</t>
  </si>
  <si>
    <t>GJH453C</t>
  </si>
  <si>
    <t>ESQUIVEL GONZALEZ FABIOLA IVETH</t>
  </si>
  <si>
    <t>OMRG/AC</t>
  </si>
  <si>
    <t>N1325339</t>
  </si>
  <si>
    <t>GONZALEZ ARROYO DANIEL</t>
  </si>
  <si>
    <t>S-143349</t>
  </si>
  <si>
    <t>INST. BASES DE AMORTIGUADORES</t>
  </si>
  <si>
    <t>AW024749</t>
  </si>
  <si>
    <t>GPB109D</t>
  </si>
  <si>
    <t>HERNANDEZ GARCIA RAUL</t>
  </si>
  <si>
    <t>EP021746</t>
  </si>
  <si>
    <t>GHT136A</t>
  </si>
  <si>
    <t>LEGARIA BUENO ANGEL DAVID</t>
  </si>
  <si>
    <t>K0264297</t>
  </si>
  <si>
    <t>GW6657B</t>
  </si>
  <si>
    <t>Cliente solicita reprogramacion para el siguiente lunes 03/04 ya que se le hizo tarde y no alcanzo a llegar folio nuevo 113142</t>
  </si>
  <si>
    <t>FP208887</t>
  </si>
  <si>
    <t>GJH251C</t>
  </si>
  <si>
    <t>MEDINA MORALES MARTIN</t>
  </si>
  <si>
    <t>BW013779</t>
  </si>
  <si>
    <t>GJH257C</t>
  </si>
  <si>
    <t>S170/AYB</t>
  </si>
  <si>
    <t>FP266523</t>
  </si>
  <si>
    <t>GTU8770</t>
  </si>
  <si>
    <t>TOVAR GONZALEZ GUSTAVO</t>
  </si>
  <si>
    <t>*PRECIO DE AY B DE 800.00</t>
  </si>
  <si>
    <t>EP038025</t>
  </si>
  <si>
    <t>GNP196E</t>
  </si>
  <si>
    <t>PEREZ AYALA MAURICIO</t>
  </si>
  <si>
    <t>P-142270</t>
  </si>
  <si>
    <t>AYF /LAVADO( A.V . ANDREA)</t>
  </si>
  <si>
    <t>PU085285</t>
  </si>
  <si>
    <t>INMOTION</t>
  </si>
  <si>
    <t>LP112952</t>
  </si>
  <si>
    <t>GTG484B</t>
  </si>
  <si>
    <t>RAMIREZ VILLAGOMEZ MA GUADALUPE</t>
  </si>
  <si>
    <t>AUN NO LE CORRESPONDIA SU SERVICIO DE MANTENIMIENTO , YA QUE NO RECORDABA  QUE HACE POCO LE HABIA REALIZADO SU SERVICIO EN TOYOTA QRO.</t>
  </si>
  <si>
    <t>AYB</t>
  </si>
  <si>
    <t>A YF /LAVADO( A.V. PABLO)</t>
  </si>
  <si>
    <t>PJ066654</t>
  </si>
  <si>
    <t>CINCO SANDOVAL MARCO VINICIO</t>
  </si>
  <si>
    <t>POR TEMA DE TIEMPO NO VA A ALCANZAR A LLEGAR</t>
  </si>
  <si>
    <t>NJ043440</t>
  </si>
  <si>
    <t>32F010</t>
  </si>
  <si>
    <t>NJ049672</t>
  </si>
  <si>
    <t>PARDO MENDEZ ISABEL CRISTINA</t>
  </si>
  <si>
    <t>I-140894</t>
  </si>
  <si>
    <t>AYF /LAVADO( A.V. LUIS PLAZA)</t>
  </si>
  <si>
    <t>MW141062</t>
  </si>
  <si>
    <t>A85BHU</t>
  </si>
  <si>
    <t>MS010585</t>
  </si>
  <si>
    <t>67L087</t>
  </si>
  <si>
    <t>S-143160</t>
  </si>
  <si>
    <t>MW177604</t>
  </si>
  <si>
    <t>E70BJT</t>
  </si>
  <si>
    <t>P3037126</t>
  </si>
  <si>
    <t>MARTINEZ ARROYO ALVARO CESAR</t>
  </si>
  <si>
    <t>S10 / A Y B (800.00)</t>
  </si>
  <si>
    <t>P1334705</t>
  </si>
  <si>
    <t>SV2924C</t>
  </si>
  <si>
    <t>MW169296</t>
  </si>
  <si>
    <t>GLH996E</t>
  </si>
  <si>
    <t>OLBIL DE MEXICO SA DE CV</t>
  </si>
  <si>
    <t>Cliente se le olvido que tenia su cita a pesar del recordatorio enviado, solicita se reagende su cita pero no responde para cuando, en espera de confirmacion para reprogramar.</t>
  </si>
  <si>
    <t>LM124762</t>
  </si>
  <si>
    <t>GE0704B</t>
  </si>
  <si>
    <t>QUIMICA OSTROVA S DE RL DE CV</t>
  </si>
  <si>
    <t>S30 / REV. POR TORNILLO BARRIDO EN PUERTA</t>
  </si>
  <si>
    <t>MK012907</t>
  </si>
  <si>
    <t>GGL958E</t>
  </si>
  <si>
    <t>PIñA RUIZ LAURA</t>
  </si>
  <si>
    <t>H1000191</t>
  </si>
  <si>
    <t>GMC244D</t>
  </si>
  <si>
    <t>RODRIGUEZ MANCERA SAÚL</t>
  </si>
  <si>
    <t>8S141114</t>
  </si>
  <si>
    <t>GXF005D</t>
  </si>
  <si>
    <t>ORTEGA LOPEZ MIGUEL</t>
  </si>
  <si>
    <t>H3051499</t>
  </si>
  <si>
    <t>V23ASH</t>
  </si>
  <si>
    <t>FERTILIDAD DE SUELOS S DE RL</t>
  </si>
  <si>
    <t>H3548818</t>
  </si>
  <si>
    <t>66L136</t>
  </si>
  <si>
    <t>TENIENTE RUIZ ABIGAIL</t>
  </si>
  <si>
    <t>A Y F CON LAVADO (SALVADOR)</t>
  </si>
  <si>
    <t>PJ066505</t>
  </si>
  <si>
    <t>GONZALEZ RODRIGUEZ ARNULFO</t>
  </si>
  <si>
    <t>DIAG. TESTIGOS ENCENDIDOS (ABS, BRAKE, MODO 4X4, FALLA EN CONTROL DE MANEJO)</t>
  </si>
  <si>
    <t>MX006587</t>
  </si>
  <si>
    <t>NJ2869A</t>
  </si>
  <si>
    <t>ULC254F</t>
  </si>
  <si>
    <t>REEMP. DE AMORT. TRASEROS / REEMP. GOMA LIMPIAPARABRISAS)</t>
  </si>
  <si>
    <t>J1055933</t>
  </si>
  <si>
    <t>GB9441B</t>
  </si>
  <si>
    <t>CAPORAL HUERTA JOSE LUIS</t>
  </si>
  <si>
    <t>PW241538</t>
  </si>
  <si>
    <t>ESPINOSA MOLINA GUILLERMO</t>
  </si>
  <si>
    <t>N1327784</t>
  </si>
  <si>
    <t>GB6109D</t>
  </si>
  <si>
    <t>RECOLECTANDO A LA INDUSTRIA ECOLOGIA Y S</t>
  </si>
  <si>
    <t>S HILUX</t>
  </si>
  <si>
    <t>A Y F CON LAVADO (FERNANDO) CITA SE AGENDÓ 10:45, CTE. LLEGA A LAS 10:00 AM</t>
  </si>
  <si>
    <t>PT128120</t>
  </si>
  <si>
    <t>RAYA HERNANDEZ MIGUEL</t>
  </si>
  <si>
    <t>BIENV</t>
  </si>
  <si>
    <t>T-143455</t>
  </si>
  <si>
    <t>REINGRESO: RUIDO EN ACC (VÍCTOR T. YA REALIZÓ LA ENTREVISTA)</t>
  </si>
  <si>
    <t>JS235504</t>
  </si>
  <si>
    <t>GLT224D</t>
  </si>
  <si>
    <t>N0427207</t>
  </si>
  <si>
    <t>ST6173C</t>
  </si>
  <si>
    <t>YAÑEZ CHAVEZ MICAELA</t>
  </si>
  <si>
    <t>MS529305</t>
  </si>
  <si>
    <t>GGR263E</t>
  </si>
  <si>
    <t>RAMIREZ GARCIA JUAN</t>
  </si>
  <si>
    <t>SE LE HIZO TARDE A SU CITA Y PREFIRIO REPROGRAMAR SU CITA.</t>
  </si>
  <si>
    <t>S250 / A Y B (800.00)</t>
  </si>
  <si>
    <t>GH25746</t>
  </si>
  <si>
    <t>CENTENO TAPIA IRMA PAULINA</t>
  </si>
  <si>
    <t>A Y F CON LAVADO (PABLO)</t>
  </si>
  <si>
    <t>PS146845</t>
  </si>
  <si>
    <t>SERVIN TABAREZ CESAR</t>
  </si>
  <si>
    <t>A Y F CON LAVADO (FLOR)</t>
  </si>
  <si>
    <t>PJ066958</t>
  </si>
  <si>
    <t>A Y F CON LAVADO (FERNANDO) CITA SE AGENÓ A LAS 11:45 CTE LLEGA A LAS 11:00 AM</t>
  </si>
  <si>
    <t>P6006463</t>
  </si>
  <si>
    <t>DUARTE LOPEZ J. JUAN</t>
  </si>
  <si>
    <t>N1419573</t>
  </si>
  <si>
    <t>GC8910D</t>
  </si>
  <si>
    <t>DIAG. RUIDO AL FRENAR Y EN REVERSA</t>
  </si>
  <si>
    <t>LE DIO COVID, YA QUE ESTE BIEN RE AGENDA</t>
  </si>
  <si>
    <t>L3109276</t>
  </si>
  <si>
    <t>66L511</t>
  </si>
  <si>
    <t>ABURTO DE LA ROSA CARLOS ALBERTO</t>
  </si>
  <si>
    <t>A Y F CON LAVADO (FERNANDO)</t>
  </si>
  <si>
    <t>PJ067334</t>
  </si>
  <si>
    <t>YBARRA SANCHEZ LUZ MARIA</t>
  </si>
  <si>
    <t>J0258664</t>
  </si>
  <si>
    <t>GS8483B</t>
  </si>
  <si>
    <t>N1245754</t>
  </si>
  <si>
    <t>TORRES LEON LUIS ENRIQUE</t>
  </si>
  <si>
    <t>6M021422</t>
  </si>
  <si>
    <t>GL3495B</t>
  </si>
  <si>
    <t>JIMENEZ GAMIÑO FERNANDO RAUL</t>
  </si>
  <si>
    <t>P-143475</t>
  </si>
  <si>
    <t>P0012283</t>
  </si>
  <si>
    <t>SOTO HERNANDEZ ROBERTO</t>
  </si>
  <si>
    <t>N3006312</t>
  </si>
  <si>
    <t>68L457</t>
  </si>
  <si>
    <t>RUVALCABA MOSQUEDA DANIEL</t>
  </si>
  <si>
    <t>L0003866</t>
  </si>
  <si>
    <t>GH0109B</t>
  </si>
  <si>
    <t>N3000583</t>
  </si>
  <si>
    <t>RIVAS JUAREZ DEBORA</t>
  </si>
  <si>
    <t>M1211807</t>
  </si>
  <si>
    <t>GJN153D</t>
  </si>
  <si>
    <t>JIMENEZ PEREZ ARMANDO</t>
  </si>
  <si>
    <t>POR HORARIOS DE SU TRABAJO NO ALCANZO  A LLEGAR A SU CITA PREFIRIO REPROGRAMAR.</t>
  </si>
  <si>
    <t>JU007576</t>
  </si>
  <si>
    <t>GUX219C</t>
  </si>
  <si>
    <t>UGALDE BELTRAN JORGE ALBERTO</t>
  </si>
  <si>
    <t>GK003929</t>
  </si>
  <si>
    <t>GLY417C</t>
  </si>
  <si>
    <t>YAÑEZ CHAVEZ MARIA ISABEL</t>
  </si>
  <si>
    <t>N1326566</t>
  </si>
  <si>
    <t>GN5786C</t>
  </si>
  <si>
    <t>SEMINARIO DE LA INMACULADA CONCEPCION DE</t>
  </si>
  <si>
    <t>PJ060343</t>
  </si>
  <si>
    <t>ARMENTA TREVIÑO ROSARIO NALLELI</t>
  </si>
  <si>
    <t>9Z078893</t>
  </si>
  <si>
    <t>GPW195C</t>
  </si>
  <si>
    <t>PEREZ ZARATE JUANITA</t>
  </si>
  <si>
    <t>DIAG. AIRE ACC NO ENFRÍA CORRECTAMENTE (INTERMITENTE) / DIAG. CHAPA BATEA NO FUNCIONA</t>
  </si>
  <si>
    <t>SUPER GANADERO Y AGRICOLA DE SAN JOSE SA</t>
  </si>
  <si>
    <t>BK007882</t>
  </si>
  <si>
    <t>GRR865C</t>
  </si>
  <si>
    <t>GARCIA MOCTEZUMA ANDRES</t>
  </si>
  <si>
    <t>DPOK: INST. ESPEJO RETROVISOR DERECHO</t>
  </si>
  <si>
    <t>H3052504</t>
  </si>
  <si>
    <t>66L811</t>
  </si>
  <si>
    <t>MARTINEZ GONZALEZ MARTIN</t>
  </si>
  <si>
    <t>GS764784</t>
  </si>
  <si>
    <t>GVB920C</t>
  </si>
  <si>
    <t>HERRERA MOLINA MARIA GUADALUPE</t>
  </si>
  <si>
    <t>K1165469</t>
  </si>
  <si>
    <t>GNN589C</t>
  </si>
  <si>
    <t>DIAG. RUIDO AL IR EN REVERSA</t>
  </si>
  <si>
    <t>BW067317</t>
  </si>
  <si>
    <t>GVG1886</t>
  </si>
  <si>
    <t>WALLACE ARAIZA MARTA</t>
  </si>
  <si>
    <t>A Y F CON LAVADO (CASA) SNACK: DULCE</t>
  </si>
  <si>
    <t>PP005663</t>
  </si>
  <si>
    <t>GXD975E</t>
  </si>
  <si>
    <t>RICO ARANDA ANA KAREN</t>
  </si>
  <si>
    <t>S380 / A Y B / (CONF, REEMP. DE BALATAS, SE APARTÓ ESPACIO EN TABLERO)</t>
  </si>
  <si>
    <t>F6165271</t>
  </si>
  <si>
    <t>GLC155D</t>
  </si>
  <si>
    <t>INT. G0F</t>
  </si>
  <si>
    <t>DIAG. LEYENDA MANTENIENCE EN TABLERO</t>
  </si>
  <si>
    <t>N3007154</t>
  </si>
  <si>
    <t>GRC740E</t>
  </si>
  <si>
    <t>BARAJAS HERNANDEZ MARGARITA</t>
  </si>
  <si>
    <t>cliente si asistio a la cita pero no abrieron la orden porque el cliente solo tenia dudas de su unidad</t>
  </si>
  <si>
    <t>6M020597</t>
  </si>
  <si>
    <t>GJ02328</t>
  </si>
  <si>
    <t>GRANADOS SALAS GERARDO</t>
  </si>
  <si>
    <t xml:space="preserve">COMENTA QUE NO ES POCIBLE, QUE ELLA MARCA EN OTRA OCASIÓN </t>
  </si>
  <si>
    <t>N1328989</t>
  </si>
  <si>
    <t>GT2498C</t>
  </si>
  <si>
    <t>MALTA TEXTO DE MEXICO S.A DE C.V</t>
  </si>
  <si>
    <t>MJ026531</t>
  </si>
  <si>
    <t>67L119</t>
  </si>
  <si>
    <t>MOLINA MORFIN JAVIER</t>
  </si>
  <si>
    <t>ES406813</t>
  </si>
  <si>
    <t>GJF191C</t>
  </si>
  <si>
    <t>ANAYA ARIAS GUILLERMO</t>
  </si>
  <si>
    <t>GW488793</t>
  </si>
  <si>
    <t>GMD220D</t>
  </si>
  <si>
    <t>CENTENO CASTILLO VICTOR HUGO</t>
  </si>
  <si>
    <t>K5675332</t>
  </si>
  <si>
    <t>SUSAN ANDREA KOROL</t>
  </si>
  <si>
    <t>K1173500</t>
  </si>
  <si>
    <t>GXV315C</t>
  </si>
  <si>
    <t>MARTINEZ MARQUEZ LUIS</t>
  </si>
  <si>
    <t>REEMP. BANDA ACC</t>
  </si>
  <si>
    <t>G1447998</t>
  </si>
  <si>
    <t>GRV141B</t>
  </si>
  <si>
    <t>MARTINEZ ESQUIVEL MA SOLEDAD</t>
  </si>
  <si>
    <t>H1015751</t>
  </si>
  <si>
    <t>GGE754E</t>
  </si>
  <si>
    <t>CONSOLACION OJEDA</t>
  </si>
  <si>
    <t>8K032387</t>
  </si>
  <si>
    <t>GMD147C</t>
  </si>
  <si>
    <t>VELAZQUEZ VAZQUEZ JOSE MANUEL</t>
  </si>
  <si>
    <t>FJ</t>
  </si>
  <si>
    <t>DIAG. RUIDO EN LLANTA IZQ</t>
  </si>
  <si>
    <t>PP010386</t>
  </si>
  <si>
    <t>TOVAR PAREDES DANIEL</t>
  </si>
  <si>
    <t>COMENTA QUE SI ENTRO AL DIAG, EL ASEOROR NO LA CONCRETA</t>
  </si>
  <si>
    <t>A Y F CON LAVADO (ANDREA)</t>
  </si>
  <si>
    <t>INSP. C0R</t>
  </si>
  <si>
    <t>MK017561</t>
  </si>
  <si>
    <t>GHY857E</t>
  </si>
  <si>
    <t>RODRIGUEZ VALENCIA MARIA EUGENIA</t>
  </si>
  <si>
    <t>MEDINA OLIVEROS JOSE ANGEL</t>
  </si>
  <si>
    <t>N3002270</t>
  </si>
  <si>
    <t>UPL127F</t>
  </si>
  <si>
    <t>YAñEZ CHAVEZ MICAELA</t>
  </si>
  <si>
    <t>NW266800</t>
  </si>
  <si>
    <t>T-143301</t>
  </si>
  <si>
    <t>INST. TOMA DE AGUA Y REEMP. DE ANTICONGELANTE</t>
  </si>
  <si>
    <t>P-142461</t>
  </si>
  <si>
    <t>A Y F CON LAVADO (ERNESTO)</t>
  </si>
  <si>
    <t>P0009740</t>
  </si>
  <si>
    <t>GUERRERO HERRERA MAYRA</t>
  </si>
  <si>
    <t>A Y F CON LAVADO (RAFAEL)</t>
  </si>
  <si>
    <t>P0430512</t>
  </si>
  <si>
    <t>TOYOTA FINANCIAL SERVICES DE MEXICO S.A D</t>
  </si>
  <si>
    <t>M0421497</t>
  </si>
  <si>
    <t>GP8410C</t>
  </si>
  <si>
    <t>GS742025</t>
  </si>
  <si>
    <t>GNY853D</t>
  </si>
  <si>
    <t>COLEGIO VILLAGRAN AC</t>
  </si>
  <si>
    <t>NS130939</t>
  </si>
  <si>
    <t>CORONA TABARES BENJAMIN</t>
  </si>
  <si>
    <t>asesor no concreta cita</t>
  </si>
  <si>
    <t>PP005410</t>
  </si>
  <si>
    <t>Cliente reprogramara la cita ya que por temas de traajo la unidad no pudo llegar, en espera de confirmar fecha para reagendar el servicio</t>
  </si>
  <si>
    <t>DIAG. RUIDO EN BALATAS TRASERAS (UNIDAD NUEVA, ATENDER POR GARANTÍA TAMBIÉN REALIZARÁ EVENTO DE BIENVENIDA)</t>
  </si>
  <si>
    <t>K1149032</t>
  </si>
  <si>
    <t>GWA172D</t>
  </si>
  <si>
    <t>COMPRAVENTA DE ALIMENTOS GRANOS Y FORRAJE</t>
  </si>
  <si>
    <t>K1165096</t>
  </si>
  <si>
    <t>GKD964C</t>
  </si>
  <si>
    <t>COMERCIO AL DETALLE PARA GUANAJUATO</t>
  </si>
  <si>
    <t>DS110549</t>
  </si>
  <si>
    <t>GGA671E</t>
  </si>
  <si>
    <t>LOPEZ CANCHOLA CHRISTIAN</t>
  </si>
  <si>
    <t>Se presento un imprevisyto al cliente y solicitareprogramacion para el viernes 31/03 folio de reprogramacion 113298</t>
  </si>
  <si>
    <t>NU717377</t>
  </si>
  <si>
    <t>RC TOOLS SA DE CV</t>
  </si>
  <si>
    <t>REEMPLAZO FLECHA LADO IZQUIERDO/ ALINEACIÓN</t>
  </si>
  <si>
    <t>FW220032</t>
  </si>
  <si>
    <t>GVA534C</t>
  </si>
  <si>
    <t>GALC/GALC</t>
  </si>
  <si>
    <t>S130 , CAMBIO DE BALATAS DELANTERAS</t>
  </si>
  <si>
    <t>HP711582</t>
  </si>
  <si>
    <t>GYC318B</t>
  </si>
  <si>
    <t>JUAREZ GUTIERREZ LETICIA</t>
  </si>
  <si>
    <t>AC/AC</t>
  </si>
  <si>
    <t>MK016642</t>
  </si>
  <si>
    <t>GNV667D</t>
  </si>
  <si>
    <t>MARTINEZ HERNANEZ ELIZABETH</t>
  </si>
  <si>
    <t>INST. DE FILTRO BATERIA HIBRIDA /LIMPIEZA DE DUCTOS</t>
  </si>
  <si>
    <t>FTP/FTP</t>
  </si>
  <si>
    <t>S20 /A Y B</t>
  </si>
  <si>
    <t>68L938</t>
  </si>
  <si>
    <t>OMRG/CAAA</t>
  </si>
  <si>
    <t>en unos dias marca no alcanzo a llegar</t>
  </si>
  <si>
    <t>G0164798</t>
  </si>
  <si>
    <t>GC3540B</t>
  </si>
  <si>
    <t>MADRIGAL CAMPOS JOSE LUIS</t>
  </si>
  <si>
    <t>K0186533</t>
  </si>
  <si>
    <t>GR9444B</t>
  </si>
  <si>
    <t>FGASGRO MEX S. DE RL</t>
  </si>
  <si>
    <t>J3601506</t>
  </si>
  <si>
    <t>65L298</t>
  </si>
  <si>
    <t>CANCELO LA CITA , POR QUE LE PRESTO SU UNIDAD A UNO DE SUS CLIENTES</t>
  </si>
  <si>
    <t>S130/A Y B</t>
  </si>
  <si>
    <t>GW464975</t>
  </si>
  <si>
    <t>GVD654C</t>
  </si>
  <si>
    <t>MOLINA LICEA MA ARTEMIA</t>
  </si>
  <si>
    <t>S20/ AY B/CAMBIO DE ACEITE DE TRANSMICIÓN</t>
  </si>
  <si>
    <t>69L522</t>
  </si>
  <si>
    <t>OMRG/CAAA/FTP</t>
  </si>
  <si>
    <t>K1161267</t>
  </si>
  <si>
    <t>GS2817C</t>
  </si>
  <si>
    <t>SUASTE RICO MARTINA ELIZABETH</t>
  </si>
  <si>
    <t>N3005208</t>
  </si>
  <si>
    <t>68L316</t>
  </si>
  <si>
    <t>ESPINOZA VAZQUEZ ALMA LIDIA</t>
  </si>
  <si>
    <t>E1430791</t>
  </si>
  <si>
    <t>GVD188C</t>
  </si>
  <si>
    <t>AYALA OJEDA LUIS ENRIQUE</t>
  </si>
  <si>
    <t>INST. FILTRO AIRE DE MOTOR</t>
  </si>
  <si>
    <t>R. DE SOPORTE SUPERIOR DERECHO DE MOTOR (VC)</t>
  </si>
  <si>
    <t>GNJ535D</t>
  </si>
  <si>
    <t>S80 (VERIFICAR KM Y SECUENCIA DE SERVICIOS)</t>
  </si>
  <si>
    <t>L1209101</t>
  </si>
  <si>
    <t>GWB088B</t>
  </si>
  <si>
    <t>TUPAFA S.A DE C.V</t>
  </si>
  <si>
    <t>DIAG. AJUSTE DE LUCES (QUEDARON DISPAREJOS), DIAG. ACTIVACIÓN MODO VERANO</t>
  </si>
  <si>
    <t>FTP/FTP/JOAM</t>
  </si>
  <si>
    <t>COMENTA QUE SI LLEGO SOLO SE LE AJUSTO LAS LUCES,  EL ASEOROR NO LA CONCRETA</t>
  </si>
  <si>
    <t>JK022042</t>
  </si>
  <si>
    <t>INTEGRA SOLUCIONES INDUSTRIALES S.A DE C.V</t>
  </si>
  <si>
    <t>INST. 23TM01</t>
  </si>
  <si>
    <t>S160, DIAG. RUIDO AL FRENAR , DIAG. RUIDOS AL BRINCAR</t>
  </si>
  <si>
    <t>CEPE/GALC</t>
  </si>
  <si>
    <t>P-142165</t>
  </si>
  <si>
    <t>AY F / LAVADO( A.V. LUIS PLAZA)</t>
  </si>
  <si>
    <t>P3010237</t>
  </si>
  <si>
    <t>ESPINOZA BUSTAMANTE AIDA</t>
  </si>
  <si>
    <t>HY170301</t>
  </si>
  <si>
    <t>GNV207E</t>
  </si>
  <si>
    <t>RODRIGUEZ VILLANUEVA MA. DE LOURDES</t>
  </si>
  <si>
    <t>MS087937</t>
  </si>
  <si>
    <t>Y96BJD</t>
  </si>
  <si>
    <t>KS998283</t>
  </si>
  <si>
    <t>H43BBT</t>
  </si>
  <si>
    <t>MW146664</t>
  </si>
  <si>
    <t>J72BHW</t>
  </si>
  <si>
    <t>LP084129</t>
  </si>
  <si>
    <t>GYR081B</t>
  </si>
  <si>
    <t>PONCE DE LEON Y SANCHEZ VICTOR MANUEL</t>
  </si>
  <si>
    <t>CHRISTIAN LOPEZ CANCHOLA</t>
  </si>
  <si>
    <t>C0003041</t>
  </si>
  <si>
    <t>GU8644A</t>
  </si>
  <si>
    <t>DIAZ MEJIA GERARDO DE JESUS</t>
  </si>
  <si>
    <t>8S000278</t>
  </si>
  <si>
    <t>GMM121E</t>
  </si>
  <si>
    <t>ALFARO NIETO PAULINA</t>
  </si>
  <si>
    <t>J3064259</t>
  </si>
  <si>
    <t>65L619</t>
  </si>
  <si>
    <t>HERNANDEZ CARREON JUAN</t>
  </si>
  <si>
    <t>MS056205</t>
  </si>
  <si>
    <t>67L453</t>
  </si>
  <si>
    <t>AGUILAR IBARRA ROSA JOSEFINA</t>
  </si>
  <si>
    <t>S70 / DIAG. TESTIGO ENCENDIDO: SENSOR PRESION DE AIRE</t>
  </si>
  <si>
    <t>KD021415</t>
  </si>
  <si>
    <t>PHJ344A</t>
  </si>
  <si>
    <t>MAGALLON TAVARES FRANCISCO GUILLERMO</t>
  </si>
  <si>
    <t>NP308928</t>
  </si>
  <si>
    <t>GNW238E</t>
  </si>
  <si>
    <t>PATIñO LOPEZ EDDIE</t>
  </si>
  <si>
    <t>MJ018835</t>
  </si>
  <si>
    <t>66L622</t>
  </si>
  <si>
    <t>MEJIA PATIÑO JOSE</t>
  </si>
  <si>
    <t>CW126864</t>
  </si>
  <si>
    <t>GHW288C</t>
  </si>
  <si>
    <t>LOPEZ LOPEZ JESUS</t>
  </si>
  <si>
    <t>PT024671</t>
  </si>
  <si>
    <t>K1629946</t>
  </si>
  <si>
    <t>NJD3878</t>
  </si>
  <si>
    <t>TAPIAN COMUNICACIONES, TAPIAN COM S.A DE C</t>
  </si>
  <si>
    <t>MT012183</t>
  </si>
  <si>
    <t>SU6472B</t>
  </si>
  <si>
    <t>ZAMORA VARGAS MARIA NEREYDA</t>
  </si>
  <si>
    <t>S150 / REVISAR PUERTA D CAJUELA NO SE SOSTIENE</t>
  </si>
  <si>
    <t>8C719815</t>
  </si>
  <si>
    <t>117XEJ</t>
  </si>
  <si>
    <t>ORRALA ESPINOZA GUADALUPE ROSA ISELA</t>
  </si>
  <si>
    <t>REEMP. K0Q</t>
  </si>
  <si>
    <t>GY146944</t>
  </si>
  <si>
    <t>GGK479D</t>
  </si>
  <si>
    <t>ONOFRE AMEZQUITA GONZALO ANTONIO</t>
  </si>
  <si>
    <t>J1606070</t>
  </si>
  <si>
    <t>65L624</t>
  </si>
  <si>
    <t>GARCIA AGUILERA MARIA DE LOURDES</t>
  </si>
  <si>
    <t>HS796469</t>
  </si>
  <si>
    <t>GMD242D</t>
  </si>
  <si>
    <t>CALVA RODRIGUEZ SC</t>
  </si>
  <si>
    <t>LK013149</t>
  </si>
  <si>
    <t>GNM434C</t>
  </si>
  <si>
    <t>PEREZ SUSANA</t>
  </si>
  <si>
    <t>JS914847</t>
  </si>
  <si>
    <t>GGP847E</t>
  </si>
  <si>
    <t>RODRIGUEZ MEDINA JESUS ARMANDO</t>
  </si>
  <si>
    <t>TIERRAFRIA RAMIREZ MA DE LOS ANGELES</t>
  </si>
  <si>
    <t>DIAG. REVISIÓN DE BALEROS (UNIDAD DE COMONUEVOS)</t>
  </si>
  <si>
    <t>NP111539</t>
  </si>
  <si>
    <t>M1215489</t>
  </si>
  <si>
    <t>GJL852E</t>
  </si>
  <si>
    <t>ASOCIACION DE TRANSPORTISTAS DE GUANAJUATO</t>
  </si>
  <si>
    <t>YARIS      AC</t>
  </si>
  <si>
    <t>MP205976</t>
  </si>
  <si>
    <t>GJL851E</t>
  </si>
  <si>
    <t>COROLLA    AC</t>
  </si>
  <si>
    <t>A Y F CON LAVADO (LUIS PLAZA)</t>
  </si>
  <si>
    <t>P3009521</t>
  </si>
  <si>
    <t>ROJAS LEON MARIO</t>
  </si>
  <si>
    <t>P3008511</t>
  </si>
  <si>
    <t>ALCOCER MONTOYA VERONICA</t>
  </si>
  <si>
    <t>CENTRO ORTHOPEDICO INTEGRAL PACB S.A</t>
  </si>
  <si>
    <t>S40 (SE RECIBE TEMPRANO PERO SE DESFASA EN SERV.)</t>
  </si>
  <si>
    <t>MEDICA ANGELES GINECOPEDIATRICA SA DE</t>
  </si>
  <si>
    <t>BIDASEM PRODUCTORA Y COMERCIALIZADORA</t>
  </si>
  <si>
    <t>ASRAV4 HV</t>
  </si>
  <si>
    <r>
      <t>A Y F CON LAVADO</t>
    </r>
    <r>
      <rPr>
        <b/>
        <sz val="10"/>
        <rFont val="Calibri"/>
        <family val="2"/>
        <scheme val="minor"/>
      </rPr>
      <t xml:space="preserve"> (LUIS PLAZA)</t>
    </r>
  </si>
  <si>
    <t>S140
ALINEACION
BALANCEO</t>
  </si>
  <si>
    <t>CAMPAÑA: 20TA02</t>
  </si>
  <si>
    <t>S100
REMPLAZO ACEITE ATF TRANSMISION
REMPLAZO BANDA ACC</t>
  </si>
  <si>
    <t>DIAG,DIRECCION HIDRAULICA SE PONE RIGIDA</t>
  </si>
  <si>
    <t>S10
REVISION DE TAPETE DEL COPILOTO ESTA ALGO DESHILACHADO</t>
  </si>
  <si>
    <r>
      <t>S60</t>
    </r>
    <r>
      <rPr>
        <b/>
        <sz val="10"/>
        <rFont val="Calibri"/>
        <family val="2"/>
        <scheme val="minor"/>
      </rPr>
      <t xml:space="preserve"> (SERV MOVIL)</t>
    </r>
  </si>
  <si>
    <r>
      <t xml:space="preserve">S160 </t>
    </r>
    <r>
      <rPr>
        <b/>
        <sz val="10"/>
        <rFont val="Calibri"/>
        <family val="2"/>
        <scheme val="minor"/>
      </rPr>
      <t>(SERV MOVIL)</t>
    </r>
  </si>
  <si>
    <t>INSTA.BALATAS DELANTERAS Y TRASERAS</t>
  </si>
  <si>
    <t>COROLLA   EN MEXIC</t>
  </si>
  <si>
    <t>G-143700</t>
  </si>
  <si>
    <t>ALVARADO HURTADO DELGADO</t>
  </si>
  <si>
    <t>CAMBIO DE ACEITE Y FILTRO
DIAG,PUERTA PASAJEROS LADO COPILOTO NO HABRE</t>
  </si>
  <si>
    <t>S60
ALINEACION
BALANCEO ($800)</t>
  </si>
  <si>
    <t xml:space="preserve">INSTA.BALATAS DELANTERAS </t>
  </si>
  <si>
    <t>FERRETERIA INTEGRAL DE CELAYA</t>
  </si>
  <si>
    <t>COROLLA 2016</t>
  </si>
  <si>
    <t>DIAG, AL ARRANQUE LA UNIDAD COMIENZA A VIBRAR</t>
  </si>
  <si>
    <t>T-143559</t>
  </si>
  <si>
    <t>REMPLAZO. BATERIA
REMPLAZO. GOMAS LIMPIADORAS</t>
  </si>
  <si>
    <t xml:space="preserve"> 65L915</t>
  </si>
  <si>
    <t xml:space="preserve"> GN1226C</t>
  </si>
  <si>
    <t xml:space="preserve"> GPR648C</t>
  </si>
  <si>
    <t xml:space="preserve"> GGP891E</t>
  </si>
  <si>
    <t xml:space="preserve"> GRW204D</t>
  </si>
  <si>
    <t xml:space="preserve"> SP</t>
  </si>
  <si>
    <t>S-143568</t>
  </si>
  <si>
    <t>INST. CARRIL ASIENTO TRASERO</t>
  </si>
  <si>
    <t>23F435</t>
  </si>
  <si>
    <t xml:space="preserve"> GKY734D</t>
  </si>
  <si>
    <t>S10 / DIAG. CONSUMO EXCESIVO DE COMBUSTIBLE</t>
  </si>
  <si>
    <t>GALC / JOAM / OMRG</t>
  </si>
  <si>
    <t>S130 (EMPLEADO TOYOTA CELAYA)</t>
  </si>
  <si>
    <t xml:space="preserve"> GYT171B</t>
  </si>
  <si>
    <t xml:space="preserve"> GKU467C</t>
  </si>
  <si>
    <t xml:space="preserve"> GLF163C</t>
  </si>
  <si>
    <t xml:space="preserve"> 67L056</t>
  </si>
  <si>
    <t>DIAG. AIRE ACC EXPULSA MAL OLOR</t>
  </si>
  <si>
    <t xml:space="preserve"> SP12345</t>
  </si>
  <si>
    <t xml:space="preserve"> GJG411C</t>
  </si>
  <si>
    <t xml:space="preserve"> GHN334E</t>
  </si>
  <si>
    <t xml:space="preserve"> GNY669E</t>
  </si>
  <si>
    <t>DIAG. MOLDURA PUERTA LADO COPILOTO FLOJA</t>
  </si>
  <si>
    <t xml:space="preserve"> GXP930D</t>
  </si>
  <si>
    <t>GUF707E</t>
  </si>
  <si>
    <t>A Y F CON LAVADO (MARCO R)</t>
  </si>
  <si>
    <t xml:space="preserve"> GE8918C</t>
  </si>
  <si>
    <t xml:space="preserve"> GWF913C</t>
  </si>
  <si>
    <t xml:space="preserve"> EY9705B</t>
  </si>
  <si>
    <t>DIAG. BATERIA CONVENCIONAL (SE DESCARGA)</t>
  </si>
  <si>
    <t xml:space="preserve"> 68L823</t>
  </si>
  <si>
    <t xml:space="preserve"> GHG723D</t>
  </si>
  <si>
    <t>A Y F CON LAVADO (ANDREA) (EN SISTEMA SE AGENDÓ A LAS 12:15 PERO CTE. LLEGA 12:00 RECIBE SUSI)</t>
  </si>
  <si>
    <t xml:space="preserve"> GHV467E</t>
  </si>
  <si>
    <t>S80 (EMPLEADO TOYOTA)</t>
  </si>
  <si>
    <t xml:space="preserve"> M17BHR</t>
  </si>
  <si>
    <t xml:space="preserve"> UMM989H</t>
  </si>
  <si>
    <t xml:space="preserve"> F44BJL</t>
  </si>
  <si>
    <t xml:space="preserve"> G88BBT</t>
  </si>
  <si>
    <t xml:space="preserve"> M89BBP</t>
  </si>
  <si>
    <t xml:space="preserve"> G09BBT</t>
  </si>
  <si>
    <t xml:space="preserve"> 67L048</t>
  </si>
  <si>
    <t xml:space="preserve"> W32BBP</t>
  </si>
  <si>
    <t>A Y F CON LAVADO (PABLO) (SNACK: DULCE)</t>
  </si>
  <si>
    <t xml:space="preserve"> V01BBP</t>
  </si>
  <si>
    <t>DIAG. TESTIGOE NCENDIDO (CANDADOS)</t>
  </si>
  <si>
    <t xml:space="preserve"> GKY397D</t>
  </si>
  <si>
    <t>S90 / A Y B / V.C.</t>
  </si>
  <si>
    <t>ESPINO GALVAN MIGUEL ANGEL</t>
  </si>
  <si>
    <t>P0419907</t>
  </si>
  <si>
    <t>DIAG. TESTIGO ENCENDIDO (PRESIÓN DE LLANTA)</t>
  </si>
  <si>
    <t xml:space="preserve">AC </t>
  </si>
  <si>
    <t>I-143287</t>
  </si>
  <si>
    <t>DIAG. RUIDO EN POLEAS</t>
  </si>
  <si>
    <t>GY1055B</t>
  </si>
  <si>
    <t>A Y F CON LAVADO (ARELLANO) (DULCE)</t>
  </si>
  <si>
    <t>DIAG. FUGA DE ACEITE EN FLECHA</t>
  </si>
  <si>
    <t>DIAG. POR AVISO DE DETERIORO DE ACEITE (VINOA SU SERVICIO RECIENTEMENTE, SOLICITA REVISIÓN POR GARANTIA)</t>
  </si>
  <si>
    <t>A Y F CON LAVADO (FREDY)</t>
  </si>
  <si>
    <t>A Y F CON LAVADO (YAHIR)</t>
  </si>
  <si>
    <t>S20 / A Y B (800.00)</t>
  </si>
  <si>
    <t>A Y F CON LAVADO (JOSE LUIS)</t>
  </si>
  <si>
    <t>DIAG. REVISIÓN DE BALATAS PARA POSIBLE CAMBIO</t>
  </si>
  <si>
    <t>S20 / A Y B (800.00) (V.C.)</t>
  </si>
  <si>
    <t>AC / CEPE</t>
  </si>
  <si>
    <t>S50 (CTE. SOLICITA SERV. MENOR)</t>
  </si>
  <si>
    <t>INST. BROCHE DE CINTURON TRASERO DERECHO</t>
  </si>
  <si>
    <t>DIAG. RUIDO AL FRENAR</t>
  </si>
  <si>
    <t>DAG. SISTEMA DE FRENO DE ESTACIONAMIENTO</t>
  </si>
  <si>
    <t>S120 / DIAG. ACC NO ENFRÍA</t>
  </si>
  <si>
    <t>S150 (INST. GOMAS LIMPIAPARABRISAS, ESTÁN EN REFACCIONES)</t>
  </si>
  <si>
    <t>OMG / CAAA</t>
  </si>
  <si>
    <t>INST. BALATAS TRASERAS CON RECT. DE DISCOS / PURGADO DE FRENOS / INST. LAMINILLAS Y SEGUROS</t>
  </si>
  <si>
    <t>REEMP. DE BALATAS DELANTERAS Y TRASERAS / DIAG. FUGA DE ACEITE EJE IMPULSOR / DIAG. DESGASTE DE BANDA DE MOTOR</t>
  </si>
  <si>
    <t>INST. DE BUJES / INST. BANDA ACC (EMPLEADO AGENCIA TOYOTA CELAYA)</t>
  </si>
  <si>
    <t>S190 / A Y B / INST. FOCO INT. IZQ (CTE. SOLICITO AVALUO SE NOTIFICÓ A FERNANDO DE COMONUEVOS)</t>
  </si>
  <si>
    <t>ARQUITECTOS Y CONSTRUCIONES J&amp;M SA DE CV</t>
  </si>
  <si>
    <t>S210 / A Y B</t>
  </si>
  <si>
    <t>CSN / CAAAA</t>
  </si>
  <si>
    <t>S130 / A Y B (800.00)</t>
  </si>
  <si>
    <t>DIAG. AIRE ACC NO ENFRIA</t>
  </si>
  <si>
    <t>S120 (RECIBE SUSI) DA SEGUIMIENTO BETO (CITA AGENDADA A LAS 8:45, CTE. LLEGA 8:30 AM)</t>
  </si>
  <si>
    <t>DIAG. FUGA DE ACEITE DE MOTOR Y CAMBIO DE BANDA</t>
  </si>
  <si>
    <t>S250 / REEMP. FUNDA DE PALANCA / EMPAQUE DE PTA. TRASERA / INTERRUPTOR DE CRISTAL LADO CONDUCTOR (COSTO EMPLEADO TOYOTA)</t>
  </si>
  <si>
    <t>DIAG. PRUEBA AVANZADA DE BATERIA</t>
  </si>
  <si>
    <t>INST. CUBIERTA (SOLO SE RECIBE) / INST. DE PIEZAS VARIAS CTE NO SUPO EXPLICAR Y NO TENEMOS DPOK</t>
  </si>
  <si>
    <t>NW196644</t>
  </si>
  <si>
    <t>GPL311E</t>
  </si>
  <si>
    <t>RAMIREZ CARRILLO ANDREA ISABEL</t>
  </si>
  <si>
    <t>NW198097</t>
  </si>
  <si>
    <t>GRB616E</t>
  </si>
  <si>
    <t>GARCIA MORENO KARLA PAOLA</t>
  </si>
  <si>
    <t>LS026099</t>
  </si>
  <si>
    <t>GLA966D</t>
  </si>
  <si>
    <t>NIÑO MONTOYA FRANCISCO JAVIER</t>
  </si>
  <si>
    <t>GR8390B</t>
  </si>
  <si>
    <t>SEMMCO CONSTRUCCIONES S.A. DE C.V.</t>
  </si>
  <si>
    <t>9M081089</t>
  </si>
  <si>
    <t>GARCIA ARROYO LUZ MARIA</t>
  </si>
  <si>
    <t>G1443150</t>
  </si>
  <si>
    <t>GVM1733</t>
  </si>
  <si>
    <t>CALZADA VARGAS CATALINA</t>
  </si>
  <si>
    <t>CAMBIO DE ACEITE DE TRANSM. / ESCANEO ELECTRICO / CAMBIO RETÉN TRASERO DE LA TRANSMISIÓN</t>
  </si>
  <si>
    <t>S-138773</t>
  </si>
  <si>
    <t>MP163052</t>
  </si>
  <si>
    <t>GRS993C</t>
  </si>
  <si>
    <t>LEASEPLAN MEXICO S.A. DE C.V.</t>
  </si>
  <si>
    <t>D0099132</t>
  </si>
  <si>
    <t>SS95827</t>
  </si>
  <si>
    <t>BOTELLO AGUILLON JOSE</t>
  </si>
  <si>
    <t>GGN513E</t>
  </si>
  <si>
    <t>KJ025092</t>
  </si>
  <si>
    <t>GHE563D</t>
  </si>
  <si>
    <t>OCHOA GARCIA ANGELICA LETICIA</t>
  </si>
  <si>
    <t>S160 / A Y B (800.00)</t>
  </si>
  <si>
    <t>DIAG. RUIDO AL METER LA REVERSA Y TARDA EN ENTRAR</t>
  </si>
  <si>
    <t>BK007206</t>
  </si>
  <si>
    <t>GVJ491C</t>
  </si>
  <si>
    <t>RIVERA CAMARILLO ANDREA</t>
  </si>
  <si>
    <t xml:space="preserve">GALC / </t>
  </si>
  <si>
    <t>A Y F CON LAVADO (ANDREA) (SNACK: SALADO)</t>
  </si>
  <si>
    <t>P1336998</t>
  </si>
  <si>
    <t>VALADEZ TOVAR J ROSARIO</t>
  </si>
  <si>
    <t>PT119273</t>
  </si>
  <si>
    <t>ALVAREZ ZARATE JORGE</t>
  </si>
  <si>
    <t>FK016938</t>
  </si>
  <si>
    <t>GMN701E</t>
  </si>
  <si>
    <t>GONZALEZ MARTINEZ JOSE LUIS</t>
  </si>
  <si>
    <t>HK011862</t>
  </si>
  <si>
    <t>GKY931D</t>
  </si>
  <si>
    <t>GALVAN JARAMILLO MA. TERESA</t>
  </si>
  <si>
    <t>GV5910C</t>
  </si>
  <si>
    <t>VALENCIA LAZARO SALVADOR ALBERTO</t>
  </si>
  <si>
    <t>PU602106</t>
  </si>
  <si>
    <t>39F604</t>
  </si>
  <si>
    <t>EVERTIS DE MEXICO SA DE CV</t>
  </si>
  <si>
    <t>CAMRY H</t>
  </si>
  <si>
    <t>NP362699</t>
  </si>
  <si>
    <t>ALVARADO LARA DELIA</t>
  </si>
  <si>
    <t>LM130574</t>
  </si>
  <si>
    <t>GT1650A</t>
  </si>
  <si>
    <t>TEGRANT DE MEXICO SA DE CV</t>
  </si>
  <si>
    <t>MK013435</t>
  </si>
  <si>
    <t>GSW731E</t>
  </si>
  <si>
    <t>DELGADO PEREZ ANGELICA MARIA</t>
  </si>
  <si>
    <t>DIAG. ERROR EN BLOQUEO DE SISTEMA DE FRENOS</t>
  </si>
  <si>
    <t>MW140533</t>
  </si>
  <si>
    <t>A54BHU</t>
  </si>
  <si>
    <t>LR115683</t>
  </si>
  <si>
    <t>GLL0101</t>
  </si>
  <si>
    <t>KS012614</t>
  </si>
  <si>
    <t>GVW699D</t>
  </si>
  <si>
    <t>COMERCIALIZADORA GAB SA DE CV</t>
  </si>
  <si>
    <t>B76BHK</t>
  </si>
  <si>
    <t>TRAV419-</t>
  </si>
  <si>
    <t>D0005230</t>
  </si>
  <si>
    <t>DT6672A</t>
  </si>
  <si>
    <t>M1318147</t>
  </si>
  <si>
    <t>N10BHK</t>
  </si>
  <si>
    <t>MS519596</t>
  </si>
  <si>
    <t>HIGHLAN</t>
  </si>
  <si>
    <t>S60 / REEMP. BALATAS DELANTERAS</t>
  </si>
  <si>
    <t>N4002093</t>
  </si>
  <si>
    <t>UK53042</t>
  </si>
  <si>
    <t>MS528127</t>
  </si>
  <si>
    <t>M18BHR</t>
  </si>
  <si>
    <t>DIAG. PTA CORREDIZA SE ABRE SOLA</t>
  </si>
  <si>
    <t>ROSAS HERNANDEZ GUILLERMO RAUL</t>
  </si>
  <si>
    <t>GJG776C</t>
  </si>
  <si>
    <t>CARREÑO SERRANO MARIA GUADALUPE</t>
  </si>
  <si>
    <t>KD028170</t>
  </si>
  <si>
    <t>GXP020B</t>
  </si>
  <si>
    <t>RAMIREZ PROCEL MARIA SUSANA HILARIA</t>
  </si>
  <si>
    <t>DIAG. SISTEMA ELECTRICO A SISTEMA ELÉCTRICO (UNIDAD DE HYP) (SE LE COMENTÓ A H Y P QUE ENTREGARA LA UNIDAD DESDE EL MARTES 11 POR LA TARDE DEBIDO A QUE SE PROGRAMÓ PARA TRABAJAR A PRIMERA HORA EL MIÉRCOLES)</t>
  </si>
  <si>
    <t>N3160090</t>
  </si>
  <si>
    <t>68L466</t>
  </si>
  <si>
    <t>LOPEZ BARRERA MA CARMEN</t>
  </si>
  <si>
    <t>HS894197</t>
  </si>
  <si>
    <t>GTS781C</t>
  </si>
  <si>
    <t>VIGUERIAS ARREDONDO JOSE SAMUEL</t>
  </si>
  <si>
    <t>J1612646</t>
  </si>
  <si>
    <t>RIVAS FRANCISCO RAFAEL</t>
  </si>
  <si>
    <t>K0180391</t>
  </si>
  <si>
    <t>GW8904A</t>
  </si>
  <si>
    <t>PALOALTO CERVANTES ROBERTO</t>
  </si>
  <si>
    <t>L3107454</t>
  </si>
  <si>
    <t>67L532</t>
  </si>
  <si>
    <t>NAVAR TERRAZAS JOSE LUIS</t>
  </si>
  <si>
    <t>NS133032</t>
  </si>
  <si>
    <t>69L374</t>
  </si>
  <si>
    <t>TORRES SANCHEZ MA. BERTHA</t>
  </si>
  <si>
    <t>EU024295</t>
  </si>
  <si>
    <t>GWA170D</t>
  </si>
  <si>
    <t>COMPRAVENTA DE ALIMENTOS GRANOS Y FORR</t>
  </si>
  <si>
    <t>DCAMRYV6</t>
  </si>
  <si>
    <t>NS124289</t>
  </si>
  <si>
    <t>LEASEPLAN MEXICO S.A DE C.V</t>
  </si>
  <si>
    <t>S290 / DIAG. AC NO ENFRIA / A Y B</t>
  </si>
  <si>
    <t>F0267430</t>
  </si>
  <si>
    <t>FY5322C</t>
  </si>
  <si>
    <t>GP510410</t>
  </si>
  <si>
    <t>GWW877B</t>
  </si>
  <si>
    <t>PEREZ TORRES DANIEL</t>
  </si>
  <si>
    <t>S160 / INST. BALATAS TRASERAS</t>
  </si>
  <si>
    <t>FK007775</t>
  </si>
  <si>
    <t>GTD655C</t>
  </si>
  <si>
    <t>ARREGUIN MEDINA ANA MARIA</t>
  </si>
  <si>
    <t>GK002845</t>
  </si>
  <si>
    <t>GRV770B</t>
  </si>
  <si>
    <t>MARTINEZ VALENZUELA LORENA</t>
  </si>
  <si>
    <t>G0166693</t>
  </si>
  <si>
    <t>LOPEZ JIMENEZ JUAN CARLOS</t>
  </si>
  <si>
    <t>PP141443</t>
  </si>
  <si>
    <t>VELAZQUEZ SOLIS FRANCISCO</t>
  </si>
  <si>
    <t>G1443694</t>
  </si>
  <si>
    <t>X57AGC</t>
  </si>
  <si>
    <t>RIVERA IBARRA FRANCISCO JAVIER</t>
  </si>
  <si>
    <t>INST. AMORT. TRASEROS</t>
  </si>
  <si>
    <t>KS970926</t>
  </si>
  <si>
    <t>LAPORTA DE CASO MIGUEL ANGEL</t>
  </si>
  <si>
    <t>P0430135</t>
  </si>
  <si>
    <t>ZUÑIGA ARMAS DANIEL ALEJANDRO</t>
  </si>
  <si>
    <t>J0256069</t>
  </si>
  <si>
    <t>FY5313C</t>
  </si>
  <si>
    <t>PRODUCTORES AGRICOLAS DEL MODU SALVATI</t>
  </si>
  <si>
    <t>IHILUX     RI NUEME</t>
  </si>
  <si>
    <t>EP043322</t>
  </si>
  <si>
    <t>GTN194C</t>
  </si>
  <si>
    <t>CONSTRUPISOS 2000 S.A. DE C.V.</t>
  </si>
  <si>
    <t>INST. DESCANSABRAZOS POR GARANTIA</t>
  </si>
  <si>
    <t>NJ018213</t>
  </si>
  <si>
    <t>GYW656D</t>
  </si>
  <si>
    <t>AGUILAR ORTIZ ALEJANDRO</t>
  </si>
  <si>
    <t>A Y F CON LAVADO (FERNANDO) (SNACK: DULCE)</t>
  </si>
  <si>
    <t>P3038526</t>
  </si>
  <si>
    <t>CHAVEZ ZUÑIGA JOSE GUMARO</t>
  </si>
  <si>
    <t>BC739281</t>
  </si>
  <si>
    <t>GJH083C</t>
  </si>
  <si>
    <t>RUIZ MORENO JUAN BERNARDO</t>
  </si>
  <si>
    <t>J1615170</t>
  </si>
  <si>
    <t>J62AXF</t>
  </si>
  <si>
    <t>NAMUH SA DE CV</t>
  </si>
  <si>
    <t>REV DE BALATAS PARA IDENTIFICAR SI REQUIERE REEMPLAZO</t>
  </si>
  <si>
    <t>HK015208</t>
  </si>
  <si>
    <t>6M022548</t>
  </si>
  <si>
    <t>GS2038C</t>
  </si>
  <si>
    <t>LOPEZ VARGAS FELIX MARTIN</t>
  </si>
  <si>
    <t>NS128894</t>
  </si>
  <si>
    <t>70RD1E</t>
  </si>
  <si>
    <t>RODRIGUEZ SERVIN LUIS OMAR</t>
  </si>
  <si>
    <t>MJ034266</t>
  </si>
  <si>
    <t>22U288</t>
  </si>
  <si>
    <t>ROSAS RAMIREZ JESUS ALBERTO</t>
  </si>
  <si>
    <t>LM128977</t>
  </si>
  <si>
    <t>JW78514</t>
  </si>
  <si>
    <t>LABORATORIOS DESPPO SA DE CV</t>
  </si>
  <si>
    <t>PT028369</t>
  </si>
  <si>
    <t>ROJAS RIOS JUAN FRANCISCO</t>
  </si>
  <si>
    <t>DESGLOSADO: 35 CPU´S / 4 BIENVENIDA = 39</t>
  </si>
  <si>
    <t>CAMP.</t>
  </si>
  <si>
    <t>TOTAL HORAS</t>
  </si>
  <si>
    <t>Suma de $</t>
  </si>
  <si>
    <t xml:space="preserve"> </t>
  </si>
  <si>
    <t>REPORTE:</t>
  </si>
  <si>
    <t>Costo hora mano de obra: 835.20</t>
  </si>
  <si>
    <t>CITAS ASESORES</t>
  </si>
  <si>
    <t>TOTAL</t>
  </si>
  <si>
    <t>PROG. CITAS</t>
  </si>
  <si>
    <t>MAYORES</t>
  </si>
  <si>
    <t>SERV. MOV. 2023</t>
  </si>
  <si>
    <t>ENERO</t>
  </si>
  <si>
    <t>FRANK</t>
  </si>
  <si>
    <t>COMIDA ASESORES:</t>
  </si>
  <si>
    <t>FEBRERO</t>
  </si>
  <si>
    <t>ERIKA</t>
  </si>
  <si>
    <t>1:30 - 3:00</t>
  </si>
  <si>
    <t>MARZO</t>
  </si>
  <si>
    <t>BETO</t>
  </si>
  <si>
    <t>1:00 - 2:30</t>
  </si>
  <si>
    <t>ABRIL</t>
  </si>
  <si>
    <t>2:30 - 4:00</t>
  </si>
  <si>
    <t>MAYO</t>
  </si>
  <si>
    <t>JUNIO</t>
  </si>
  <si>
    <t>JULIO</t>
  </si>
  <si>
    <t>AGOSTO</t>
  </si>
  <si>
    <t>SEPTIEMBRE</t>
  </si>
  <si>
    <t>Total general $</t>
  </si>
  <si>
    <t>OCTUBRE</t>
  </si>
  <si>
    <t>NOVIEMBRE</t>
  </si>
  <si>
    <t>DICIEMBRE</t>
  </si>
  <si>
    <t>marzo</t>
  </si>
  <si>
    <t>ESTATUS CITAS PROGRAMADAS</t>
  </si>
  <si>
    <t>Cuenta de VIN</t>
  </si>
  <si>
    <t>Etiquetas de columna</t>
  </si>
  <si>
    <t>Etiquetas de fila</t>
  </si>
  <si>
    <t>Total general</t>
  </si>
  <si>
    <t>(en blanco)</t>
  </si>
  <si>
    <t>FECHA/HO</t>
  </si>
  <si>
    <t>RA ORD.</t>
  </si>
  <si>
    <t>A?O</t>
  </si>
  <si>
    <t>CONFIRMADA</t>
  </si>
  <si>
    <t>BS158715</t>
  </si>
  <si>
    <t>UL0955H</t>
  </si>
  <si>
    <t>GWF502C</t>
  </si>
  <si>
    <t>NS118570</t>
  </si>
  <si>
    <t>68L822</t>
  </si>
  <si>
    <t>MENDOZA ALFARO ESTEFANIA</t>
  </si>
  <si>
    <t>S 0000144192</t>
  </si>
  <si>
    <t>S 0000144188</t>
  </si>
  <si>
    <t>LUZ MARIA GARCIA ARROYO</t>
  </si>
  <si>
    <t>G 0000144187</t>
  </si>
  <si>
    <t>S 0000144204</t>
  </si>
  <si>
    <t>S 0000144194</t>
  </si>
  <si>
    <t>ANGELICA LETICIA OCHOA GARCIA</t>
  </si>
  <si>
    <t>S 0000144195</t>
  </si>
  <si>
    <t>S 0000144203</t>
  </si>
  <si>
    <t>S 0000144181</t>
  </si>
  <si>
    <t>S 0000144182</t>
  </si>
  <si>
    <t>G 0000144186</t>
  </si>
  <si>
    <t>T 0000144185</t>
  </si>
  <si>
    <t>S 0000144190</t>
  </si>
  <si>
    <t>T 0000144193</t>
  </si>
  <si>
    <t>I 0000144197</t>
  </si>
  <si>
    <t>S 0000144199</t>
  </si>
  <si>
    <t>S 0000144202</t>
  </si>
  <si>
    <t>S 0000144184</t>
  </si>
  <si>
    <t>S 0000144200</t>
  </si>
  <si>
    <t>S 0000144207</t>
  </si>
  <si>
    <t>S 0000144211</t>
  </si>
  <si>
    <t>S 0000144212</t>
  </si>
  <si>
    <t>S 0000144214</t>
  </si>
  <si>
    <t>S 0000144174</t>
  </si>
  <si>
    <t>S 0000144175</t>
  </si>
  <si>
    <t>S 0000144215</t>
  </si>
  <si>
    <t>S 0000144176</t>
  </si>
  <si>
    <t>S 0000144217</t>
  </si>
  <si>
    <t>S 0000144178</t>
  </si>
  <si>
    <t>S 0000144179</t>
  </si>
  <si>
    <t>S 0000144218</t>
  </si>
  <si>
    <t>S 0000144180</t>
  </si>
  <si>
    <t>S 0000144219</t>
  </si>
  <si>
    <t>S138773</t>
  </si>
  <si>
    <t>T138407</t>
  </si>
  <si>
    <t>Columna2</t>
  </si>
  <si>
    <t>Columna3</t>
  </si>
  <si>
    <t>Columna4</t>
  </si>
  <si>
    <t>Columna5</t>
  </si>
  <si>
    <t>Columna6</t>
  </si>
  <si>
    <t>TABLERO</t>
  </si>
  <si>
    <t>SISTEMA</t>
  </si>
  <si>
    <t>CAAA / GALC / JOAM</t>
  </si>
  <si>
    <t>ECAZA1,</t>
  </si>
  <si>
    <t>A Y F CON LAVADO (RAY) (SNACK: DULCE)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</si>
</sst>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quot;$&quot;* #,##0.00_-;\-&quot;$&quot;* #,##0.00_-;_-&quot;$&quot;* &quot;-&quot;??_-;_-@_-"/>
    <numFmt numFmtId="165" formatCode="hh:mm;@"/>
    <numFmt numFmtId="166" formatCode="dd/mm/yyyy;@"/>
  </numFmts>
  <fonts count="56">
    <font>
      <sz val="11"/>
      <color theme="1"/>
      <name val="Calibri"/>
      <family val="2"/>
      <scheme val="minor"/>
    </font>
    <font>
      <sz val="11"/>
      <color theme="1"/>
      <name val="Calibri"/>
      <family val="2"/>
      <scheme val="minor"/>
    </font>
    <font>
      <sz val="8"/>
      <name val="Calibri"/>
      <family val="2"/>
      <scheme val="minor"/>
    </font>
    <font>
      <sz val="11"/>
      <name val="Calibri"/>
      <family val="2"/>
      <scheme val="minor"/>
    </font>
    <font>
      <sz val="9"/>
      <name val="Calibri"/>
      <family val="2"/>
      <scheme val="minor"/>
    </font>
    <font>
      <sz val="10"/>
      <name val="Calibri"/>
      <family val="2"/>
      <scheme val="minor"/>
    </font>
    <font>
      <b/>
      <sz val="10"/>
      <name val="Calibri"/>
      <family val="2"/>
      <scheme val="minor"/>
    </font>
    <font>
      <b/>
      <sz val="15"/>
      <color theme="1"/>
      <name val="Calibri"/>
      <family val="2"/>
      <scheme val="minor"/>
    </font>
    <font>
      <b/>
      <i/>
      <u/>
      <sz val="10"/>
      <name val="Calibri"/>
      <family val="2"/>
      <scheme val="minor"/>
    </font>
    <font>
      <sz val="10"/>
      <color rgb="FFFF0000"/>
      <name val="Calibri"/>
      <family val="2"/>
      <scheme val="minor"/>
    </font>
    <font>
      <b/>
      <sz val="11"/>
      <color theme="1"/>
      <name val="Calibri"/>
      <family val="2"/>
      <scheme val="minor"/>
    </font>
    <font>
      <sz val="11"/>
      <color rgb="FF000000"/>
      <name val="Calibri"/>
      <family val="2"/>
      <scheme val="minor"/>
    </font>
    <font>
      <b/>
      <sz val="10"/>
      <color theme="0"/>
      <name val="Calibri"/>
      <family val="2"/>
      <scheme val="minor"/>
    </font>
    <font>
      <b/>
      <i/>
      <sz val="10"/>
      <name val="Calibri"/>
      <family val="2"/>
      <scheme val="minor"/>
    </font>
    <font>
      <b/>
      <sz val="9"/>
      <color theme="1"/>
      <name val="Calibri"/>
      <family val="2"/>
      <scheme val="minor"/>
    </font>
    <font>
      <sz val="11"/>
      <color theme="0"/>
      <name val="Calibri"/>
      <family val="2"/>
      <scheme val="minor"/>
    </font>
    <font>
      <b/>
      <sz val="11"/>
      <name val="Calibri"/>
      <family val="2"/>
      <scheme val="minor"/>
    </font>
    <font>
      <b/>
      <i/>
      <u/>
      <sz val="11"/>
      <name val="Calibri"/>
      <family val="2"/>
      <scheme val="minor"/>
    </font>
    <font>
      <sz val="11"/>
      <color rgb="FFFF0000"/>
      <name val="Calibri"/>
      <family val="2"/>
      <scheme val="minor"/>
    </font>
    <font>
      <sz val="10"/>
      <color theme="1"/>
      <name val="Calibri"/>
      <family val="2"/>
      <scheme val="minor"/>
    </font>
    <font>
      <b/>
      <sz val="10"/>
      <name val="Amasis MT Pro Black"/>
      <family val="1"/>
    </font>
    <font>
      <b/>
      <sz val="11"/>
      <color rgb="FFFF0000"/>
      <name val="Calibri"/>
      <family val="2"/>
      <scheme val="minor"/>
    </font>
    <font>
      <b/>
      <sz val="15"/>
      <color theme="0"/>
      <name val="Calibri"/>
      <family val="2"/>
      <scheme val="minor"/>
    </font>
    <font>
      <b/>
      <i/>
      <u/>
      <sz val="10"/>
      <color rgb="FFFF0000"/>
      <name val="Calibri"/>
      <family val="2"/>
      <scheme val="minor"/>
    </font>
    <font>
      <b/>
      <i/>
      <u/>
      <sz val="11"/>
      <color rgb="FFFF0000"/>
      <name val="Calibri"/>
      <family val="2"/>
      <scheme val="minor"/>
    </font>
    <font>
      <b/>
      <sz val="10"/>
      <color rgb="FFFF0000"/>
      <name val="Calibri"/>
      <family val="2"/>
      <scheme val="minor"/>
    </font>
    <font>
      <sz val="9"/>
      <color rgb="FFFF0000"/>
      <name val="Calibri"/>
      <family val="2"/>
      <scheme val="minor"/>
    </font>
    <font>
      <b/>
      <u/>
      <sz val="10"/>
      <name val="Calibri"/>
      <family val="2"/>
      <scheme val="minor"/>
    </font>
    <font>
      <b/>
      <sz val="11"/>
      <name val="Britannic Bold"/>
      <family val="2"/>
    </font>
    <font>
      <b/>
      <sz val="11"/>
      <color theme="1"/>
      <name val="Amasis MT Pro Black"/>
      <family val="1"/>
    </font>
    <font>
      <b/>
      <sz val="13"/>
      <color rgb="FFFF0000"/>
      <name val="Calibri"/>
      <family val="2"/>
      <scheme val="minor"/>
    </font>
    <font>
      <b/>
      <sz val="16"/>
      <color rgb="FFFF0000"/>
      <name val="Calibri"/>
      <family val="2"/>
      <scheme val="minor"/>
    </font>
    <font>
      <b/>
      <sz val="8"/>
      <name val="Calibri"/>
      <family val="2"/>
      <scheme val="minor"/>
    </font>
    <font>
      <b/>
      <i/>
      <u/>
      <sz val="11"/>
      <color theme="1"/>
      <name val="Calibri"/>
      <family val="2"/>
      <scheme val="minor"/>
    </font>
    <font>
      <sz val="12"/>
      <name val="Calibri"/>
      <family val="2"/>
      <scheme val="minor"/>
    </font>
    <font>
      <b/>
      <i/>
      <u/>
      <sz val="12"/>
      <name val="Calibri"/>
      <family val="2"/>
      <scheme val="minor"/>
    </font>
    <font>
      <b/>
      <sz val="12"/>
      <name val="Calibri"/>
      <family val="2"/>
      <scheme val="minor"/>
    </font>
    <font>
      <b/>
      <sz val="12"/>
      <name val="Amasis MT Pro Black"/>
      <family val="1"/>
    </font>
    <font>
      <sz val="12"/>
      <color theme="1"/>
      <name val="Calibri"/>
      <family val="2"/>
      <scheme val="minor"/>
    </font>
    <font>
      <b/>
      <sz val="12"/>
      <color theme="1"/>
      <name val="Calibri"/>
      <family val="2"/>
      <scheme val="minor"/>
    </font>
    <font>
      <sz val="11"/>
      <color theme="1"/>
      <name val="Amasis MT Pro Black"/>
      <family val="1"/>
    </font>
    <font>
      <sz val="12"/>
      <color theme="1"/>
      <name val="Amasis MT Pro Black"/>
      <family val="1"/>
    </font>
    <font>
      <sz val="14"/>
      <color theme="0"/>
      <name val="Calibri"/>
      <family val="2"/>
      <scheme val="minor"/>
    </font>
    <font>
      <b/>
      <sz val="14"/>
      <color theme="0"/>
      <name val="Calibri"/>
      <family val="2"/>
      <scheme val="minor"/>
    </font>
    <font>
      <b/>
      <u/>
      <sz val="14"/>
      <color theme="0"/>
      <name val="Calibri"/>
      <family val="2"/>
      <scheme val="minor"/>
    </font>
    <font>
      <sz val="14"/>
      <name val="Calibri"/>
      <family val="2"/>
      <scheme val="minor"/>
    </font>
    <font>
      <sz val="14"/>
      <color theme="1"/>
      <name val="Calibri"/>
      <family val="2"/>
      <scheme val="minor"/>
    </font>
    <font>
      <b/>
      <sz val="14"/>
      <name val="Calibri"/>
      <family val="2"/>
      <scheme val="minor"/>
    </font>
    <font>
      <b/>
      <i/>
      <u/>
      <sz val="14"/>
      <name val="Calibri"/>
      <family val="2"/>
      <scheme val="minor"/>
    </font>
    <font>
      <b/>
      <sz val="15"/>
      <color rgb="FFFF0000"/>
      <name val="Calibri"/>
      <family val="2"/>
      <scheme val="minor"/>
    </font>
    <font>
      <b/>
      <i/>
      <sz val="12"/>
      <color theme="1"/>
      <name val="Calibri"/>
      <family val="2"/>
      <scheme val="minor"/>
    </font>
    <font>
      <b/>
      <u/>
      <sz val="12"/>
      <name val="Calibri"/>
      <family val="2"/>
      <scheme val="minor"/>
    </font>
    <font>
      <sz val="11"/>
      <color rgb="FF000000"/>
      <name val="Calibri"/>
      <family val="2"/>
    </font>
    <font>
      <sz val="11"/>
      <name val="Calibri"/>
      <family val="2"/>
    </font>
    <font>
      <b/>
      <sz val="11"/>
      <color rgb="FF7030A0"/>
      <name val="Calibri"/>
      <family val="2"/>
      <scheme val="minor"/>
    </font>
    <font>
      <b/>
      <sz val="13"/>
      <color theme="1"/>
      <name val="Calibri"/>
      <family val="2"/>
      <scheme val="minor"/>
    </font>
  </fonts>
  <fills count="14">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5" tint="-0.249977111117893"/>
        <bgColor indexed="64"/>
      </patternFill>
    </fill>
    <fill>
      <patternFill patternType="solid">
        <fgColor rgb="FFFF33CC"/>
        <bgColor indexed="64"/>
      </patternFill>
    </fill>
    <fill>
      <patternFill patternType="solid">
        <fgColor rgb="FFFFE699"/>
        <bgColor indexed="64"/>
      </patternFill>
    </fill>
    <fill>
      <patternFill patternType="solid">
        <fgColor rgb="FFE2EFDA"/>
        <bgColor indexed="64"/>
      </patternFill>
    </fill>
    <fill>
      <patternFill patternType="solid">
        <fgColor rgb="FFDDEBF7"/>
        <bgColor indexed="64"/>
      </patternFill>
    </fill>
    <fill>
      <patternFill patternType="solid">
        <fgColor rgb="FFFF0000"/>
        <bgColor indexed="64"/>
      </patternFill>
    </fill>
    <fill>
      <patternFill patternType="solid">
        <fgColor theme="2" tint="-0.89999084444715716"/>
        <bgColor indexed="64"/>
      </patternFill>
    </fill>
    <fill>
      <patternFill patternType="solid">
        <fgColor rgb="FFCCCCFF"/>
        <bgColor indexed="64"/>
      </patternFill>
    </fill>
    <fill>
      <patternFill patternType="solid">
        <fgColor rgb="FF92D05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theme="9" tint="-0.499984740745262"/>
      </left>
      <right style="medium">
        <color theme="9" tint="-0.499984740745262"/>
      </right>
      <top style="medium">
        <color theme="9" tint="-0.499984740745262"/>
      </top>
      <bottom style="medium">
        <color theme="9" tint="-0.499984740745262"/>
      </bottom>
      <diagonal/>
    </border>
    <border>
      <left style="medium">
        <color rgb="FF0070C0"/>
      </left>
      <right style="medium">
        <color rgb="FF0070C0"/>
      </right>
      <top style="medium">
        <color rgb="FF0070C0"/>
      </top>
      <bottom style="medium">
        <color rgb="FF0070C0"/>
      </bottom>
      <diagonal/>
    </border>
    <border>
      <left style="medium">
        <color theme="5" tint="-0.499984740745262"/>
      </left>
      <right style="medium">
        <color theme="5" tint="-0.499984740745262"/>
      </right>
      <top style="medium">
        <color theme="5" tint="-0.499984740745262"/>
      </top>
      <bottom style="medium">
        <color theme="5" tint="-0.499984740745262"/>
      </bottom>
      <diagonal/>
    </border>
    <border>
      <left style="thin">
        <color indexed="64"/>
      </left>
      <right/>
      <top style="thin">
        <color indexed="64"/>
      </top>
      <bottom style="medium">
        <color theme="9" tint="-0.499984740745262"/>
      </bottom>
      <diagonal/>
    </border>
    <border>
      <left style="thick">
        <color rgb="FF7030A0"/>
      </left>
      <right style="thick">
        <color rgb="FF7030A0"/>
      </right>
      <top style="thick">
        <color rgb="FF7030A0"/>
      </top>
      <bottom style="thick">
        <color rgb="FF7030A0"/>
      </bottom>
      <diagonal/>
    </border>
    <border>
      <left style="thick">
        <color rgb="FFFF33CC"/>
      </left>
      <right style="thick">
        <color rgb="FFFF33CC"/>
      </right>
      <top style="thick">
        <color rgb="FFFF33CC"/>
      </top>
      <bottom style="thick">
        <color rgb="FFFF33CC"/>
      </bottom>
      <diagonal/>
    </border>
    <border>
      <left style="thick">
        <color rgb="FF7030A0"/>
      </left>
      <right/>
      <top style="thick">
        <color rgb="FF7030A0"/>
      </top>
      <bottom style="thick">
        <color rgb="FF7030A0"/>
      </bottom>
      <diagonal/>
    </border>
    <border>
      <left/>
      <right style="thick">
        <color rgb="FF7030A0"/>
      </right>
      <top style="thick">
        <color rgb="FF7030A0"/>
      </top>
      <bottom style="thick">
        <color rgb="FF7030A0"/>
      </bottom>
      <diagonal/>
    </border>
    <border>
      <left/>
      <right style="medium">
        <color rgb="FF0070C0"/>
      </right>
      <top style="thin">
        <color indexed="64"/>
      </top>
      <bottom style="medium">
        <color theme="9" tint="-0.499984740745262"/>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indexed="64"/>
      </bottom>
      <diagonal/>
    </border>
    <border>
      <left style="thick">
        <color rgb="FF0070C0"/>
      </left>
      <right style="thick">
        <color rgb="FF0070C0"/>
      </right>
      <top style="thick">
        <color rgb="FF0070C0"/>
      </top>
      <bottom style="thick">
        <color rgb="FF0070C0"/>
      </bottom>
      <diagonal/>
    </border>
    <border>
      <left/>
      <right/>
      <top/>
      <bottom style="thick">
        <color rgb="FF0070C0"/>
      </bottom>
      <diagonal/>
    </border>
    <border>
      <left/>
      <right/>
      <top style="thin">
        <color rgb="FF8EA9DB"/>
      </top>
      <bottom style="thin">
        <color rgb="FF8EA9DB"/>
      </bottom>
      <diagonal/>
    </border>
    <border>
      <left style="thin">
        <color indexed="64"/>
      </left>
      <right style="thin">
        <color indexed="64"/>
      </right>
      <top/>
      <bottom style="thin">
        <color indexed="64"/>
      </bottom>
      <diagonal/>
    </border>
    <border>
      <left style="thin">
        <color indexed="64"/>
      </left>
      <right style="thin">
        <color indexed="64"/>
      </right>
      <top style="thin">
        <color theme="1"/>
      </top>
      <bottom style="thin">
        <color indexed="64"/>
      </bottom>
      <diagonal/>
    </border>
    <border>
      <left style="medium">
        <color rgb="FF0070C0"/>
      </left>
      <right/>
      <top style="medium">
        <color rgb="FF0070C0"/>
      </top>
      <bottom/>
      <diagonal/>
    </border>
    <border>
      <left/>
      <right style="thick">
        <color rgb="FF7030A0"/>
      </right>
      <top style="medium">
        <color rgb="FF0070C0"/>
      </top>
      <bottom/>
      <diagonal/>
    </border>
    <border>
      <left style="thick">
        <color rgb="FF0070C0"/>
      </left>
      <right/>
      <top style="thick">
        <color rgb="FF0070C0"/>
      </top>
      <bottom/>
      <diagonal/>
    </border>
    <border>
      <left/>
      <right style="thick">
        <color rgb="FF0070C0"/>
      </right>
      <top style="thick">
        <color rgb="FF0070C0"/>
      </top>
      <bottom/>
      <diagonal/>
    </border>
    <border>
      <left style="thick">
        <color rgb="FF0070C0"/>
      </left>
      <right/>
      <top/>
      <bottom style="thick">
        <color rgb="FF0070C0"/>
      </bottom>
      <diagonal/>
    </border>
    <border>
      <left/>
      <right style="thick">
        <color rgb="FF0070C0"/>
      </right>
      <top/>
      <bottom style="thick">
        <color rgb="FF0070C0"/>
      </bottom>
      <diagonal/>
    </border>
    <border>
      <left style="medium">
        <color theme="5" tint="-0.499984740745262"/>
      </left>
      <right/>
      <top style="medium">
        <color theme="5" tint="-0.499984740745262"/>
      </top>
      <bottom style="medium">
        <color theme="5" tint="-0.499984740745262"/>
      </bottom>
      <diagonal/>
    </border>
    <border>
      <left/>
      <right style="medium">
        <color theme="5" tint="-0.499984740745262"/>
      </right>
      <top style="medium">
        <color theme="5" tint="-0.499984740745262"/>
      </top>
      <bottom style="medium">
        <color theme="5" tint="-0.499984740745262"/>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255">
    <xf numFmtId="0" fontId="0" fillId="0" borderId="0" xfId="0"/>
    <xf numFmtId="0" fontId="3" fillId="0" borderId="0" xfId="0" applyFont="1"/>
    <xf numFmtId="0" fontId="4" fillId="0" borderId="0" xfId="0" applyFont="1"/>
    <xf numFmtId="0" fontId="4" fillId="0" borderId="0" xfId="0" applyFont="1" applyAlignment="1">
      <alignment vertical="center"/>
    </xf>
    <xf numFmtId="14" fontId="0" fillId="0" borderId="0" xfId="0" applyNumberFormat="1"/>
    <xf numFmtId="20" fontId="0" fillId="0" borderId="0" xfId="0" applyNumberFormat="1"/>
    <xf numFmtId="14" fontId="5" fillId="0" borderId="0" xfId="0" applyNumberFormat="1" applyFont="1" applyAlignment="1">
      <alignment horizontal="left" vertical="center"/>
    </xf>
    <xf numFmtId="0" fontId="5" fillId="0" borderId="0" xfId="0" applyFont="1" applyAlignment="1">
      <alignment vertical="center"/>
    </xf>
    <xf numFmtId="0" fontId="5" fillId="0" borderId="0" xfId="0" applyFont="1" applyAlignment="1">
      <alignment horizontal="center" vertical="center"/>
    </xf>
    <xf numFmtId="20" fontId="5" fillId="0" borderId="0" xfId="0" applyNumberFormat="1" applyFont="1" applyAlignment="1">
      <alignment horizontal="center" vertical="center"/>
    </xf>
    <xf numFmtId="0" fontId="7" fillId="0" borderId="0" xfId="0" applyFont="1"/>
    <xf numFmtId="165" fontId="5" fillId="0" borderId="0" xfId="0" applyNumberFormat="1" applyFont="1" applyAlignment="1">
      <alignment horizontal="center" vertical="center"/>
    </xf>
    <xf numFmtId="0" fontId="9" fillId="0" borderId="0" xfId="0" applyFont="1"/>
    <xf numFmtId="0" fontId="0" fillId="0" borderId="0" xfId="0" applyAlignment="1">
      <alignment horizontal="left"/>
    </xf>
    <xf numFmtId="0" fontId="4" fillId="0" borderId="0" xfId="0" applyFont="1" applyAlignment="1">
      <alignment horizontal="center"/>
    </xf>
    <xf numFmtId="0" fontId="5" fillId="0" borderId="0" xfId="0" applyFont="1"/>
    <xf numFmtId="21" fontId="0" fillId="0" borderId="0" xfId="0" applyNumberForma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xf numFmtId="0" fontId="0" fillId="10" borderId="0" xfId="0" applyFill="1" applyAlignment="1">
      <alignment horizontal="center" vertical="center" wrapText="1"/>
    </xf>
    <xf numFmtId="166" fontId="0" fillId="10" borderId="0" xfId="0" applyNumberFormat="1" applyFill="1" applyAlignment="1">
      <alignment horizontal="center" vertical="center" wrapText="1"/>
    </xf>
    <xf numFmtId="4" fontId="0" fillId="0" borderId="0" xfId="0" applyNumberFormat="1"/>
    <xf numFmtId="166" fontId="0" fillId="0" borderId="0" xfId="0" applyNumberFormat="1"/>
    <xf numFmtId="0" fontId="0" fillId="0" borderId="0" xfId="0" applyAlignment="1">
      <alignment horizontal="center"/>
    </xf>
    <xf numFmtId="14" fontId="4" fillId="0" borderId="0" xfId="0" applyNumberFormat="1" applyFont="1"/>
    <xf numFmtId="0" fontId="4" fillId="0" borderId="0" xfId="0" applyFont="1" applyAlignment="1">
      <alignment horizontal="left"/>
    </xf>
    <xf numFmtId="0" fontId="10" fillId="0" borderId="0" xfId="0" pivotButton="1" applyFont="1"/>
    <xf numFmtId="0" fontId="10" fillId="0" borderId="0" xfId="0" applyFont="1"/>
    <xf numFmtId="0" fontId="10" fillId="0" borderId="0" xfId="0" applyFont="1" applyAlignment="1">
      <alignment horizontal="left"/>
    </xf>
    <xf numFmtId="0" fontId="10" fillId="0" borderId="0" xfId="0" applyFont="1" applyAlignment="1">
      <alignment horizontal="center"/>
    </xf>
    <xf numFmtId="14" fontId="12" fillId="2" borderId="20" xfId="0" applyNumberFormat="1" applyFont="1" applyFill="1" applyBorder="1" applyAlignment="1">
      <alignment horizontal="center" vertical="center" wrapText="1"/>
    </xf>
    <xf numFmtId="43" fontId="5" fillId="0" borderId="0" xfId="2" applyFont="1" applyAlignment="1">
      <alignment horizontal="center" vertical="center"/>
    </xf>
    <xf numFmtId="0" fontId="11" fillId="0" borderId="0" xfId="0" applyFont="1" applyAlignment="1">
      <alignment wrapText="1"/>
    </xf>
    <xf numFmtId="14" fontId="11" fillId="0" borderId="0" xfId="0" applyNumberFormat="1" applyFont="1"/>
    <xf numFmtId="0" fontId="0" fillId="10" borderId="0" xfId="0" applyFill="1" applyAlignment="1">
      <alignment horizontal="left" vertical="center"/>
    </xf>
    <xf numFmtId="0" fontId="11" fillId="0" borderId="18" xfId="0" applyFont="1" applyBorder="1" applyAlignment="1">
      <alignment horizontal="left"/>
    </xf>
    <xf numFmtId="0" fontId="10" fillId="10" borderId="0" xfId="0" applyFont="1" applyFill="1" applyAlignment="1">
      <alignment horizontal="left" indent="1"/>
    </xf>
    <xf numFmtId="43" fontId="5" fillId="0" borderId="0" xfId="2" applyFont="1" applyBorder="1" applyAlignment="1">
      <alignment vertical="center"/>
    </xf>
    <xf numFmtId="43" fontId="5" fillId="0" borderId="0" xfId="2" applyFont="1" applyAlignment="1">
      <alignment vertical="center"/>
    </xf>
    <xf numFmtId="0" fontId="0" fillId="0" borderId="0" xfId="0" pivotButton="1"/>
    <xf numFmtId="0" fontId="4" fillId="0" borderId="0" xfId="0" applyFont="1" applyAlignment="1">
      <alignment horizontal="left" wrapText="1"/>
    </xf>
    <xf numFmtId="14" fontId="0" fillId="10" borderId="0" xfId="0" applyNumberFormat="1" applyFill="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wrapText="1"/>
    </xf>
    <xf numFmtId="0" fontId="14" fillId="0" borderId="0" xfId="0" applyFont="1" applyAlignment="1">
      <alignment horizontal="center" vertical="center"/>
    </xf>
    <xf numFmtId="43" fontId="5" fillId="0" borderId="0" xfId="2" applyFont="1" applyFill="1" applyAlignment="1">
      <alignment vertical="center"/>
    </xf>
    <xf numFmtId="0" fontId="13" fillId="0" borderId="0" xfId="0" applyFont="1" applyAlignment="1">
      <alignment horizontal="center" vertical="center"/>
    </xf>
    <xf numFmtId="14" fontId="3" fillId="0" borderId="0" xfId="0" applyNumberFormat="1" applyFont="1" applyAlignment="1">
      <alignment horizontal="left" vertical="center"/>
    </xf>
    <xf numFmtId="20" fontId="3" fillId="0" borderId="0" xfId="0" applyNumberFormat="1" applyFont="1" applyAlignment="1">
      <alignment horizontal="center" vertical="center"/>
    </xf>
    <xf numFmtId="43" fontId="3" fillId="0" borderId="0" xfId="2"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xf>
    <xf numFmtId="165" fontId="3" fillId="0" borderId="0" xfId="0" applyNumberFormat="1" applyFont="1" applyAlignment="1">
      <alignment horizontal="center" vertical="center"/>
    </xf>
    <xf numFmtId="165" fontId="16" fillId="0" borderId="0" xfId="0" applyNumberFormat="1" applyFont="1" applyAlignment="1">
      <alignment horizontal="left" vertical="center"/>
    </xf>
    <xf numFmtId="0" fontId="17" fillId="0" borderId="0" xfId="0" applyFont="1" applyAlignment="1">
      <alignment horizontal="center" vertical="center" wrapText="1"/>
    </xf>
    <xf numFmtId="43" fontId="16" fillId="0" borderId="0" xfId="2" applyFont="1" applyAlignment="1">
      <alignment vertical="center"/>
    </xf>
    <xf numFmtId="0" fontId="18" fillId="0" borderId="0" xfId="0" applyFont="1"/>
    <xf numFmtId="0" fontId="15" fillId="10" borderId="19" xfId="0" applyFont="1" applyFill="1" applyBorder="1" applyAlignment="1">
      <alignment horizontal="center" vertical="center" wrapText="1"/>
    </xf>
    <xf numFmtId="0" fontId="15" fillId="2" borderId="19" xfId="0" applyFont="1" applyFill="1" applyBorder="1" applyAlignment="1">
      <alignment horizontal="center" vertical="center" wrapText="1"/>
    </xf>
    <xf numFmtId="14" fontId="15" fillId="2" borderId="19" xfId="0" applyNumberFormat="1" applyFont="1" applyFill="1" applyBorder="1" applyAlignment="1">
      <alignment horizontal="center" vertical="center" wrapText="1"/>
    </xf>
    <xf numFmtId="0" fontId="15" fillId="2" borderId="19" xfId="0" applyFont="1" applyFill="1" applyBorder="1" applyAlignment="1">
      <alignment horizontal="left" vertical="center" wrapText="1"/>
    </xf>
    <xf numFmtId="14" fontId="3" fillId="0" borderId="0" xfId="0" applyNumberFormat="1" applyFont="1"/>
    <xf numFmtId="0" fontId="3" fillId="0" borderId="0" xfId="0" applyFont="1" applyAlignment="1">
      <alignment horizontal="left"/>
    </xf>
    <xf numFmtId="0" fontId="3" fillId="0" borderId="0" xfId="0" applyFont="1" applyAlignment="1">
      <alignment horizontal="center"/>
    </xf>
    <xf numFmtId="43" fontId="3" fillId="0" borderId="0" xfId="2" applyFont="1" applyAlignment="1">
      <alignment horizontal="center" vertical="center"/>
    </xf>
    <xf numFmtId="0" fontId="3" fillId="0" borderId="0" xfId="0" pivotButton="1" applyFont="1" applyAlignment="1">
      <alignment vertical="center"/>
    </xf>
    <xf numFmtId="14" fontId="3" fillId="0" borderId="0" xfId="0" applyNumberFormat="1" applyFont="1" applyAlignment="1">
      <alignment vertical="center"/>
    </xf>
    <xf numFmtId="0" fontId="16" fillId="0" borderId="0" xfId="0" applyFont="1" applyAlignment="1">
      <alignment vertical="center"/>
    </xf>
    <xf numFmtId="165" fontId="3" fillId="0" borderId="0" xfId="0" applyNumberFormat="1" applyFont="1" applyAlignment="1">
      <alignment vertical="center"/>
    </xf>
    <xf numFmtId="0" fontId="3" fillId="0" borderId="0" xfId="0" applyFont="1" applyAlignment="1">
      <alignment horizontal="left" vertical="center"/>
    </xf>
    <xf numFmtId="43" fontId="16" fillId="6" borderId="7" xfId="2" applyFont="1" applyFill="1" applyBorder="1" applyAlignment="1">
      <alignment horizontal="center" vertical="center"/>
    </xf>
    <xf numFmtId="0" fontId="16" fillId="6" borderId="7" xfId="0" applyFont="1" applyFill="1" applyBorder="1" applyAlignment="1">
      <alignment horizontal="center" vertical="center"/>
    </xf>
    <xf numFmtId="0" fontId="16" fillId="0" borderId="7" xfId="0" applyFont="1" applyBorder="1" applyAlignment="1">
      <alignment horizontal="center" vertical="center"/>
    </xf>
    <xf numFmtId="164" fontId="3" fillId="0" borderId="0" xfId="1" applyFont="1" applyAlignment="1">
      <alignment vertical="center"/>
    </xf>
    <xf numFmtId="165" fontId="3" fillId="0" borderId="0" xfId="0" applyNumberFormat="1" applyFont="1" applyAlignment="1">
      <alignment horizontal="left" vertical="center"/>
    </xf>
    <xf numFmtId="0" fontId="16" fillId="0" borderId="7" xfId="2" applyNumberFormat="1" applyFont="1" applyBorder="1" applyAlignment="1">
      <alignment horizontal="center" vertical="center"/>
    </xf>
    <xf numFmtId="0" fontId="3" fillId="0" borderId="0" xfId="0" pivotButton="1" applyFont="1" applyAlignment="1">
      <alignment horizontal="left" vertical="center"/>
    </xf>
    <xf numFmtId="0" fontId="16" fillId="0" borderId="0" xfId="0" applyFont="1" applyAlignment="1">
      <alignment horizontal="center" vertical="center"/>
    </xf>
    <xf numFmtId="43" fontId="16" fillId="0" borderId="0" xfId="2" applyFont="1" applyAlignment="1">
      <alignment horizontal="center" vertical="center"/>
    </xf>
    <xf numFmtId="0" fontId="16" fillId="0" borderId="0" xfId="0" applyFont="1" applyAlignment="1">
      <alignment horizontal="left" vertical="center"/>
    </xf>
    <xf numFmtId="14" fontId="16" fillId="0" borderId="0" xfId="0" applyNumberFormat="1" applyFont="1" applyAlignment="1">
      <alignment horizontal="center" vertical="center"/>
    </xf>
    <xf numFmtId="20" fontId="3" fillId="0" borderId="0" xfId="0" applyNumberFormat="1" applyFont="1" applyAlignment="1">
      <alignment vertical="center"/>
    </xf>
    <xf numFmtId="43" fontId="16" fillId="0" borderId="4" xfId="2" applyFont="1" applyBorder="1" applyAlignment="1">
      <alignment horizontal="center" vertical="center"/>
    </xf>
    <xf numFmtId="0" fontId="16" fillId="0" borderId="4" xfId="0" applyFont="1" applyBorder="1" applyAlignment="1">
      <alignment horizontal="center" vertical="center"/>
    </xf>
    <xf numFmtId="43" fontId="16" fillId="0" borderId="16" xfId="2" applyFont="1" applyBorder="1" applyAlignment="1">
      <alignment horizontal="center" vertical="center"/>
    </xf>
    <xf numFmtId="0" fontId="16" fillId="0" borderId="16" xfId="0" applyFont="1" applyBorder="1" applyAlignment="1">
      <alignment horizontal="center" vertical="center"/>
    </xf>
    <xf numFmtId="0" fontId="16" fillId="0" borderId="2" xfId="0" applyFont="1" applyBorder="1" applyAlignment="1">
      <alignment horizontal="center" vertical="center"/>
    </xf>
    <xf numFmtId="43" fontId="16" fillId="0" borderId="3" xfId="2" applyFont="1" applyBorder="1" applyAlignment="1">
      <alignment horizontal="left" vertical="center"/>
    </xf>
    <xf numFmtId="0" fontId="16" fillId="0" borderId="6" xfId="0" applyFont="1" applyBorder="1" applyAlignment="1">
      <alignment horizontal="center" vertical="center"/>
    </xf>
    <xf numFmtId="0" fontId="16" fillId="0" borderId="0" xfId="0" applyFont="1" applyAlignment="1">
      <alignment vertical="center" wrapText="1"/>
    </xf>
    <xf numFmtId="0" fontId="0" fillId="0" borderId="0" xfId="0" applyAlignment="1">
      <alignment vertical="center"/>
    </xf>
    <xf numFmtId="14" fontId="0" fillId="0" borderId="0" xfId="0" applyNumberFormat="1" applyAlignment="1">
      <alignment vertical="center"/>
    </xf>
    <xf numFmtId="0" fontId="16" fillId="0" borderId="0" xfId="0" applyFont="1" applyAlignment="1">
      <alignment horizontal="center"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6" fillId="0" borderId="0" xfId="0" applyFont="1" applyAlignment="1">
      <alignment horizontal="left" vertical="center" wrapText="1"/>
    </xf>
    <xf numFmtId="0" fontId="6" fillId="0" borderId="7" xfId="0" applyFont="1" applyBorder="1" applyAlignment="1">
      <alignment horizontal="center" vertical="center"/>
    </xf>
    <xf numFmtId="0" fontId="6" fillId="0" borderId="0" xfId="0" applyFont="1" applyAlignment="1">
      <alignment horizontal="left" vertical="center"/>
    </xf>
    <xf numFmtId="0" fontId="6" fillId="0" borderId="16" xfId="0" applyFont="1" applyBorder="1" applyAlignment="1">
      <alignment horizontal="center" vertical="center"/>
    </xf>
    <xf numFmtId="0" fontId="6" fillId="0" borderId="6" xfId="2" applyNumberFormat="1" applyFont="1" applyFill="1" applyBorder="1" applyAlignment="1">
      <alignment horizontal="center" vertical="center"/>
    </xf>
    <xf numFmtId="0" fontId="6" fillId="7" borderId="12" xfId="0" applyFont="1" applyFill="1" applyBorder="1" applyAlignment="1">
      <alignment horizontal="center" vertical="center"/>
    </xf>
    <xf numFmtId="0" fontId="6" fillId="8" borderId="11" xfId="0" applyFont="1" applyFill="1" applyBorder="1" applyAlignment="1">
      <alignment horizontal="center" vertical="center"/>
    </xf>
    <xf numFmtId="0" fontId="6" fillId="9" borderId="11" xfId="0" applyFont="1" applyFill="1" applyBorder="1" applyAlignment="1">
      <alignment horizontal="center" vertical="center"/>
    </xf>
    <xf numFmtId="0" fontId="19" fillId="0" borderId="0" xfId="0" applyFont="1"/>
    <xf numFmtId="0" fontId="20" fillId="0" borderId="0" xfId="0" applyFont="1" applyAlignment="1">
      <alignment horizontal="center" vertical="center" wrapText="1"/>
    </xf>
    <xf numFmtId="0" fontId="5" fillId="0" borderId="0" xfId="2" applyNumberFormat="1" applyFont="1" applyAlignment="1">
      <alignment vertical="center"/>
    </xf>
    <xf numFmtId="4" fontId="5" fillId="0" borderId="0" xfId="2" applyNumberFormat="1" applyFont="1" applyAlignment="1">
      <alignment vertical="center"/>
    </xf>
    <xf numFmtId="0" fontId="16" fillId="12" borderId="0" xfId="0" applyFont="1" applyFill="1" applyAlignment="1">
      <alignment horizontal="left" vertical="center"/>
    </xf>
    <xf numFmtId="0" fontId="16" fillId="12" borderId="0" xfId="0" applyFont="1" applyFill="1" applyAlignment="1">
      <alignment horizontal="center" vertical="center"/>
    </xf>
    <xf numFmtId="43" fontId="3" fillId="0" borderId="0" xfId="0" applyNumberFormat="1" applyFont="1" applyAlignment="1">
      <alignment horizontal="center" vertical="center"/>
    </xf>
    <xf numFmtId="0" fontId="10" fillId="0" borderId="0" xfId="0" applyFont="1" applyAlignment="1">
      <alignment horizontal="center" vertical="center"/>
    </xf>
    <xf numFmtId="14" fontId="18" fillId="0" borderId="0" xfId="0" applyNumberFormat="1" applyFont="1" applyAlignment="1">
      <alignment horizontal="left" vertical="center"/>
    </xf>
    <xf numFmtId="20" fontId="18" fillId="0" borderId="0" xfId="0" applyNumberFormat="1" applyFont="1" applyAlignment="1">
      <alignment horizontal="center" vertical="center"/>
    </xf>
    <xf numFmtId="43" fontId="18" fillId="0" borderId="0" xfId="2" applyFont="1" applyAlignment="1">
      <alignment vertical="center"/>
    </xf>
    <xf numFmtId="0" fontId="18" fillId="0" borderId="0" xfId="0" applyFont="1" applyAlignment="1">
      <alignment horizontal="center" vertical="center"/>
    </xf>
    <xf numFmtId="0" fontId="23" fillId="0" borderId="0" xfId="0" applyFont="1" applyAlignment="1">
      <alignment horizontal="left" vertical="center" wrapText="1"/>
    </xf>
    <xf numFmtId="0" fontId="24" fillId="0" borderId="0" xfId="0" applyFont="1" applyAlignment="1">
      <alignment horizontal="center" vertical="center" wrapText="1"/>
    </xf>
    <xf numFmtId="0" fontId="18" fillId="0" borderId="0" xfId="0" applyFont="1" applyAlignment="1">
      <alignment vertical="center"/>
    </xf>
    <xf numFmtId="165" fontId="18" fillId="0" borderId="0" xfId="0" applyNumberFormat="1" applyFont="1" applyAlignment="1">
      <alignment horizontal="center" vertical="center"/>
    </xf>
    <xf numFmtId="0" fontId="9" fillId="0" borderId="0" xfId="0" applyFont="1" applyAlignment="1">
      <alignment vertical="center"/>
    </xf>
    <xf numFmtId="14" fontId="9" fillId="0" borderId="0" xfId="0" applyNumberFormat="1" applyFont="1" applyAlignment="1">
      <alignment horizontal="left" vertical="center"/>
    </xf>
    <xf numFmtId="20" fontId="9" fillId="0" borderId="0" xfId="0" applyNumberFormat="1" applyFont="1" applyAlignment="1">
      <alignment horizontal="center" vertical="center"/>
    </xf>
    <xf numFmtId="43" fontId="9" fillId="0" borderId="0" xfId="2" applyFont="1" applyAlignment="1">
      <alignment vertical="center"/>
    </xf>
    <xf numFmtId="0" fontId="9" fillId="0" borderId="0" xfId="0" applyFont="1" applyAlignment="1">
      <alignment horizontal="center" vertical="center"/>
    </xf>
    <xf numFmtId="0" fontId="9" fillId="0" borderId="0" xfId="0" applyFont="1" applyAlignment="1">
      <alignment horizontal="left" vertical="center" wrapText="1"/>
    </xf>
    <xf numFmtId="165" fontId="9" fillId="0" borderId="0" xfId="0" applyNumberFormat="1" applyFont="1" applyAlignment="1">
      <alignment horizontal="center" vertical="center"/>
    </xf>
    <xf numFmtId="0" fontId="26" fillId="0" borderId="0" xfId="0" applyFont="1" applyAlignment="1">
      <alignment vertical="center"/>
    </xf>
    <xf numFmtId="0" fontId="4" fillId="0" borderId="0" xfId="0" applyFont="1" applyAlignment="1">
      <alignment horizontal="center" vertical="center"/>
    </xf>
    <xf numFmtId="165" fontId="6" fillId="0" borderId="0" xfId="0" applyNumberFormat="1" applyFont="1" applyAlignment="1">
      <alignment horizontal="center" vertical="center"/>
    </xf>
    <xf numFmtId="0" fontId="27" fillId="0" borderId="0" xfId="0" applyFont="1" applyAlignment="1">
      <alignment horizontal="center" vertical="center" wrapText="1"/>
    </xf>
    <xf numFmtId="0" fontId="21" fillId="0" borderId="0" xfId="0" applyFont="1" applyAlignment="1">
      <alignment horizontal="center"/>
    </xf>
    <xf numFmtId="0" fontId="28" fillId="0" borderId="0" xfId="0" applyFont="1" applyAlignment="1">
      <alignment horizontal="center" wrapText="1"/>
    </xf>
    <xf numFmtId="0" fontId="29" fillId="0" borderId="0" xfId="0" applyFont="1" applyAlignment="1">
      <alignment horizontal="center" vertical="center"/>
    </xf>
    <xf numFmtId="0" fontId="25" fillId="0" borderId="0" xfId="0" applyFont="1" applyAlignment="1">
      <alignment horizontal="center" vertical="center" wrapText="1"/>
    </xf>
    <xf numFmtId="165" fontId="31" fillId="0" borderId="0" xfId="0" applyNumberFormat="1" applyFont="1" applyAlignment="1">
      <alignment horizontal="left" vertical="center"/>
    </xf>
    <xf numFmtId="0" fontId="3" fillId="0" borderId="0" xfId="0" applyFont="1" applyAlignment="1">
      <alignment vertical="center" wrapText="1"/>
    </xf>
    <xf numFmtId="0" fontId="30" fillId="0" borderId="0" xfId="0" applyFont="1" applyAlignment="1">
      <alignment vertical="center"/>
    </xf>
    <xf numFmtId="0" fontId="10" fillId="0" borderId="0" xfId="0" applyFont="1" applyAlignment="1">
      <alignment vertical="center"/>
    </xf>
    <xf numFmtId="0" fontId="4" fillId="0" borderId="0" xfId="0" applyFont="1" applyAlignment="1">
      <alignment horizontal="left" vertical="center" wrapText="1"/>
    </xf>
    <xf numFmtId="0" fontId="2" fillId="0" borderId="0" xfId="0" applyFont="1" applyAlignment="1">
      <alignment horizontal="left" vertical="center" wrapText="1"/>
    </xf>
    <xf numFmtId="0" fontId="33" fillId="0" borderId="0" xfId="0" applyFont="1" applyAlignment="1">
      <alignment horizontal="center"/>
    </xf>
    <xf numFmtId="20" fontId="10" fillId="0" borderId="0" xfId="0" applyNumberFormat="1" applyFont="1"/>
    <xf numFmtId="0" fontId="0" fillId="0" borderId="0" xfId="0" applyAlignment="1">
      <alignment wrapText="1"/>
    </xf>
    <xf numFmtId="14" fontId="4" fillId="0" borderId="0" xfId="0" applyNumberFormat="1" applyFont="1" applyAlignment="1">
      <alignment horizontal="right"/>
    </xf>
    <xf numFmtId="20" fontId="0" fillId="0" borderId="0" xfId="0" applyNumberFormat="1" applyAlignment="1">
      <alignment horizontal="center" vertical="center"/>
    </xf>
    <xf numFmtId="0" fontId="26" fillId="0" borderId="0" xfId="0" applyFont="1" applyAlignment="1">
      <alignment horizontal="center" vertical="center"/>
    </xf>
    <xf numFmtId="0" fontId="26" fillId="0" borderId="0" xfId="0" applyFont="1"/>
    <xf numFmtId="14" fontId="26" fillId="0" borderId="0" xfId="0" applyNumberFormat="1" applyFont="1"/>
    <xf numFmtId="0" fontId="26" fillId="0" borderId="0" xfId="0" applyFont="1" applyAlignment="1">
      <alignment horizontal="left"/>
    </xf>
    <xf numFmtId="0" fontId="26" fillId="0" borderId="0" xfId="0" applyFont="1" applyAlignment="1">
      <alignment horizontal="center"/>
    </xf>
    <xf numFmtId="14" fontId="34" fillId="0" borderId="0" xfId="0" applyNumberFormat="1" applyFont="1" applyAlignment="1">
      <alignment horizontal="left" vertical="center"/>
    </xf>
    <xf numFmtId="20" fontId="34" fillId="0" borderId="0" xfId="0" applyNumberFormat="1" applyFont="1" applyAlignment="1">
      <alignment horizontal="center" vertical="center"/>
    </xf>
    <xf numFmtId="43" fontId="34" fillId="0" borderId="0" xfId="2" applyFont="1" applyAlignment="1">
      <alignment vertical="center"/>
    </xf>
    <xf numFmtId="0" fontId="34" fillId="0" borderId="0" xfId="0" applyFont="1" applyAlignment="1">
      <alignment horizontal="center" vertical="center"/>
    </xf>
    <xf numFmtId="0" fontId="35" fillId="0" borderId="0" xfId="0" applyFont="1" applyAlignment="1">
      <alignment horizontal="left" vertical="center" wrapText="1"/>
    </xf>
    <xf numFmtId="0" fontId="35" fillId="0" borderId="0" xfId="0" applyFont="1" applyAlignment="1">
      <alignment horizontal="center" vertical="center" wrapText="1"/>
    </xf>
    <xf numFmtId="0" fontId="34" fillId="0" borderId="0" xfId="0" applyFont="1" applyAlignment="1">
      <alignment vertical="center"/>
    </xf>
    <xf numFmtId="165" fontId="34" fillId="0" borderId="0" xfId="0" applyNumberFormat="1" applyFont="1" applyAlignment="1">
      <alignment horizontal="center" vertical="center"/>
    </xf>
    <xf numFmtId="0" fontId="34" fillId="0" borderId="0" xfId="0" applyFont="1" applyAlignment="1">
      <alignment horizontal="left" vertical="center" wrapText="1"/>
    </xf>
    <xf numFmtId="0" fontId="36" fillId="0" borderId="0" xfId="0" applyFont="1" applyAlignment="1">
      <alignment horizontal="center" vertical="center" wrapText="1"/>
    </xf>
    <xf numFmtId="0" fontId="37" fillId="0" borderId="0" xfId="0" applyFont="1" applyAlignment="1">
      <alignment horizontal="center" vertical="center" wrapText="1"/>
    </xf>
    <xf numFmtId="0" fontId="36" fillId="0" borderId="0" xfId="0" applyFont="1" applyAlignment="1">
      <alignment horizontal="left" vertical="center" wrapText="1"/>
    </xf>
    <xf numFmtId="0" fontId="38" fillId="0" borderId="0" xfId="0" applyFont="1"/>
    <xf numFmtId="0" fontId="38" fillId="0" borderId="0" xfId="0" applyFont="1" applyAlignment="1">
      <alignment horizontal="center"/>
    </xf>
    <xf numFmtId="20" fontId="38" fillId="0" borderId="0" xfId="0" applyNumberFormat="1" applyFont="1"/>
    <xf numFmtId="0" fontId="39" fillId="0" borderId="0" xfId="0" applyFont="1" applyAlignment="1">
      <alignment vertical="center"/>
    </xf>
    <xf numFmtId="165" fontId="21" fillId="0" borderId="0" xfId="0" applyNumberFormat="1" applyFont="1" applyAlignment="1">
      <alignment horizontal="center" vertical="center"/>
    </xf>
    <xf numFmtId="0" fontId="40" fillId="0" borderId="0" xfId="0" applyFont="1" applyAlignment="1">
      <alignment horizontal="center" vertical="center"/>
    </xf>
    <xf numFmtId="43" fontId="34" fillId="0" borderId="0" xfId="2" applyFont="1" applyAlignment="1">
      <alignment horizontal="center" vertical="center"/>
    </xf>
    <xf numFmtId="0" fontId="38" fillId="0" borderId="0" xfId="0" applyFont="1" applyAlignment="1">
      <alignment horizontal="center" vertical="center"/>
    </xf>
    <xf numFmtId="20" fontId="38" fillId="0" borderId="0" xfId="0" applyNumberFormat="1" applyFont="1" applyAlignment="1">
      <alignment horizontal="center" vertical="center"/>
    </xf>
    <xf numFmtId="0" fontId="39" fillId="0" borderId="0" xfId="0" applyFont="1" applyAlignment="1">
      <alignment horizontal="center" vertical="center"/>
    </xf>
    <xf numFmtId="0" fontId="41" fillId="0" borderId="0" xfId="0" applyFont="1" applyAlignment="1">
      <alignment horizontal="center" vertical="center"/>
    </xf>
    <xf numFmtId="0" fontId="34" fillId="0" borderId="0" xfId="0" applyFont="1"/>
    <xf numFmtId="0" fontId="16" fillId="0" borderId="0" xfId="0" applyFont="1" applyAlignment="1">
      <alignment horizontal="left" vertical="center" wrapText="1"/>
    </xf>
    <xf numFmtId="0" fontId="42" fillId="11" borderId="1" xfId="0" applyFont="1" applyFill="1" applyBorder="1" applyAlignment="1">
      <alignment horizontal="center" vertical="center" wrapText="1"/>
    </xf>
    <xf numFmtId="0" fontId="43" fillId="11" borderId="1" xfId="0" applyFont="1" applyFill="1" applyBorder="1" applyAlignment="1">
      <alignment horizontal="center" vertical="center" wrapText="1"/>
    </xf>
    <xf numFmtId="43" fontId="42" fillId="11" borderId="1" xfId="2" applyFont="1" applyFill="1" applyBorder="1" applyAlignment="1">
      <alignment horizontal="center" vertical="center" wrapText="1"/>
    </xf>
    <xf numFmtId="0" fontId="44" fillId="11" borderId="1" xfId="0" applyFont="1" applyFill="1" applyBorder="1" applyAlignment="1">
      <alignment horizontal="center" vertical="center" wrapText="1"/>
    </xf>
    <xf numFmtId="165" fontId="42" fillId="11" borderId="1" xfId="0" applyNumberFormat="1" applyFont="1" applyFill="1" applyBorder="1" applyAlignment="1">
      <alignment horizontal="center" vertical="center" wrapText="1"/>
    </xf>
    <xf numFmtId="0" fontId="42" fillId="11" borderId="15" xfId="0" applyFont="1" applyFill="1" applyBorder="1" applyAlignment="1">
      <alignment horizontal="center" vertical="center"/>
    </xf>
    <xf numFmtId="14" fontId="45" fillId="0" borderId="0" xfId="0" applyNumberFormat="1" applyFont="1" applyAlignment="1">
      <alignment horizontal="center" vertical="center"/>
    </xf>
    <xf numFmtId="20" fontId="45" fillId="0" borderId="0" xfId="0" applyNumberFormat="1" applyFont="1" applyAlignment="1">
      <alignment horizontal="center" vertical="center"/>
    </xf>
    <xf numFmtId="43" fontId="45" fillId="0" borderId="0" xfId="2" applyFont="1" applyAlignment="1">
      <alignment horizontal="center" vertical="center"/>
    </xf>
    <xf numFmtId="0" fontId="45" fillId="0" borderId="0" xfId="0" applyFont="1" applyAlignment="1">
      <alignment horizontal="center" vertical="center"/>
    </xf>
    <xf numFmtId="0" fontId="46" fillId="0" borderId="0" xfId="0" applyFont="1" applyAlignment="1">
      <alignment horizontal="center" vertical="center" wrapText="1"/>
    </xf>
    <xf numFmtId="0" fontId="46" fillId="0" borderId="0" xfId="0" applyFont="1" applyAlignment="1">
      <alignment horizontal="center" vertical="center"/>
    </xf>
    <xf numFmtId="20" fontId="46" fillId="0" borderId="0" xfId="0" applyNumberFormat="1" applyFont="1" applyAlignment="1">
      <alignment horizontal="center" vertical="center"/>
    </xf>
    <xf numFmtId="0" fontId="47" fillId="0" borderId="0" xfId="0" applyFont="1" applyAlignment="1">
      <alignment horizontal="center" vertical="center" wrapText="1"/>
    </xf>
    <xf numFmtId="0" fontId="48" fillId="0" borderId="0" xfId="0" applyFont="1" applyAlignment="1">
      <alignment horizontal="center" vertical="center" wrapText="1"/>
    </xf>
    <xf numFmtId="0" fontId="49" fillId="0" borderId="0" xfId="0" applyFont="1" applyAlignment="1">
      <alignment vertical="center"/>
    </xf>
    <xf numFmtId="0" fontId="16" fillId="0" borderId="0" xfId="0" applyFont="1"/>
    <xf numFmtId="0" fontId="17" fillId="0" borderId="0" xfId="0" applyFont="1" applyAlignment="1">
      <alignment horizontal="left" vertical="center" wrapText="1"/>
    </xf>
    <xf numFmtId="0" fontId="50" fillId="0" borderId="0" xfId="0" applyFont="1" applyAlignment="1">
      <alignment horizontal="center" vertical="center"/>
    </xf>
    <xf numFmtId="0" fontId="5" fillId="0" borderId="0" xfId="0" applyFont="1" applyAlignment="1">
      <alignment vertical="center" wrapText="1"/>
    </xf>
    <xf numFmtId="0" fontId="18" fillId="0" borderId="0" xfId="0" applyFont="1" applyAlignment="1">
      <alignment horizontal="center"/>
    </xf>
    <xf numFmtId="0" fontId="16" fillId="7" borderId="12" xfId="0" applyFont="1" applyFill="1" applyBorder="1" applyAlignment="1">
      <alignment horizontal="center" vertical="center"/>
    </xf>
    <xf numFmtId="0" fontId="16" fillId="8" borderId="11" xfId="0" applyFont="1" applyFill="1" applyBorder="1" applyAlignment="1">
      <alignment horizontal="center"/>
    </xf>
    <xf numFmtId="0" fontId="16" fillId="9" borderId="11" xfId="0" applyFont="1" applyFill="1" applyBorder="1" applyAlignment="1">
      <alignment horizontal="center"/>
    </xf>
    <xf numFmtId="43" fontId="0" fillId="0" borderId="0" xfId="2" applyFont="1"/>
    <xf numFmtId="165" fontId="5" fillId="0" borderId="0" xfId="0" applyNumberFormat="1" applyFont="1" applyAlignment="1">
      <alignment horizontal="left" vertical="center"/>
    </xf>
    <xf numFmtId="165" fontId="18" fillId="0" borderId="0" xfId="0" applyNumberFormat="1" applyFont="1" applyAlignment="1">
      <alignment horizontal="left" vertical="center"/>
    </xf>
    <xf numFmtId="165" fontId="9" fillId="0" borderId="0" xfId="0" applyNumberFormat="1" applyFont="1" applyAlignment="1">
      <alignment horizontal="left" vertical="center"/>
    </xf>
    <xf numFmtId="165" fontId="34" fillId="0" borderId="0" xfId="0" applyNumberFormat="1" applyFont="1" applyAlignment="1">
      <alignment horizontal="left" vertical="center"/>
    </xf>
    <xf numFmtId="0" fontId="38" fillId="0" borderId="0" xfId="0" applyFont="1" applyAlignment="1">
      <alignment horizontal="left" vertical="center"/>
    </xf>
    <xf numFmtId="43" fontId="34" fillId="0" borderId="0" xfId="2" applyFont="1" applyFill="1" applyAlignment="1">
      <alignment vertical="center"/>
    </xf>
    <xf numFmtId="14" fontId="34" fillId="0" borderId="0" xfId="0" applyNumberFormat="1" applyFont="1"/>
    <xf numFmtId="0" fontId="34" fillId="0" borderId="0" xfId="0" applyFont="1" applyAlignment="1">
      <alignment horizontal="left"/>
    </xf>
    <xf numFmtId="0" fontId="34" fillId="0" borderId="0" xfId="0" applyFont="1" applyAlignment="1">
      <alignment horizontal="center"/>
    </xf>
    <xf numFmtId="0" fontId="0" fillId="0" borderId="0" xfId="0" applyAlignment="1">
      <alignment horizontal="left" indent="1"/>
    </xf>
    <xf numFmtId="0" fontId="10" fillId="0" borderId="0" xfId="0" applyFont="1" applyAlignment="1">
      <alignment horizontal="left" indent="1"/>
    </xf>
    <xf numFmtId="0" fontId="10" fillId="10" borderId="0" xfId="0" applyFont="1" applyFill="1"/>
    <xf numFmtId="0" fontId="10" fillId="10" borderId="0" xfId="0" applyFont="1" applyFill="1" applyAlignment="1">
      <alignment horizontal="center" vertical="center"/>
    </xf>
    <xf numFmtId="0" fontId="46" fillId="0" borderId="0" xfId="0" applyFont="1" applyAlignment="1">
      <alignment horizontal="left" vertical="center" wrapText="1"/>
    </xf>
    <xf numFmtId="0" fontId="6" fillId="0" borderId="0" xfId="0" applyFont="1" applyAlignment="1">
      <alignment horizontal="center" vertical="center"/>
    </xf>
    <xf numFmtId="43" fontId="3" fillId="0" borderId="0" xfId="0" applyNumberFormat="1" applyFont="1" applyAlignment="1">
      <alignment horizontal="left" vertical="center"/>
    </xf>
    <xf numFmtId="43" fontId="3" fillId="13" borderId="0" xfId="0" applyNumberFormat="1" applyFont="1" applyFill="1" applyAlignment="1">
      <alignment horizontal="center" vertical="center"/>
    </xf>
    <xf numFmtId="43" fontId="34" fillId="0" borderId="0" xfId="0" applyNumberFormat="1" applyFont="1" applyAlignment="1">
      <alignment vertical="center"/>
    </xf>
    <xf numFmtId="0" fontId="52" fillId="0" borderId="0" xfId="0" applyFont="1"/>
    <xf numFmtId="14" fontId="52" fillId="0" borderId="0" xfId="0" applyNumberFormat="1" applyFont="1"/>
    <xf numFmtId="20" fontId="52" fillId="0" borderId="0" xfId="0" applyNumberFormat="1" applyFont="1"/>
    <xf numFmtId="0" fontId="52" fillId="0" borderId="0" xfId="0" applyFont="1" applyAlignment="1">
      <alignment horizontal="left"/>
    </xf>
    <xf numFmtId="0" fontId="53" fillId="0" borderId="0" xfId="0" applyFont="1"/>
    <xf numFmtId="21" fontId="52" fillId="0" borderId="0" xfId="0" applyNumberFormat="1" applyFont="1"/>
    <xf numFmtId="4" fontId="52" fillId="0" borderId="0" xfId="0" applyNumberFormat="1" applyFont="1"/>
    <xf numFmtId="0" fontId="19" fillId="0" borderId="0" xfId="0" applyFont="1" applyAlignment="1">
      <alignment horizontal="center" vertical="center"/>
    </xf>
    <xf numFmtId="20" fontId="36" fillId="0" borderId="0" xfId="0" applyNumberFormat="1" applyFont="1" applyAlignment="1">
      <alignment horizontal="center" vertical="center"/>
    </xf>
    <xf numFmtId="43" fontId="3" fillId="0" borderId="0" xfId="0" applyNumberFormat="1" applyFont="1" applyAlignment="1">
      <alignment vertical="center"/>
    </xf>
    <xf numFmtId="43" fontId="54" fillId="0" borderId="0" xfId="0" applyNumberFormat="1" applyFont="1" applyAlignment="1">
      <alignment horizontal="center" vertical="center"/>
    </xf>
    <xf numFmtId="43" fontId="3" fillId="13" borderId="0" xfId="0" applyNumberFormat="1" applyFont="1" applyFill="1" applyAlignment="1">
      <alignment vertical="center"/>
    </xf>
    <xf numFmtId="0" fontId="55" fillId="0" borderId="0" xfId="0" applyFont="1" applyAlignment="1">
      <alignment horizontal="center" vertical="center"/>
    </xf>
    <xf numFmtId="0" fontId="55" fillId="0" borderId="0" xfId="0" applyFont="1" applyAlignment="1">
      <alignment horizontal="center"/>
    </xf>
    <xf numFmtId="0" fontId="55" fillId="13" borderId="0" xfId="0" applyFont="1" applyFill="1" applyAlignment="1">
      <alignment horizontal="center"/>
    </xf>
    <xf numFmtId="43" fontId="16" fillId="5" borderId="0" xfId="2" applyFont="1" applyFill="1" applyBorder="1" applyAlignment="1">
      <alignment horizontal="center" vertical="center"/>
    </xf>
    <xf numFmtId="43" fontId="16" fillId="5" borderId="17" xfId="2" applyFont="1" applyFill="1" applyBorder="1" applyAlignment="1">
      <alignment horizontal="center" vertical="center"/>
    </xf>
    <xf numFmtId="0" fontId="16" fillId="0" borderId="27" xfId="0" applyFont="1" applyBorder="1" applyAlignment="1">
      <alignment horizontal="center" vertical="center"/>
    </xf>
    <xf numFmtId="0" fontId="16" fillId="0" borderId="28" xfId="0" applyFont="1" applyBorder="1" applyAlignment="1">
      <alignment horizontal="center" vertical="center"/>
    </xf>
    <xf numFmtId="0" fontId="22" fillId="4" borderId="0" xfId="0" applyFont="1" applyFill="1" applyAlignment="1">
      <alignment horizontal="center" vertical="center"/>
    </xf>
    <xf numFmtId="0" fontId="16" fillId="4" borderId="13" xfId="0" applyFont="1" applyFill="1" applyBorder="1" applyAlignment="1">
      <alignment horizontal="center" vertical="center"/>
    </xf>
    <xf numFmtId="0" fontId="16" fillId="4" borderId="14" xfId="0" applyFont="1" applyFill="1" applyBorder="1" applyAlignment="1">
      <alignment horizontal="center" vertical="center"/>
    </xf>
    <xf numFmtId="43" fontId="16" fillId="3" borderId="21" xfId="2" applyFont="1" applyFill="1" applyBorder="1" applyAlignment="1">
      <alignment horizontal="center" vertical="center"/>
    </xf>
    <xf numFmtId="43" fontId="16" fillId="3" borderId="22" xfId="2" applyFont="1" applyFill="1" applyBorder="1" applyAlignment="1">
      <alignment horizontal="center" vertical="center"/>
    </xf>
    <xf numFmtId="0" fontId="16" fillId="2" borderId="5" xfId="0" applyFont="1" applyFill="1" applyBorder="1" applyAlignment="1">
      <alignment horizontal="center" vertical="center"/>
    </xf>
    <xf numFmtId="0" fontId="16" fillId="2" borderId="10" xfId="0" applyFont="1" applyFill="1" applyBorder="1" applyAlignment="1">
      <alignment horizontal="center" vertical="center"/>
    </xf>
    <xf numFmtId="43" fontId="16" fillId="4" borderId="8" xfId="2" applyFont="1" applyFill="1" applyBorder="1" applyAlignment="1">
      <alignment horizontal="center" vertical="center"/>
    </xf>
    <xf numFmtId="43" fontId="16" fillId="4" borderId="9" xfId="2" applyFont="1" applyFill="1" applyBorder="1" applyAlignment="1">
      <alignment horizontal="center" vertical="center"/>
    </xf>
    <xf numFmtId="43" fontId="16" fillId="3" borderId="23" xfId="2" applyFont="1" applyFill="1" applyBorder="1" applyAlignment="1">
      <alignment horizontal="center" vertical="center"/>
    </xf>
    <xf numFmtId="43" fontId="16" fillId="3" borderId="24" xfId="2" applyFont="1" applyFill="1" applyBorder="1" applyAlignment="1">
      <alignment horizontal="center" vertical="center"/>
    </xf>
    <xf numFmtId="43" fontId="16" fillId="3" borderId="25" xfId="2" applyFont="1" applyFill="1" applyBorder="1" applyAlignment="1">
      <alignment horizontal="center" vertical="center"/>
    </xf>
    <xf numFmtId="43" fontId="16" fillId="3" borderId="26" xfId="2" applyFont="1" applyFill="1" applyBorder="1" applyAlignment="1">
      <alignment horizontal="center" vertical="center"/>
    </xf>
    <xf numFmtId="0" fontId="10" fillId="0" borderId="0" xfId="0" applyFont="1" applyAlignment="1">
      <alignment horizontal="center"/>
    </xf>
  </cellXfs>
  <cellStyles count="3">
    <cellStyle name="Millares" xfId="2" builtinId="3"/>
    <cellStyle name="Moneda" xfId="1" builtinId="4"/>
    <cellStyle name="Normal" xfId="0" builtinId="0"/>
  </cellStyles>
  <dxfs count="396">
    <dxf>
      <numFmt numFmtId="167" formatCode="hh:mm"/>
    </dxf>
    <dxf>
      <font>
        <b/>
        <strike val="0"/>
        <outline val="0"/>
        <shadow val="0"/>
        <u val="none"/>
        <vertAlign val="baseline"/>
        <sz val="13"/>
        <color theme="1"/>
        <name val="Calibri"/>
        <family val="2"/>
        <scheme val="minor"/>
      </font>
      <alignment horizontal="center" textRotation="0" wrapText="0" indent="0" justifyLastLine="0" shrinkToFit="0" readingOrder="0"/>
    </dxf>
    <dxf>
      <numFmt numFmtId="167" formatCode="hh:mm"/>
    </dxf>
    <dxf>
      <numFmt numFmtId="19" formatCode="dd/mm/yyyy"/>
    </dxf>
    <dxf>
      <fill>
        <patternFill patternType="solid">
          <fgColor rgb="FF92D050"/>
          <bgColor rgb="FF000000"/>
        </patternFill>
      </fill>
    </dxf>
    <dxf>
      <font>
        <b val="0"/>
        <i val="0"/>
        <strike val="0"/>
        <condense val="0"/>
        <extend val="0"/>
        <outline val="0"/>
        <shadow val="0"/>
        <u val="none"/>
        <vertAlign val="baseline"/>
        <sz val="9"/>
        <color auto="1"/>
        <name val="Calibri"/>
        <family val="2"/>
        <scheme val="minor"/>
      </font>
      <numFmt numFmtId="0" formatCode="General"/>
      <alignment horizontal="center" textRotation="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9"/>
        <color auto="1"/>
        <name val="Calibri"/>
        <family val="2"/>
        <scheme val="minor"/>
      </font>
      <numFmt numFmtId="19" formatCode="dd/mm/yyyy"/>
    </dxf>
    <dxf>
      <font>
        <b val="0"/>
        <i val="0"/>
        <strike val="0"/>
        <condense val="0"/>
        <extend val="0"/>
        <outline val="0"/>
        <shadow val="0"/>
        <u val="none"/>
        <vertAlign val="baseline"/>
        <sz val="9"/>
        <color auto="1"/>
        <name val="Calibri"/>
        <family val="2"/>
        <scheme val="minor"/>
      </font>
      <numFmt numFmtId="19" formatCode="dd/mm/yyyy"/>
    </dxf>
    <dxf>
      <font>
        <b val="0"/>
        <i val="0"/>
        <strike val="0"/>
        <condense val="0"/>
        <extend val="0"/>
        <outline val="0"/>
        <shadow val="0"/>
        <u val="none"/>
        <vertAlign val="baseline"/>
        <sz val="9"/>
        <color auto="1"/>
        <name val="Calibri"/>
        <family val="2"/>
        <scheme val="minor"/>
      </font>
      <alignment horizontal="left" textRotation="0" indent="0" justifyLastLine="0" shrinkToFit="0" readingOrder="0"/>
    </dxf>
    <dxf>
      <font>
        <b val="0"/>
        <i val="0"/>
        <strike val="0"/>
        <condense val="0"/>
        <extend val="0"/>
        <outline val="0"/>
        <shadow val="0"/>
        <u val="none"/>
        <vertAlign val="baseline"/>
        <sz val="9"/>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19" formatCode="dd/mm/yyyy"/>
    </dxf>
    <dxf>
      <font>
        <b val="0"/>
        <i val="0"/>
        <strike val="0"/>
        <condense val="0"/>
        <extend val="0"/>
        <outline val="0"/>
        <shadow val="0"/>
        <u val="none"/>
        <vertAlign val="baseline"/>
        <sz val="9"/>
        <color auto="1"/>
        <name val="Calibri"/>
        <family val="2"/>
        <scheme val="minor"/>
      </font>
      <numFmt numFmtId="19" formatCode="dd/mm/yyyy"/>
    </dxf>
    <dxf>
      <font>
        <b val="0"/>
        <i val="0"/>
        <strike val="0"/>
        <condense val="0"/>
        <extend val="0"/>
        <outline val="0"/>
        <shadow val="0"/>
        <u val="none"/>
        <vertAlign val="baseline"/>
        <sz val="9"/>
        <color auto="1"/>
        <name val="Calibri"/>
        <family val="2"/>
        <scheme val="minor"/>
      </font>
      <numFmt numFmtId="19" formatCode="dd/mm/yyyy"/>
    </dxf>
    <dxf>
      <font>
        <b val="0"/>
        <i val="0"/>
        <strike val="0"/>
        <condense val="0"/>
        <extend val="0"/>
        <outline val="0"/>
        <shadow val="0"/>
        <u val="none"/>
        <vertAlign val="baseline"/>
        <sz val="9"/>
        <color auto="1"/>
        <name val="Calibri"/>
        <family val="2"/>
        <scheme val="minor"/>
      </font>
      <numFmt numFmtId="19" formatCode="dd/mm/yyyy"/>
    </dxf>
    <dxf>
      <font>
        <b val="0"/>
        <i val="0"/>
        <strike val="0"/>
        <condense val="0"/>
        <extend val="0"/>
        <outline val="0"/>
        <shadow val="0"/>
        <u val="none"/>
        <vertAlign val="baseline"/>
        <sz val="9"/>
        <color auto="1"/>
        <name val="Calibri"/>
        <family val="2"/>
        <scheme val="minor"/>
      </font>
      <numFmt numFmtId="19" formatCode="dd/mm/yyyy"/>
    </dxf>
    <dxf>
      <font>
        <b val="0"/>
        <i val="0"/>
        <strike val="0"/>
        <condense val="0"/>
        <extend val="0"/>
        <outline val="0"/>
        <shadow val="0"/>
        <u val="none"/>
        <vertAlign val="baseline"/>
        <sz val="9"/>
        <color auto="1"/>
        <name val="Calibri"/>
        <family val="2"/>
        <scheme val="minor"/>
      </font>
      <numFmt numFmtId="19" formatCode="dd/mm/yyyy"/>
    </dxf>
    <dxf>
      <font>
        <b val="0"/>
        <i val="0"/>
        <strike val="0"/>
        <condense val="0"/>
        <extend val="0"/>
        <outline val="0"/>
        <shadow val="0"/>
        <u val="none"/>
        <vertAlign val="baseline"/>
        <sz val="9"/>
        <color auto="1"/>
        <name val="Calibri"/>
        <family val="2"/>
        <scheme val="minor"/>
      </font>
    </dxf>
    <dxf>
      <font>
        <b val="0"/>
        <i val="0"/>
        <strike val="0"/>
        <condense val="0"/>
        <extend val="0"/>
        <outline val="0"/>
        <shadow val="0"/>
        <u val="none"/>
        <vertAlign val="baseline"/>
        <sz val="9"/>
        <color auto="1"/>
        <name val="Calibri"/>
        <family val="2"/>
        <scheme val="minor"/>
      </font>
    </dxf>
    <dxf>
      <font>
        <strike val="0"/>
        <outline val="0"/>
        <shadow val="0"/>
        <u val="none"/>
        <vertAlign val="baseline"/>
        <sz val="9"/>
        <color auto="1"/>
        <name val="Calibri"/>
        <family val="2"/>
        <scheme val="minor"/>
      </font>
      <numFmt numFmtId="0" formatCode="General"/>
      <alignment vertical="center" textRotation="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general" vertical="center" textRotation="0" wrapText="0" indent="0" justifyLastLine="0" shrinkToFit="0" readingOrder="0"/>
    </dxf>
    <dxf>
      <font>
        <strike val="0"/>
        <outline val="0"/>
        <shadow val="0"/>
        <u val="none"/>
        <vertAlign val="baseline"/>
        <sz val="9"/>
        <color auto="1"/>
        <name val="Calibri"/>
        <family val="2"/>
        <scheme val="minor"/>
      </font>
    </dxf>
    <dxf>
      <font>
        <b val="0"/>
        <i val="0"/>
        <strike val="0"/>
        <condense val="0"/>
        <extend val="0"/>
        <outline val="0"/>
        <shadow val="0"/>
        <u val="none"/>
        <vertAlign val="baseline"/>
        <sz val="9"/>
        <color auto="1"/>
        <name val="Calibri"/>
        <family val="2"/>
        <scheme val="minor"/>
      </font>
      <alignment horizontal="center" vertical="center" textRotation="0" wrapText="0" indent="0" justifyLastLine="0" shrinkToFit="0" readingOrder="0"/>
    </dxf>
    <dxf>
      <font>
        <strike val="0"/>
        <outline val="0"/>
        <shadow val="0"/>
        <u val="none"/>
        <vertAlign val="baseline"/>
        <sz val="10"/>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hh:mm;@"/>
      <alignment horizontal="left"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hh:mm;@"/>
      <alignment horizontal="left" vertical="center" textRotation="0" wrapText="0" indent="0" justifyLastLine="0" shrinkToFit="0" readingOrder="0"/>
    </dxf>
    <dxf>
      <font>
        <strike val="0"/>
        <outline val="0"/>
        <shadow val="0"/>
        <u val="none"/>
        <vertAlign val="baseline"/>
        <sz val="10"/>
        <color auto="1"/>
        <name val="Calibri"/>
        <family val="2"/>
        <scheme val="minor"/>
      </font>
      <numFmt numFmtId="165" formatCode="hh:mm;@"/>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hh:mm;@"/>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hh:mm;@"/>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hh:mm;@"/>
      <alignment horizontal="center" vertical="center" textRotation="0" wrapText="0" indent="0" justifyLastLine="0" shrinkToFit="0" readingOrder="0"/>
    </dxf>
    <dxf>
      <font>
        <strike val="0"/>
        <outline val="0"/>
        <shadow val="0"/>
        <u val="none"/>
        <vertAlign val="baseline"/>
        <sz val="10"/>
        <color auto="1"/>
        <name val="Calibri"/>
        <family val="2"/>
        <scheme val="minor"/>
      </font>
      <numFmt numFmtId="165" formatCode="hh:mm;@"/>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hh:mm;@"/>
      <alignment horizontal="center" vertical="center" textRotation="0" wrapText="0" indent="0" justifyLastLine="0" shrinkToFit="0" readingOrder="0"/>
    </dxf>
    <dxf>
      <font>
        <strike val="0"/>
        <outline val="0"/>
        <shadow val="0"/>
        <u val="none"/>
        <vertAlign val="baseline"/>
        <sz val="10"/>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dxf>
    <dxf>
      <font>
        <strike val="0"/>
        <outline val="0"/>
        <shadow val="0"/>
        <u val="none"/>
        <vertAlign val="baseline"/>
        <sz val="10"/>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font>
        <strike val="0"/>
        <outline val="0"/>
        <shadow val="0"/>
        <u val="none"/>
        <vertAlign val="baseline"/>
        <sz val="10"/>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font>
        <strike val="0"/>
        <outline val="0"/>
        <shadow val="0"/>
        <u val="none"/>
        <vertAlign val="baseline"/>
        <sz val="10"/>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left" vertical="center" textRotation="0" wrapText="1" indent="0" justifyLastLine="0" shrinkToFit="0" readingOrder="0"/>
    </dxf>
    <dxf>
      <font>
        <strike val="0"/>
        <outline val="0"/>
        <shadow val="0"/>
        <u val="none"/>
        <vertAlign val="baseline"/>
        <sz val="10"/>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dxf>
    <dxf>
      <font>
        <strike val="0"/>
        <outline val="0"/>
        <shadow val="0"/>
        <u val="none"/>
        <vertAlign val="baseline"/>
        <sz val="10"/>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dxf>
    <dxf>
      <font>
        <strike val="0"/>
        <outline val="0"/>
        <shadow val="0"/>
        <u val="none"/>
        <vertAlign val="baseline"/>
        <sz val="10"/>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5" formatCode="_-* #,##0.00_-;\-* #,##0.00_-;_-* &quot;-&quot;??_-;_-@_-"/>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hh:mm"/>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hh:mm"/>
      <alignment horizontal="center" vertical="center" textRotation="0" wrapText="0" indent="0" justifyLastLine="0" shrinkToFit="0" readingOrder="0"/>
    </dxf>
    <dxf>
      <font>
        <strike val="0"/>
        <outline val="0"/>
        <shadow val="0"/>
        <u val="none"/>
        <vertAlign val="baseline"/>
        <sz val="10"/>
        <color auto="1"/>
        <name val="Calibri"/>
        <family val="2"/>
        <scheme val="minor"/>
      </font>
      <numFmt numFmtId="167" formatCode="hh:mm"/>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hh:mm"/>
      <alignment horizontal="center" vertical="center" textRotation="0" wrapText="0" indent="0" justifyLastLine="0" shrinkToFit="0" readingOrder="0"/>
    </dxf>
    <dxf>
      <font>
        <strike val="0"/>
        <outline val="0"/>
        <shadow val="0"/>
        <u val="none"/>
        <vertAlign val="baseline"/>
        <sz val="10"/>
        <color auto="1"/>
        <name val="Calibri"/>
        <family val="2"/>
        <scheme val="minor"/>
      </font>
      <numFmt numFmtId="19" formatCode="dd/mm/yyyy"/>
      <alignment horizontal="left"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9" formatCode="dd/mm/yyyy"/>
      <alignment horizontal="left" vertical="center" textRotation="0" wrapText="0" indent="0" justifyLastLine="0" shrinkToFit="0" readingOrder="0"/>
    </dxf>
    <dxf>
      <border>
        <bottom style="thin">
          <color indexed="64"/>
        </bottom>
      </border>
    </dxf>
    <dxf>
      <font>
        <strike val="0"/>
        <outline val="0"/>
        <shadow val="0"/>
        <u val="none"/>
        <vertAlign val="baseline"/>
        <sz val="9"/>
        <color auto="1"/>
        <name val="Calibri"/>
        <family val="2"/>
        <scheme val="minor"/>
      </font>
    </dxf>
    <dxf>
      <font>
        <b val="0"/>
        <strike val="0"/>
        <outline val="0"/>
        <shadow val="0"/>
        <u val="none"/>
        <vertAlign val="baseline"/>
        <sz val="11"/>
        <color theme="0"/>
        <name val="Calibri"/>
        <family val="2"/>
        <scheme val="minor"/>
      </font>
      <fill>
        <patternFill patternType="solid">
          <fgColor indexed="64"/>
          <bgColor theme="2" tint="-0.89999084444715716"/>
        </patternFill>
      </fill>
      <alignment horizontal="general" vertical="center" textRotation="0" indent="0" justifyLastLine="0" shrinkToFit="0" readingOrder="0"/>
      <border diagonalUp="0" diagonalDown="0" outline="0">
        <left style="thin">
          <color indexed="64"/>
        </left>
        <right style="thin">
          <color indexed="64"/>
        </right>
        <top/>
        <bottom/>
      </border>
    </dxf>
    <dxf>
      <numFmt numFmtId="19" formatCode="dd/mm/yyyy"/>
      <fill>
        <patternFill patternType="none">
          <fgColor indexed="64"/>
          <bgColor auto="1"/>
        </patternFill>
      </fill>
    </dxf>
    <dxf>
      <numFmt numFmtId="0" formatCode="General"/>
      <fill>
        <patternFill patternType="none">
          <fgColor indexed="64"/>
          <bgColor auto="1"/>
        </patternFill>
      </fill>
      <alignment horizontal="left" textRotation="0" wrapText="0" indent="0" justifyLastLine="0" shrinkToFit="0" readingOrder="0"/>
    </dxf>
    <dxf>
      <numFmt numFmtId="19" formatCode="dd/mm/yyyy"/>
      <fill>
        <patternFill patternType="none">
          <fgColor indexed="64"/>
          <bgColor auto="1"/>
        </patternFill>
      </fill>
    </dxf>
    <dxf>
      <numFmt numFmtId="0" formatCode="General"/>
      <fill>
        <patternFill patternType="none">
          <fgColor indexed="64"/>
          <bgColor auto="1"/>
        </patternFill>
      </fill>
    </dxf>
    <dxf>
      <numFmt numFmtId="0" formatCode="General"/>
    </dxf>
    <dxf>
      <alignment horizontal="general"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4" formatCode="#,##0.00"/>
    </dxf>
    <dxf>
      <numFmt numFmtId="0" formatCode="General"/>
    </dxf>
    <dxf>
      <numFmt numFmtId="168" formatCode="hh:mm:ss"/>
    </dxf>
    <dxf>
      <numFmt numFmtId="19" formatCode="dd/mm/yyyy"/>
    </dxf>
    <dxf>
      <font>
        <strike val="0"/>
        <outline val="0"/>
        <shadow val="0"/>
        <u val="none"/>
        <vertAlign val="baseline"/>
        <sz val="11"/>
        <color auto="1"/>
        <name val="Calibri"/>
        <family val="2"/>
      </font>
    </dxf>
    <dxf>
      <alignment horizontal="left" textRotation="0" wrapText="0" indent="0" justifyLastLine="0" shrinkToFit="0" readingOrder="0"/>
    </dxf>
    <dxf>
      <numFmt numFmtId="167" formatCode="hh:mm"/>
    </dxf>
    <dxf>
      <numFmt numFmtId="19" formatCode="dd/mm/yyyy"/>
    </dxf>
    <dxf>
      <alignment horizontal="center" vertical="center" textRotation="0" wrapText="0" indent="0" justifyLastLine="0" shrinkToFit="0" readingOrder="0"/>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alignment horizontal="center"/>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alignment vertical="center"/>
    </dxf>
    <dxf>
      <alignment vertical="center"/>
    </dxf>
    <dxf>
      <alignment horizontal="center"/>
    </dxf>
    <dxf>
      <alignment horizontal="center"/>
    </dxf>
    <dxf>
      <numFmt numFmtId="35" formatCode="_-* #,##0.00_-;\-* #,##0.00_-;_-* &quot;-&quot;??_-;_-@_-"/>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center"/>
    </dxf>
    <dxf>
      <numFmt numFmtId="35" formatCode="_-* #,##0.00_-;\-* #,##0.00_-;_-* &quot;-&quot;??_-;_-@_-"/>
    </dxf>
    <dxf>
      <numFmt numFmtId="35" formatCode="_-* #,##0.00_-;\-* #,##0.00_-;_-* &quot;-&quot;??_-;_-@_-"/>
    </dxf>
    <dxf>
      <numFmt numFmtId="35" formatCode="_-* #,##0.00_-;\-* #,##0.00_-;_-* &quot;-&quot;??_-;_-@_-"/>
    </dxf>
    <dxf>
      <font>
        <b/>
      </font>
    </dxf>
    <dxf>
      <alignment horizontal="center"/>
    </dxf>
    <dxf>
      <font>
        <b/>
      </font>
    </dxf>
    <dxf>
      <alignment horizontal="general"/>
    </dxf>
    <dxf>
      <font>
        <b val="0"/>
      </font>
    </dxf>
    <dxf>
      <alignment horizontal="center"/>
    </dxf>
    <dxf>
      <alignment horizontal="center"/>
    </dxf>
    <dxf>
      <alignment horizontal="general"/>
    </dxf>
    <dxf>
      <font>
        <b/>
      </font>
    </dxf>
    <dxf>
      <alignment horizontal="right"/>
    </dxf>
    <dxf>
      <font>
        <sz val="10"/>
      </font>
    </dxf>
    <dxf>
      <font>
        <sz val="10"/>
      </font>
    </dxf>
    <dxf>
      <font>
        <sz val="10"/>
      </font>
    </dxf>
    <dxf>
      <font>
        <b/>
      </font>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font>
        <sz val="9"/>
      </font>
    </dxf>
    <dxf>
      <font>
        <color auto="1"/>
      </font>
    </dxf>
    <dxf>
      <alignment horizontal="general"/>
    </dxf>
    <dxf>
      <alignment horizontal="center"/>
    </dxf>
    <dxf>
      <font>
        <b/>
      </font>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ont>
        <b val="0"/>
      </font>
    </dxf>
    <dxf>
      <font>
        <b val="0"/>
      </font>
    </dxf>
    <dxf>
      <font>
        <b val="0"/>
      </font>
    </dxf>
    <dxf>
      <font>
        <sz val="10"/>
      </font>
    </dxf>
    <dxf>
      <font>
        <sz val="10"/>
      </font>
    </dxf>
    <dxf>
      <font>
        <sz val="10"/>
      </font>
    </dxf>
    <dxf>
      <font>
        <sz val="10"/>
      </font>
    </dxf>
    <dxf>
      <font>
        <sz val="10"/>
      </font>
    </dxf>
    <dxf>
      <fill>
        <patternFill patternType="none">
          <bgColor auto="1"/>
        </patternFill>
      </fill>
    </dxf>
    <dxf>
      <alignment horizontal="center"/>
    </dxf>
    <dxf>
      <alignment horizontal="center"/>
    </dxf>
    <dxf>
      <alignment horizontal="general"/>
    </dxf>
    <dxf>
      <fill>
        <patternFill patternType="none">
          <bgColor auto="1"/>
        </patternFill>
      </fill>
    </dxf>
    <dxf>
      <fill>
        <patternFill patternType="none">
          <bgColor auto="1"/>
        </patternFill>
      </fill>
    </dxf>
    <dxf>
      <fill>
        <patternFill patternType="none">
          <bgColor auto="1"/>
        </patternFill>
      </fill>
    </dxf>
    <dxf>
      <alignment horizontal="general"/>
    </dxf>
    <dxf>
      <alignment horizontal="left"/>
    </dxf>
    <dxf>
      <alignment horizontal="left"/>
    </dxf>
    <dxf>
      <alignment horizontal="left"/>
    </dxf>
    <dxf>
      <font>
        <sz val="9"/>
      </font>
    </dxf>
    <dxf>
      <font>
        <sz val="9"/>
      </font>
    </dxf>
    <dxf>
      <font>
        <sz val="9"/>
      </font>
    </dxf>
    <dxf>
      <font>
        <sz val="9"/>
      </font>
    </dxf>
    <dxf>
      <font>
        <color auto="1"/>
      </font>
    </dxf>
    <dxf>
      <font>
        <color auto="1"/>
      </font>
    </dxf>
    <dxf>
      <alignment horizontal="center"/>
    </dxf>
    <dxf>
      <alignment horizontal="general"/>
    </dxf>
    <dxf>
      <font>
        <color auto="1"/>
      </font>
    </dxf>
    <dxf>
      <font>
        <b/>
      </font>
    </dxf>
    <dxf>
      <alignment horizontal="left"/>
    </dxf>
    <dxf>
      <alignment vertical="center"/>
    </dxf>
    <dxf>
      <font>
        <b/>
      </font>
    </dxf>
    <dxf>
      <font>
        <b/>
      </font>
    </dxf>
    <dxf>
      <font>
        <color auto="1"/>
      </font>
    </dxf>
    <dxf>
      <alignment horizontal="center"/>
    </dxf>
    <dxf>
      <alignment horizontal="center"/>
    </dxf>
    <dxf>
      <alignment vertical="top"/>
    </dxf>
    <dxf>
      <alignment horizontal="center"/>
    </dxf>
    <dxf>
      <font>
        <color theme="1" tint="4.9989318521683403E-2"/>
      </font>
    </dxf>
    <dxf>
      <font>
        <b val="0"/>
      </font>
    </dxf>
    <dxf>
      <font>
        <color auto="1"/>
      </font>
    </dxf>
    <dxf>
      <alignment horizontal="center"/>
    </dxf>
    <dxf>
      <alignment horizontal="center"/>
    </dxf>
    <dxf>
      <font>
        <b val="0"/>
      </font>
    </dxf>
    <dxf>
      <font>
        <b val="0"/>
      </font>
    </dxf>
    <dxf>
      <font>
        <b val="0"/>
      </font>
    </dxf>
    <dxf>
      <font>
        <b/>
      </font>
    </dxf>
    <dxf>
      <font>
        <color auto="1"/>
      </font>
    </dxf>
    <dxf>
      <font>
        <color auto="1"/>
      </font>
    </dxf>
    <dxf>
      <font>
        <color auto="1"/>
      </font>
    </dxf>
    <dxf>
      <font>
        <color auto="1"/>
      </font>
    </dxf>
    <dxf>
      <font>
        <color auto="1"/>
      </font>
    </dxf>
    <dxf>
      <font>
        <color auto="1"/>
      </font>
    </dxf>
    <dxf>
      <font>
        <color auto="1"/>
      </font>
    </dxf>
    <dxf>
      <alignment horizontal="center"/>
    </dxf>
    <dxf>
      <font>
        <b/>
        <color rgb="FF0070C0"/>
      </font>
    </dxf>
    <dxf>
      <font>
        <color auto="1"/>
      </font>
    </dxf>
    <dxf>
      <font>
        <b val="0"/>
      </font>
    </dxf>
    <dxf>
      <font>
        <color rgb="FFC00000"/>
      </font>
    </dxf>
    <dxf>
      <font>
        <b/>
      </font>
    </dxf>
    <dxf>
      <alignment horizontal="center"/>
    </dxf>
    <dxf>
      <font>
        <color auto="1"/>
      </font>
    </dxf>
    <dxf>
      <font>
        <b val="0"/>
      </font>
    </dxf>
    <dxf>
      <font>
        <color auto="1"/>
      </font>
    </dxf>
    <dxf>
      <font>
        <b val="0"/>
      </font>
    </dxf>
    <dxf>
      <alignment horizontal="center"/>
    </dxf>
    <dxf>
      <font>
        <color auto="1"/>
      </font>
    </dxf>
    <dxf>
      <font>
        <color auto="1"/>
      </font>
    </dxf>
    <dxf>
      <font>
        <color auto="1"/>
      </font>
    </dxf>
    <dxf>
      <font>
        <b val="0"/>
      </font>
    </dxf>
    <dxf>
      <font>
        <b val="0"/>
      </font>
    </dxf>
    <dxf>
      <font>
        <color auto="1"/>
      </font>
    </dxf>
    <dxf>
      <font>
        <b val="0"/>
      </font>
    </dxf>
    <dxf>
      <font>
        <color auto="1"/>
      </font>
    </dxf>
    <dxf>
      <font>
        <color rgb="FF0070C0"/>
      </font>
    </dxf>
    <dxf>
      <font>
        <b/>
      </font>
    </dxf>
    <dxf>
      <font>
        <color auto="1"/>
      </font>
    </dxf>
    <dxf>
      <font>
        <color auto="1"/>
      </font>
    </dxf>
    <dxf>
      <font>
        <b val="0"/>
      </font>
    </dxf>
    <dxf>
      <font>
        <color auto="1"/>
      </font>
    </dxf>
    <dxf>
      <font>
        <b val="0"/>
      </font>
    </dxf>
    <dxf>
      <alignment horizontal="center"/>
    </dxf>
    <dxf>
      <alignment horizontal="center"/>
    </dxf>
    <dxf>
      <font>
        <color auto="1"/>
      </font>
    </dxf>
    <dxf>
      <font>
        <color rgb="FFC00000"/>
      </font>
    </dxf>
    <dxf>
      <font>
        <color auto="1"/>
      </font>
    </dxf>
    <dxf>
      <font>
        <b val="0"/>
      </font>
    </dxf>
    <dxf>
      <font>
        <color rgb="FF7030A0"/>
      </font>
    </dxf>
    <dxf>
      <font>
        <b/>
      </font>
    </dxf>
    <dxf>
      <font>
        <b/>
      </font>
    </dxf>
    <dxf>
      <font>
        <b val="0"/>
      </font>
    </dxf>
    <dxf>
      <font>
        <color auto="1"/>
      </font>
    </dxf>
    <dxf>
      <font>
        <color rgb="FFC00000"/>
      </font>
    </dxf>
    <dxf>
      <alignment horizontal="center"/>
    </dxf>
    <dxf>
      <font>
        <color auto="1"/>
      </font>
    </dxf>
    <dxf>
      <font>
        <color auto="1"/>
      </font>
    </dxf>
    <dxf>
      <font>
        <color auto="1"/>
      </font>
    </dxf>
    <dxf>
      <font>
        <color auto="1"/>
      </font>
    </dxf>
    <dxf>
      <font>
        <b/>
        <color rgb="FF7030A0"/>
      </font>
    </dxf>
    <dxf>
      <font>
        <b/>
        <color rgb="FF7030A0"/>
      </font>
    </dxf>
    <dxf>
      <font>
        <b/>
        <color rgb="FF7030A0"/>
      </font>
    </dxf>
    <dxf>
      <font>
        <b/>
        <color rgb="FF7030A0"/>
      </font>
    </dxf>
    <dxf>
      <font>
        <color auto="1"/>
      </font>
    </dxf>
    <dxf>
      <font>
        <b val="0"/>
      </font>
    </dxf>
    <dxf>
      <font>
        <b val="0"/>
      </font>
    </dxf>
    <dxf>
      <alignment horizontal="left"/>
    </dxf>
    <dxf>
      <fill>
        <patternFill patternType="none">
          <bgColor auto="1"/>
        </patternFill>
      </fill>
    </dxf>
    <dxf>
      <font>
        <color auto="1"/>
      </font>
    </dxf>
    <dxf>
      <fill>
        <patternFill patternType="none">
          <bgColor auto="1"/>
        </patternFill>
      </fill>
    </dxf>
    <dxf>
      <font>
        <sz val="11"/>
      </font>
    </dxf>
    <dxf>
      <font>
        <sz val="11"/>
      </font>
    </dxf>
    <dxf>
      <font>
        <sz val="11"/>
      </font>
    </dxf>
    <dxf>
      <font>
        <sz val="11"/>
      </font>
    </dxf>
    <dxf>
      <font>
        <sz val="11"/>
      </font>
    </dxf>
    <dxf>
      <font>
        <sz val="11"/>
      </font>
    </dxf>
    <dxf>
      <font>
        <sz val="11"/>
      </font>
    </dxf>
    <dxf>
      <font>
        <sz val="11"/>
      </font>
    </dxf>
    <dxf>
      <font>
        <sz val="11"/>
      </font>
    </dxf>
    <dxf>
      <font>
        <color auto="1"/>
      </font>
    </dxf>
    <dxf>
      <font>
        <color auto="1"/>
      </font>
    </dxf>
    <dxf>
      <font>
        <b val="0"/>
      </font>
    </dxf>
    <dxf>
      <font>
        <b val="0"/>
      </font>
    </dxf>
    <dxf>
      <font>
        <b/>
      </font>
    </dxf>
    <dxf>
      <font>
        <b val="0"/>
      </font>
    </dxf>
    <dxf>
      <font>
        <color auto="1"/>
      </font>
    </dxf>
    <dxf>
      <font>
        <color rgb="FFFF0000"/>
      </font>
    </dxf>
    <dxf>
      <font>
        <color auto="1"/>
      </font>
      <alignment horizontal="left"/>
    </dxf>
    <dxf>
      <font>
        <b/>
        <color rgb="FF7030A0"/>
      </font>
      <alignment horizontal="center"/>
    </dxf>
    <dxf>
      <font>
        <b/>
        <color rgb="FF7030A0"/>
      </font>
      <alignment horizontal="center"/>
    </dxf>
    <dxf>
      <font>
        <b/>
        <color rgb="FF7030A0"/>
      </font>
      <alignment horizontal="center"/>
    </dxf>
    <dxf>
      <font>
        <b/>
        <color rgb="FF7030A0"/>
      </font>
      <alignment horizontal="center"/>
    </dxf>
    <dxf>
      <font>
        <b/>
        <color rgb="FF7030A0"/>
      </font>
    </dxf>
    <dxf>
      <font>
        <b/>
        <color rgb="FF7030A0"/>
      </font>
    </dxf>
    <dxf>
      <font>
        <color rgb="FF7030A0"/>
      </font>
    </dxf>
    <dxf>
      <font>
        <b/>
        <color rgb="FF7030A0"/>
      </font>
    </dxf>
    <dxf>
      <fill>
        <patternFill patternType="none">
          <bgColor auto="1"/>
        </patternFill>
      </fill>
    </dxf>
    <dxf>
      <fill>
        <patternFill patternType="none">
          <bgColor auto="1"/>
        </patternFill>
      </fill>
    </dxf>
    <dxf>
      <font>
        <color auto="1"/>
      </font>
    </dxf>
    <dxf>
      <font>
        <b val="0"/>
      </font>
    </dxf>
    <dxf>
      <font>
        <color rgb="FF7030A0"/>
      </font>
    </dxf>
    <dxf>
      <font>
        <b/>
      </font>
    </dxf>
    <dxf>
      <font>
        <color auto="1"/>
      </font>
    </dxf>
    <dxf>
      <font>
        <b val="0"/>
      </font>
    </dxf>
    <dxf>
      <font>
        <b/>
      </font>
    </dxf>
    <dxf>
      <font>
        <b val="0"/>
      </font>
    </dxf>
    <dxf>
      <font>
        <color auto="1"/>
      </font>
    </dxf>
    <dxf>
      <fill>
        <patternFill patternType="none">
          <bgColor auto="1"/>
        </patternFill>
      </fill>
    </dxf>
    <dxf>
      <font>
        <color rgb="FF7030A0"/>
      </font>
    </dxf>
    <dxf>
      <font>
        <b/>
      </font>
    </dxf>
    <dxf>
      <font>
        <color auto="1"/>
      </font>
    </dxf>
    <dxf>
      <font>
        <b val="0"/>
      </font>
    </dxf>
    <dxf>
      <fill>
        <patternFill patternType="none">
          <bgColor auto="1"/>
        </patternFill>
      </fill>
    </dxf>
    <dxf>
      <font>
        <b val="0"/>
      </font>
    </dxf>
    <dxf>
      <font>
        <color auto="1"/>
      </font>
      <alignment horizontal="center"/>
    </dxf>
    <dxf>
      <fill>
        <patternFill patternType="none">
          <bgColor auto="1"/>
        </patternFill>
      </fill>
    </dxf>
    <dxf>
      <font>
        <color auto="1"/>
      </font>
    </dxf>
    <dxf>
      <font>
        <color auto="1"/>
      </font>
    </dxf>
    <dxf>
      <fill>
        <patternFill patternType="solid">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alignment horizontal="left"/>
    </dxf>
    <dxf>
      <fill>
        <patternFill patternType="none">
          <bgColor auto="1"/>
        </patternFill>
      </fill>
    </dxf>
    <dxf>
      <font>
        <color auto="1"/>
      </font>
    </dxf>
    <dxf>
      <font>
        <color auto="1"/>
      </font>
    </dxf>
    <dxf>
      <font>
        <color rgb="FFFF0000"/>
      </font>
    </dxf>
    <dxf>
      <font>
        <b/>
      </font>
    </dxf>
    <dxf>
      <font>
        <color auto="1"/>
      </font>
    </dxf>
    <dxf>
      <font>
        <color auto="1"/>
      </font>
    </dxf>
    <dxf>
      <font>
        <b val="0"/>
      </font>
    </dxf>
    <dxf>
      <font>
        <color rgb="FF7030A0"/>
      </font>
    </dxf>
    <dxf>
      <font>
        <b/>
      </font>
    </dxf>
    <dxf>
      <fill>
        <patternFill patternType="none">
          <bgColor auto="1"/>
        </patternFill>
      </fill>
    </dxf>
    <dxf>
      <font>
        <color auto="1"/>
      </font>
    </dxf>
    <dxf>
      <font>
        <color rgb="FF7030A0"/>
      </font>
    </dxf>
    <dxf>
      <font>
        <color auto="1"/>
      </font>
    </dxf>
    <dxf>
      <font>
        <b val="0"/>
      </font>
    </dxf>
    <dxf>
      <font>
        <color auto="1"/>
      </font>
    </dxf>
    <dxf>
      <font>
        <b val="0"/>
      </font>
    </dxf>
    <dxf>
      <font>
        <color auto="1"/>
      </font>
    </dxf>
    <dxf>
      <font>
        <b val="0"/>
      </font>
    </dxf>
    <dxf>
      <font>
        <color auto="1"/>
      </font>
    </dxf>
    <dxf>
      <font>
        <color auto="1"/>
      </font>
    </dxf>
    <dxf>
      <font>
        <b val="0"/>
      </font>
    </dxf>
    <dxf>
      <fill>
        <patternFill patternType="none">
          <bgColor auto="1"/>
        </patternFill>
      </fill>
    </dxf>
    <dxf>
      <fill>
        <patternFill patternType="none">
          <bgColor auto="1"/>
        </patternFill>
      </fill>
    </dxf>
    <dxf>
      <fill>
        <patternFill patternType="none">
          <bgColor auto="1"/>
        </patternFill>
      </fill>
    </dxf>
    <dxf>
      <font>
        <color auto="1"/>
      </font>
    </dxf>
    <dxf>
      <font>
        <b val="0"/>
      </font>
    </dxf>
    <dxf>
      <font>
        <b val="0"/>
      </font>
    </dxf>
    <dxf>
      <fill>
        <patternFill patternType="none">
          <bgColor auto="1"/>
        </patternFill>
      </fill>
    </dxf>
    <dxf>
      <fill>
        <patternFill patternType="none">
          <bgColor auto="1"/>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color auto="1"/>
      </font>
    </dxf>
    <dxf>
      <fill>
        <patternFill patternType="none">
          <bgColor auto="1"/>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s>
  <tableStyles count="0" defaultTableStyle="TableStyleMedium2" defaultPivotStyle="PivotStyleLight16"/>
  <colors>
    <mruColors>
      <color rgb="FFCCCCFF"/>
      <color rgb="FF660066"/>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342900</xdr:colOff>
      <xdr:row>2603</xdr:row>
      <xdr:rowOff>0</xdr:rowOff>
    </xdr:from>
    <xdr:ext cx="184731" cy="436786"/>
    <xdr:sp macro="" textlink="">
      <xdr:nvSpPr>
        <xdr:cNvPr id="2" name="CuadroTexto 3">
          <a:extLst>
            <a:ext uri="{FF2B5EF4-FFF2-40B4-BE49-F238E27FC236}">
              <a16:creationId xmlns:a16="http://schemas.microsoft.com/office/drawing/2014/main" id="{8CBE7364-F793-1FF7-40F5-70C4DC712ABD}"/>
            </a:ext>
          </a:extLst>
        </xdr:cNvPr>
        <xdr:cNvSpPr txBox="1"/>
      </xdr:nvSpPr>
      <xdr:spPr>
        <a:xfrm>
          <a:off x="4114800" y="16249650"/>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MX" sz="1100"/>
        </a:p>
        <a:p>
          <a:endParaRPr lang="es-MX"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UXGG/AppData/Local/Temp/KPI%20AGOSTO%202021-%20Gaby%20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lecsacelaya-my.sharepoint.com/personal/avega_alecsacelaya_onmicrosoft_com/Documents/Copia%20de%20Rpt_57040_2021_5%20JUNIO.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UXGG/ownCloud/AUXGG-REINA/CITAS%20Y%20SERVICIOS%20AGOSTO%202021/DASH%20BOARD%20PARA%20TRABAJAR%20AGOSTO%202021%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Hoja2"/>
      <sheetName val="BD AGOSTO"/>
      <sheetName val="Hoja6"/>
      <sheetName val="VOC´s"/>
      <sheetName val="BD MAYO"/>
      <sheetName val="BD JUNIO"/>
      <sheetName val="BD JULIO"/>
      <sheetName val="Graficos"/>
      <sheetName val="KPI_"/>
      <sheetName val="Desempeño"/>
      <sheetName val="A3_Acumulado"/>
      <sheetName val="Gráfico1"/>
      <sheetName val="A3_Sem1"/>
      <sheetName val="A3_Sem2"/>
      <sheetName val="A3_Sem3"/>
      <sheetName val="A3_Sem4"/>
      <sheetName val="A3_Sem5"/>
      <sheetName val="Hoja1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e KPIs"/>
      <sheetName val="concentrado"/>
      <sheetName val="Listado Clientes Inactivos"/>
      <sheetName val="Listado Clientes Activos"/>
      <sheetName val="Hoja3"/>
      <sheetName val="Siguiente Primer Servicio"/>
      <sheetName val="Hoja1"/>
      <sheetName val="(1) Primer Servicio"/>
      <sheetName val="Servicio Subsecuente"/>
      <sheetName val="(1) Efectividad Rec"/>
      <sheetName val="(2) Primer Servicio"/>
      <sheetName val="(2) Efectividad Rec"/>
      <sheetName val="(3) Primer Servicio"/>
      <sheetName val="(3) Efectividad Rec"/>
      <sheetName val="(4) Primer Servicio"/>
      <sheetName val="(4) Efectividad Rec"/>
      <sheetName val="(5) Primer Servicio"/>
      <sheetName val="(5) Efectividad Rec"/>
      <sheetName val="(6) Primer Servicio"/>
      <sheetName val="(6) Efectividad Rec"/>
      <sheetName val="(7) Primer Servicio"/>
      <sheetName val="(7) Efectividad Rec"/>
      <sheetName val="(8) Primer Servicio"/>
      <sheetName val="(8) Efectividad Rec"/>
      <sheetName val="(9) Primer Servicio"/>
      <sheetName val="(9) Efectividad Rec"/>
      <sheetName val="(10) Primer Servicio"/>
      <sheetName val="(10) Efectividad Rec"/>
      <sheetName val="(11) Primer Servicio"/>
      <sheetName val="(11) Efectividad Rec"/>
      <sheetName val="(12) Primer Servicio"/>
      <sheetName val="(12) Efectividad Rec"/>
      <sheetName val="BD Distribuidor"/>
      <sheetName val="Reparaciones Ligeras"/>
      <sheetName val="Ganados Perdidos"/>
      <sheetName val="Campañas"/>
      <sheetName val="Calidad Datos"/>
      <sheetName val="B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e KPIs"/>
      <sheetName val="Listado Clientes Inactivos"/>
      <sheetName val="Listado Clientes Activos"/>
      <sheetName val="Siguiente Primer Servicio"/>
      <sheetName val="Hoja1"/>
      <sheetName val="Servicio Subsecuente"/>
      <sheetName val="Campañas"/>
      <sheetName val="(1) Primer Servicio"/>
      <sheetName val="(2) Primer Servicio"/>
      <sheetName val="(3) Primer Servicio"/>
      <sheetName val="(4) Primer Servicio"/>
      <sheetName val="(5) Primer Servicio"/>
      <sheetName val="(1) Efectividad Rec"/>
      <sheetName val="(2) Efectividad Rec"/>
      <sheetName val="(3) Efectividad Rec"/>
      <sheetName val="(4) Efectividad Rec"/>
      <sheetName val="(5) Efectividad Rec"/>
      <sheetName val="(6) Primer Servicio"/>
      <sheetName val="(6) Efectividad Rec"/>
      <sheetName val="(7) Primer Servicio"/>
      <sheetName val="(7) Efectividad Rec"/>
      <sheetName val="(8) Primer Servicio"/>
      <sheetName val="(8) Efectividad Rec"/>
      <sheetName val="(9) Primer Servicio"/>
      <sheetName val="(9) Efectividad Rec"/>
      <sheetName val="(10) Primer Servicio"/>
      <sheetName val="(10) Efectividad Rec"/>
      <sheetName val="(11) Primer Servicio"/>
      <sheetName val="(11) Efectividad Rec"/>
      <sheetName val="(12) Primer Servicio"/>
      <sheetName val="(12) Efectividad Rec"/>
      <sheetName val="BD Distribuidor"/>
      <sheetName val="Reparaciones Ligeras"/>
      <sheetName val="Ganados Perdidos"/>
      <sheetName val="Calidad Datos"/>
      <sheetName val="BD"/>
      <sheetName val="DASH BOARD PARA TRABAJAR AGOSTO"/>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017.460351851849" createdVersion="8" refreshedVersion="8" minRefreshableVersion="3" recordCount="2354" xr:uid="{089AE237-7F43-410D-9322-03B9FD0B9B2A}">
  <cacheSource type="worksheet">
    <worksheetSource name="Tabla2"/>
  </cacheSource>
  <cacheFields count="27">
    <cacheField name="FECHA" numFmtId="14">
      <sharedItems containsSemiMixedTypes="0" containsNonDate="0" containsDate="1" containsString="0" minDate="2023-01-02T00:00:00" maxDate="2023-04-02T00:00:00"/>
    </cacheField>
    <cacheField name="HORA" numFmtId="20">
      <sharedItems containsSemiMixedTypes="0" containsNonDate="0" containsDate="1" containsString="0" minDate="1899-12-30T07:30:00" maxDate="1899-12-30T17:30:00"/>
    </cacheField>
    <cacheField name="HORA LLEGADA CTE." numFmtId="20">
      <sharedItems containsNonDate="0" containsString="0" containsBlank="1"/>
    </cacheField>
    <cacheField name="$" numFmtId="0">
      <sharedItems containsBlank="1" containsMixedTypes="1" containsNumber="1" minValue="0" maxValue="8532"/>
    </cacheField>
    <cacheField name="FOLIO" numFmtId="0">
      <sharedItems containsBlank="1" containsMixedTypes="1" containsNumber="1" containsInteger="1" minValue="13292" maxValue="113364"/>
    </cacheField>
    <cacheField name="TMKT" numFmtId="0">
      <sharedItems containsBlank="1" count="7">
        <s v="J"/>
        <s v="K"/>
        <s v="M"/>
        <s v="I"/>
        <s v="N"/>
        <s v="A"/>
        <m u="1"/>
      </sharedItems>
    </cacheField>
    <cacheField name="SERVICIO" numFmtId="0">
      <sharedItems/>
    </cacheField>
    <cacheField name="ADICIONAL" numFmtId="0">
      <sharedItems containsBlank="1"/>
    </cacheField>
    <cacheField name="VIN" numFmtId="0">
      <sharedItems containsBlank="1" containsMixedTypes="1" containsNumber="1" containsInteger="1" minValue="40026498" maxValue="94049736"/>
    </cacheField>
    <cacheField name="PLACAS" numFmtId="0">
      <sharedItems containsBlank="1"/>
    </cacheField>
    <cacheField name="NOMBRE" numFmtId="0">
      <sharedItems/>
    </cacheField>
    <cacheField name="MODELO" numFmtId="0">
      <sharedItems containsBlank="1"/>
    </cacheField>
    <cacheField name="RECEP" numFmtId="0">
      <sharedItems/>
    </cacheField>
    <cacheField name="HORA TALLER" numFmtId="0">
      <sharedItems containsDate="1" containsBlank="1" containsMixedTypes="1" minDate="1899-12-30T00:00:00" maxDate="1900-01-13T07:12:00"/>
    </cacheField>
    <cacheField name="PROM. ENTREGA" numFmtId="0">
      <sharedItems containsDate="1" containsBlank="1" containsMixedTypes="1" minDate="1899-12-31T00:00:00" maxDate="1899-12-30T00:00:00"/>
    </cacheField>
    <cacheField name="Tec." numFmtId="0">
      <sharedItems containsBlank="1"/>
    </cacheField>
    <cacheField name="AÑO" numFmtId="0">
      <sharedItems containsString="0" containsBlank="1" containsNumber="1" minValue="0.75" maxValue="2023"/>
    </cacheField>
    <cacheField name="COMENTARIOS / TELEFONOS" numFmtId="0">
      <sharedItems containsBlank="1"/>
    </cacheField>
    <cacheField name="MES" numFmtId="0">
      <sharedItems containsBlank="1" count="7">
        <s v="enero"/>
        <s v="febrero"/>
        <s v="marzo"/>
        <m/>
        <s v="abril"/>
        <s v="noviembre" u="1"/>
        <s v="diciembre" u="1"/>
      </sharedItems>
    </cacheField>
    <cacheField name="ESATATUS CITA" numFmtId="0">
      <sharedItems containsBlank="1" count="7">
        <e v="#N/A"/>
        <s v="REPROG"/>
        <s v="LATE"/>
        <s v="ON TIME"/>
        <s v="CANCEL"/>
        <s v="NO SHOW"/>
        <m u="1"/>
      </sharedItems>
    </cacheField>
    <cacheField name="SEGUIMIENTO REALIZADO" numFmtId="0">
      <sharedItems containsDate="1" containsBlank="1" containsMixedTypes="1" minDate="2022-11-28T00:00:00" maxDate="2022-12-31T00:00:00" count="19">
        <m/>
        <s v="Asesor no concretó la cita"/>
        <s v="No contesta"/>
        <s v="Cancelada"/>
        <s v="Reprogramada"/>
        <s v="Se me presentó un imprevisto"/>
        <s v="Por tiempo"/>
        <s v="Problemas económicos"/>
        <s v="Otro"/>
        <s v="Salí fuera"/>
        <s v="Se me hizo tarde"/>
        <s v="Se me olvidó"/>
        <d v="2022-12-02T00:00:00" u="1"/>
        <d v="2022-11-28T00:00:00" u="1"/>
        <d v="2022-12-07T00:00:00" u="1"/>
        <d v="2022-12-05T00:00:00" u="1"/>
        <d v="2022-12-29T00:00:00" u="1"/>
        <d v="2022-12-08T00:00:00" u="1"/>
        <d v="2022-12-30T00:00:00" u="1"/>
      </sharedItems>
    </cacheField>
    <cacheField name="FECHA SEGUIMIENTO" numFmtId="14">
      <sharedItems containsNonDate="0" containsDate="1" containsString="0" containsBlank="1" minDate="2023-01-02T00:00:00" maxDate="2023-04-01T00:00:00"/>
    </cacheField>
    <cacheField name="MEDIO DE CONFIRMACIÓN" numFmtId="14">
      <sharedItems containsBlank="1"/>
    </cacheField>
    <cacheField name="¿CONFIRMO ASISTENCIA?" numFmtId="14">
      <sharedItems containsBlank="1"/>
    </cacheField>
    <cacheField name="COMENTARIO LIBRE" numFmtId="0">
      <sharedItems containsBlank="1" longText="1"/>
    </cacheField>
    <cacheField name="FECHA AGENDO CITA" numFmtId="14">
      <sharedItems containsNonDate="0" containsDate="1" containsString="0" containsBlank="1" minDate="2022-03-01T00:00:00" maxDate="2023-12-09T00:00:00"/>
    </cacheField>
    <cacheField name="DIAS TRANSCURRIDOS" numFmtId="0">
      <sharedItems containsSemiMixedTypes="0" containsString="0" containsNumber="1" containsInteger="1" minValue="-335" maxValue="4501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XILIAR GERENCIA GENERAL" refreshedDate="45027.730840972225" createdVersion="7" refreshedVersion="8" minRefreshableVersion="3" recordCount="2599" xr:uid="{ECD1A52E-39A8-4966-B32D-525FFC20324F}">
  <cacheSource type="worksheet">
    <worksheetSource name="Tabla2[[FECHA]:[AÑO]]"/>
  </cacheSource>
  <cacheFields count="17">
    <cacheField name="FECHA" numFmtId="14">
      <sharedItems containsSemiMixedTypes="0" containsNonDate="0" containsDate="1" containsString="0" minDate="1900-01-16T00:00:00" maxDate="2023-04-13T00:00:00" count="161">
        <d v="2023-01-02T00:00:00"/>
        <d v="2023-01-03T00:00:00"/>
        <d v="2023-01-04T00:00:00"/>
        <d v="2023-01-05T00:00:00"/>
        <d v="2023-01-06T00:00:00"/>
        <d v="2023-01-07T00:00:00"/>
        <d v="2023-01-09T00:00:00"/>
        <d v="2023-01-10T00:00:00"/>
        <d v="2023-01-11T00:00:00"/>
        <d v="2023-01-12T00:00:00"/>
        <d v="2023-01-13T00:00:00"/>
        <d v="2023-01-14T00:00:00"/>
        <d v="2023-01-16T00:00:00"/>
        <d v="2023-01-17T00:00:00"/>
        <d v="2023-01-18T00:00:00"/>
        <d v="2023-01-19T00:00:00"/>
        <d v="2023-01-20T00:00:00"/>
        <d v="2023-01-21T00:00:00"/>
        <d v="2023-01-23T00:00:00"/>
        <d v="2023-01-24T00:00:00"/>
        <d v="2023-01-25T00:00:00"/>
        <d v="2023-01-26T00:00:00"/>
        <d v="2023-01-27T00:00:00"/>
        <d v="2023-01-28T00:00:00"/>
        <d v="2023-01-30T00:00:00"/>
        <d v="2023-01-31T00:00:00"/>
        <d v="2023-02-01T00:00:00"/>
        <d v="2023-02-02T00:00:00"/>
        <d v="2023-02-03T00:00:00"/>
        <d v="2023-02-04T00:00:00"/>
        <d v="2023-02-07T00:00:00"/>
        <d v="2023-02-08T00:00:00"/>
        <d v="2023-02-09T00:00:00"/>
        <d v="2023-02-10T00:00:00"/>
        <d v="2023-02-11T00:00:00"/>
        <d v="2023-02-13T00:00:00"/>
        <d v="2023-02-14T00:00:00"/>
        <d v="2023-02-15T00:00:00"/>
        <d v="2023-02-16T00:00:00"/>
        <d v="2023-02-17T00:00:00"/>
        <d v="2023-02-18T00:00:00"/>
        <d v="2023-02-20T00:00:00"/>
        <d v="2023-02-21T00:00:00"/>
        <d v="2023-02-22T00:00:00"/>
        <d v="2023-02-23T00:00:00"/>
        <d v="2023-02-24T00:00:00"/>
        <d v="2023-02-25T00:00:00"/>
        <d v="2023-02-27T00:00:00"/>
        <d v="2023-02-28T00:00:00"/>
        <d v="2023-03-01T00:00:00"/>
        <d v="2023-03-02T00:00:00"/>
        <d v="2023-03-03T00:00:00"/>
        <d v="2023-03-04T00:00:00"/>
        <d v="2023-03-06T00:00:00"/>
        <d v="2023-03-07T00:00:00"/>
        <d v="2023-03-08T00:00:00"/>
        <d v="2023-03-09T00:00:00"/>
        <d v="2023-03-10T00:00:00"/>
        <d v="2023-03-11T00:00:00"/>
        <d v="2023-03-13T00:00:00"/>
        <d v="2023-03-14T00:00:00"/>
        <d v="2023-03-15T00:00:00"/>
        <d v="2023-03-16T00:00:00"/>
        <d v="2023-03-18T00:00:00"/>
        <d v="2023-03-21T00:00:00"/>
        <d v="2023-03-22T00:00:00"/>
        <d v="2023-03-23T00:00:00"/>
        <d v="2023-03-24T00:00:00"/>
        <d v="2023-03-25T00:00:00"/>
        <d v="2023-03-27T00:00:00"/>
        <d v="2023-03-28T00:00:00"/>
        <d v="2023-03-29T00:00:00"/>
        <d v="2023-03-30T00:00:00"/>
        <d v="2023-03-31T00:00:00"/>
        <d v="2023-04-01T00:00:00"/>
        <d v="2023-04-03T00:00:00"/>
        <d v="2023-04-04T00:00:00"/>
        <d v="2023-04-05T00:00:00"/>
        <d v="2023-04-06T00:00:00"/>
        <d v="2023-04-10T00:00:00"/>
        <d v="2023-04-11T00:00:00"/>
        <d v="2023-04-12T00:00:00"/>
        <d v="2022-11-18T00:00:00" u="1"/>
        <d v="2022-12-23T00:00:00" u="1"/>
        <d v="2022-10-06T00:00:00" u="1"/>
        <d v="2022-11-11T00:00:00" u="1"/>
        <d v="2022-10-25T00:00:00" u="1"/>
        <d v="2022-12-16T00:00:00" u="1"/>
        <d v="2022-11-30T00:00:00" u="1"/>
        <d v="2022-11-04T00:00:00" u="1"/>
        <d v="2022-10-18T00:00:00" u="1"/>
        <d v="2022-12-09T00:00:00" u="1"/>
        <d v="2022-11-23T00:00:00" u="1"/>
        <d v="2022-12-28T00:00:00" u="1"/>
        <d v="2022-10-11T00:00:00" u="1"/>
        <d v="2022-12-02T00:00:00" u="1"/>
        <d v="2022-11-16T00:00:00" u="1"/>
        <d v="2022-12-21T00:00:00" u="1"/>
        <d v="2022-10-04T00:00:00" u="1"/>
        <d v="2022-11-09T00:00:00" u="1"/>
        <d v="2022-12-14T00:00:00" u="1"/>
        <d v="2022-11-28T00:00:00" u="1"/>
        <d v="2022-11-02T00:00:00" u="1"/>
        <d v="2022-12-07T00:00:00" u="1"/>
        <d v="2022-12-26T00:00:00" u="1"/>
        <d v="2022-11-14T00:00:00" u="1"/>
        <d v="2022-10-28T00:00:00" u="1"/>
        <d v="2022-12-19T00:00:00" u="1"/>
        <d v="2022-11-07T00:00:00" u="1"/>
        <d v="2022-10-21T00:00:00" u="1"/>
        <d v="2022-12-12T00:00:00" u="1"/>
        <d v="2022-11-26T00:00:00" u="1"/>
        <d v="2022-12-31T00:00:00" u="1"/>
        <d v="2022-10-14T00:00:00" u="1"/>
        <d v="2022-12-05T00:00:00" u="1"/>
        <d v="2022-11-19T00:00:00" u="1"/>
        <d v="2022-12-24T00:00:00" u="1"/>
        <d v="2022-10-07T00:00:00" u="1"/>
        <d v="2022-11-12T00:00:00" u="1"/>
        <d v="2022-10-26T00:00:00" u="1"/>
        <d v="2022-12-17T00:00:00" u="1"/>
        <d v="2022-11-05T00:00:00" u="1"/>
        <d v="2022-10-19T00:00:00" u="1"/>
        <d v="2022-12-10T00:00:00" u="1"/>
        <d v="2022-11-24T00:00:00" u="1"/>
        <d v="2022-12-29T00:00:00" u="1"/>
        <d v="2022-10-12T00:00:00" u="1"/>
        <d v="2022-12-03T00:00:00" u="1"/>
        <d v="2022-11-17T00:00:00" u="1"/>
        <d v="2022-10-31T00:00:00" u="1"/>
        <d v="2022-12-22T00:00:00" u="1"/>
        <d v="2022-10-05T00:00:00" u="1"/>
        <d v="2022-11-10T00:00:00" u="1"/>
        <d v="2022-10-24T00:00:00" u="1"/>
        <d v="2022-12-15T00:00:00" u="1"/>
        <d v="2022-11-29T00:00:00" u="1"/>
        <d v="2022-11-03T00:00:00" u="1"/>
        <d v="2022-10-17T00:00:00" u="1"/>
        <d v="2022-12-08T00:00:00" u="1"/>
        <d v="2022-11-22T00:00:00" u="1"/>
        <d v="2022-12-27T00:00:00" u="1"/>
        <d v="2022-10-10T00:00:00" u="1"/>
        <d v="2022-12-01T00:00:00" u="1"/>
        <d v="2022-11-15T00:00:00" u="1"/>
        <d v="2022-10-29T00:00:00" u="1"/>
        <d v="2022-12-20T00:00:00" u="1"/>
        <d v="2022-10-03T00:00:00" u="1"/>
        <d v="2022-11-08T00:00:00" u="1"/>
        <d v="2022-10-22T00:00:00" u="1"/>
        <d v="2022-12-13T00:00:00" u="1"/>
        <d v="2022-11-01T00:00:00" u="1"/>
        <d v="2022-10-15T00:00:00" u="1"/>
        <d v="2022-12-06T00:00:00" u="1"/>
        <d v="1900-01-16T00:00:00" u="1"/>
        <d v="2022-10-08T00:00:00" u="1"/>
        <d v="2022-10-27T00:00:00" u="1"/>
        <d v="2022-10-01T00:00:00" u="1"/>
        <d v="2022-10-20T00:00:00" u="1"/>
        <d v="2022-11-25T00:00:00" u="1"/>
        <d v="2022-12-30T00:00:00" u="1"/>
        <d v="2022-10-13T00:00:00" u="1"/>
      </sharedItems>
    </cacheField>
    <cacheField name="HORA" numFmtId="20">
      <sharedItems containsSemiMixedTypes="0" containsNonDate="0" containsDate="1" containsString="0" minDate="1899-12-30T07:00:00" maxDate="1899-12-30T17:45:00" count="43">
        <d v="1899-12-30T08:00:00"/>
        <d v="1899-12-30T08:15:00"/>
        <d v="1899-12-30T08:30:00"/>
        <d v="1899-12-30T09:00:00"/>
        <d v="1899-12-30T09:30:00"/>
        <d v="1899-12-30T10:00:00"/>
        <d v="1899-12-30T10:30:00"/>
        <d v="1899-12-30T13:00:00"/>
        <d v="1899-12-30T08:45:00"/>
        <d v="1899-12-30T09:15:00"/>
        <d v="1899-12-30T11:00:00"/>
        <d v="1899-12-30T11:30:00"/>
        <d v="1899-12-30T12:00:00"/>
        <d v="1899-12-30T14:30:00"/>
        <d v="1899-12-30T09:45:00"/>
        <d v="1899-12-30T12:30:00"/>
        <d v="1899-12-30T12:15:00"/>
        <d v="1899-12-30T07:45:00"/>
        <d v="1899-12-30T17:30:00"/>
        <d v="1899-12-30T13:30:00"/>
        <d v="1899-12-30T14:00:00"/>
        <d v="1899-12-30T15:00:00"/>
        <d v="1899-12-30T13:15:00"/>
        <d v="1899-12-30T13:45:00"/>
        <d v="1899-12-30T14:15:00"/>
        <d v="1899-12-30T14:45:00"/>
        <d v="1899-12-30T10:15:00"/>
        <d v="1899-12-30T11:15:00"/>
        <d v="1899-12-30T11:45:00"/>
        <d v="1899-12-30T15:30:00"/>
        <d v="1899-12-30T15:45:00"/>
        <d v="1899-12-30T10:45:00"/>
        <d v="1899-12-30T15:15:00"/>
        <d v="1899-12-30T16:00:00"/>
        <d v="1899-12-30T16:15:00"/>
        <d v="1899-12-30T16:30:00"/>
        <d v="1899-12-30T16:45:00"/>
        <d v="1899-12-30T17:00:00"/>
        <d v="1899-12-30T07:30:00"/>
        <d v="1899-12-30T12:45:00"/>
        <d v="1899-12-30T17:45:00" u="1"/>
        <d v="1899-12-30T07:00:00" u="1"/>
        <d v="1899-12-30T17:15:00" u="1"/>
      </sharedItems>
    </cacheField>
    <cacheField name="HORA LLEGADA CTE." numFmtId="20">
      <sharedItems containsNonDate="0" containsString="0" containsBlank="1"/>
    </cacheField>
    <cacheField name="$" numFmtId="0">
      <sharedItems containsBlank="1" containsMixedTypes="1" containsNumber="1" minValue="0" maxValue="8543"/>
    </cacheField>
    <cacheField name="FOLIO" numFmtId="0">
      <sharedItems containsBlank="1" containsMixedTypes="1" containsNumber="1" containsInteger="1" minValue="13292" maxValue="113650"/>
    </cacheField>
    <cacheField name="TMKT" numFmtId="0">
      <sharedItems/>
    </cacheField>
    <cacheField name="SERVICIO" numFmtId="0">
      <sharedItems/>
    </cacheField>
    <cacheField name="ADICIONAL" numFmtId="0">
      <sharedItems containsBlank="1"/>
    </cacheField>
    <cacheField name="VIN" numFmtId="0">
      <sharedItems containsBlank="1" containsMixedTypes="1" containsNumber="1" containsInteger="1" minValue="40026498" maxValue="94049736"/>
    </cacheField>
    <cacheField name="PLACAS" numFmtId="0">
      <sharedItems containsBlank="1"/>
    </cacheField>
    <cacheField name="NOMBRE" numFmtId="0">
      <sharedItems/>
    </cacheField>
    <cacheField name="MODELO" numFmtId="0">
      <sharedItems containsBlank="1"/>
    </cacheField>
    <cacheField name="RECEP" numFmtId="0">
      <sharedItems containsDate="1" containsBlank="1" containsMixedTypes="1" minDate="1899-12-30T00:00:00" maxDate="1899-12-30T16:00:00" count="70">
        <s v="LALC"/>
        <s v="ECAZA"/>
        <s v="JFL"/>
        <s v="EAM"/>
        <d v="1899-12-30T12:30:00" u="1"/>
        <m u="1"/>
        <s v="PJFL  S" u="1"/>
        <s v="HIGHLANDER" u="1"/>
        <d v="1899-12-30T13:30:00" u="1"/>
        <s v="HIACE" u="1"/>
        <s v=" LALC" u="1"/>
        <s v="CHR" u="1"/>
        <s v="COROLLA" u="1"/>
        <s v="TOY" u="1"/>
        <s v="EL GRANJFL  O." u="1"/>
        <s v="VE POJFL" u="1"/>
        <s v="RAV4  " u="1"/>
        <s v="AVANZA" u="1"/>
        <s v="MAC" u="1"/>
        <s v="JCGZ" u="1"/>
        <s v="JFL  S" u="1"/>
        <s v="R        JFL" u="1"/>
        <s v="S.ALALC" u="1"/>
        <s v="PRIUS" u="1"/>
        <s v="LALC 11" u="1"/>
        <s v="MEXICJFL  R." u="1"/>
        <s v="GRUPO FECAZAIE" u="1"/>
        <s v="PRIUS C" u="1"/>
        <s v="ECAZA1," u="1"/>
        <s v=" JFL" u="1"/>
        <s v="RI NUEMEECAZA1," u="1"/>
        <s v="LALC " u="1"/>
        <s v="FTP" u="1"/>
        <s v="HILUX" u="1"/>
        <d v="1899-12-30T00:00:00" u="1"/>
        <s v="Y PECUARLALC" u="1"/>
        <s v="PRIUS16-" u="1"/>
        <s v="PACO TOL." u="1"/>
        <s v="CEPE" u="1"/>
        <d v="1899-12-30T09:00:00" u="1"/>
        <s v="CSN" u="1"/>
        <s v="YARIS" u="1"/>
        <d v="1899-12-30T10:00:00" u="1"/>
        <s v="ADC" u="1"/>
        <d v="1899-12-30T12:00:00" u="1"/>
        <s v="JFL  " u="1"/>
        <s v=" ECAZA" u="1"/>
        <s v="RAV4 HV" u="1"/>
        <d v="1899-12-30T13:00:00" u="1"/>
        <d v="1899-12-30T08:15:00" u="1"/>
        <d v="1899-12-30T14:00:00" u="1"/>
        <s v="OMRG" u="1"/>
        <s v="RAV4" u="1"/>
        <d v="1899-12-30T09:15:00" u="1"/>
        <s v="JLF" u="1"/>
        <d v="1899-12-30T16:00:00" u="1"/>
        <d v="1899-12-30T11:15:00" u="1"/>
        <s v="LAC" u="1"/>
        <s v="TOY  DE" u="1"/>
        <s v="JFL A BETO" u="1"/>
        <d v="1899-12-30T12:15:00" u="1"/>
        <s v="JFL  R." u="1"/>
        <s v="MARCO" u="1"/>
        <d v="1899-12-30T08:30:00" u="1"/>
        <d v="1899-12-30T14:15:00" u="1"/>
        <s v="S DELALC E" u="1"/>
        <s v="EL GRANECAZAO" u="1"/>
        <d v="1899-12-30T09:30:00" u="1"/>
        <d v="1899-12-30T10:30:00" u="1"/>
        <d v="1899-12-30T11:30:00" u="1"/>
      </sharedItems>
    </cacheField>
    <cacheField name="HORA TALLER" numFmtId="0">
      <sharedItems containsDate="1" containsBlank="1" containsMixedTypes="1" minDate="1899-12-30T00:00:00" maxDate="1900-01-13T07:12:00"/>
    </cacheField>
    <cacheField name="PROM. ENTREGA" numFmtId="0">
      <sharedItems containsDate="1" containsBlank="1" containsMixedTypes="1" minDate="1899-12-31T00:00:00" maxDate="1899-12-30T00:00:00"/>
    </cacheField>
    <cacheField name="Tec." numFmtId="0">
      <sharedItems containsBlank="1"/>
    </cacheField>
    <cacheField name="AÑO" numFmtId="0">
      <sharedItems containsString="0" containsBlank="1" containsNumber="1" minValue="0.75" maxValue="202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4">
  <r>
    <d v="2023-01-02T00:00:00"/>
    <d v="1899-12-30T08:00:00"/>
    <m/>
    <n v="0"/>
    <n v="110501"/>
    <x v="0"/>
    <s v="DPOK: INST. AMORT. TRASEROS Y DELANTEROS / INST. BANDA ACC / INST. DISCOS FROSNTALES / INST. CUCHILLAS / ALINEACION"/>
    <m/>
    <s v="CM131166"/>
    <s v="SS89436"/>
    <s v="MARIN BUCIO GERARDO"/>
    <s v="TACOMA"/>
    <s v="LALC"/>
    <d v="1899-12-30T08:15:00"/>
    <d v="1899-12-30T14:00:00"/>
    <s v="CSN"/>
    <n v="2012"/>
    <m/>
    <x v="0"/>
    <x v="0"/>
    <x v="0"/>
    <m/>
    <m/>
    <m/>
    <m/>
    <m/>
    <n v="44928"/>
  </r>
  <r>
    <d v="2023-01-02T00:00:00"/>
    <d v="1899-12-30T08:00:00"/>
    <m/>
    <n v="0"/>
    <n v="110566"/>
    <x v="0"/>
    <s v="INST. PELICULA DE SEGURIDAD (VDQI) / DIAG. LEYENDA EN TABLERO DE LTA"/>
    <m/>
    <s v="PW330106"/>
    <s v="SP"/>
    <s v="CAMPOS JUAREZ CELIA"/>
    <s v="RAV4"/>
    <s v="ECAZA"/>
    <d v="1899-12-30T12:00:00"/>
    <s v="DIAG"/>
    <s v="GALC / FTP"/>
    <n v="2023"/>
    <m/>
    <x v="0"/>
    <x v="0"/>
    <x v="1"/>
    <d v="2023-01-18T00:00:00"/>
    <s v="whats"/>
    <s v="si"/>
    <s v="asesor no concreta la cita "/>
    <d v="2022-12-30T00:00:00"/>
    <n v="3"/>
  </r>
  <r>
    <d v="2023-01-02T00:00:00"/>
    <d v="1899-12-30T08:15:00"/>
    <m/>
    <n v="754"/>
    <n v="110520"/>
    <x v="0"/>
    <s v="DIAG. CUARTO LADO IZQ. NO ENCIENDE"/>
    <m/>
    <s v="LR103387"/>
    <s v="ULU114G"/>
    <s v="CORIA OCHOA ISABEL CRISTINA"/>
    <s v="CHR"/>
    <s v="LALC"/>
    <d v="1899-12-30T08:30:00"/>
    <s v="DIAG"/>
    <s v="GALC / FTP"/>
    <n v="2020"/>
    <m/>
    <x v="0"/>
    <x v="0"/>
    <x v="2"/>
    <d v="2023-01-18T00:00:00"/>
    <s v="whats"/>
    <s v="si"/>
    <s v="cleinta no reponde, se le deja recado"/>
    <d v="2022-12-28T00:00:00"/>
    <n v="5"/>
  </r>
  <r>
    <d v="2023-01-02T00:00:00"/>
    <d v="1899-12-30T08:15:00"/>
    <m/>
    <n v="1899"/>
    <n v="110564"/>
    <x v="0"/>
    <s v="S90"/>
    <m/>
    <s v="M4001074"/>
    <s v="GL6798C"/>
    <s v="AGRO QUERETANA, S. DE R.L. DE C.V."/>
    <s v="HILUXD"/>
    <s v="ECAZA"/>
    <d v="1899-12-30T08:30:00"/>
    <d v="1899-12-30T12:00:00"/>
    <s v="CAAA"/>
    <n v="2021"/>
    <m/>
    <x v="0"/>
    <x v="0"/>
    <x v="0"/>
    <m/>
    <m/>
    <m/>
    <m/>
    <m/>
    <n v="44928"/>
  </r>
  <r>
    <d v="2023-01-02T00:00:00"/>
    <d v="1899-12-30T08:30:00"/>
    <m/>
    <n v="1899"/>
    <n v="110563"/>
    <x v="1"/>
    <s v="S70"/>
    <m/>
    <s v="KJ007946"/>
    <s v="66L230"/>
    <s v="COMERCIALIZADORA ALPACEL, S.A. DE C.V."/>
    <s v="RAV4 HV"/>
    <s v="LALC"/>
    <d v="1899-12-30T09:00:00"/>
    <d v="1899-12-30T12:00:00"/>
    <s v="AC"/>
    <n v="2019"/>
    <m/>
    <x v="0"/>
    <x v="0"/>
    <x v="0"/>
    <m/>
    <m/>
    <m/>
    <m/>
    <m/>
    <n v="44928"/>
  </r>
  <r>
    <d v="2023-01-02T00:00:00"/>
    <d v="1899-12-30T09:00:00"/>
    <m/>
    <n v="1703"/>
    <n v="110299"/>
    <x v="2"/>
    <s v="A Y F"/>
    <s v="EXPRESS"/>
    <s v="7X025742"/>
    <s v="SP"/>
    <s v="CRUZ HERNANDEZ YANETH"/>
    <s v="TUNDRA"/>
    <s v="ECAZA"/>
    <d v="1899-12-30T09:15:00"/>
    <d v="1899-12-30T12:00:00"/>
    <s v="CEPE"/>
    <n v="2007"/>
    <m/>
    <x v="0"/>
    <x v="0"/>
    <x v="3"/>
    <d v="2023-01-03T00:00:00"/>
    <s v="Llamada y Whats"/>
    <s v="si"/>
    <s v="CLIENTE DE PASO , SALIO FUERAS DE LA CIUDAD"/>
    <d v="2022-12-19T00:00:00"/>
    <n v="14"/>
  </r>
  <r>
    <d v="2023-01-02T00:00:00"/>
    <d v="1899-12-30T09:00:00"/>
    <m/>
    <n v="1899"/>
    <n v="110498"/>
    <x v="1"/>
    <s v="S50"/>
    <s v="EXPRESS"/>
    <s v="K3098576"/>
    <s v="65L917"/>
    <s v="LEGORRETA RIOS LETICIA"/>
    <s v="PRIUS16-"/>
    <s v="LALC"/>
    <d v="1899-12-30T09:30:00"/>
    <d v="1899-12-30T12:00:00"/>
    <s v="CEPE"/>
    <n v="2019"/>
    <m/>
    <x v="0"/>
    <x v="0"/>
    <x v="0"/>
    <m/>
    <m/>
    <m/>
    <m/>
    <m/>
    <n v="44928"/>
  </r>
  <r>
    <d v="2023-01-02T00:00:00"/>
    <d v="1899-12-30T09:30:00"/>
    <m/>
    <n v="1351"/>
    <n v="110556"/>
    <x v="2"/>
    <s v="A Y F"/>
    <m/>
    <s v="JW747909"/>
    <s v="SP"/>
    <s v="RODRIGUEZ LOZADA CASIMIRO"/>
    <s v="RAV4"/>
    <s v="LALC"/>
    <d v="1899-12-30T09:45:00"/>
    <d v="1899-12-30T12:00:00"/>
    <s v="AC"/>
    <n v="2018"/>
    <m/>
    <x v="0"/>
    <x v="0"/>
    <x v="0"/>
    <m/>
    <m/>
    <m/>
    <m/>
    <m/>
    <n v="44928"/>
  </r>
  <r>
    <d v="2023-01-02T00:00:00"/>
    <d v="1899-12-30T10:00:00"/>
    <m/>
    <n v="0"/>
    <n v="110565"/>
    <x v="2"/>
    <s v="20TA02"/>
    <s v="CAMPAÑA"/>
    <s v="LK008606"/>
    <s v="GNL611C"/>
    <s v="LIBRERIA EL TERCER MILENIO SA DE CV"/>
    <s v="AVANZA"/>
    <s v="ECAZA"/>
    <d v="1899-12-30T10:30:00"/>
    <d v="1899-12-30T14:00:00"/>
    <s v="GALC / FTP"/>
    <n v="2020"/>
    <m/>
    <x v="0"/>
    <x v="0"/>
    <x v="0"/>
    <m/>
    <m/>
    <m/>
    <m/>
    <m/>
    <n v="44928"/>
  </r>
  <r>
    <d v="2023-01-02T00:00:00"/>
    <d v="1899-12-30T10:30:00"/>
    <m/>
    <n v="2699"/>
    <n v="110437"/>
    <x v="2"/>
    <s v="S50 / A Y B"/>
    <s v="EXPRESS"/>
    <s v="N0425294"/>
    <s v="GB4772D"/>
    <s v="AGROSERVICIOS NIETO SA DE CV"/>
    <s v="HILUX"/>
    <s v="ECAZA"/>
    <d v="1899-12-30T11:00:00"/>
    <d v="1899-12-30T15:00:00"/>
    <s v="CEPE / CAAA"/>
    <n v="2022"/>
    <m/>
    <x v="0"/>
    <x v="0"/>
    <x v="0"/>
    <m/>
    <m/>
    <m/>
    <m/>
    <m/>
    <n v="44928"/>
  </r>
  <r>
    <d v="2023-01-02T00:00:00"/>
    <d v="1899-12-30T13:00:00"/>
    <m/>
    <n v="0"/>
    <s v="I-140990"/>
    <x v="0"/>
    <s v="PROG. DE LLAVE"/>
    <m/>
    <s v="KS966815"/>
    <s v="GWH863E"/>
    <s v="INMOTION AUTO CELAYA S DE RL DE CV"/>
    <s v="SIENNA"/>
    <s v="ECAZA"/>
    <d v="1899-12-30T15:00:00"/>
    <d v="1899-12-30T18:00:00"/>
    <s v="GALC"/>
    <n v="2019"/>
    <m/>
    <x v="0"/>
    <x v="0"/>
    <x v="0"/>
    <m/>
    <m/>
    <m/>
    <m/>
    <m/>
    <n v="44928"/>
  </r>
  <r>
    <d v="2023-01-03T00:00:00"/>
    <d v="1899-12-30T08:00:00"/>
    <m/>
    <n v="7398"/>
    <n v="110549"/>
    <x v="0"/>
    <s v="S200 / A Y B"/>
    <s v="EXPRESS"/>
    <s v="H6171998"/>
    <s v="GM1215D"/>
    <s v="AUTOBUSES TURISMO TERRESTRE SA DE CV"/>
    <s v="HIACE"/>
    <s v="LALC"/>
    <d v="1899-12-30T08:15:00"/>
    <d v="1899-12-30T11:00:00"/>
    <s v="CEPE / OMRG / THIERRY"/>
    <n v="2017"/>
    <m/>
    <x v="0"/>
    <x v="0"/>
    <x v="0"/>
    <m/>
    <m/>
    <m/>
    <m/>
    <m/>
    <n v="44929"/>
  </r>
  <r>
    <d v="2023-01-03T00:00:00"/>
    <d v="1899-12-30T08:00:00"/>
    <m/>
    <n v="1899"/>
    <n v="110573"/>
    <x v="2"/>
    <s v="S70"/>
    <m/>
    <s v="L1410593"/>
    <s v="FZ4619B"/>
    <s v="AGUILAR MALAGON JUAN CARLOS"/>
    <s v="HILUX"/>
    <s v="ECAZA"/>
    <d v="1899-12-30T08:30:00"/>
    <d v="1899-12-30T11:00:00"/>
    <s v="AC"/>
    <n v="2020"/>
    <m/>
    <x v="0"/>
    <x v="0"/>
    <x v="0"/>
    <m/>
    <m/>
    <m/>
    <m/>
    <m/>
    <n v="44929"/>
  </r>
  <r>
    <d v="2023-01-03T00:00:00"/>
    <d v="1899-12-30T08:00:00"/>
    <m/>
    <n v="1899"/>
    <n v="110593"/>
    <x v="2"/>
    <s v="S130"/>
    <m/>
    <s v="L3104028"/>
    <s v="66L398"/>
    <s v="HUTCHINSON AUTOPARTES MEXICO SA DE CV"/>
    <s v="PRIUS16-"/>
    <s v="JFL"/>
    <d v="1899-12-30T08:30:00"/>
    <d v="1899-12-30T11:00:00"/>
    <s v="CAAA"/>
    <n v="2020"/>
    <m/>
    <x v="0"/>
    <x v="0"/>
    <x v="0"/>
    <m/>
    <m/>
    <m/>
    <m/>
    <m/>
    <n v="44929"/>
  </r>
  <r>
    <d v="2023-01-03T00:00:00"/>
    <d v="1899-12-30T08:15:00"/>
    <m/>
    <n v="5330"/>
    <n v="110589"/>
    <x v="2"/>
    <s v="S40"/>
    <m/>
    <s v="N1329314"/>
    <s v="EY9705B"/>
    <s v="UPL AGRO SA DE CV"/>
    <s v="HILUX"/>
    <s v="JFL"/>
    <d v="1899-12-30T08:30:00"/>
    <d v="1899-12-30T12:30:00"/>
    <s v="GALC"/>
    <n v="2022"/>
    <m/>
    <x v="0"/>
    <x v="0"/>
    <x v="0"/>
    <m/>
    <m/>
    <m/>
    <m/>
    <m/>
    <n v="44929"/>
  </r>
  <r>
    <d v="2023-01-03T00:00:00"/>
    <d v="1899-12-30T08:15:00"/>
    <m/>
    <n v="6599"/>
    <n v="110595"/>
    <x v="2"/>
    <s v="S80"/>
    <m/>
    <s v="KJ011157"/>
    <s v="65L602"/>
    <s v="INVERNADEROS CARMONA SPR DE RL"/>
    <s v="RAV4 HV"/>
    <s v="ECAZA"/>
    <d v="1899-12-30T08:30:00"/>
    <d v="1899-12-30T12:00:00"/>
    <s v="CSN"/>
    <n v="2019"/>
    <m/>
    <x v="0"/>
    <x v="0"/>
    <x v="4"/>
    <d v="2023-01-03T00:00:00"/>
    <s v="whats"/>
    <s v="si"/>
    <s v="SE OCUPO LA UNIDAD EN EL TRABAJO Y TUVO QUE REPROGRAMAR SU CITA"/>
    <d v="2023-01-02T00:00:00"/>
    <n v="1"/>
  </r>
  <r>
    <d v="2023-01-03T00:00:00"/>
    <d v="1899-12-30T08:15:00"/>
    <m/>
    <n v="1899"/>
    <n v="110596"/>
    <x v="2"/>
    <s v="S190"/>
    <s v="EXPRESS"/>
    <s v="F6165511"/>
    <s v="GMD525D"/>
    <s v="ARREGUIN ARREGUIN ANGELICA"/>
    <s v="HIACE"/>
    <s v="LALC"/>
    <d v="1899-12-30T09:00:00"/>
    <d v="1899-12-30T11:00:00"/>
    <s v="CEPE / OMRG"/>
    <n v="2015"/>
    <m/>
    <x v="0"/>
    <x v="0"/>
    <x v="0"/>
    <m/>
    <m/>
    <m/>
    <m/>
    <m/>
    <n v="44929"/>
  </r>
  <r>
    <d v="2023-01-03T00:00:00"/>
    <d v="1899-12-30T08:30:00"/>
    <m/>
    <n v="1899"/>
    <n v="110441"/>
    <x v="2"/>
    <s v="S130 / LAVADO DE VESTIDURAS"/>
    <s v="EXPRESS"/>
    <s v="HW348402"/>
    <s v="GVT108D"/>
    <s v="TREJO ACEVEDO OFELIA"/>
    <s v="RAV4"/>
    <s v="JFL"/>
    <d v="1899-12-30T09:30:00"/>
    <d v="1899-12-30T12:00:00"/>
    <s v="CEPE / OMRG"/>
    <n v="2017"/>
    <m/>
    <x v="0"/>
    <x v="0"/>
    <x v="0"/>
    <m/>
    <m/>
    <m/>
    <m/>
    <m/>
    <n v="44929"/>
  </r>
  <r>
    <d v="2023-01-03T00:00:00"/>
    <d v="1899-12-30T08:30:00"/>
    <m/>
    <n v="0"/>
    <n v="110570"/>
    <x v="2"/>
    <s v="INST. CALAVERA"/>
    <m/>
    <s v="JW794103"/>
    <s v="GKC700E"/>
    <s v="SEGURA RODRIGUEZ RENE FERNANDO"/>
    <s v="RAV4"/>
    <s v="LALC"/>
    <d v="1899-12-30T09:30:00"/>
    <d v="1899-12-30T12:00:00"/>
    <s v="CSN"/>
    <n v="2018"/>
    <m/>
    <x v="0"/>
    <x v="0"/>
    <x v="0"/>
    <m/>
    <m/>
    <m/>
    <m/>
    <m/>
    <n v="44929"/>
  </r>
  <r>
    <d v="2023-01-03T00:00:00"/>
    <d v="1899-12-30T08:30:00"/>
    <m/>
    <n v="6599"/>
    <n v="110575"/>
    <x v="1"/>
    <s v="S80"/>
    <s v="EXPRESS"/>
    <s v="HK021152"/>
    <s v="GUZ475B"/>
    <s v="MACIAS QUINTANA MARIA EUGENIA"/>
    <s v="AVANZA"/>
    <s v="ECAZA"/>
    <d v="1899-12-30T09:45:00"/>
    <d v="1899-12-30T14:00:00"/>
    <s v="CEPE / OMRG"/>
    <n v="2017"/>
    <m/>
    <x v="0"/>
    <x v="0"/>
    <x v="0"/>
    <m/>
    <m/>
    <m/>
    <m/>
    <m/>
    <n v="44929"/>
  </r>
  <r>
    <d v="2023-01-03T00:00:00"/>
    <d v="1899-12-30T08:45:00"/>
    <m/>
    <n v="2699"/>
    <n v="110587"/>
    <x v="2"/>
    <s v="S170 / A Y B"/>
    <m/>
    <s v="H1395433"/>
    <s v="FY7446B"/>
    <s v="GRUPO KASOKU INDUSTRIAL, S.A. DE C.V."/>
    <s v="HILUX"/>
    <s v="JFL"/>
    <d v="1899-12-30T09:15:00"/>
    <d v="1899-12-30T12:00:00"/>
    <s v="CAAA / THIERRY"/>
    <n v="2017"/>
    <m/>
    <x v="0"/>
    <x v="0"/>
    <x v="0"/>
    <m/>
    <m/>
    <m/>
    <m/>
    <m/>
    <n v="44929"/>
  </r>
  <r>
    <d v="2023-01-03T00:00:00"/>
    <d v="1899-12-30T09:00:00"/>
    <m/>
    <n v="1899"/>
    <n v="110184"/>
    <x v="1"/>
    <s v="S30"/>
    <m/>
    <s v="M1218890"/>
    <s v="GKK895E"/>
    <s v="PEREZ NUñEZ DIEGO SAUL"/>
    <s v="YARIS"/>
    <s v="LALC"/>
    <d v="1899-12-30T09:30:00"/>
    <d v="1899-12-30T12:00:00"/>
    <s v="AC"/>
    <n v="2021"/>
    <m/>
    <x v="0"/>
    <x v="0"/>
    <x v="5"/>
    <d v="2023-01-02T00:00:00"/>
    <s v="whats"/>
    <s v="si"/>
    <s v="Hola buen día tuve un inconveniente personal y no voy a poderme presentar a la cita que tengo programada a las 9 a.m, me es pudieran reprogramar por favor 🙏🙏 de antemano muchas gracias"/>
    <d v="2023-01-01T00:00:00"/>
    <n v="2"/>
  </r>
  <r>
    <d v="2023-01-03T00:00:00"/>
    <d v="1899-12-30T09:00:00"/>
    <m/>
    <n v="754"/>
    <n v="110462"/>
    <x v="2"/>
    <s v="DIAG. ESTÉREO NO FUNCIONA (NO ENCIENDE)"/>
    <m/>
    <s v="M1146863"/>
    <s v="UMS669E"/>
    <s v="YINSHAN SA DE CV"/>
    <s v="PRIUS16-"/>
    <s v="JFL"/>
    <d v="1899-12-30T09:30:00"/>
    <s v="DIAG"/>
    <s v="GALC / FTP"/>
    <n v="2021"/>
    <m/>
    <x v="0"/>
    <x v="0"/>
    <x v="0"/>
    <m/>
    <m/>
    <m/>
    <m/>
    <m/>
    <n v="44929"/>
  </r>
  <r>
    <d v="2023-01-03T00:00:00"/>
    <d v="1899-12-30T09:00:00"/>
    <m/>
    <n v="1899"/>
    <n v="110534"/>
    <x v="2"/>
    <s v="S110"/>
    <m/>
    <s v="H3036931"/>
    <s v="GVR144B"/>
    <s v="GONZALEZ MORALES FRANCISCO"/>
    <s v="PRIUS16-"/>
    <s v="ECAZA"/>
    <d v="1899-12-30T10:15:00"/>
    <d v="1899-12-30T14:00:00"/>
    <s v="CSN"/>
    <n v="2017"/>
    <m/>
    <x v="0"/>
    <x v="0"/>
    <x v="0"/>
    <m/>
    <m/>
    <m/>
    <m/>
    <m/>
    <n v="44929"/>
  </r>
  <r>
    <d v="2023-01-03T00:00:00"/>
    <d v="1899-12-30T09:15:00"/>
    <m/>
    <n v="754"/>
    <n v="110582"/>
    <x v="2"/>
    <s v="DIAG. SE BAJAN LAS REVOLUCIONES EN FRIO"/>
    <m/>
    <s v="9K352979"/>
    <s v="GXC291C"/>
    <s v="CONTRERAS ARRIAGA MARCO ANTONIO"/>
    <s v="TSURU"/>
    <s v="ECAZA"/>
    <d v="1899-12-30T10:00:00"/>
    <s v="DIAG"/>
    <s v="AC"/>
    <n v="2009"/>
    <m/>
    <x v="0"/>
    <x v="0"/>
    <x v="0"/>
    <m/>
    <m/>
    <m/>
    <m/>
    <m/>
    <n v="44929"/>
  </r>
  <r>
    <d v="2023-01-03T00:00:00"/>
    <d v="1899-12-30T09:15:00"/>
    <m/>
    <n v="754"/>
    <n v="110583"/>
    <x v="1"/>
    <s v="DIAG. TESTIGOS ENCENDIDOS (CHECK ENGINE, SIST. DE ESTABILIDAD) LEYENDA &quot;REVISION DE MOTOR&quot;"/>
    <m/>
    <s v="M6003523"/>
    <s v="GGF337E"/>
    <s v="SEDEASE SA DE CV"/>
    <s v="HIACE"/>
    <s v="JFL"/>
    <d v="1899-12-30T11:00:00"/>
    <s v="DIAG"/>
    <s v="FTP"/>
    <n v="2021"/>
    <m/>
    <x v="0"/>
    <x v="0"/>
    <x v="0"/>
    <m/>
    <m/>
    <m/>
    <m/>
    <m/>
    <n v="44929"/>
  </r>
  <r>
    <d v="2023-01-03T00:00:00"/>
    <d v="1899-12-30T09:30:00"/>
    <m/>
    <n v="2699"/>
    <n v="110561"/>
    <x v="2"/>
    <s v="S130 / A Y B / S.A."/>
    <m/>
    <s v="G0169263"/>
    <s v="GB1275C"/>
    <s v="SERVICIOS DE TERRACERIA Y RENTA DE MAQUI"/>
    <s v="ESHILUX     JIO"/>
    <s v="ECAZA"/>
    <d v="1899-12-30T10:00:00"/>
    <d v="1899-12-30T14:00:00"/>
    <s v="CAAA /THIERRY"/>
    <n v="2016"/>
    <m/>
    <x v="0"/>
    <x v="0"/>
    <x v="0"/>
    <m/>
    <m/>
    <m/>
    <m/>
    <m/>
    <n v="44929"/>
  </r>
  <r>
    <d v="2023-01-03T00:00:00"/>
    <d v="1899-12-30T09:30:00"/>
    <m/>
    <n v="6599"/>
    <n v="110574"/>
    <x v="2"/>
    <s v="S80"/>
    <s v="EXPRESS"/>
    <s v="JP825284"/>
    <s v="GME469D"/>
    <s v="GORDILLO RUIZ YOLANDA"/>
    <s v="COROLLA"/>
    <s v="LALC"/>
    <d v="1899-12-30T10:00:00"/>
    <d v="1899-12-30T14:00:00"/>
    <s v="CEPE / OMRG"/>
    <n v="2018"/>
    <m/>
    <x v="0"/>
    <x v="0"/>
    <x v="0"/>
    <m/>
    <m/>
    <m/>
    <m/>
    <m/>
    <n v="44929"/>
  </r>
  <r>
    <d v="2023-01-03T00:00:00"/>
    <d v="1899-12-30T09:30:00"/>
    <m/>
    <n v="6599"/>
    <n v="110576"/>
    <x v="1"/>
    <s v="S240"/>
    <m/>
    <s v="LK007788"/>
    <s v="GLT136C"/>
    <s v="SEDEASE SA DE CV"/>
    <s v="AVANZA"/>
    <s v="JFL"/>
    <d v="1899-12-30T10:30:00"/>
    <d v="1899-12-30T16:00:00"/>
    <s v="CAAA"/>
    <n v="2020"/>
    <m/>
    <x v="0"/>
    <x v="0"/>
    <x v="0"/>
    <m/>
    <m/>
    <m/>
    <m/>
    <m/>
    <n v="44929"/>
  </r>
  <r>
    <d v="2023-01-03T00:00:00"/>
    <d v="1899-12-30T10:00:00"/>
    <m/>
    <n v="4014"/>
    <n v="110580"/>
    <x v="2"/>
    <s v="S60 / DIAG. RUIDO EN SUSP. DELANTERA LADO PILOTO"/>
    <m/>
    <s v="JP835996"/>
    <s v="GGE829D"/>
    <s v="HERNANDEZ ABAD OSWALDO"/>
    <s v="COROLLA"/>
    <s v="ECAZA"/>
    <d v="1899-12-30T14:15:00"/>
    <s v="DIAG"/>
    <s v="GALC / FTP /CSN"/>
    <n v="2018"/>
    <m/>
    <x v="0"/>
    <x v="0"/>
    <x v="0"/>
    <m/>
    <m/>
    <m/>
    <m/>
    <m/>
    <n v="44929"/>
  </r>
  <r>
    <d v="2023-01-03T00:00:00"/>
    <d v="1899-12-30T10:00:00"/>
    <m/>
    <n v="1899"/>
    <n v="110586"/>
    <x v="1"/>
    <s v="S30"/>
    <s v="EXPRESS"/>
    <s v="LS081493"/>
    <s v="GRK744D"/>
    <s v="PAILERIA ESPECIALIZADA EQUIPOS Y TANQUES"/>
    <s v="CVSIENNA"/>
    <s v="LALC"/>
    <d v="1899-12-30T11:30:00"/>
    <d v="1899-12-30T16:00:00"/>
    <s v="CEPE / OMRG"/>
    <n v="2020"/>
    <m/>
    <x v="0"/>
    <x v="0"/>
    <x v="0"/>
    <m/>
    <m/>
    <m/>
    <m/>
    <m/>
    <n v="44929"/>
  </r>
  <r>
    <d v="2023-01-03T00:00:00"/>
    <d v="1899-12-30T10:30:00"/>
    <m/>
    <n v="754"/>
    <n v="110560"/>
    <x v="1"/>
    <s v="DIAG. MALLA SE ATORA EN EL CRISTAL X CAMPAÑA G04"/>
    <m/>
    <s v="BS059702"/>
    <s v="GLE745C"/>
    <s v="DE ANDA ESQUEDA GERARDO"/>
    <s v="SIENNA"/>
    <s v="LALC"/>
    <d v="1899-12-30T11:30:00"/>
    <s v="DIAG"/>
    <s v="GALC"/>
    <n v="2011"/>
    <m/>
    <x v="0"/>
    <x v="0"/>
    <x v="1"/>
    <d v="2023-01-02T00:00:00"/>
    <s v="whats"/>
    <s v="si"/>
    <s v="Cliente si acudio a su cita y Asesor no la concreto y se la habre en D-141090"/>
    <d v="2022-12-30T00:00:00"/>
    <n v="4"/>
  </r>
  <r>
    <d v="2023-01-03T00:00:00"/>
    <d v="1899-12-30T10:30:00"/>
    <m/>
    <n v="2699"/>
    <n v="110578"/>
    <x v="2"/>
    <s v="S50 / A Y B"/>
    <s v="EXPRESS"/>
    <s v="K3076940"/>
    <s v="ABC091A"/>
    <s v="LEON GONZALEZ PABLO CESAR"/>
    <s v="PRIUS16-"/>
    <s v="JFL"/>
    <d v="1899-12-30T11:00:00"/>
    <d v="1899-12-30T14:00:00"/>
    <s v="CEPE / OMRG / THIERRY"/>
    <n v="2019"/>
    <m/>
    <x v="0"/>
    <x v="0"/>
    <x v="0"/>
    <m/>
    <m/>
    <m/>
    <m/>
    <m/>
    <n v="44929"/>
  </r>
  <r>
    <d v="2023-01-03T00:00:00"/>
    <d v="1899-12-30T11:00:00"/>
    <m/>
    <n v="0"/>
    <n v="110588"/>
    <x v="1"/>
    <s v="INST. BANDA ACC"/>
    <m/>
    <s v="JK021590"/>
    <s v="GMN580E"/>
    <s v="VELAZQUEZ PEREZ MARIA TERESA"/>
    <s v="AVANZA"/>
    <s v="ECAZA"/>
    <d v="1899-12-30T11:30:00"/>
    <d v="1899-12-30T17:00:00"/>
    <s v="CSN"/>
    <n v="2018"/>
    <m/>
    <x v="0"/>
    <x v="0"/>
    <x v="0"/>
    <m/>
    <m/>
    <m/>
    <m/>
    <m/>
    <n v="44929"/>
  </r>
  <r>
    <d v="2023-01-03T00:00:00"/>
    <d v="1899-12-30T11:00:00"/>
    <m/>
    <n v="3260"/>
    <n v="110590"/>
    <x v="1"/>
    <s v="S20"/>
    <s v="EXPRESS"/>
    <s v="MJ033380"/>
    <s v="SP12345"/>
    <s v="LUCIA HERNANDEZ VAZQUEZ"/>
    <s v="COROLLA HV"/>
    <s v="LALC"/>
    <d v="1899-12-30T11:45:00"/>
    <d v="1899-12-30T14:00:00"/>
    <s v="CEPE / OMRG"/>
    <n v="2021"/>
    <m/>
    <x v="0"/>
    <x v="0"/>
    <x v="0"/>
    <m/>
    <m/>
    <m/>
    <m/>
    <m/>
    <n v="44929"/>
  </r>
  <r>
    <d v="2023-01-03T00:00:00"/>
    <d v="1899-12-30T11:00:00"/>
    <m/>
    <n v="1899"/>
    <n v="110605"/>
    <x v="1"/>
    <s v="S30"/>
    <m/>
    <s v="M1216071"/>
    <s v="GYR656D"/>
    <s v="DIAZ OVALLE CHRISTIAN OLIVER"/>
    <s v="YARIS"/>
    <s v="JFL"/>
    <d v="1899-12-30T12:00:00"/>
    <d v="1899-12-30T15:45:00"/>
    <s v="AC"/>
    <n v="2021"/>
    <m/>
    <x v="0"/>
    <x v="0"/>
    <x v="0"/>
    <m/>
    <m/>
    <m/>
    <m/>
    <m/>
    <n v="44929"/>
  </r>
  <r>
    <d v="2023-01-03T00:00:00"/>
    <d v="1899-12-30T11:30:00"/>
    <m/>
    <n v="0"/>
    <n v="110513"/>
    <x v="2"/>
    <s v="INST. PELICULA DE SEGURIDAD (PROVEEDOR DE RAFACCIONES)"/>
    <m/>
    <s v="M1218810"/>
    <s v="GJF959E"/>
    <s v="CUELLAR MENDOZA MARIA SELENE IVONET"/>
    <s v="YARIS"/>
    <s v="ECAZA"/>
    <d v="1899-12-30T12:00:00"/>
    <d v="1899-12-30T17:00:00"/>
    <m/>
    <n v="2021"/>
    <m/>
    <x v="0"/>
    <x v="0"/>
    <x v="0"/>
    <m/>
    <m/>
    <m/>
    <m/>
    <m/>
    <n v="44929"/>
  </r>
  <r>
    <d v="2023-01-03T00:00:00"/>
    <d v="1899-12-30T11:30:00"/>
    <m/>
    <n v="5140"/>
    <n v="110607"/>
    <x v="2"/>
    <s v="S200"/>
    <s v="EXPRESS"/>
    <s v="H1042322"/>
    <s v="GLA598D"/>
    <s v="EXPERTS IN MAINTENANCE AND CONSULTING"/>
    <s v="YARIS"/>
    <s v="LALC"/>
    <d v="1899-12-30T12:15:00"/>
    <d v="1899-12-30T15:30:00"/>
    <s v="CEPE / OMRG"/>
    <n v="2017"/>
    <m/>
    <x v="0"/>
    <x v="0"/>
    <x v="0"/>
    <m/>
    <m/>
    <m/>
    <m/>
    <m/>
    <n v="44929"/>
  </r>
  <r>
    <d v="2023-01-03T00:00:00"/>
    <d v="1899-12-30T12:00:00"/>
    <m/>
    <n v="1899"/>
    <n v="110515"/>
    <x v="2"/>
    <s v="S90 / REEMP. BATERIA"/>
    <m/>
    <s v="K1165866"/>
    <s v="GRC060D"/>
    <s v="MARTINEZ ZARATE EDUARDO"/>
    <s v="YARIS"/>
    <s v="ECAZA"/>
    <d v="1899-12-30T12:00:00"/>
    <d v="1899-12-30T15:00:00"/>
    <s v="CAAA"/>
    <n v="2019"/>
    <m/>
    <x v="0"/>
    <x v="0"/>
    <x v="0"/>
    <m/>
    <m/>
    <m/>
    <m/>
    <m/>
    <n v="44929"/>
  </r>
  <r>
    <d v="2023-01-03T00:00:00"/>
    <d v="1899-12-30T14:30:00"/>
    <m/>
    <n v="754"/>
    <n v="110592"/>
    <x v="1"/>
    <s v="DIAG. RUIDO EN AMORT TRASERO IZQ. / DIAG. AMORT. DERECHO PARTE FRONTAL / SOL. DIAG POR RECOMENDACIÓN DE ASESOR AL REALIZAR CAMPAÑA, INDICA CTE. ASESOR LE COMENTÓ QUE HABÍA UN RUIDO (ERIKA ATENDIO)"/>
    <m/>
    <n v="85087632"/>
    <s v="GNM539E"/>
    <s v="PAREJA FRIAS YEHOSHUAH ELI"/>
    <s v="RAV4"/>
    <s v="JFL"/>
    <d v="1899-12-30T15:00:00"/>
    <s v="DIAG"/>
    <s v="FTP"/>
    <n v="2008"/>
    <m/>
    <x v="0"/>
    <x v="0"/>
    <x v="0"/>
    <m/>
    <m/>
    <m/>
    <m/>
    <m/>
    <n v="44929"/>
  </r>
  <r>
    <d v="2023-01-04T00:00:00"/>
    <d v="1899-12-30T08:00:00"/>
    <m/>
    <n v="2699"/>
    <n v="110551"/>
    <x v="0"/>
    <s v="S270 / A Y B"/>
    <m/>
    <s v="F1880770"/>
    <s v="66L600"/>
    <s v="SINERGIA IEM SA DE CV"/>
    <s v="PRIUS"/>
    <s v="LALC"/>
    <d v="1899-12-30T08:15:00"/>
    <d v="1899-12-30T11:00:00"/>
    <s v="CAAA / THIERRY"/>
    <n v="2015"/>
    <m/>
    <x v="0"/>
    <x v="0"/>
    <x v="0"/>
    <m/>
    <m/>
    <m/>
    <m/>
    <m/>
    <n v="44930"/>
  </r>
  <r>
    <d v="2023-01-04T00:00:00"/>
    <d v="1899-12-30T08:00:00"/>
    <m/>
    <n v="3260"/>
    <n v="110619"/>
    <x v="0"/>
    <s v="S20"/>
    <m/>
    <s v="N0426509"/>
    <s v="GB6118D"/>
    <s v="TRANSFORMA, PROYECTO Y CONSTRUCCION SA DE"/>
    <s v="HILUX"/>
    <s v="ECAZA"/>
    <d v="1899-12-30T08:30:00"/>
    <d v="1899-12-30T11:00:00"/>
    <s v="GALC"/>
    <n v="2022"/>
    <m/>
    <x v="0"/>
    <x v="0"/>
    <x v="0"/>
    <m/>
    <m/>
    <m/>
    <m/>
    <m/>
    <n v="44930"/>
  </r>
  <r>
    <d v="2023-01-04T00:00:00"/>
    <d v="1899-12-30T08:15:00"/>
    <m/>
    <n v="0"/>
    <n v="110620"/>
    <x v="0"/>
    <s v="20TA02"/>
    <s v="CAMPAÑA"/>
    <s v="JK002374"/>
    <s v="GXA824A"/>
    <s v="TRANSFORMA, PROYECTO Y CONSTRUCCION S.A. D"/>
    <s v="AVANZA"/>
    <s v="ECAZA"/>
    <d v="1899-12-30T08:30:00"/>
    <d v="1899-12-30T12:00:00"/>
    <s v="CSN"/>
    <n v="2018"/>
    <m/>
    <x v="0"/>
    <x v="0"/>
    <x v="0"/>
    <m/>
    <m/>
    <m/>
    <m/>
    <m/>
    <n v="44930"/>
  </r>
  <r>
    <d v="2023-01-04T00:00:00"/>
    <d v="1899-12-30T08:15:00"/>
    <m/>
    <n v="5140"/>
    <n v="110625"/>
    <x v="2"/>
    <s v="S100"/>
    <s v="EXPRESS"/>
    <s v="GY144992"/>
    <s v="A97ALG"/>
    <s v="DEANDA GONZALEZ NALLELY"/>
    <s v="YARIS R"/>
    <s v="JFL"/>
    <d v="1899-12-30T08:30:00"/>
    <d v="1899-12-30T11:00:00"/>
    <s v="CEPE"/>
    <n v="2016"/>
    <m/>
    <x v="0"/>
    <x v="0"/>
    <x v="3"/>
    <d v="2023-01-04T00:00:00"/>
    <s v="Llamada y Whats"/>
    <s v="VISTO (WHATS)"/>
    <s v="CLIENTA  COMENTO QUE POR HORARIOS DE SU ESCUELA , NO ALCANZA A LLEGAR A SU CITA"/>
    <d v="2023-01-03T00:00:00"/>
    <n v="1"/>
  </r>
  <r>
    <d v="2023-01-04T00:00:00"/>
    <d v="1899-12-30T08:30:00"/>
    <m/>
    <n v="1899"/>
    <n v="110557"/>
    <x v="0"/>
    <s v="S10"/>
    <m/>
    <s v="NU072348"/>
    <s v="SP"/>
    <s v="BAUTISTA LOPEZ ARMANDO"/>
    <s v="RAV4 HV"/>
    <s v="LALC"/>
    <d v="1899-12-30T08:45:00"/>
    <d v="1899-12-30T12:00:00"/>
    <s v="AC"/>
    <n v="2022"/>
    <m/>
    <x v="0"/>
    <x v="0"/>
    <x v="0"/>
    <m/>
    <m/>
    <m/>
    <m/>
    <m/>
    <n v="44930"/>
  </r>
  <r>
    <d v="2023-01-04T00:00:00"/>
    <d v="1899-12-30T08:30:00"/>
    <m/>
    <n v="1899"/>
    <n v="110648"/>
    <x v="3"/>
    <s v="S130"/>
    <m/>
    <s v="H0248473"/>
    <s v="GL3738B"/>
    <s v="PLANCATE GARCIA JUAN"/>
    <s v="HILUX"/>
    <s v="ECAZA"/>
    <d v="1899-12-30T09:00:00"/>
    <d v="1899-12-30T12:00:00"/>
    <s v="CAAA"/>
    <n v="2017"/>
    <m/>
    <x v="0"/>
    <x v="0"/>
    <x v="0"/>
    <m/>
    <m/>
    <m/>
    <m/>
    <m/>
    <n v="44930"/>
  </r>
  <r>
    <d v="2023-01-04T00:00:00"/>
    <d v="1899-12-30T09:00:00"/>
    <m/>
    <n v="1899"/>
    <n v="110628"/>
    <x v="1"/>
    <s v="S10"/>
    <s v="EXPRESS"/>
    <s v="NU071196"/>
    <s v="SP"/>
    <s v="VARELA ALAMO LUZ MARCELA"/>
    <s v="RAV4"/>
    <s v="LALC"/>
    <d v="1899-12-30T09:15:00"/>
    <d v="1899-12-30T11:45:00"/>
    <s v="CEPE"/>
    <n v="2022"/>
    <m/>
    <x v="0"/>
    <x v="0"/>
    <x v="0"/>
    <m/>
    <m/>
    <m/>
    <m/>
    <m/>
    <n v="44930"/>
  </r>
  <r>
    <d v="2023-01-04T00:00:00"/>
    <d v="1899-12-30T09:00:00"/>
    <m/>
    <n v="5330"/>
    <n v="110633"/>
    <x v="2"/>
    <s v="S40"/>
    <m/>
    <s v="MU016351"/>
    <s v="67L124"/>
    <s v="JAMAICA ARREGUIN MARIO ALBERTO"/>
    <s v="RAV4 HV"/>
    <s v="JFL"/>
    <d v="1899-12-30T09:30:00"/>
    <d v="1899-12-30T14:00:00"/>
    <s v="AC"/>
    <n v="2021"/>
    <m/>
    <x v="0"/>
    <x v="0"/>
    <x v="0"/>
    <m/>
    <m/>
    <m/>
    <m/>
    <m/>
    <n v="44930"/>
  </r>
  <r>
    <d v="2023-01-04T00:00:00"/>
    <d v="1899-12-30T09:30:00"/>
    <m/>
    <n v="3260"/>
    <n v="110609"/>
    <x v="1"/>
    <s v="S20"/>
    <s v="EXPRESS"/>
    <s v="N1327465"/>
    <s v="GC3768D"/>
    <s v="MELAUAK SERVICIOS CORPORATIVOS SA DE CV"/>
    <s v="HILUX"/>
    <s v="JFL"/>
    <d v="1899-12-30T09:45:00"/>
    <d v="1899-12-30T12:00:00"/>
    <s v="CEPE"/>
    <n v="2022"/>
    <m/>
    <x v="0"/>
    <x v="0"/>
    <x v="6"/>
    <d v="2023-01-02T00:00:00"/>
    <s v="whats"/>
    <s v="si"/>
    <s v="Cliente nos indica que ocuparan la unidad y por el tiempo no puede acudir la unidad"/>
    <d v="2023-01-03T00:00:00"/>
    <n v="1"/>
  </r>
  <r>
    <d v="2023-01-04T00:00:00"/>
    <d v="1899-12-30T09:30:00"/>
    <m/>
    <n v="5330"/>
    <n v="110634"/>
    <x v="3"/>
    <s v="S120"/>
    <m/>
    <s v="H1083618"/>
    <s v="GVP768B"/>
    <s v="GALICIA RESENDIZ DELIA ANGELICA"/>
    <s v="YARIS"/>
    <s v="ECAZA"/>
    <d v="1899-12-30T10:30:00"/>
    <d v="1899-12-30T14:00:00"/>
    <s v="CSN"/>
    <n v="2017"/>
    <m/>
    <x v="0"/>
    <x v="0"/>
    <x v="0"/>
    <m/>
    <m/>
    <m/>
    <m/>
    <m/>
    <n v="44930"/>
  </r>
  <r>
    <d v="2023-01-04T00:00:00"/>
    <d v="1899-12-30T09:30:00"/>
    <m/>
    <n v="800"/>
    <n v="110641"/>
    <x v="0"/>
    <s v="A Y B"/>
    <m/>
    <n v="40026498"/>
    <s v="GK2729D"/>
    <s v="DE ANDA MORENO JUAN CARLOS"/>
    <s v="RAV4"/>
    <s v="LALC"/>
    <d v="1899-12-30T10:00:00"/>
    <d v="1899-12-30T14:00:00"/>
    <s v="THIERRY"/>
    <n v="2004"/>
    <m/>
    <x v="0"/>
    <x v="0"/>
    <x v="0"/>
    <m/>
    <m/>
    <m/>
    <m/>
    <m/>
    <n v="44930"/>
  </r>
  <r>
    <d v="2023-01-04T00:00:00"/>
    <d v="1899-12-30T09:45:00"/>
    <m/>
    <n v="0"/>
    <n v="110642"/>
    <x v="0"/>
    <s v="F0L"/>
    <s v="CAMPAÑA"/>
    <n v="40026498"/>
    <s v="GK2729D"/>
    <s v="DE ANDA MORENO JUAN CARLOS"/>
    <s v="RAV4"/>
    <s v="LALC"/>
    <d v="1899-12-30T12:15:00"/>
    <d v="1899-12-30T15:00:00"/>
    <s v="GALC"/>
    <n v="2004"/>
    <m/>
    <x v="0"/>
    <x v="0"/>
    <x v="0"/>
    <m/>
    <m/>
    <m/>
    <m/>
    <m/>
    <n v="44930"/>
  </r>
  <r>
    <d v="2023-01-04T00:00:00"/>
    <d v="1899-12-30T10:00:00"/>
    <m/>
    <n v="1899"/>
    <n v="110494"/>
    <x v="2"/>
    <s v="S90"/>
    <s v="EXPRESS"/>
    <s v="JW696640"/>
    <s v="GLB264D"/>
    <s v="MANTENIMIENTO Y SUMINISTROS DEL BAJIO SA D"/>
    <s v="RAV4"/>
    <s v="LALC"/>
    <d v="1899-12-30T10:15:00"/>
    <d v="1899-12-30T14:00:00"/>
    <s v="CEPE"/>
    <n v="2018"/>
    <m/>
    <x v="0"/>
    <x v="0"/>
    <x v="0"/>
    <m/>
    <m/>
    <m/>
    <m/>
    <m/>
    <n v="44930"/>
  </r>
  <r>
    <d v="2023-01-04T00:00:00"/>
    <d v="1899-12-30T10:00:00"/>
    <m/>
    <n v="754"/>
    <n v="110579"/>
    <x v="2"/>
    <s v="DIAG. TESTIGO ENCENDIDO (CHECK ENGINE)"/>
    <m/>
    <s v="L6001476"/>
    <s v="GX3738E"/>
    <s v="SOLORZANO RODRIGUEZ FERNANDO ALFREDO"/>
    <s v="HIACE"/>
    <s v="JFL"/>
    <d v="1899-12-30T10:30:00"/>
    <s v="DIAG"/>
    <s v="GALC"/>
    <n v="2020"/>
    <m/>
    <x v="0"/>
    <x v="0"/>
    <x v="3"/>
    <d v="2023-01-03T00:00:00"/>
    <s v="Llamada"/>
    <s v="si"/>
    <s v="SE CORRIJIO LA CONDICION DE FALLA QUE PRESENTABA"/>
    <d v="2023-01-02T00:00:00"/>
    <n v="2"/>
  </r>
  <r>
    <d v="2023-01-04T00:00:00"/>
    <d v="1899-12-30T10:00:00"/>
    <m/>
    <n v="2699"/>
    <n v="110581"/>
    <x v="1"/>
    <s v="S50 / A Y B"/>
    <s v="EXPRESS"/>
    <s v="MJ019456"/>
    <s v="66L297"/>
    <s v="HERSA DEL BAJIO S. DE R.L DE C.V"/>
    <s v="COROLLA HV"/>
    <s v="ECAZA"/>
    <d v="1899-12-30T10:45:00"/>
    <d v="1899-12-30T14:00:00"/>
    <s v="CEPE / OMRG / THIERRY"/>
    <n v="2021"/>
    <m/>
    <x v="0"/>
    <x v="0"/>
    <x v="0"/>
    <m/>
    <m/>
    <m/>
    <m/>
    <m/>
    <n v="44930"/>
  </r>
  <r>
    <d v="2023-01-04T00:00:00"/>
    <d v="1899-12-30T10:30:00"/>
    <m/>
    <n v="6598"/>
    <n v="110618"/>
    <x v="0"/>
    <s v="S100"/>
    <s v="EXPRESS"/>
    <s v="FS667530"/>
    <s v="SP"/>
    <s v="PEREZ SOTO HUGO"/>
    <s v="SIENNA"/>
    <s v="LALC"/>
    <d v="1899-12-30T11:00:00"/>
    <d v="1899-12-30T17:00:00"/>
    <s v="CEPE /OMRG"/>
    <n v="2015"/>
    <m/>
    <x v="0"/>
    <x v="0"/>
    <x v="0"/>
    <m/>
    <m/>
    <m/>
    <m/>
    <m/>
    <n v="44930"/>
  </r>
  <r>
    <d v="2023-01-04T00:00:00"/>
    <d v="1899-12-30T10:30:00"/>
    <m/>
    <n v="1856.27"/>
    <n v="110643"/>
    <x v="0"/>
    <s v="A Y F"/>
    <m/>
    <s v="L0007033"/>
    <s v="PT6275A"/>
    <s v="IDEAS Y PLANEACION EN CONSTRUCCION"/>
    <s v="HILUX"/>
    <s v="JFL"/>
    <d v="1899-12-30T10:45:00"/>
    <d v="1899-12-30T14:00:00"/>
    <s v="CAAA"/>
    <n v="2020"/>
    <m/>
    <x v="0"/>
    <x v="0"/>
    <x v="4"/>
    <d v="2023-01-20T00:00:00"/>
    <s v="whats"/>
    <s v="si"/>
    <s v="manda msj por la noche y comneta que va tener una cota y no va poder acudir"/>
    <d v="2023-01-03T00:00:00"/>
    <n v="1"/>
  </r>
  <r>
    <d v="2023-01-04T00:00:00"/>
    <d v="1899-12-30T12:00:00"/>
    <m/>
    <n v="3260"/>
    <n v="110622"/>
    <x v="2"/>
    <s v="S60"/>
    <m/>
    <s v="L3107300"/>
    <s v="65L925"/>
    <s v="CORTEZ PIZANO MARIO"/>
    <s v="PRIUS16-"/>
    <s v="JFL"/>
    <d v="1899-12-30T12:00:00"/>
    <d v="1899-12-30T16:00:00"/>
    <s v="CSN"/>
    <n v="2020"/>
    <m/>
    <x v="0"/>
    <x v="0"/>
    <x v="0"/>
    <m/>
    <m/>
    <m/>
    <m/>
    <m/>
    <n v="44930"/>
  </r>
  <r>
    <d v="2023-01-04T00:00:00"/>
    <d v="1899-12-30T12:30:00"/>
    <m/>
    <n v="5330"/>
    <n v="110640"/>
    <x v="2"/>
    <s v="S40"/>
    <s v="EXPRESS"/>
    <s v="J1611297"/>
    <s v="66L089"/>
    <s v="TRUJILLO ORTEGA FERNANDO"/>
    <s v="PRIUS C"/>
    <s v="ECAZA"/>
    <d v="1899-12-30T12:45:00"/>
    <d v="1899-12-30T16:00:00"/>
    <s v="CEPE / OMRG"/>
    <n v="2018"/>
    <m/>
    <x v="0"/>
    <x v="0"/>
    <x v="4"/>
    <d v="2023-01-04T00:00:00"/>
    <s v="Llamada y Whats"/>
    <s v="si"/>
    <s v="LE SURGIO UN IMPROVISTO EN SU TRABAJO Y NO PUDO LLEGAR A SU CITA"/>
    <d v="2023-01-03T00:00:00"/>
    <n v="1"/>
  </r>
  <r>
    <d v="2023-01-04T00:00:00"/>
    <d v="1899-12-30T13:00:00"/>
    <m/>
    <n v="2699"/>
    <n v="110621"/>
    <x v="2"/>
    <s v="S70 / A Y B"/>
    <m/>
    <s v="FS663290"/>
    <s v="SP"/>
    <s v="CERVANTES GARCIA CENOBIO"/>
    <s v="SIENNA"/>
    <s v="ECAZA"/>
    <d v="1899-12-30T13:15:00"/>
    <d v="1899-12-30T18:20:00"/>
    <s v="CAAA / THIERRY"/>
    <n v="2015"/>
    <m/>
    <x v="0"/>
    <x v="0"/>
    <x v="0"/>
    <m/>
    <m/>
    <m/>
    <m/>
    <m/>
    <n v="44930"/>
  </r>
  <r>
    <d v="2023-01-04T00:00:00"/>
    <d v="1899-12-30T13:00:00"/>
    <m/>
    <n v="3260"/>
    <n v="110637"/>
    <x v="1"/>
    <s v="S140"/>
    <s v="EXPRESS"/>
    <s v="H3025471"/>
    <s v="UNA522F"/>
    <s v="CAMACHO HERRERA CIALETT ITZEL"/>
    <s v="PRIUS16-"/>
    <s v="LALC"/>
    <d v="1899-12-30T13:15:00"/>
    <d v="1899-12-30T17:00:00"/>
    <s v="CEPE / OMRG"/>
    <n v="2017"/>
    <m/>
    <x v="0"/>
    <x v="0"/>
    <x v="0"/>
    <m/>
    <m/>
    <m/>
    <m/>
    <m/>
    <n v="44930"/>
  </r>
  <r>
    <d v="2023-01-04T00:00:00"/>
    <d v="1899-12-30T14:30:00"/>
    <m/>
    <n v="1899"/>
    <n v="110613"/>
    <x v="0"/>
    <s v="S130"/>
    <m/>
    <s v="CK000769"/>
    <s v="TXP4329"/>
    <s v="RONQUILLO HERRERA ANABEL GUADALUPE"/>
    <s v="AVANZA"/>
    <s v="JFL"/>
    <d v="1899-12-30T14:45:00"/>
    <d v="1899-12-30T18:00:00"/>
    <s v="AC"/>
    <n v="2012"/>
    <m/>
    <x v="0"/>
    <x v="0"/>
    <x v="0"/>
    <m/>
    <m/>
    <m/>
    <m/>
    <m/>
    <n v="44930"/>
  </r>
  <r>
    <d v="2023-01-05T00:00:00"/>
    <d v="1899-12-30T08:30:00"/>
    <m/>
    <n v="1899"/>
    <n v="110594"/>
    <x v="2"/>
    <s v="S30"/>
    <s v="EXPRESS"/>
    <s v="M1320405"/>
    <s v="GS1834C"/>
    <s v="SALGADO URIOSTEGUI ALFREDO"/>
    <s v="HILUX"/>
    <s v="JFL"/>
    <d v="1899-12-30T09:00:00"/>
    <d v="1899-12-30T12:00:00"/>
    <s v="CEPE / OMRG"/>
    <n v="2021"/>
    <m/>
    <x v="0"/>
    <x v="0"/>
    <x v="4"/>
    <d v="2023-01-03T00:00:00"/>
    <s v="Llamada y Whats"/>
    <s v="si"/>
    <s v="LE SURGIO UN IMPROVISTO EN SU TRABAJO Y NO PUDO LLEGAR A SU CITA"/>
    <d v="2023-01-02T00:00:00"/>
    <n v="3"/>
  </r>
  <r>
    <d v="2023-01-05T00:00:00"/>
    <d v="1899-12-30T08:30:00"/>
    <m/>
    <n v="800"/>
    <n v="110658"/>
    <x v="3"/>
    <s v="INST. FLECHA DER. / A Y B"/>
    <m/>
    <s v="CW135835"/>
    <s v="GNK118C"/>
    <s v="ALVARADO JUAN FRANCISCO JAVIER"/>
    <s v="RAV4"/>
    <s v="ECAZA"/>
    <d v="1899-12-30T09:45:00"/>
    <d v="1899-12-30T12:00:00"/>
    <s v="AC /CAAA"/>
    <n v="2012"/>
    <m/>
    <x v="0"/>
    <x v="0"/>
    <x v="0"/>
    <m/>
    <m/>
    <m/>
    <m/>
    <m/>
    <n v="44931"/>
  </r>
  <r>
    <d v="2023-01-05T00:00:00"/>
    <d v="1899-12-30T08:30:00"/>
    <m/>
    <n v="754"/>
    <n v="110661"/>
    <x v="3"/>
    <s v="DIAG. SUSPENSION RECHINA (AUTORIZA G.S.)"/>
    <m/>
    <s v="BP079312"/>
    <s v="GJV042E"/>
    <s v="ARROYO MONTALVO LOIDA EUNICE"/>
    <s v="GOL"/>
    <s v="LALC"/>
    <d v="1899-12-30T09:00:00"/>
    <s v="DIAG"/>
    <s v="JOAM"/>
    <n v="2011"/>
    <m/>
    <x v="0"/>
    <x v="0"/>
    <x v="3"/>
    <d v="2023-01-16T00:00:00"/>
    <s v="whats"/>
    <s v="si"/>
    <s v="se solicito la cancelacion de esta orden para programarla como interna "/>
    <m/>
    <n v="44931"/>
  </r>
  <r>
    <d v="2023-01-05T00:00:00"/>
    <d v="1899-12-30T08:45:00"/>
    <m/>
    <n v="3260"/>
    <n v="110675"/>
    <x v="2"/>
    <s v="S60"/>
    <m/>
    <s v="M1218468"/>
    <s v="GJT484E"/>
    <s v="NKP MEXICO SA DE CV"/>
    <s v="YARIS"/>
    <s v="ECAZA"/>
    <d v="1899-12-30T09:00:00"/>
    <d v="1899-12-30T12:00:00"/>
    <s v="AC"/>
    <n v="2021"/>
    <m/>
    <x v="0"/>
    <x v="0"/>
    <x v="0"/>
    <m/>
    <m/>
    <m/>
    <m/>
    <m/>
    <n v="44931"/>
  </r>
  <r>
    <d v="2023-01-05T00:00:00"/>
    <d v="1899-12-30T08:45:00"/>
    <m/>
    <n v="1856.27"/>
    <n v="110676"/>
    <x v="0"/>
    <s v="A Y F"/>
    <m/>
    <s v="L0007033"/>
    <s v="PT6275A"/>
    <s v="IDEAS Y PLANEACION EN CONSTRUCCION"/>
    <s v="HILUX"/>
    <s v="JFL"/>
    <d v="1899-12-30T09:00:00"/>
    <d v="1899-12-30T11:00:00"/>
    <s v="CAAA"/>
    <n v="2020"/>
    <m/>
    <x v="0"/>
    <x v="0"/>
    <x v="0"/>
    <m/>
    <m/>
    <m/>
    <m/>
    <m/>
    <n v="44931"/>
  </r>
  <r>
    <d v="2023-01-05T00:00:00"/>
    <d v="1899-12-30T08:45:00"/>
    <m/>
    <n v="2653"/>
    <n v="110679"/>
    <x v="2"/>
    <s v="S30 / DIAG. RUIDO EN AMORT. TRASERO AL PASAR TOPES"/>
    <m/>
    <s v="MU033415"/>
    <s v="67L753"/>
    <s v="TYEMSA2020 SA DE CV"/>
    <s v="RAV4 HV"/>
    <s v="LALC"/>
    <d v="1899-12-30T12:45:00"/>
    <s v="DIAG"/>
    <s v="GALC / CEPE / OMRG"/>
    <n v="2021"/>
    <m/>
    <x v="0"/>
    <x v="0"/>
    <x v="0"/>
    <m/>
    <m/>
    <m/>
    <m/>
    <m/>
    <n v="44931"/>
  </r>
  <r>
    <d v="2023-01-05T00:00:00"/>
    <d v="1899-12-30T09:00:00"/>
    <m/>
    <n v="1899"/>
    <n v="110472"/>
    <x v="1"/>
    <s v="S110"/>
    <s v="MOVIL SMA"/>
    <s v="J1399590"/>
    <s v="GN8066C"/>
    <s v="ABEL DAVID AVRAHAM"/>
    <s v="HILUX"/>
    <s v="JFL"/>
    <s v="MOV"/>
    <s v="SMA"/>
    <s v="CSN"/>
    <n v="2018"/>
    <m/>
    <x v="0"/>
    <x v="0"/>
    <x v="0"/>
    <m/>
    <m/>
    <m/>
    <m/>
    <m/>
    <n v="44931"/>
  </r>
  <r>
    <d v="2023-01-05T00:00:00"/>
    <d v="1899-12-30T09:00:00"/>
    <m/>
    <n v="1899"/>
    <n v="110584"/>
    <x v="1"/>
    <s v="S90"/>
    <s v="EXPRESS"/>
    <s v="GS727936"/>
    <s v="GNL106C"/>
    <s v="COMERCIALIZADORA DE ARPILLAS Y BOLSAS DE"/>
    <s v="SSIENNA"/>
    <s v="ECAZA"/>
    <d v="1899-12-30T09:20:00"/>
    <d v="1899-12-30T12:00:00"/>
    <s v="CEPE / OMRG"/>
    <n v="2016"/>
    <m/>
    <x v="0"/>
    <x v="0"/>
    <x v="2"/>
    <d v="2023-01-02T00:00:00"/>
    <s v="whats"/>
    <s v="si"/>
    <s v="Comentarios cliente: Buenos días. Agéndeme para el Jueves. Porfavor, pero ya no contesto para reprogramar su cita"/>
    <d v="2023-01-02T00:00:00"/>
    <n v="3"/>
  </r>
  <r>
    <d v="2023-01-05T00:00:00"/>
    <d v="1899-12-30T09:00:00"/>
    <m/>
    <n v="5330"/>
    <n v="110611"/>
    <x v="2"/>
    <s v="S40"/>
    <m/>
    <s v="M1212446"/>
    <s v="GVV373D"/>
    <s v="REYES GALLARDO BEATRIZ"/>
    <s v="YARIS"/>
    <s v="LALC"/>
    <d v="1899-12-30T09:15:00"/>
    <d v="1899-12-30T12:45:00"/>
    <s v="GALC"/>
    <n v="2021"/>
    <m/>
    <x v="0"/>
    <x v="0"/>
    <x v="0"/>
    <m/>
    <m/>
    <m/>
    <m/>
    <m/>
    <n v="44931"/>
  </r>
  <r>
    <d v="2023-01-05T00:00:00"/>
    <d v="1899-12-30T09:15:00"/>
    <m/>
    <n v="3260"/>
    <n v="110645"/>
    <x v="0"/>
    <s v="S20"/>
    <s v="EXPRESS"/>
    <s v="MS074067"/>
    <s v="67L798"/>
    <s v="BIBRIESCA SAHAGUN FERNANDO"/>
    <s v="SIENNA"/>
    <s v="ECAZA"/>
    <d v="1899-12-30T09:30:00"/>
    <d v="1899-12-30T12:00:00"/>
    <s v="CEPE / OMRG"/>
    <n v="2021"/>
    <m/>
    <x v="0"/>
    <x v="0"/>
    <x v="0"/>
    <m/>
    <m/>
    <m/>
    <m/>
    <m/>
    <n v="44931"/>
  </r>
  <r>
    <d v="2023-01-05T00:00:00"/>
    <d v="1899-12-30T09:30:00"/>
    <m/>
    <n v="3374"/>
    <n v="110555"/>
    <x v="1"/>
    <s v="REEMP. BALATAS FRONTALE / PURGADO DE FRENOS /  INST. RETROVISOR  EXTERIOR IZQ."/>
    <s v="MOVIL SMA"/>
    <s v="JW699330"/>
    <s v="GHY638C"/>
    <s v="ARROYO CORTES VALERIA"/>
    <s v="RAV4"/>
    <s v="JFL"/>
    <s v="MOV"/>
    <s v="SMA"/>
    <s v="CSN"/>
    <n v="2018"/>
    <m/>
    <x v="0"/>
    <x v="0"/>
    <x v="0"/>
    <m/>
    <m/>
    <m/>
    <m/>
    <m/>
    <n v="44931"/>
  </r>
  <r>
    <d v="2023-01-05T00:00:00"/>
    <d v="1899-12-30T09:30:00"/>
    <m/>
    <n v="3260"/>
    <n v="110606"/>
    <x v="2"/>
    <s v="S340"/>
    <s v="EXPRESS"/>
    <s v="G0243176"/>
    <s v="GE8964C"/>
    <s v="DOZZER CONSTRUCCION Y ASESORIA SA DE CV"/>
    <s v="HILUX"/>
    <s v="ECAZA"/>
    <d v="1899-12-30T10:30:00"/>
    <d v="1899-12-30T14:00:00"/>
    <s v="CEPE / OMRG"/>
    <n v="2016"/>
    <m/>
    <x v="0"/>
    <x v="0"/>
    <x v="0"/>
    <m/>
    <m/>
    <m/>
    <m/>
    <m/>
    <n v="44931"/>
  </r>
  <r>
    <d v="2023-01-05T00:00:00"/>
    <d v="1899-12-30T09:30:00"/>
    <m/>
    <n v="1899"/>
    <n v="110671"/>
    <x v="0"/>
    <s v="S110"/>
    <m/>
    <s v="FK018727"/>
    <s v="GTN647C"/>
    <s v="TREJO ROJAS PEDRO"/>
    <s v="AVANZA"/>
    <s v="LALC"/>
    <d v="1899-12-30T10:30:00"/>
    <d v="1899-12-30T14:00:00"/>
    <s v="GALC"/>
    <n v="2015"/>
    <m/>
    <x v="0"/>
    <x v="0"/>
    <x v="0"/>
    <m/>
    <m/>
    <m/>
    <m/>
    <m/>
    <n v="44931"/>
  </r>
  <r>
    <d v="2023-01-05T00:00:00"/>
    <d v="1899-12-30T10:00:00"/>
    <m/>
    <n v="1899"/>
    <n v="110382"/>
    <x v="0"/>
    <s v="S130"/>
    <m/>
    <s v="G0166250"/>
    <s v="GH8832C"/>
    <s v="RANGEL SANCHEZ MARTHA"/>
    <s v="HILUX"/>
    <s v="ECAZA"/>
    <d v="1899-12-30T11:00:00"/>
    <d v="1899-12-30T14:00:00"/>
    <s v="CAAA"/>
    <n v="2016"/>
    <m/>
    <x v="0"/>
    <x v="0"/>
    <x v="0"/>
    <m/>
    <m/>
    <m/>
    <m/>
    <m/>
    <n v="44931"/>
  </r>
  <r>
    <d v="2023-01-05T00:00:00"/>
    <d v="1899-12-30T10:00:00"/>
    <m/>
    <n v="3260"/>
    <n v="110509"/>
    <x v="1"/>
    <s v="S20 / INST. CALAVERA DERECHA"/>
    <s v="EXPRESS"/>
    <s v="N1238458"/>
    <s v="GNA629E"/>
    <s v="RAMIREZ VERA MA. SOCORRO"/>
    <s v="YARIS"/>
    <s v="LALC"/>
    <d v="1899-12-30T10:30:00"/>
    <d v="1899-12-30T14:00:00"/>
    <s v="CEPE / OMRG"/>
    <n v="2022"/>
    <m/>
    <x v="0"/>
    <x v="0"/>
    <x v="0"/>
    <m/>
    <m/>
    <m/>
    <m/>
    <m/>
    <n v="44931"/>
  </r>
  <r>
    <d v="2023-01-05T00:00:00"/>
    <d v="1899-12-30T10:00:00"/>
    <m/>
    <n v="3260"/>
    <n v="110571"/>
    <x v="2"/>
    <s v="S20"/>
    <s v="MOVIL SMA"/>
    <s v="NP327289"/>
    <s v="87RD8D"/>
    <s v="GALLEGOS RAMIREZ HECTOR MIGUEL"/>
    <s v="COROLLA"/>
    <s v="JFL"/>
    <s v="MOV"/>
    <s v="SMA"/>
    <s v="CSN"/>
    <n v="2022"/>
    <m/>
    <x v="0"/>
    <x v="0"/>
    <x v="0"/>
    <m/>
    <m/>
    <m/>
    <m/>
    <m/>
    <n v="44931"/>
  </r>
  <r>
    <d v="2023-01-05T00:00:00"/>
    <d v="1899-12-30T10:30:00"/>
    <m/>
    <n v="0"/>
    <n v="110604"/>
    <x v="1"/>
    <s v="INST. AMORT. DELANTERO / INST. BARRA ESTABILIZADORA DERECHA"/>
    <m/>
    <s v="HU617422"/>
    <s v="GYL177B"/>
    <s v="CALDERON ALVAREZ ABEL"/>
    <s v="CAMRY"/>
    <s v="ECAZA"/>
    <d v="1899-12-30T11:00:00"/>
    <d v="1899-12-30T14:00:00"/>
    <s v="GALC"/>
    <n v="2017"/>
    <m/>
    <x v="0"/>
    <x v="0"/>
    <x v="0"/>
    <m/>
    <m/>
    <m/>
    <m/>
    <m/>
    <n v="44931"/>
  </r>
  <r>
    <d v="2023-01-05T00:00:00"/>
    <d v="1899-12-30T10:30:00"/>
    <m/>
    <n v="5140"/>
    <n v="110629"/>
    <x v="2"/>
    <s v="S100"/>
    <s v="EXPRESS"/>
    <s v="HW319333"/>
    <s v="GHW139E"/>
    <s v="HUERTA NUñEZ LILIAN NATALIA"/>
    <s v="RAV4"/>
    <s v="JFL"/>
    <d v="1899-12-30T11:30:00"/>
    <d v="1899-12-30T14:00:00"/>
    <s v="CEPE / OMRG"/>
    <n v="2017"/>
    <m/>
    <x v="0"/>
    <x v="0"/>
    <x v="0"/>
    <m/>
    <m/>
    <m/>
    <m/>
    <m/>
    <n v="44931"/>
  </r>
  <r>
    <d v="2023-01-05T00:00:00"/>
    <d v="1899-12-30T10:30:00"/>
    <m/>
    <n v="1899"/>
    <n v="110644"/>
    <x v="2"/>
    <s v="S30"/>
    <m/>
    <s v="M1319637"/>
    <s v="GP1579C"/>
    <s v="MENHER ASFALTOS SA DE CV"/>
    <s v="HILUX"/>
    <s v="LALC"/>
    <d v="1899-12-30T11:15:00"/>
    <d v="1899-12-30T13:45:00"/>
    <s v="AC"/>
    <n v="2021"/>
    <m/>
    <x v="0"/>
    <x v="0"/>
    <x v="0"/>
    <m/>
    <m/>
    <m/>
    <m/>
    <m/>
    <n v="44931"/>
  </r>
  <r>
    <d v="2023-01-05T00:00:00"/>
    <d v="1899-12-30T11:00:00"/>
    <m/>
    <n v="1899"/>
    <n v="110669"/>
    <x v="1"/>
    <s v="S10"/>
    <s v="MOVIL SMA"/>
    <s v="P6006097"/>
    <s v="SP"/>
    <s v="ENLACES TURISTICOS DEL BAJIO SA DE CV"/>
    <s v="HIACE"/>
    <s v="JFL"/>
    <s v="MOV"/>
    <s v="SMA"/>
    <s v="CSN"/>
    <n v="2023"/>
    <m/>
    <x v="0"/>
    <x v="0"/>
    <x v="0"/>
    <m/>
    <m/>
    <m/>
    <m/>
    <m/>
    <n v="44931"/>
  </r>
  <r>
    <d v="2023-01-05T00:00:00"/>
    <d v="1899-12-30T11:30:00"/>
    <m/>
    <n v="1899"/>
    <n v="110499"/>
    <x v="2"/>
    <s v="S30"/>
    <s v="MOVIL SMA"/>
    <s v="MS071876"/>
    <s v="GKK226E"/>
    <s v="JACKSON RONALD EVERETT"/>
    <s v="HIGHLANDER"/>
    <s v="JFL"/>
    <s v="MOV"/>
    <s v="SMA"/>
    <s v="CSN"/>
    <n v="2021"/>
    <m/>
    <x v="0"/>
    <x v="0"/>
    <x v="0"/>
    <m/>
    <m/>
    <m/>
    <m/>
    <m/>
    <n v="44931"/>
  </r>
  <r>
    <d v="2023-01-05T00:00:00"/>
    <d v="1899-12-30T11:30:00"/>
    <m/>
    <n v="3260"/>
    <n v="110672"/>
    <x v="0"/>
    <s v="S60"/>
    <s v="EXPRESS"/>
    <s v="M1229737"/>
    <s v="GYX728D"/>
    <s v="CONSULTORES PROKANSA SC"/>
    <s v="YARIS"/>
    <s v="LALC"/>
    <d v="1899-12-30T12:00:00"/>
    <d v="1899-12-30T16:00:00"/>
    <s v="AC"/>
    <n v="2021"/>
    <m/>
    <x v="0"/>
    <x v="0"/>
    <x v="4"/>
    <d v="2023-01-18T00:00:00"/>
    <s v="whats"/>
    <s v="si"/>
    <s v="comenta que rrquiere se re programe para el dia 17/01/23"/>
    <d v="2023-01-04T00:00:00"/>
    <n v="1"/>
  </r>
  <r>
    <d v="2023-01-05T00:00:00"/>
    <d v="1899-12-30T11:30:00"/>
    <m/>
    <n v="0"/>
    <n v="110677"/>
    <x v="2"/>
    <s v="INST. LODERAS DELANTERAS (CTE. TRAERA PZAS.)"/>
    <m/>
    <n v="91329048"/>
    <s v="YLX079A"/>
    <s v="CABRERA MARTINEZ ALBERTO"/>
    <s v="YARIS"/>
    <s v="ECAZA"/>
    <d v="1899-12-30T12:00:00"/>
    <d v="1899-12-30T16:00:00"/>
    <s v="AC"/>
    <n v="2009"/>
    <m/>
    <x v="0"/>
    <x v="0"/>
    <x v="0"/>
    <m/>
    <m/>
    <m/>
    <m/>
    <m/>
    <n v="44931"/>
  </r>
  <r>
    <d v="2023-01-05T00:00:00"/>
    <d v="1899-12-30T12:00:00"/>
    <m/>
    <n v="1899"/>
    <n v="110623"/>
    <x v="2"/>
    <s v="S210"/>
    <s v="EXPRESS"/>
    <s v="CS078623"/>
    <s v="GSY724D"/>
    <s v="PANIAGUA LAZARINI JAVIER"/>
    <s v="HIGHLANDER"/>
    <s v="LALC"/>
    <d v="1899-12-30T12:30:00"/>
    <d v="1899-12-30T17:00:00"/>
    <s v="CEPE / OMRG"/>
    <n v="2012"/>
    <m/>
    <x v="0"/>
    <x v="0"/>
    <x v="0"/>
    <m/>
    <m/>
    <m/>
    <m/>
    <m/>
    <n v="44931"/>
  </r>
  <r>
    <d v="2023-01-05T00:00:00"/>
    <d v="1899-12-30T12:00:00"/>
    <m/>
    <n v="754"/>
    <n v="110632"/>
    <x v="0"/>
    <s v="DIAG. NO PASO LA VERIFICACION"/>
    <m/>
    <s v="AC215177"/>
    <s v="G26FWS"/>
    <s v="SOLIS WORBIST BETTY MATILDE"/>
    <s v="COROLLA"/>
    <s v="ECAZA"/>
    <d v="1899-12-30T13:00:00"/>
    <s v="DIAG"/>
    <s v="JOAM"/>
    <n v="2010"/>
    <m/>
    <x v="0"/>
    <x v="0"/>
    <x v="2"/>
    <d v="2023-01-18T00:00:00"/>
    <s v="whats"/>
    <s v="si"/>
    <s v="no contesta llamada, se le dejo whats"/>
    <d v="2023-01-03T00:00:00"/>
    <n v="2"/>
  </r>
  <r>
    <d v="2023-01-05T00:00:00"/>
    <d v="1899-12-30T12:15:00"/>
    <m/>
    <n v="1899"/>
    <n v="110635"/>
    <x v="1"/>
    <s v="S130"/>
    <s v="MOVIL SMA"/>
    <s v="GM005181"/>
    <s v="GP76761"/>
    <s v="RAMIREZ ESPINOSA BERNARDO"/>
    <s v="TACOMA"/>
    <s v="JFL"/>
    <s v="MOV"/>
    <s v="SMA"/>
    <s v="CSN"/>
    <n v="2016"/>
    <m/>
    <x v="0"/>
    <x v="0"/>
    <x v="0"/>
    <m/>
    <m/>
    <m/>
    <m/>
    <m/>
    <n v="44931"/>
  </r>
  <r>
    <d v="2023-01-05T00:00:00"/>
    <d v="1899-12-30T12:30:00"/>
    <m/>
    <n v="3260"/>
    <n v="110678"/>
    <x v="3"/>
    <s v="S20"/>
    <m/>
    <s v="N1330264"/>
    <s v="SP"/>
    <s v="IENTC S DE RL DE CV"/>
    <s v="HILUX"/>
    <s v="ECAZA"/>
    <d v="1899-12-30T13:00:00"/>
    <d v="1899-12-30T18:00:00"/>
    <s v="CAAA"/>
    <n v="2022"/>
    <m/>
    <x v="0"/>
    <x v="0"/>
    <x v="0"/>
    <m/>
    <m/>
    <m/>
    <m/>
    <m/>
    <n v="44931"/>
  </r>
  <r>
    <d v="2023-01-05T00:00:00"/>
    <d v="1899-12-30T12:30:00"/>
    <m/>
    <n v="3260"/>
    <n v="110681"/>
    <x v="2"/>
    <s v="S20"/>
    <s v="EXPRESS"/>
    <s v="M1235567"/>
    <s v="GMK385E"/>
    <s v="NAVARRETE DAMIAN JAIME"/>
    <s v="YARIS"/>
    <s v="LALC"/>
    <d v="1899-12-30T13:15:00"/>
    <d v="1899-12-30T16:30:00"/>
    <s v="CEPE / OMRG"/>
    <n v="2022"/>
    <m/>
    <x v="0"/>
    <x v="0"/>
    <x v="0"/>
    <m/>
    <m/>
    <m/>
    <m/>
    <m/>
    <n v="44931"/>
  </r>
  <r>
    <d v="2023-01-06T00:00:00"/>
    <d v="1899-12-30T07:45:00"/>
    <m/>
    <n v="0"/>
    <n v="110718"/>
    <x v="3"/>
    <s v="Insta. Horquilla_x000a_Insta Cacahuates_x000a_Alineacion (Recibe Erika)"/>
    <m/>
    <s v="H1042322"/>
    <s v="GLA598D"/>
    <s v="EXPERTS IN MAINTENACE AND CONSULTING"/>
    <s v="YARIS"/>
    <s v="ECAZA"/>
    <d v="1899-12-30T08:00:00"/>
    <d v="1899-12-30T18:00:00"/>
    <s v="JOAM / TIERRY"/>
    <n v="2017"/>
    <m/>
    <x v="0"/>
    <x v="0"/>
    <x v="0"/>
    <m/>
    <m/>
    <m/>
    <m/>
    <m/>
    <n v="44932"/>
  </r>
  <r>
    <d v="2023-01-06T00:00:00"/>
    <d v="1899-12-30T08:00:00"/>
    <m/>
    <n v="5140"/>
    <n v="110471"/>
    <x v="0"/>
    <s v="S100"/>
    <m/>
    <s v="H0250860"/>
    <s v="GJ3689C"/>
    <s v="HERNANDEZ SIERRA MA. ELISA"/>
    <s v="HILUX"/>
    <s v="LALC"/>
    <d v="1899-12-30T08:15:00"/>
    <d v="1899-12-30T12:00:00"/>
    <s v="CEPE"/>
    <n v="2017"/>
    <m/>
    <x v="0"/>
    <x v="0"/>
    <x v="5"/>
    <d v="2023-01-18T00:00:00"/>
    <s v="whats"/>
    <s v="si"/>
    <s v="clienta comenta que vasalir ella mrac en otro momneto para re agendar"/>
    <d v="2022-12-27T00:00:00"/>
    <n v="10"/>
  </r>
  <r>
    <d v="2023-01-06T00:00:00"/>
    <d v="1899-12-30T08:00:00"/>
    <m/>
    <n v="1899"/>
    <n v="110601"/>
    <x v="1"/>
    <s v="S10"/>
    <m/>
    <s v="MW237017"/>
    <s v="SP"/>
    <s v="OSORIO GODINEZ JESUS DANIEL"/>
    <s v="RAV4"/>
    <s v="ECAZA"/>
    <d v="1899-12-30T08:15:00"/>
    <d v="1899-12-30T18:45:00"/>
    <s v="CAAA"/>
    <n v="2021"/>
    <m/>
    <x v="0"/>
    <x v="0"/>
    <x v="0"/>
    <m/>
    <m/>
    <m/>
    <m/>
    <m/>
    <n v="44932"/>
  </r>
  <r>
    <d v="2023-01-06T00:00:00"/>
    <d v="1899-12-30T08:00:00"/>
    <m/>
    <n v="1899"/>
    <n v="110617"/>
    <x v="1"/>
    <s v="S130"/>
    <m/>
    <s v="L3123877"/>
    <s v="65L099"/>
    <s v="FLORES POSADAS MARIA VIANNEY"/>
    <s v="PRIUS16-"/>
    <s v="JFL"/>
    <d v="1899-12-30T08:15:00"/>
    <d v="1899-12-30T14:45:00"/>
    <s v="GALC"/>
    <n v="2020"/>
    <m/>
    <x v="0"/>
    <x v="0"/>
    <x v="0"/>
    <m/>
    <m/>
    <m/>
    <m/>
    <m/>
    <n v="44932"/>
  </r>
  <r>
    <d v="2023-01-06T00:00:00"/>
    <d v="1899-12-30T08:15:00"/>
    <m/>
    <n v="3260"/>
    <n v="110654"/>
    <x v="2"/>
    <s v="S60"/>
    <m/>
    <s v="L3126534"/>
    <s v="65L026"/>
    <s v="KERNOTEK SA DE CV"/>
    <s v="PRIUS16-"/>
    <s v="ECAZA"/>
    <d v="1899-12-30T09:00:00"/>
    <d v="1899-12-30T12:15:00"/>
    <s v="CAAA"/>
    <n v="2020"/>
    <m/>
    <x v="0"/>
    <x v="0"/>
    <x v="0"/>
    <m/>
    <m/>
    <m/>
    <m/>
    <m/>
    <n v="44932"/>
  </r>
  <r>
    <d v="2023-01-06T00:00:00"/>
    <d v="1899-12-30T08:30:00"/>
    <m/>
    <n v="5330"/>
    <n v="110656"/>
    <x v="2"/>
    <s v="S40_x000a_Diag,Ruido al Frenar"/>
    <m/>
    <s v="MW140662"/>
    <s v="Z72BHT"/>
    <s v="TOYOTA MOTOR MANUFACTURING DE GUANAJUATO"/>
    <s v="RAV419-"/>
    <s v="JFL"/>
    <d v="1899-12-30T10:00:00"/>
    <d v="1899-12-30T00:00:00"/>
    <s v="JOAM"/>
    <n v="2021"/>
    <m/>
    <x v="0"/>
    <x v="0"/>
    <x v="4"/>
    <d v="2023-01-05T00:00:00"/>
    <s v="whats"/>
    <s v="si"/>
    <s v="UNIDAD DE PLANTA NO ESUVO DISPONIBLE PARA EL DIA DE SU CITA"/>
    <d v="2023-01-04T00:00:00"/>
    <n v="2"/>
  </r>
  <r>
    <d v="2023-01-06T00:00:00"/>
    <d v="1899-12-30T08:30:00"/>
    <m/>
    <n v="1899"/>
    <n v="110664"/>
    <x v="0"/>
    <s v="S110 (UNIDAD EN HYP)"/>
    <m/>
    <s v="LP020207"/>
    <s v="GYG326D"/>
    <s v="VARGAS GONZALEZ ALEJANDRA DEL CARMEN"/>
    <s v="COROLLA"/>
    <s v="LALC"/>
    <d v="1899-12-30T08:45:00"/>
    <d v="1899-12-30T12:00:00"/>
    <s v="CSN"/>
    <n v="2020"/>
    <m/>
    <x v="0"/>
    <x v="0"/>
    <x v="0"/>
    <m/>
    <m/>
    <m/>
    <m/>
    <m/>
    <n v="44932"/>
  </r>
  <r>
    <d v="2023-01-06T00:00:00"/>
    <d v="1899-12-30T08:45:00"/>
    <m/>
    <n v="2699"/>
    <n v="110665"/>
    <x v="0"/>
    <s v="S30_x000a_Alineacion_x000a_Balanceo"/>
    <m/>
    <s v="M0028575"/>
    <s v="GT6734B"/>
    <s v="PEREZ YAÑEZ BEATRIZ"/>
    <s v="HILUXD"/>
    <s v="LALC"/>
    <d v="1899-12-30T09:00:00"/>
    <d v="1899-12-30T13:00:00"/>
    <s v="TIERRY"/>
    <n v="2021"/>
    <m/>
    <x v="0"/>
    <x v="0"/>
    <x v="0"/>
    <m/>
    <m/>
    <m/>
    <m/>
    <m/>
    <n v="44932"/>
  </r>
  <r>
    <d v="2023-01-06T00:00:00"/>
    <d v="1899-12-30T08:45:00"/>
    <m/>
    <n v="3260"/>
    <n v="110717"/>
    <x v="1"/>
    <s v="S20"/>
    <m/>
    <s v="NT014662"/>
    <s v="GS6804C"/>
    <s v="PANIAGUA CARDOSO JOSE GUADALUPE"/>
    <s v="TACOMA"/>
    <s v="ECAZA"/>
    <d v="1899-12-30T09:30:00"/>
    <d v="1899-12-30T12:45:00"/>
    <s v="CSN"/>
    <n v="2022"/>
    <m/>
    <x v="0"/>
    <x v="0"/>
    <x v="0"/>
    <m/>
    <m/>
    <m/>
    <m/>
    <m/>
    <n v="44932"/>
  </r>
  <r>
    <d v="2023-01-06T00:00:00"/>
    <d v="1899-12-30T09:00:00"/>
    <m/>
    <n v="1899"/>
    <n v="110540"/>
    <x v="0"/>
    <s v="S210_x000a_Cambio de Aceite de la Transmision"/>
    <m/>
    <s v="JP792289"/>
    <s v="AAC506B"/>
    <s v="NUBIA SELENE MARTINEZ RUIZ"/>
    <s v="COROLLA"/>
    <s v="ECAZA"/>
    <d v="1899-12-30T11:00:00"/>
    <d v="1899-12-30T14:00:00"/>
    <s v="CSN"/>
    <n v="2018"/>
    <m/>
    <x v="0"/>
    <x v="0"/>
    <x v="7"/>
    <d v="2023-01-18T00:00:00"/>
    <s v="whats"/>
    <s v="si"/>
    <s v="comenta que sale de su presupuesto va esperar y agenda ya que los junte"/>
    <d v="2022-12-29T00:00:00"/>
    <n v="8"/>
  </r>
  <r>
    <d v="2023-01-06T00:00:00"/>
    <d v="1899-12-30T09:00:00"/>
    <m/>
    <n v="1899"/>
    <n v="110624"/>
    <x v="1"/>
    <s v="S150_x000a_Insta. Banda Accesorios_x000a_Insta.Filtro Motor_x000a_Insta.Balatas Frontales_x000a_Se le Entregara Cubierta de Television"/>
    <m/>
    <s v="K4077904"/>
    <s v="DAD9393"/>
    <s v="DIAZ RIVERA JUAN FRANCISCO"/>
    <s v="LANDCRUISE"/>
    <s v="JFL"/>
    <d v="1899-12-30T09:15:00"/>
    <d v="1899-12-30T17:45:00"/>
    <s v="GALC"/>
    <n v="2019"/>
    <m/>
    <x v="0"/>
    <x v="0"/>
    <x v="0"/>
    <m/>
    <m/>
    <m/>
    <m/>
    <m/>
    <n v="44932"/>
  </r>
  <r>
    <d v="2023-01-06T00:00:00"/>
    <d v="1899-12-30T09:00:00"/>
    <m/>
    <n v="1899"/>
    <n v="110631"/>
    <x v="0"/>
    <s v="S170"/>
    <m/>
    <s v="GP560580"/>
    <s v="GJD549B"/>
    <s v="REYES MEDRANO DANTE ARTURO"/>
    <s v="COROLLA"/>
    <s v="LALC"/>
    <d v="1899-12-30T09:15:00"/>
    <d v="1899-12-30T12:00:00"/>
    <s v="JOAM"/>
    <n v="2016"/>
    <m/>
    <x v="0"/>
    <x v="0"/>
    <x v="0"/>
    <m/>
    <m/>
    <m/>
    <m/>
    <m/>
    <n v="44932"/>
  </r>
  <r>
    <d v="2023-01-06T00:00:00"/>
    <d v="1899-12-30T09:30:00"/>
    <m/>
    <n v="1899"/>
    <n v="110651"/>
    <x v="2"/>
    <s v="S110"/>
    <m/>
    <s v="L1408434"/>
    <s v="GR7933B"/>
    <s v="DOZZER CONSTRUCCION Y ASESORIA SA DE CV"/>
    <s v="HILUX"/>
    <s v="LALC"/>
    <d v="1899-12-30T11:00:00"/>
    <d v="1899-12-30T12:45:00"/>
    <s v="TIERRY"/>
    <n v="2020"/>
    <m/>
    <x v="0"/>
    <x v="0"/>
    <x v="0"/>
    <m/>
    <m/>
    <m/>
    <m/>
    <m/>
    <n v="44932"/>
  </r>
  <r>
    <d v="2023-01-06T00:00:00"/>
    <d v="1899-12-30T09:30:00"/>
    <m/>
    <n v="3260"/>
    <n v="110714"/>
    <x v="2"/>
    <s v="S260"/>
    <m/>
    <s v="EW130341"/>
    <s v="GUN529D"/>
    <s v="FLORES SUAREZ LUZ GABRIELA"/>
    <s v="RAV4"/>
    <s v="JFL"/>
    <d v="1899-12-30T10:15:00"/>
    <d v="1899-12-30T13:00:00"/>
    <s v="CSN"/>
    <n v="2014"/>
    <m/>
    <x v="0"/>
    <x v="0"/>
    <x v="0"/>
    <m/>
    <m/>
    <m/>
    <m/>
    <m/>
    <n v="44932"/>
  </r>
  <r>
    <d v="2023-01-06T00:00:00"/>
    <d v="1899-12-30T09:30:00"/>
    <m/>
    <n v="1899"/>
    <n v="110720"/>
    <x v="3"/>
    <s v="S50"/>
    <m/>
    <s v="M1315267"/>
    <s v="GP8730C"/>
    <s v="TORRES SANCHEZ DAVID"/>
    <s v="HILUX"/>
    <s v="ECAZA"/>
    <d v="1899-12-30T10:00:00"/>
    <d v="1899-12-30T14:00:00"/>
    <s v="CEPE"/>
    <n v="2021"/>
    <m/>
    <x v="0"/>
    <x v="0"/>
    <x v="0"/>
    <m/>
    <m/>
    <m/>
    <m/>
    <m/>
    <n v="44932"/>
  </r>
  <r>
    <d v="2023-01-06T00:00:00"/>
    <d v="1899-12-30T10:00:00"/>
    <m/>
    <n v="6599"/>
    <n v="110659"/>
    <x v="0"/>
    <s v="S240"/>
    <m/>
    <s v="H1054279"/>
    <s v="GYU449C"/>
    <s v="ROYAL TRANSPORTS S.A. DE C.V."/>
    <s v="YARIS"/>
    <s v="ECAZA"/>
    <d v="1899-12-30T10:45:00"/>
    <d v="1899-12-30T14:00:00"/>
    <s v="CAAA"/>
    <n v="2017"/>
    <m/>
    <x v="0"/>
    <x v="0"/>
    <x v="0"/>
    <m/>
    <m/>
    <m/>
    <m/>
    <m/>
    <n v="44932"/>
  </r>
  <r>
    <d v="2023-01-06T00:00:00"/>
    <d v="1899-12-30T10:00:00"/>
    <m/>
    <n v="2699"/>
    <n v="110660"/>
    <x v="1"/>
    <s v="S70_x000a_Alineacion_x000a_Balanceo"/>
    <m/>
    <s v="LP015995"/>
    <s v="GVR317B"/>
    <s v="ACOSTA DOMINGUEZ MARIA DEL SOCORRO"/>
    <s v="COROLLA"/>
    <s v="LALC"/>
    <d v="1899-12-30T12:00:00"/>
    <d v="1899-12-30T17:45:00"/>
    <s v="TIERRY"/>
    <n v="2020"/>
    <m/>
    <x v="0"/>
    <x v="0"/>
    <x v="0"/>
    <m/>
    <m/>
    <m/>
    <m/>
    <m/>
    <n v="44932"/>
  </r>
  <r>
    <d v="2023-01-06T00:00:00"/>
    <d v="1899-12-30T10:30:00"/>
    <m/>
    <n v="5330"/>
    <n v="110649"/>
    <x v="2"/>
    <s v="S40 (RECOLECCION QUERETARO)"/>
    <s v="REC. A DOMICILIO"/>
    <s v="MS048783"/>
    <s v="UPZ497E"/>
    <s v="ROIZ GONZALEZ JORGE"/>
    <s v="HIGHLANDER"/>
    <s v="JFL"/>
    <d v="1899-12-30T11:00:00"/>
    <d v="1899-12-30T16:00:00"/>
    <s v="CEPE"/>
    <n v="2021"/>
    <m/>
    <x v="0"/>
    <x v="0"/>
    <x v="0"/>
    <m/>
    <m/>
    <m/>
    <m/>
    <m/>
    <n v="44932"/>
  </r>
  <r>
    <d v="2023-01-06T00:00:00"/>
    <d v="1899-12-30T11:00:00"/>
    <m/>
    <n v="5330"/>
    <n v="110655"/>
    <x v="1"/>
    <s v="S120_x000a_Insta. Balatas Delanteras _x000a_Insta. Balatas Traseras"/>
    <m/>
    <s v="KS981456"/>
    <s v="GRM467C"/>
    <s v="CAJA POPULAR JUVENTINO ROSAS SC DE AP DE R"/>
    <s v="SIENNA"/>
    <s v="ECAZA"/>
    <d v="1899-12-30T13:00:00"/>
    <d v="1899-12-30T18:00:00"/>
    <s v="CEPE / CSN"/>
    <n v="2019"/>
    <m/>
    <x v="0"/>
    <x v="0"/>
    <x v="0"/>
    <m/>
    <m/>
    <m/>
    <m/>
    <m/>
    <n v="44932"/>
  </r>
  <r>
    <d v="2023-01-06T00:00:00"/>
    <d v="1899-12-30T11:30:00"/>
    <m/>
    <n v="1899"/>
    <n v="110698"/>
    <x v="2"/>
    <s v="S70 (RECOLECCION QUERETARO)"/>
    <s v="REC. A DOMICILIO"/>
    <s v="KS985285"/>
    <s v="GWH477D"/>
    <s v="MILLER PIPELINE DE MEXICO,S.A DE C.V."/>
    <s v="SIENNA"/>
    <s v="JFL"/>
    <d v="1899-12-30T12:15:00"/>
    <d v="1899-12-30T16:30:00"/>
    <s v="CEPE"/>
    <n v="2019"/>
    <m/>
    <x v="0"/>
    <x v="0"/>
    <x v="0"/>
    <m/>
    <m/>
    <m/>
    <m/>
    <m/>
    <n v="44932"/>
  </r>
  <r>
    <d v="2023-01-06T00:00:00"/>
    <d v="1899-12-30T10:00:00"/>
    <m/>
    <n v="1899"/>
    <n v="110721"/>
    <x v="2"/>
    <s v="S130"/>
    <m/>
    <s v="K1628340"/>
    <s v="03F803"/>
    <s v="GONZALEZ HERNANDEZ SALVADOR"/>
    <s v="PRIUS C"/>
    <s v="JFL"/>
    <d v="1899-12-30T10:30:00"/>
    <d v="1899-12-30T14:15:00"/>
    <s v="CAAA"/>
    <n v="2019"/>
    <m/>
    <x v="0"/>
    <x v="0"/>
    <x v="0"/>
    <m/>
    <m/>
    <m/>
    <m/>
    <m/>
    <n v="44932"/>
  </r>
  <r>
    <d v="2023-01-06T00:00:00"/>
    <d v="1899-12-30T12:00:00"/>
    <m/>
    <n v="1899"/>
    <n v="110674"/>
    <x v="0"/>
    <s v="S70"/>
    <m/>
    <s v="G1444587"/>
    <s v="15FVH0"/>
    <s v="MATEHUALA DIAZ MARIA"/>
    <s v="YARIS"/>
    <s v="JFL"/>
    <d v="1899-12-30T12:30:00"/>
    <d v="1899-12-30T15:00:00"/>
    <s v="CAAA"/>
    <n v="2016"/>
    <m/>
    <x v="0"/>
    <x v="0"/>
    <x v="0"/>
    <m/>
    <m/>
    <m/>
    <m/>
    <m/>
    <n v="44932"/>
  </r>
  <r>
    <d v="2023-01-06T00:00:00"/>
    <d v="1899-12-30T12:30:00"/>
    <m/>
    <n v="0"/>
    <n v="110724"/>
    <x v="1"/>
    <s v="Insta. Cubierta frontal"/>
    <m/>
    <s v="KS983015"/>
    <s v="GNN786C"/>
    <s v="OXFORD INSTITUTO EDUCATIVO"/>
    <s v="SIENNA"/>
    <s v="ECAZA"/>
    <d v="1899-12-30T13:00:00"/>
    <d v="1899-12-30T18:00:00"/>
    <s v="GALC"/>
    <n v="2019"/>
    <m/>
    <x v="0"/>
    <x v="0"/>
    <x v="0"/>
    <m/>
    <m/>
    <m/>
    <m/>
    <m/>
    <n v="44932"/>
  </r>
  <r>
    <d v="2023-01-06T00:00:00"/>
    <d v="1899-12-30T12:30:00"/>
    <m/>
    <n v="0"/>
    <n v="110687"/>
    <x v="1"/>
    <s v="Insta Manguera Chisgueteros"/>
    <m/>
    <s v="FW397590"/>
    <s v="PFL6895"/>
    <s v="BAUTISTA MAYA ANGEL"/>
    <s v="RAV4"/>
    <s v="JFL"/>
    <d v="1899-12-30T14:00:00"/>
    <d v="1899-12-30T17:00:00"/>
    <s v="CSN"/>
    <n v="2015"/>
    <m/>
    <x v="0"/>
    <x v="0"/>
    <x v="0"/>
    <m/>
    <m/>
    <m/>
    <m/>
    <m/>
    <n v="44932"/>
  </r>
  <r>
    <d v="2023-01-06T00:00:00"/>
    <d v="1899-12-30T13:00:00"/>
    <m/>
    <n v="6599"/>
    <n v="110719"/>
    <x v="2"/>
    <s v="S160"/>
    <m/>
    <s v="GY144541"/>
    <s v="GV144541"/>
    <s v="AYALA SALGADO VIVIANA"/>
    <s v="YARIS R"/>
    <s v="LALC"/>
    <d v="1899-12-30T14:00:00"/>
    <d v="1899-12-30T17:00:00"/>
    <s v="CAAA"/>
    <n v="2016"/>
    <m/>
    <x v="0"/>
    <x v="0"/>
    <x v="0"/>
    <m/>
    <m/>
    <m/>
    <m/>
    <m/>
    <n v="44932"/>
  </r>
  <r>
    <d v="2023-01-06T00:00:00"/>
    <d v="1899-12-30T17:30:00"/>
    <m/>
    <n v="6599"/>
    <n v="110726"/>
    <x v="1"/>
    <s v="S80 (Solo se Recibe)"/>
    <m/>
    <s v="LR115142"/>
    <s v="GSX363C"/>
    <s v="GARZA ROJAS JUAN JOSE"/>
    <s v="CHR"/>
    <s v="LALC"/>
    <s v="TALLER"/>
    <s v="TALLER"/>
    <s v="CEPE / AL DIA SIGUIENTE"/>
    <n v="2020"/>
    <m/>
    <x v="0"/>
    <x v="0"/>
    <x v="0"/>
    <m/>
    <m/>
    <m/>
    <m/>
    <m/>
    <n v="44932"/>
  </r>
  <r>
    <d v="2023-01-07T00:00:00"/>
    <d v="1899-12-30T08:00:00"/>
    <m/>
    <n v="1899"/>
    <n v="109955"/>
    <x v="0"/>
    <s v="S70"/>
    <m/>
    <s v="K3087380"/>
    <s v="07F268"/>
    <s v="RODRIGUEZ BARAJAS ISRAEL"/>
    <s v="PRIUS16-"/>
    <s v="JFL"/>
    <d v="1899-12-30T08:15:00"/>
    <d v="1899-12-30T11:00:00"/>
    <s v="GALC"/>
    <n v="2019"/>
    <m/>
    <x v="0"/>
    <x v="0"/>
    <x v="4"/>
    <d v="2023-01-20T00:00:00"/>
    <m/>
    <s v="si"/>
    <s v="en su trabajo no le dieron el permiso, pide se le cambue de dia la cita"/>
    <d v="2023-12-08T00:00:00"/>
    <n v="-335"/>
  </r>
  <r>
    <d v="2023-01-07T00:00:00"/>
    <d v="1899-12-30T08:00:00"/>
    <m/>
    <n v="5330"/>
    <n v="110464"/>
    <x v="1"/>
    <s v="S40"/>
    <m/>
    <s v="M1211661"/>
    <s v="GJW709D"/>
    <s v="GONZALEZ AGUILAR ELIZABETH"/>
    <s v="YARIS"/>
    <s v="ECAZA"/>
    <d v="1899-12-30T08:15:00"/>
    <d v="1899-12-30T10:45:00"/>
    <s v="AC"/>
    <n v="2021"/>
    <m/>
    <x v="0"/>
    <x v="0"/>
    <x v="0"/>
    <m/>
    <m/>
    <m/>
    <m/>
    <m/>
    <n v="44933"/>
  </r>
  <r>
    <d v="2023-01-07T00:00:00"/>
    <d v="1899-12-30T08:00:00"/>
    <m/>
    <n v="5140"/>
    <n v="110653"/>
    <x v="0"/>
    <s v="S100"/>
    <m/>
    <s v="HW350576"/>
    <s v="GXP167B"/>
    <s v="VALADEZ REVILLA RAUL"/>
    <s v="RAV4"/>
    <s v="LALC"/>
    <d v="1899-12-30T08:30:00"/>
    <d v="1899-12-30T12:00:00"/>
    <s v="CAAA"/>
    <n v="2017"/>
    <m/>
    <x v="0"/>
    <x v="0"/>
    <x v="0"/>
    <m/>
    <m/>
    <m/>
    <m/>
    <m/>
    <n v="44933"/>
  </r>
  <r>
    <d v="2023-01-07T00:00:00"/>
    <d v="1899-12-30T08:15:00"/>
    <m/>
    <n v="3260"/>
    <n v="110615"/>
    <x v="0"/>
    <s v="S20"/>
    <m/>
    <s v="NS091678"/>
    <s v="68L119"/>
    <s v="GOVEA RANGEL VICTOR MANUEL"/>
    <s v="SIENNA HV"/>
    <s v="ECAZA"/>
    <d v="1899-12-30T08:30:00"/>
    <d v="1899-12-30T12:00:00"/>
    <s v="TDGR"/>
    <n v="2022"/>
    <m/>
    <x v="0"/>
    <x v="0"/>
    <x v="0"/>
    <m/>
    <m/>
    <m/>
    <m/>
    <m/>
    <n v="44933"/>
  </r>
  <r>
    <d v="2023-01-07T00:00:00"/>
    <d v="1899-12-30T08:15:00"/>
    <m/>
    <n v="1899"/>
    <n v="110707"/>
    <x v="1"/>
    <s v="S170"/>
    <s v="EXPRESS"/>
    <s v="BS027194"/>
    <s v="GXS818B"/>
    <s v="AYALA TAPIA JUAN LUIS"/>
    <s v="HIGHLANDER"/>
    <s v="LALC"/>
    <d v="1899-12-30T08:30:00"/>
    <d v="1899-12-30T11:00:00"/>
    <s v="CEPE"/>
    <n v="2011"/>
    <m/>
    <x v="0"/>
    <x v="0"/>
    <x v="0"/>
    <m/>
    <m/>
    <m/>
    <m/>
    <m/>
    <n v="44933"/>
  </r>
  <r>
    <d v="2023-01-07T00:00:00"/>
    <d v="1899-12-30T08:30:00"/>
    <m/>
    <n v="0"/>
    <n v="110562"/>
    <x v="1"/>
    <s v="20TA02"/>
    <s v="CAMPAÑA"/>
    <s v="KK007690"/>
    <s v="GGE359D"/>
    <s v="GUERRA ZEPEDA JESUS MARTIN"/>
    <s v="AVANZA"/>
    <s v="LALC"/>
    <d v="1899-12-30T09:00:00"/>
    <d v="1899-12-30T12:00:00"/>
    <s v="GALC"/>
    <n v="2019"/>
    <m/>
    <x v="0"/>
    <x v="0"/>
    <x v="0"/>
    <m/>
    <m/>
    <m/>
    <m/>
    <m/>
    <n v="44933"/>
  </r>
  <r>
    <d v="2023-01-07T00:00:00"/>
    <d v="1899-12-30T08:30:00"/>
    <m/>
    <n v="1472.59"/>
    <n v="110585"/>
    <x v="2"/>
    <s v="A Y F"/>
    <s v="EXPRESS"/>
    <s v="HW578355"/>
    <s v="GWF606C"/>
    <s v="GONZALEZ LICEA SALIN"/>
    <s v="RAV4"/>
    <s v="JFL"/>
    <d v="1899-12-30T09:00:00"/>
    <d v="1899-12-30T11:00:00"/>
    <s v="CEPE"/>
    <n v="2017"/>
    <m/>
    <x v="0"/>
    <x v="0"/>
    <x v="0"/>
    <m/>
    <m/>
    <m/>
    <m/>
    <m/>
    <n v="44933"/>
  </r>
  <r>
    <d v="2023-01-07T00:00:00"/>
    <d v="1899-12-30T08:30:00"/>
    <m/>
    <n v="1899"/>
    <n v="110630"/>
    <x v="0"/>
    <s v="S50"/>
    <m/>
    <s v="LK008678"/>
    <s v="GYE426B"/>
    <s v="RAMIREZ MARTINEZ JOSE FERMIN"/>
    <s v="AVANZA"/>
    <s v="ECAZA"/>
    <d v="1899-12-30T09:15:00"/>
    <d v="1899-12-30T11:30:00"/>
    <s v="CAAA"/>
    <n v="2020"/>
    <m/>
    <x v="0"/>
    <x v="0"/>
    <x v="0"/>
    <m/>
    <m/>
    <m/>
    <m/>
    <m/>
    <n v="44933"/>
  </r>
  <r>
    <d v="2023-01-07T00:00:00"/>
    <d v="1899-12-30T08:45:00"/>
    <m/>
    <n v="5715"/>
    <n v="110657"/>
    <x v="1"/>
    <s v="S90 / A Y B / INST. BALATAS DELANTERAS"/>
    <m/>
    <s v="H1051473"/>
    <s v="GNU517D"/>
    <s v="MENDOZA MOYA MARIA ISABEL"/>
    <s v="YARIS"/>
    <s v="JFL"/>
    <d v="1899-12-30T09:00:00"/>
    <d v="1899-12-30T11:00:00"/>
    <s v="CSN / TDGR"/>
    <n v="2017"/>
    <m/>
    <x v="0"/>
    <x v="0"/>
    <x v="6"/>
    <d v="2023-01-13T00:00:00"/>
    <s v="whats"/>
    <s v="si"/>
    <s v="Claiente nos indica que ocupan la unidad para trabajo van 2 sabados que nos reprograma su cita"/>
    <d v="2023-01-04T00:00:00"/>
    <n v="3"/>
  </r>
  <r>
    <d v="2023-01-07T00:00:00"/>
    <d v="1899-12-30T08:45:00"/>
    <m/>
    <n v="3260"/>
    <n v="110673"/>
    <x v="2"/>
    <s v="S140"/>
    <s v="EXPRESS"/>
    <s v="GY110873"/>
    <s v="GPX761C"/>
    <s v="MORALES LUGO JESUS"/>
    <s v="YARIS R"/>
    <s v="ECAZA"/>
    <d v="1899-12-30T09:15:00"/>
    <d v="1899-12-30T12:00:00"/>
    <s v="CEPE"/>
    <n v="2016"/>
    <m/>
    <x v="0"/>
    <x v="0"/>
    <x v="4"/>
    <d v="2023-01-04T00:00:00"/>
    <s v="Llamada y Whats"/>
    <s v="si"/>
    <s v="NO ALCANZO A  LLEGAR DE SUS VACACIONES Y PREFIRIO REPROGRAMAR SU CITA"/>
    <d v="2023-01-03T00:00:00"/>
    <n v="4"/>
  </r>
  <r>
    <d v="2023-01-07T00:00:00"/>
    <d v="1899-12-30T09:00:00"/>
    <m/>
    <n v="1899"/>
    <n v="110541"/>
    <x v="2"/>
    <s v="S30"/>
    <m/>
    <s v="MW155302"/>
    <s v="UPD865C"/>
    <s v="MORENO PAREDES RAMON"/>
    <s v="RAV419-"/>
    <s v="LALC"/>
    <d v="1899-12-30T10:00:00"/>
    <d v="1899-12-30T12:30:00"/>
    <s v="CAAA"/>
    <n v="2021"/>
    <m/>
    <x v="0"/>
    <x v="0"/>
    <x v="0"/>
    <m/>
    <m/>
    <m/>
    <m/>
    <m/>
    <n v="44933"/>
  </r>
  <r>
    <d v="2023-01-07T00:00:00"/>
    <d v="1899-12-30T09:00:00"/>
    <m/>
    <n v="1899"/>
    <n v="110597"/>
    <x v="2"/>
    <s v="S10"/>
    <s v="EXPRESS"/>
    <s v="NJ048808"/>
    <s v="SP"/>
    <s v="ESPINO VAZQUEZ CESAR SANDINO"/>
    <s v="RAIZE"/>
    <s v="ECAZA"/>
    <d v="1899-12-30T09:45:00"/>
    <d v="1899-12-30T12:00:00"/>
    <s v="CEPE"/>
    <n v="2022"/>
    <m/>
    <x v="0"/>
    <x v="0"/>
    <x v="0"/>
    <m/>
    <m/>
    <m/>
    <m/>
    <m/>
    <n v="44933"/>
  </r>
  <r>
    <d v="2023-01-07T00:00:00"/>
    <d v="1899-12-30T09:30:00"/>
    <m/>
    <n v="3260"/>
    <n v="110599"/>
    <x v="2"/>
    <s v="S60"/>
    <s v="EXPRESS"/>
    <s v="M1213025"/>
    <s v="GWD255D"/>
    <s v="HERNANDEZ SANCHEZ MARIA DEL SOCORRO"/>
    <s v="YARIS"/>
    <s v="LALC"/>
    <d v="1899-12-30T10:15:00"/>
    <d v="1899-12-30T12:15:00"/>
    <s v="CEPE"/>
    <n v="2021"/>
    <m/>
    <x v="0"/>
    <x v="0"/>
    <x v="0"/>
    <m/>
    <m/>
    <m/>
    <m/>
    <m/>
    <n v="44933"/>
  </r>
  <r>
    <d v="2023-01-07T00:00:00"/>
    <d v="1899-12-30T09:30:00"/>
    <m/>
    <n v="1899"/>
    <n v="110608"/>
    <x v="1"/>
    <s v="S30"/>
    <m/>
    <s v="M1218890"/>
    <s v="GKK895E"/>
    <s v="PEREZ NUñEZ DIEGO SAUL"/>
    <s v="YARIS"/>
    <s v="ECAZA"/>
    <d v="1899-12-30T09:45:00"/>
    <d v="1899-12-30T11:00:00"/>
    <s v="AC"/>
    <n v="2021"/>
    <m/>
    <x v="0"/>
    <x v="0"/>
    <x v="0"/>
    <m/>
    <m/>
    <m/>
    <m/>
    <m/>
    <n v="44933"/>
  </r>
  <r>
    <d v="2023-01-07T00:00:00"/>
    <d v="1899-12-30T09:30:00"/>
    <m/>
    <n v="1899"/>
    <n v="110602"/>
    <x v="1"/>
    <s v="S10"/>
    <m/>
    <s v="NJ014141"/>
    <s v="ULT416F"/>
    <s v="BOLAñOS HIDALGO SILVIA FABIOLA"/>
    <s v="RAIZE"/>
    <s v="JFL"/>
    <d v="1899-12-30T10:30:00"/>
    <d v="1899-12-30T14:00:00"/>
    <s v="CSN"/>
    <n v="2022"/>
    <m/>
    <x v="0"/>
    <x v="0"/>
    <x v="0"/>
    <m/>
    <m/>
    <m/>
    <m/>
    <m/>
    <n v="44933"/>
  </r>
  <r>
    <d v="2023-01-07T00:00:00"/>
    <d v="1899-12-30T09:45:00"/>
    <m/>
    <n v="0"/>
    <n v="110603"/>
    <x v="1"/>
    <s v="22TM01 (INSPECCIÓN)"/>
    <s v="CAMPAÑA"/>
    <s v="NJ014141"/>
    <s v="ULT416F"/>
    <s v="BOLAñOS HIDALGO SILVIA FABIOLA"/>
    <s v="RAIZE"/>
    <s v="JFL"/>
    <d v="1899-12-30T11:30:00"/>
    <d v="1899-12-30T14:00:00"/>
    <s v="CSN"/>
    <n v="2022"/>
    <m/>
    <x v="0"/>
    <x v="0"/>
    <x v="0"/>
    <m/>
    <m/>
    <m/>
    <m/>
    <m/>
    <n v="44933"/>
  </r>
  <r>
    <d v="2023-01-07T00:00:00"/>
    <d v="1899-12-30T10:00:00"/>
    <m/>
    <n v="1899"/>
    <n v="110372"/>
    <x v="2"/>
    <s v="S10"/>
    <s v="EXPRESS"/>
    <s v="NJ044049"/>
    <s v="SP"/>
    <s v="NIETO MONROY YOLANDA"/>
    <s v="RAIZE"/>
    <s v="LALC"/>
    <d v="1899-12-30T10:30:00"/>
    <d v="1899-12-30T13:00:00"/>
    <s v="CEPE"/>
    <n v="2022"/>
    <m/>
    <x v="0"/>
    <x v="0"/>
    <x v="0"/>
    <m/>
    <m/>
    <m/>
    <m/>
    <m/>
    <n v="44933"/>
  </r>
  <r>
    <d v="2023-01-07T00:00:00"/>
    <d v="1899-12-30T10:00:00"/>
    <m/>
    <n v="1899"/>
    <n v="110505"/>
    <x v="2"/>
    <s v="S90"/>
    <s v="EXPRESS"/>
    <s v="H1091877"/>
    <s v="GVY010D"/>
    <s v="IBARRA ALMANZA JULIO RODRIGO"/>
    <s v="YARIS"/>
    <s v="JFL"/>
    <d v="1899-12-30T10:50:00"/>
    <d v="1899-12-30T13:15:00"/>
    <s v="CEPE"/>
    <n v="2017"/>
    <m/>
    <x v="0"/>
    <x v="0"/>
    <x v="3"/>
    <d v="2023-01-09T00:00:00"/>
    <s v="Llamada"/>
    <s v="si"/>
    <s v="TUVO UN PERCANCE Y ESPERA  YA ESTAN REPARANDO SU UNIDAD POR MEDIO DEL SEGURO."/>
    <d v="2022-12-28T00:00:00"/>
    <n v="10"/>
  </r>
  <r>
    <d v="2023-01-07T00:00:00"/>
    <d v="1899-12-30T10:00:00"/>
    <m/>
    <n v="6599"/>
    <n v="110682"/>
    <x v="2"/>
    <s v="S80"/>
    <m/>
    <s v="M6003229"/>
    <s v="EXL362B"/>
    <s v="GENTHERM DE MEXICO SA DE CV"/>
    <s v="HIACE"/>
    <s v="ECAZA"/>
    <d v="1899-12-30T11:30:00"/>
    <d v="1899-12-30T14:00:00"/>
    <s v="AC"/>
    <n v="2021"/>
    <m/>
    <x v="0"/>
    <x v="0"/>
    <x v="0"/>
    <m/>
    <m/>
    <m/>
    <m/>
    <m/>
    <n v="44933"/>
  </r>
  <r>
    <d v="2023-01-07T00:00:00"/>
    <d v="1899-12-30T10:30:00"/>
    <m/>
    <n v="3260"/>
    <n v="110636"/>
    <x v="1"/>
    <s v="S20"/>
    <m/>
    <s v="MP249071"/>
    <s v="GYS895D"/>
    <s v="MARTINEZ GARCIA MAURICIO"/>
    <s v="COROLLA"/>
    <s v="JFL"/>
    <d v="1899-12-30T10:45:00"/>
    <d v="1899-12-30T12:30:00"/>
    <s v="AC"/>
    <n v="2021"/>
    <m/>
    <x v="0"/>
    <x v="0"/>
    <x v="0"/>
    <m/>
    <m/>
    <m/>
    <m/>
    <m/>
    <n v="44933"/>
  </r>
  <r>
    <d v="2023-01-07T00:00:00"/>
    <d v="1899-12-30T10:30:00"/>
    <m/>
    <n v="6599"/>
    <n v="110639"/>
    <x v="1"/>
    <s v="S80"/>
    <s v="EXPRESS"/>
    <s v="G1441897"/>
    <s v="UPG472C"/>
    <s v="VERA MORAN ANA ESTELA"/>
    <s v="YARIS"/>
    <s v="LALC"/>
    <d v="1899-12-30T11:15:00"/>
    <d v="1899-12-30T14:00:00"/>
    <s v="CEPE"/>
    <n v="2016"/>
    <m/>
    <x v="0"/>
    <x v="0"/>
    <x v="0"/>
    <m/>
    <m/>
    <m/>
    <m/>
    <m/>
    <n v="44933"/>
  </r>
  <r>
    <d v="2023-01-07T00:00:00"/>
    <d v="1899-12-30T10:30:00"/>
    <m/>
    <n v="1899"/>
    <n v="110723"/>
    <x v="0"/>
    <s v="S30"/>
    <m/>
    <s v="NJ040060"/>
    <s v="NZM9596"/>
    <s v="HERNANDEZ MARTINEZ MA. GUADALUPE"/>
    <s v="COROLLA HV"/>
    <s v="ECAZA"/>
    <d v="1899-12-30T10:45:00"/>
    <d v="1899-12-30T13:00:00"/>
    <s v="CAAA"/>
    <n v="2022"/>
    <m/>
    <x v="0"/>
    <x v="0"/>
    <x v="0"/>
    <m/>
    <m/>
    <m/>
    <m/>
    <m/>
    <n v="44933"/>
  </r>
  <r>
    <d v="2023-01-07T00:00:00"/>
    <d v="1899-12-30T11:00:00"/>
    <m/>
    <n v="2699"/>
    <n v="110638"/>
    <x v="3"/>
    <s v="S50 / A Y B"/>
    <m/>
    <s v="M1214935"/>
    <s v="GJL696E"/>
    <s v="CORNEJO ARREGUIN ESTHER"/>
    <s v="YARIS"/>
    <s v="ECAZA"/>
    <d v="1899-12-30T11:15:00"/>
    <d v="1899-12-30T13:00:00"/>
    <s v="GALC /TDGR"/>
    <n v="2021"/>
    <m/>
    <x v="0"/>
    <x v="0"/>
    <x v="0"/>
    <m/>
    <m/>
    <m/>
    <m/>
    <m/>
    <n v="44933"/>
  </r>
  <r>
    <d v="2023-01-07T00:00:00"/>
    <d v="1899-12-30T11:00:00"/>
    <m/>
    <n v="3260"/>
    <n v="110686"/>
    <x v="0"/>
    <s v="S20"/>
    <s v="EXPRESS"/>
    <s v="NS092470"/>
    <s v="68L223"/>
    <s v="PADILLA RODRIGUEZ JESUS"/>
    <s v="SIENNA HV"/>
    <s v="LALC"/>
    <d v="1899-12-30T12:15:00"/>
    <d v="1899-12-30T14:00:00"/>
    <s v="CEPE"/>
    <n v="2022"/>
    <m/>
    <x v="0"/>
    <x v="0"/>
    <x v="0"/>
    <m/>
    <m/>
    <m/>
    <m/>
    <m/>
    <n v="44933"/>
  </r>
  <r>
    <d v="2023-01-07T00:00:00"/>
    <d v="1899-12-30T11:00:00"/>
    <m/>
    <n v="5330"/>
    <n v="110697"/>
    <x v="2"/>
    <s v="S120"/>
    <m/>
    <s v="J0178672"/>
    <s v="FY1812B"/>
    <s v="VALDEZ LOPEZ MARIA MAGDALENA"/>
    <s v="HILUX"/>
    <s v="JFL"/>
    <d v="1899-12-30T12:00:00"/>
    <d v="1899-12-30T14:00:00"/>
    <s v="GALC"/>
    <n v="2018"/>
    <m/>
    <x v="0"/>
    <x v="0"/>
    <x v="0"/>
    <m/>
    <m/>
    <m/>
    <m/>
    <m/>
    <n v="44933"/>
  </r>
  <r>
    <d v="2023-01-07T00:00:00"/>
    <d v="1899-12-30T13:00:00"/>
    <m/>
    <n v="6599"/>
    <n v="110716"/>
    <x v="1"/>
    <s v="S160 (SOLO SE RECIBE)"/>
    <m/>
    <s v="DS317949"/>
    <s v="GSY323D"/>
    <s v="LA VERANDA OPERADORA GASTRONOMICA S.A."/>
    <s v="SIENNA"/>
    <s v="JFL"/>
    <s v="SOLO SE"/>
    <s v="RECIBE"/>
    <s v="CEPE"/>
    <n v="2013"/>
    <m/>
    <x v="0"/>
    <x v="0"/>
    <x v="0"/>
    <m/>
    <m/>
    <m/>
    <m/>
    <m/>
    <n v="44933"/>
  </r>
  <r>
    <d v="2023-01-09T00:00:00"/>
    <d v="1899-12-30T08:00:00"/>
    <m/>
    <n v="1899"/>
    <n v="110663"/>
    <x v="2"/>
    <s v="S150_x000a_Sustitucion de tuercas"/>
    <m/>
    <s v="GW428950"/>
    <s v="UPJ393F"/>
    <s v="GUZMAN GUTIERREZ CARMELA"/>
    <s v="RAV4"/>
    <s v="LALC"/>
    <d v="1899-12-30T08:15:00"/>
    <d v="1899-12-30T11:30:00"/>
    <s v="CSN"/>
    <n v="2016"/>
    <m/>
    <x v="0"/>
    <x v="0"/>
    <x v="0"/>
    <m/>
    <m/>
    <m/>
    <m/>
    <m/>
    <n v="44935"/>
  </r>
  <r>
    <d v="2023-01-09T00:00:00"/>
    <d v="1899-12-30T08:00:00"/>
    <m/>
    <n v="1899"/>
    <n v="110694"/>
    <x v="2"/>
    <s v="S250"/>
    <s v="EXPRESS"/>
    <s v="H6172654"/>
    <s v="15RB80"/>
    <s v="TURISMOS PEJO TUR SA DE CV"/>
    <s v="HIACE"/>
    <s v="ECAZA"/>
    <d v="1899-12-30T08:15:00"/>
    <d v="1899-12-30T11:15:00"/>
    <s v="CEPE"/>
    <n v="2017"/>
    <m/>
    <x v="0"/>
    <x v="0"/>
    <x v="0"/>
    <m/>
    <m/>
    <m/>
    <m/>
    <m/>
    <n v="44935"/>
  </r>
  <r>
    <d v="2023-01-09T00:00:00"/>
    <d v="1899-12-30T08:00:00"/>
    <m/>
    <n v="3260"/>
    <n v="110762"/>
    <x v="3"/>
    <s v="S20"/>
    <m/>
    <s v="N0059110"/>
    <s v="GB6145D"/>
    <s v="DELGADO RUIZ GILBERTO"/>
    <s v="HILUXD"/>
    <s v="JFL"/>
    <d v="1899-12-30T08:15:00"/>
    <d v="1899-12-30T11:00:00"/>
    <s v="CAAA"/>
    <n v="2022"/>
    <m/>
    <x v="0"/>
    <x v="0"/>
    <x v="0"/>
    <m/>
    <m/>
    <m/>
    <m/>
    <m/>
    <n v="44935"/>
  </r>
  <r>
    <d v="2023-01-09T00:00:00"/>
    <d v="1899-12-30T08:15:00"/>
    <m/>
    <n v="5330"/>
    <n v="110701"/>
    <x v="1"/>
    <s v="S40"/>
    <s v="MAYOR"/>
    <s v="M1142174"/>
    <s v="20F262"/>
    <s v="YINSHAN SA DE CV"/>
    <s v="PRIUS C"/>
    <s v="JFL"/>
    <d v="1899-12-30T08:30:00"/>
    <d v="1899-12-30T17:00:00"/>
    <s v="GALC"/>
    <n v="2021"/>
    <m/>
    <x v="0"/>
    <x v="0"/>
    <x v="0"/>
    <m/>
    <m/>
    <m/>
    <m/>
    <m/>
    <n v="44935"/>
  </r>
  <r>
    <d v="2023-01-09T00:00:00"/>
    <d v="1899-12-30T08:15:00"/>
    <m/>
    <n v="1899"/>
    <n v="110702"/>
    <x v="3"/>
    <s v="S170"/>
    <s v="EXPRESS"/>
    <s v="EK009399"/>
    <s v="GVB507C"/>
    <s v="PARDO HERNANDEZ GUILLERMO"/>
    <s v="AVANZA"/>
    <s v="ECAZA"/>
    <d v="1899-12-30T08:30:00"/>
    <d v="1899-12-30T15:30:00"/>
    <s v="CEPE"/>
    <n v="2014"/>
    <m/>
    <x v="0"/>
    <x v="0"/>
    <x v="0"/>
    <m/>
    <m/>
    <m/>
    <m/>
    <m/>
    <n v="44935"/>
  </r>
  <r>
    <d v="2023-01-09T00:00:00"/>
    <d v="1899-12-30T08:15:00"/>
    <m/>
    <n v="2699"/>
    <n v="110737"/>
    <x v="1"/>
    <s v="S70_x000a_Alineacion_x000a_Balanceo"/>
    <m/>
    <s v="KK005052"/>
    <s v="GGH769D"/>
    <s v="AGUSTIN ESQUIVEL JUSTIMIANO"/>
    <s v="AVANZA"/>
    <s v="LALC"/>
    <d v="1899-12-30T09:00:00"/>
    <d v="1899-12-30T16:00:00"/>
    <s v="TIERRY"/>
    <n v="2019"/>
    <m/>
    <x v="0"/>
    <x v="0"/>
    <x v="0"/>
    <m/>
    <m/>
    <m/>
    <m/>
    <m/>
    <n v="44935"/>
  </r>
  <r>
    <d v="2023-01-09T00:00:00"/>
    <d v="1899-12-30T08:30:00"/>
    <m/>
    <n v="5330"/>
    <n v="110667"/>
    <x v="2"/>
    <s v="S40_x000a_Vibracion al Frenar"/>
    <s v="MAYOR"/>
    <s v="MS050206"/>
    <s v="F50BHG"/>
    <s v="TOYOTA MOTOR MANUFACTURING DE GUANAJUATO"/>
    <s v="HIGHLANDER"/>
    <s v="JFL"/>
    <d v="1899-12-30T09:00:00"/>
    <d v="1899-12-30T00:00:00"/>
    <s v="JOAM / CSN"/>
    <n v="2021"/>
    <m/>
    <x v="0"/>
    <x v="0"/>
    <x v="0"/>
    <m/>
    <m/>
    <m/>
    <m/>
    <m/>
    <n v="44935"/>
  </r>
  <r>
    <d v="2023-01-09T00:00:00"/>
    <d v="1899-12-30T08:30:00"/>
    <m/>
    <n v="1899"/>
    <n v="110734"/>
    <x v="2"/>
    <s v="S30"/>
    <s v="EXPRESS"/>
    <s v="N6005531"/>
    <s v="71RD9D"/>
    <s v="TURISMOS PEJO TUR SA DE CV"/>
    <s v="HIACE"/>
    <s v="ECAZA"/>
    <d v="1899-12-30T09:30:00"/>
    <d v="1899-12-30T11:30:00"/>
    <s v="CEPE"/>
    <n v="2022"/>
    <m/>
    <x v="0"/>
    <x v="0"/>
    <x v="0"/>
    <m/>
    <m/>
    <m/>
    <m/>
    <m/>
    <n v="44935"/>
  </r>
  <r>
    <d v="2023-01-09T00:00:00"/>
    <d v="1899-12-30T08:30:00"/>
    <m/>
    <n v="3260"/>
    <n v="110751"/>
    <x v="1"/>
    <s v="S140"/>
    <m/>
    <s v="EW217311"/>
    <s v="GXP368B"/>
    <s v="HERNANDEZ CABALLERO JOSEFINA"/>
    <s v="RAV4"/>
    <s v="LALC"/>
    <d v="1899-12-30T09:00:00"/>
    <d v="1899-12-30T13:00:00"/>
    <s v="CAAA"/>
    <n v="2014"/>
    <m/>
    <x v="0"/>
    <x v="0"/>
    <x v="5"/>
    <d v="2023-01-07T00:00:00"/>
    <s v="whats"/>
    <s v="si"/>
    <s v="Buenos días, Una disculpa no podré llevar la camioneta al servicio, se me presentó una urgencia, mi hija tuvo que salir a Guadalajara y no sé exactamente cuantos días Se llevo la csmioneta, podré agendar nuevamente?"/>
    <d v="2023-01-06T00:00:00"/>
    <n v="3"/>
  </r>
  <r>
    <d v="2023-01-09T00:00:00"/>
    <d v="1899-12-30T08:45:00"/>
    <m/>
    <n v="0"/>
    <n v="110700"/>
    <x v="2"/>
    <s v="Diag,Puerta Trasera NO cierra Correctamente"/>
    <m/>
    <s v="MS080721"/>
    <s v="M82BJW"/>
    <s v="TOYOTA MOTOR MANUFACTURING DE GUANAJUATO"/>
    <s v="HIGHLANDER"/>
    <s v="JFL"/>
    <d v="1899-12-30T13:00:00"/>
    <d v="1899-12-30T00:00:00"/>
    <s v="JOAM"/>
    <n v="2021"/>
    <m/>
    <x v="0"/>
    <x v="0"/>
    <x v="3"/>
    <d v="2023-01-09T00:00:00"/>
    <s v="Llamada y Whats"/>
    <s v="si"/>
    <s v="SE CORRIJIO LA CONDICION DE FALLA QUE PRESENTABA  Y NO HUBO NECESIDAD DE QUE INGRESARA  A TALLER."/>
    <d v="2023-01-05T00:00:00"/>
    <n v="4"/>
  </r>
  <r>
    <d v="2023-01-09T00:00:00"/>
    <d v="1899-12-30T08:45:00"/>
    <m/>
    <n v="4060"/>
    <n v="110741"/>
    <x v="2"/>
    <s v="S20_x000a_Alineacion_x000a_Balanceo"/>
    <s v="MAYOR"/>
    <s v="N0153544"/>
    <s v="GC2744C"/>
    <s v="RAMIREZ PAREDES LUIS MANUEL"/>
    <s v="HILUXD"/>
    <s v="LALC"/>
    <d v="1899-12-30T09:15:00"/>
    <d v="1899-12-30T13:00:00"/>
    <s v="CSN / TIERRY"/>
    <n v="2022"/>
    <m/>
    <x v="0"/>
    <x v="0"/>
    <x v="0"/>
    <m/>
    <m/>
    <m/>
    <m/>
    <m/>
    <n v="44935"/>
  </r>
  <r>
    <d v="2023-01-09T00:00:00"/>
    <d v="1899-12-30T08:45:00"/>
    <m/>
    <n v="1899"/>
    <n v="110745"/>
    <x v="2"/>
    <s v="S330"/>
    <s v="EXPRESS"/>
    <s v="K6197663"/>
    <s v="01RB6E"/>
    <s v="TURISMOS PEJO TUR SA DE CV"/>
    <s v="HIACE"/>
    <s v="ECAZA"/>
    <d v="1899-12-30T09:00:00"/>
    <d v="1899-12-30T11:45:00"/>
    <s v="CEPE"/>
    <n v="2019"/>
    <m/>
    <x v="0"/>
    <x v="0"/>
    <x v="0"/>
    <m/>
    <m/>
    <m/>
    <m/>
    <m/>
    <n v="44935"/>
  </r>
  <r>
    <d v="2023-01-09T00:00:00"/>
    <d v="1899-12-30T09:00:00"/>
    <m/>
    <n v="1988"/>
    <n v="110526"/>
    <x v="2"/>
    <s v="S110"/>
    <s v="EXPRESS"/>
    <s v="HS898426"/>
    <s v="GGE465E"/>
    <s v="MARTINEZ GARCIA LUIS"/>
    <s v="SIENNA"/>
    <s v="JFL"/>
    <d v="1899-12-30T09:15:00"/>
    <d v="1899-12-30T11:30:00"/>
    <s v="CEPE"/>
    <n v="2017"/>
    <m/>
    <x v="0"/>
    <x v="0"/>
    <x v="4"/>
    <d v="2023-01-09T00:00:00"/>
    <s v="Llamada y Whats"/>
    <s v="si"/>
    <s v="SALIO FUERAS  DE LA CIUDAD Y NO ALCANZO A LLEGAR A SU CITA"/>
    <d v="2022-12-29T00:00:00"/>
    <n v="11"/>
  </r>
  <r>
    <d v="2023-01-09T00:00:00"/>
    <d v="1899-12-30T09:00:00"/>
    <m/>
    <n v="5330"/>
    <n v="110531"/>
    <x v="2"/>
    <s v="S120"/>
    <s v="MAYOR"/>
    <s v="GY146850"/>
    <s v="GXR608B"/>
    <s v="MATEHUALA DIAZ MARIA LUISA"/>
    <s v="YARIS R"/>
    <s v="ECAZA"/>
    <d v="1899-12-30T09:15:00"/>
    <d v="1899-12-30T12:30:00"/>
    <s v="AC"/>
    <n v="2016"/>
    <m/>
    <x v="0"/>
    <x v="0"/>
    <x v="4"/>
    <d v="2023-01-10T00:00:00"/>
    <s v="Llamada"/>
    <s v="si"/>
    <s v="POR MOTIVOS PERSONALES , NO PUDO LLEGAR A SU CITA"/>
    <d v="2022-12-29T00:00:00"/>
    <n v="11"/>
  </r>
  <r>
    <d v="2023-01-09T00:00:00"/>
    <d v="1899-12-30T09:00:00"/>
    <m/>
    <n v="3260"/>
    <n v="110668"/>
    <x v="3"/>
    <s v="S180"/>
    <m/>
    <s v="J3062479"/>
    <s v="03N937"/>
    <s v="YINSHAN SA DE CV"/>
    <s v="PRIUS16-"/>
    <s v="LALC"/>
    <d v="1899-12-30T12:00:00"/>
    <d v="1899-12-30T16:00:00"/>
    <s v="CAAA"/>
    <n v="2018"/>
    <m/>
    <x v="0"/>
    <x v="0"/>
    <x v="0"/>
    <m/>
    <m/>
    <m/>
    <m/>
    <m/>
    <n v="44935"/>
  </r>
  <r>
    <d v="2023-01-09T00:00:00"/>
    <d v="1899-12-30T09:15:00"/>
    <m/>
    <n v="0"/>
    <n v="110670"/>
    <x v="3"/>
    <s v="Campaña J0T: Inspeccion de Arnes"/>
    <s v="CAMPAÑA"/>
    <s v="J3062479"/>
    <s v="03N937"/>
    <s v="YINSHAN SA DE CV"/>
    <s v="PRIUS16-"/>
    <s v="LALC"/>
    <d v="1899-12-30T10:00:00"/>
    <d v="1899-12-30T12:00:00"/>
    <s v="CAAA"/>
    <n v="2018"/>
    <m/>
    <x v="0"/>
    <x v="0"/>
    <x v="0"/>
    <m/>
    <m/>
    <m/>
    <m/>
    <m/>
    <n v="44935"/>
  </r>
  <r>
    <d v="2023-01-09T00:00:00"/>
    <d v="1899-12-30T09:15:00"/>
    <m/>
    <n v="1899"/>
    <n v="110770"/>
    <x v="0"/>
    <s v="S130"/>
    <m/>
    <s v="J1096467"/>
    <s v="GRT721C"/>
    <s v="LOZANO VEGA JOSE LUIS"/>
    <s v="YARIS"/>
    <s v="JFL"/>
    <d v="1899-12-30T10:00:00"/>
    <d v="1899-12-30T12:00:00"/>
    <s v="CAAA"/>
    <n v="2018"/>
    <m/>
    <x v="0"/>
    <x v="0"/>
    <x v="0"/>
    <m/>
    <m/>
    <m/>
    <m/>
    <m/>
    <n v="44935"/>
  </r>
  <r>
    <d v="2023-01-09T00:00:00"/>
    <d v="1899-12-30T09:30:00"/>
    <m/>
    <n v="0"/>
    <n v="110626"/>
    <x v="1"/>
    <s v="Campaña C0M : Inspeccion y aplicar grasa especial"/>
    <s v="CAMPAÑA"/>
    <n v="91327617"/>
    <s v="GVA1140"/>
    <s v="CARDENAS VAZQUEZ ANDRES"/>
    <s v="YARIS"/>
    <s v="LALC"/>
    <d v="1899-12-30T10:00:00"/>
    <d v="1899-12-30T14:00:00"/>
    <s v="GALC"/>
    <n v="2009"/>
    <m/>
    <x v="0"/>
    <x v="0"/>
    <x v="0"/>
    <m/>
    <m/>
    <m/>
    <m/>
    <m/>
    <n v="44935"/>
  </r>
  <r>
    <d v="2023-01-09T00:00:00"/>
    <d v="1899-12-30T09:30:00"/>
    <m/>
    <n v="1899"/>
    <n v="110706"/>
    <x v="2"/>
    <s v="S90"/>
    <s v="EXPRESS"/>
    <s v="G1443130"/>
    <s v="GRE855E"/>
    <s v="RODRIGUEZ PALMAS GERARDO"/>
    <s v="YARIS"/>
    <s v="JFL"/>
    <d v="1899-12-30T10:00:00"/>
    <d v="1899-12-30T12:00:00"/>
    <s v="CEPE"/>
    <n v="2016"/>
    <m/>
    <x v="0"/>
    <x v="0"/>
    <x v="0"/>
    <m/>
    <m/>
    <m/>
    <m/>
    <m/>
    <n v="44935"/>
  </r>
  <r>
    <d v="2023-01-09T00:00:00"/>
    <d v="1899-12-30T09:30:00"/>
    <m/>
    <n v="1899"/>
    <n v="110756"/>
    <x v="3"/>
    <s v="S30"/>
    <s v="EXPRESS"/>
    <s v="M1147174"/>
    <s v="GKK471E"/>
    <s v="RAMIREZ CERRITOS MARIA DE LOS ANGELES"/>
    <s v="PRIUS C"/>
    <s v="ECAZA"/>
    <d v="1899-12-30T12:30:00"/>
    <d v="1899-12-30T16:45:00"/>
    <s v="CEPE"/>
    <n v="2021"/>
    <m/>
    <x v="0"/>
    <x v="0"/>
    <x v="0"/>
    <m/>
    <m/>
    <m/>
    <m/>
    <m/>
    <n v="44935"/>
  </r>
  <r>
    <d v="2023-01-09T00:00:00"/>
    <d v="1899-12-30T09:45:00"/>
    <m/>
    <n v="5330"/>
    <n v="110728"/>
    <x v="0"/>
    <s v="S120"/>
    <s v="REC. A DOMICILIO / EXPRESS"/>
    <s v="GS736652"/>
    <s v="GPU419D"/>
    <s v="BACA ROMERO GILBERTO (RECOLECCION QUERETARO)"/>
    <s v="SIENNA"/>
    <s v="LALC"/>
    <d v="1899-12-30T10:15:00"/>
    <d v="1899-12-30T15:15:00"/>
    <s v="CEPE"/>
    <n v="2016"/>
    <m/>
    <x v="0"/>
    <x v="0"/>
    <x v="0"/>
    <m/>
    <m/>
    <m/>
    <m/>
    <m/>
    <n v="44935"/>
  </r>
  <r>
    <d v="2023-01-09T00:00:00"/>
    <d v="1899-12-30T10:00:00"/>
    <m/>
    <n v="1856.27"/>
    <n v="110691"/>
    <x v="1"/>
    <s v="Diag, Testigo Encendido Air Bag (Sistema de Bolsa Aire)_x000a_Cambio de Aceite y Filtro"/>
    <m/>
    <s v="HU661484"/>
    <s v="GVR119B"/>
    <s v="MARTINEZ TOVAR MA DEL SOCORRO"/>
    <s v="CAMRY"/>
    <s v="JFL"/>
    <d v="1899-12-30T10:30:00"/>
    <d v="1899-12-30T00:00:00"/>
    <s v="GALC"/>
    <n v="2017"/>
    <m/>
    <x v="0"/>
    <x v="0"/>
    <x v="0"/>
    <m/>
    <m/>
    <m/>
    <m/>
    <m/>
    <n v="44935"/>
  </r>
  <r>
    <d v="2023-01-09T00:00:00"/>
    <d v="1899-12-30T10:00:00"/>
    <m/>
    <n v="1899"/>
    <n v="110722"/>
    <x v="3"/>
    <s v="S70"/>
    <m/>
    <s v="KK008046"/>
    <s v="GYH225B"/>
    <s v="GUTIERREZ JARA ELVIRA"/>
    <s v="AVANZA"/>
    <s v="ECAZA"/>
    <d v="1899-12-30T10:15:00"/>
    <d v="1899-12-30T13:00:00"/>
    <s v="AC"/>
    <n v="2019"/>
    <m/>
    <x v="0"/>
    <x v="0"/>
    <x v="0"/>
    <m/>
    <m/>
    <m/>
    <m/>
    <m/>
    <n v="44935"/>
  </r>
  <r>
    <d v="2023-01-09T00:00:00"/>
    <d v="1899-12-30T10:00:00"/>
    <m/>
    <n v="2699"/>
    <n v="110729"/>
    <x v="3"/>
    <s v="S90_x000a_Alineacion_x000a_Balanceo"/>
    <m/>
    <s v="LP030058"/>
    <s v="GNK315C"/>
    <s v="SERVICIOS TECNICOS ESPECIALIZADOS DEL BAJI"/>
    <s v="COROLLA"/>
    <s v="LALC"/>
    <d v="1899-12-30T10:30:00"/>
    <d v="1899-12-30T13:00:00"/>
    <s v="CAAA"/>
    <n v="2020"/>
    <m/>
    <x v="0"/>
    <x v="0"/>
    <x v="0"/>
    <m/>
    <m/>
    <m/>
    <m/>
    <m/>
    <n v="44935"/>
  </r>
  <r>
    <d v="2023-01-09T00:00:00"/>
    <d v="1899-12-30T10:30:00"/>
    <m/>
    <n v="0"/>
    <n v="110666"/>
    <x v="2"/>
    <s v="Diag,Testigo Chek - Engine_x000a_Diag,Direccion Rigida por las Mañanas_x000a_Diag, Luces Cuartos del tablero, Faros de Niebla No Encendido"/>
    <m/>
    <s v="H1042394"/>
    <s v="GH2267A"/>
    <s v="ACUÑA DAVALOS FRANCISCO ESTEBAN"/>
    <s v="YARIS"/>
    <s v="ECAZA"/>
    <d v="1899-12-30T11:00:00"/>
    <d v="1899-12-30T00:00:00"/>
    <s v="JOAM"/>
    <n v="2017"/>
    <m/>
    <x v="0"/>
    <x v="0"/>
    <x v="0"/>
    <m/>
    <m/>
    <m/>
    <m/>
    <m/>
    <n v="44935"/>
  </r>
  <r>
    <d v="2023-01-09T00:00:00"/>
    <d v="1899-12-30T10:30:00"/>
    <m/>
    <n v="1899"/>
    <n v="110683"/>
    <x v="1"/>
    <s v="S190"/>
    <s v="EXPRESS"/>
    <s v="CD524135"/>
    <s v="06FW88"/>
    <s v="ARELLANO GOMEZ EUFROSINA"/>
    <s v="YARIS"/>
    <s v="JFL"/>
    <d v="1899-12-30T11:15:00"/>
    <d v="1899-12-30T14:30:00"/>
    <s v="CEPE"/>
    <n v="2012"/>
    <m/>
    <x v="0"/>
    <x v="0"/>
    <x v="0"/>
    <m/>
    <m/>
    <m/>
    <m/>
    <m/>
    <n v="44935"/>
  </r>
  <r>
    <d v="2023-01-09T00:00:00"/>
    <d v="1899-12-30T10:30:00"/>
    <m/>
    <n v="2699"/>
    <n v="110754"/>
    <x v="3"/>
    <s v="S50_x000a_Alineacion_x000a_Balanceo"/>
    <m/>
    <s v="K0182780"/>
    <s v="GD1786B"/>
    <s v="TRANLINCE SA DE CV"/>
    <s v="HILUX"/>
    <s v="LALC"/>
    <d v="1899-12-30T12:00:00"/>
    <d v="1899-12-30T16:30:00"/>
    <s v="AC"/>
    <n v="2019"/>
    <m/>
    <x v="0"/>
    <x v="0"/>
    <x v="0"/>
    <m/>
    <m/>
    <m/>
    <m/>
    <m/>
    <n v="44935"/>
  </r>
  <r>
    <d v="2023-01-09T00:00:00"/>
    <d v="1899-12-30T11:00:00"/>
    <m/>
    <n v="5140"/>
    <n v="110709"/>
    <x v="3"/>
    <s v="S100"/>
    <s v="MAYOR"/>
    <s v="J1101162"/>
    <s v="GVD298C"/>
    <s v="GARCIA AHUMADA ALBERTO JESUS"/>
    <s v="YARIS"/>
    <s v="ECAZA"/>
    <d v="1899-12-30T11:15:00"/>
    <d v="1899-12-30T14:30:00"/>
    <s v="CAAA"/>
    <n v="2018"/>
    <m/>
    <x v="0"/>
    <x v="0"/>
    <x v="0"/>
    <m/>
    <m/>
    <m/>
    <m/>
    <m/>
    <n v="44935"/>
  </r>
  <r>
    <d v="2023-01-09T00:00:00"/>
    <d v="1899-12-30T11:00:00"/>
    <m/>
    <n v="1899"/>
    <n v="110712"/>
    <x v="0"/>
    <s v="S10"/>
    <m/>
    <s v="N3012130"/>
    <s v="SP"/>
    <s v="LONA ZARATE JOSE GUADALUPE"/>
    <s v="AVANZA"/>
    <s v="LALC"/>
    <d v="1899-12-30T11:15:00"/>
    <d v="1899-12-30T14:00:00"/>
    <s v="AC"/>
    <n v="2022"/>
    <m/>
    <x v="0"/>
    <x v="0"/>
    <x v="0"/>
    <m/>
    <m/>
    <m/>
    <m/>
    <m/>
    <n v="44935"/>
  </r>
  <r>
    <d v="2023-01-09T00:00:00"/>
    <d v="1899-12-30T11:00:00"/>
    <m/>
    <n v="1899"/>
    <n v="110766"/>
    <x v="0"/>
    <s v="S30"/>
    <m/>
    <s v="N1326286"/>
    <s v="GB6310D"/>
    <s v="TORRES GONZALEZ ABEL"/>
    <s v="HILUX"/>
    <s v="JFL"/>
    <d v="1899-12-30T11:15:00"/>
    <d v="1899-12-30T14:00:00"/>
    <s v="CSN"/>
    <n v="2022"/>
    <m/>
    <x v="0"/>
    <x v="0"/>
    <x v="0"/>
    <m/>
    <m/>
    <m/>
    <m/>
    <m/>
    <n v="44935"/>
  </r>
  <r>
    <d v="2023-01-09T00:00:00"/>
    <d v="1899-12-30T11:30:00"/>
    <m/>
    <n v="2699"/>
    <n v="110753"/>
    <x v="2"/>
    <s v="S50_x000a_Alineacion_x000a_Balanceo"/>
    <s v="EXPRESS"/>
    <s v="K0186584"/>
    <s v="GP0265C"/>
    <s v="DURAN CRUZ BRANDON"/>
    <s v="HILUX"/>
    <s v="LALC"/>
    <d v="1899-12-30T11:45:00"/>
    <d v="1899-12-30T14:30:00"/>
    <s v="CEPE / TIERRY"/>
    <n v="2019"/>
    <m/>
    <x v="0"/>
    <x v="0"/>
    <x v="0"/>
    <m/>
    <m/>
    <m/>
    <m/>
    <m/>
    <n v="44935"/>
  </r>
  <r>
    <d v="2023-01-09T00:00:00"/>
    <d v="1899-12-30T11:30:00"/>
    <m/>
    <n v="5330"/>
    <n v="110755"/>
    <x v="2"/>
    <s v="S360"/>
    <s v="EXPRESS"/>
    <s v="H1082482"/>
    <s v="NFP6228"/>
    <s v="METALFRIO SOLUTIONS MEXICO SA DE CV"/>
    <s v="YARIS"/>
    <s v="ECAZA"/>
    <d v="1899-12-30T12:00:00"/>
    <d v="1899-12-30T15:00:00"/>
    <s v="CEPE"/>
    <n v="2017"/>
    <m/>
    <x v="0"/>
    <x v="0"/>
    <x v="4"/>
    <d v="2023-01-09T00:00:00"/>
    <s v="Llamada"/>
    <s v="si"/>
    <s v="SE OCUPO LA UNIDAD EN EL TRABAJO Y TUVO QUE REPROGRAMAR SU CITA"/>
    <d v="2023-01-06T00:00:00"/>
    <n v="3"/>
  </r>
  <r>
    <d v="2023-01-09T00:00:00"/>
    <d v="1899-12-30T12:00:00"/>
    <m/>
    <n v="1899"/>
    <n v="110775"/>
    <x v="1"/>
    <s v="S110"/>
    <s v="EXPRESS"/>
    <s v="G0166566"/>
    <s v="GUP7627"/>
    <s v="RAMIREZ RODRIGUEZ IRINEO"/>
    <s v="HILUX"/>
    <s v="ECAZA"/>
    <d v="1899-12-30T12:30:00"/>
    <d v="1899-12-30T17:45:00"/>
    <s v="CEPE"/>
    <n v="2016"/>
    <m/>
    <x v="0"/>
    <x v="0"/>
    <x v="0"/>
    <m/>
    <m/>
    <m/>
    <m/>
    <m/>
    <n v="44935"/>
  </r>
  <r>
    <d v="2023-01-09T00:00:00"/>
    <d v="1899-12-30T12:00:00"/>
    <m/>
    <n v="1899"/>
    <n v="110779"/>
    <x v="1"/>
    <s v="S210"/>
    <s v="EXPRESS"/>
    <s v="FA023889"/>
    <s v="GVW537C"/>
    <s v="DIEGO EDUARDO GUIDO RAMOS"/>
    <s v="YARIS"/>
    <s v="LALC"/>
    <d v="1899-12-30T12:15:00"/>
    <d v="1899-12-30T18:00:00"/>
    <s v="CEPE"/>
    <n v="2015"/>
    <m/>
    <x v="0"/>
    <x v="0"/>
    <x v="0"/>
    <m/>
    <m/>
    <m/>
    <m/>
    <m/>
    <n v="44935"/>
  </r>
  <r>
    <d v="2023-01-09T00:00:00"/>
    <d v="1899-12-30T12:15:00"/>
    <m/>
    <n v="0"/>
    <n v="110777"/>
    <x v="1"/>
    <s v="Campaña J0F: Inspeccion de Sensores de la Bolsa de Aire"/>
    <s v="CAMPAÑA"/>
    <s v="G0166567"/>
    <s v="GUP7628"/>
    <s v="RAMIREZ RODRIGUEZ IRINEO"/>
    <s v="HILUX"/>
    <s v="ECAZA"/>
    <d v="1899-12-30T14:30:00"/>
    <d v="1899-12-30T17:45:00"/>
    <s v="CEPE"/>
    <n v="2016"/>
    <m/>
    <x v="0"/>
    <x v="0"/>
    <x v="0"/>
    <m/>
    <m/>
    <m/>
    <m/>
    <m/>
    <n v="44935"/>
  </r>
  <r>
    <d v="2023-01-09T00:00:00"/>
    <d v="1899-12-30T12:30:00"/>
    <m/>
    <n v="6599"/>
    <n v="110769"/>
    <x v="1"/>
    <s v="S80"/>
    <s v="EXPRESS"/>
    <s v="FP182970"/>
    <s v="GVX513B"/>
    <s v="QUINTANILLA SANCHEZ JOSE"/>
    <s v="COROLLA"/>
    <s v="JFL"/>
    <d v="1899-12-30T13:30:00"/>
    <d v="1899-12-30T18:00:00"/>
    <s v="CEPE"/>
    <n v="2015"/>
    <m/>
    <x v="0"/>
    <x v="0"/>
    <x v="0"/>
    <m/>
    <m/>
    <m/>
    <m/>
    <m/>
    <n v="44935"/>
  </r>
  <r>
    <d v="2023-01-09T00:00:00"/>
    <d v="1899-12-30T13:30:00"/>
    <m/>
    <n v="785"/>
    <n v="110760"/>
    <x v="2"/>
    <s v="Alineacion Y Balanceo (Costo Empleado)"/>
    <m/>
    <s v="YB582739"/>
    <s v="GUX597E"/>
    <s v="LOYOLA ACOSTA CARLOS ALBERTO"/>
    <s v="TOW C"/>
    <s v="LALC"/>
    <d v="1899-12-30T15:00:00"/>
    <d v="1899-12-30T18:00:00"/>
    <s v="TIERRY"/>
    <n v="2000"/>
    <m/>
    <x v="0"/>
    <x v="0"/>
    <x v="0"/>
    <m/>
    <m/>
    <m/>
    <m/>
    <m/>
    <n v="44935"/>
  </r>
  <r>
    <d v="2023-01-09T00:00:00"/>
    <d v="1899-12-30T14:00:00"/>
    <m/>
    <n v="1899"/>
    <n v="110715"/>
    <x v="0"/>
    <s v="S230"/>
    <m/>
    <s v="G1446360"/>
    <s v="GUF901E"/>
    <s v="MARTINEZ CORNEJO SAMUEL ALEJANDRO"/>
    <s v="YARIS"/>
    <s v="LALC"/>
    <d v="1899-12-30T14:15:00"/>
    <d v="1899-12-30T18:00:00"/>
    <s v="CSN"/>
    <n v="2016"/>
    <m/>
    <x v="0"/>
    <x v="0"/>
    <x v="0"/>
    <m/>
    <m/>
    <m/>
    <m/>
    <m/>
    <n v="44935"/>
  </r>
  <r>
    <d v="2023-01-09T00:00:00"/>
    <d v="1899-12-30T14:30:00"/>
    <m/>
    <n v="0"/>
    <n v="110765"/>
    <x v="1"/>
    <s v="Diag, Ruido en Frenos Delanteros"/>
    <m/>
    <s v="LK011520"/>
    <s v="GJG766C"/>
    <s v="LEON RENTERIA SAULO"/>
    <s v="AVANZA"/>
    <s v="JFL"/>
    <d v="1899-12-30T15:00:00"/>
    <d v="1899-12-30T00:00:00"/>
    <s v="GALC"/>
    <n v="2020"/>
    <m/>
    <x v="0"/>
    <x v="0"/>
    <x v="0"/>
    <m/>
    <m/>
    <m/>
    <m/>
    <m/>
    <n v="44935"/>
  </r>
  <r>
    <d v="2023-01-09T00:00:00"/>
    <d v="1899-12-30T15:00:00"/>
    <m/>
    <n v="1899"/>
    <n v="110774"/>
    <x v="0"/>
    <s v="S90"/>
    <m/>
    <s v="LP039661"/>
    <s v="GXH549C"/>
    <s v="TRANSPORTES PROFESIONALES DEL BAJIO"/>
    <s v="COROLLA"/>
    <s v="ECAZA"/>
    <d v="1899-12-30T15:30:00"/>
    <d v="1899-12-30T18:00:00"/>
    <s v="CAAA"/>
    <n v="2020"/>
    <m/>
    <x v="0"/>
    <x v="0"/>
    <x v="0"/>
    <m/>
    <m/>
    <m/>
    <m/>
    <m/>
    <n v="44935"/>
  </r>
  <r>
    <d v="2023-01-09T00:00:00"/>
    <d v="1899-12-30T15:00:00"/>
    <m/>
    <n v="3260"/>
    <n v="110688"/>
    <x v="1"/>
    <s v="S20"/>
    <m/>
    <s v="N6005141"/>
    <s v="GB1632D"/>
    <s v="DELGADO MEDINA LETICIA"/>
    <s v="HIACE"/>
    <s v="JFL"/>
    <d v="1899-12-30T15:15:00"/>
    <d v="1899-12-30T18:00:00"/>
    <s v="AC"/>
    <n v="2022"/>
    <m/>
    <x v="0"/>
    <x v="0"/>
    <x v="0"/>
    <m/>
    <m/>
    <m/>
    <m/>
    <m/>
    <n v="44935"/>
  </r>
  <r>
    <d v="2023-01-10T00:00:00"/>
    <d v="1899-12-30T08:00:00"/>
    <m/>
    <n v="6599"/>
    <n v="110711"/>
    <x v="1"/>
    <s v="S80"/>
    <s v="EXPRESS"/>
    <s v="K1173787"/>
    <s v="GXR833B"/>
    <s v="BENAVIDES GONZALEZ JOSE OCTAVIO"/>
    <s v="YARIS"/>
    <s v="JFL"/>
    <d v="1899-12-30T08:30:00"/>
    <d v="1899-12-30T11:00:00"/>
    <s v="CEPE / OMRG"/>
    <n v="2019"/>
    <m/>
    <x v="0"/>
    <x v="0"/>
    <x v="0"/>
    <m/>
    <m/>
    <m/>
    <m/>
    <m/>
    <n v="44936"/>
  </r>
  <r>
    <d v="2023-01-10T00:00:00"/>
    <d v="1899-12-30T08:00:00"/>
    <m/>
    <n v="1899"/>
    <n v="110782"/>
    <x v="0"/>
    <s v="S30"/>
    <m/>
    <s v="M6004147"/>
    <s v="33RC4N"/>
    <s v="TURISMOS CUANDA"/>
    <s v="HIACE"/>
    <s v="LALC"/>
    <d v="1899-12-30T08:15:00"/>
    <d v="1899-12-30T11:00:00"/>
    <s v="CAAA"/>
    <n v="2021"/>
    <m/>
    <x v="0"/>
    <x v="0"/>
    <x v="8"/>
    <d v="2023-01-18T00:00:00"/>
    <s v="whats"/>
    <s v="si"/>
    <s v="manda otra unidad se equivocaron"/>
    <d v="2023-01-09T00:00:00"/>
    <n v="1"/>
  </r>
  <r>
    <d v="2023-01-10T00:00:00"/>
    <d v="1899-12-30T08:00:00"/>
    <m/>
    <n v="1899"/>
    <n v="110797"/>
    <x v="0"/>
    <s v="S50"/>
    <m/>
    <s v="LD055674"/>
    <s v="SLG804A"/>
    <s v="VALUE ARRENDADORA SA DE CV SOFOM ER VALUE"/>
    <s v="RAV419-"/>
    <s v="ECAZA"/>
    <d v="1899-12-30T08:30:00"/>
    <d v="1899-12-30T11:00:00"/>
    <s v="GALC "/>
    <n v="2020"/>
    <m/>
    <x v="0"/>
    <x v="0"/>
    <x v="0"/>
    <m/>
    <m/>
    <m/>
    <m/>
    <m/>
    <n v="44936"/>
  </r>
  <r>
    <d v="2023-01-10T00:00:00"/>
    <d v="1899-12-30T08:30:00"/>
    <m/>
    <n v="2699"/>
    <n v="110704"/>
    <x v="2"/>
    <s v="S30 /  A Y B"/>
    <s v="EXPRESS"/>
    <s v="M1320405"/>
    <s v="GS1834C"/>
    <s v="SALGADO URIOSTEGUI ALFREDO"/>
    <s v="HILUX"/>
    <s v="ECAZA"/>
    <d v="1899-12-30T10:00:00"/>
    <d v="1899-12-30T13:00:00"/>
    <s v="CEPE / OMRG / TDGR"/>
    <n v="2021"/>
    <m/>
    <x v="0"/>
    <x v="0"/>
    <x v="0"/>
    <m/>
    <m/>
    <m/>
    <m/>
    <m/>
    <n v="44936"/>
  </r>
  <r>
    <d v="2023-01-10T00:00:00"/>
    <d v="1899-12-30T08:30:00"/>
    <m/>
    <n v="1899"/>
    <n v="110730"/>
    <x v="1"/>
    <s v="S10"/>
    <s v="EXPRESS"/>
    <s v="N3177386"/>
    <s v="SP"/>
    <s v="PATIÑO GUERRERO RODOLFO"/>
    <s v="PRIUS"/>
    <s v="LALC"/>
    <d v="1899-12-30T09:30:00"/>
    <d v="1899-12-30T11:00:00"/>
    <s v="CEPE"/>
    <n v="2022"/>
    <m/>
    <x v="0"/>
    <x v="0"/>
    <x v="0"/>
    <m/>
    <m/>
    <m/>
    <m/>
    <m/>
    <n v="44936"/>
  </r>
  <r>
    <d v="2023-01-10T00:00:00"/>
    <d v="1899-12-30T08:30:00"/>
    <m/>
    <n v="754"/>
    <n v="110763"/>
    <x v="2"/>
    <s v="DIAG. RUIDO EN SALIDA DEL A/C (UNIDAD PLANTA)"/>
    <m/>
    <s v="NW212109"/>
    <s v="L66BMV"/>
    <s v="TOYOTA MOTOR MANUFACTURING DE GUANAJUATO"/>
    <s v="RAV4"/>
    <s v="JFL"/>
    <d v="1899-12-30T09:00:00"/>
    <s v="DIAG"/>
    <s v="JOAM / FTP"/>
    <n v="2022"/>
    <m/>
    <x v="0"/>
    <x v="0"/>
    <x v="4"/>
    <d v="2023-01-10T00:00:00"/>
    <s v="Llamada y Whats"/>
    <s v="si"/>
    <s v="UNIDAD DE PLANTA NO ESUVO DISPONIBLE PARA EL DIA DE SU CITA"/>
    <d v="2023-01-06T00:00:00"/>
    <n v="4"/>
  </r>
  <r>
    <d v="2023-01-10T00:00:00"/>
    <d v="1899-12-30T08:45:00"/>
    <m/>
    <n v="3260"/>
    <n v="110764"/>
    <x v="0"/>
    <s v="S20"/>
    <m/>
    <s v="N0426363"/>
    <s v="GC0514D"/>
    <s v="AGUILAR MALAGON GUILLERMO JAVIER"/>
    <s v="HILUX"/>
    <s v="LALC"/>
    <d v="1899-12-30T09:00:00"/>
    <d v="1899-12-30T12:00:00"/>
    <s v="AC"/>
    <n v="2022"/>
    <m/>
    <x v="0"/>
    <x v="0"/>
    <x v="0"/>
    <m/>
    <m/>
    <m/>
    <m/>
    <m/>
    <n v="44936"/>
  </r>
  <r>
    <d v="2023-01-10T00:00:00"/>
    <d v="1899-12-30T08:45:00"/>
    <m/>
    <n v="6599"/>
    <n v="110828"/>
    <x v="0"/>
    <s v="S80"/>
    <m/>
    <s v="MP058089"/>
    <s v="UNG193E"/>
    <s v="ALVARADO AVIÑA CARLOS EDUARDO"/>
    <s v="COROLLA"/>
    <s v="ECAZA"/>
    <d v="1899-12-30T09:15:00"/>
    <d v="1899-12-30T13:30:00"/>
    <s v="AC"/>
    <n v="2021"/>
    <m/>
    <x v="0"/>
    <x v="0"/>
    <x v="0"/>
    <m/>
    <m/>
    <m/>
    <m/>
    <m/>
    <n v="44936"/>
  </r>
  <r>
    <d v="2023-01-10T00:00:00"/>
    <d v="1899-12-30T09:00:00"/>
    <m/>
    <n v="754"/>
    <n v="110346"/>
    <x v="0"/>
    <s v="DIAG. QUEMACOCOS NO ABRE"/>
    <m/>
    <s v="LJ027986"/>
    <s v="GHY225C"/>
    <s v="COLUNGA HERNANDEZ DANIEL"/>
    <s v="RAV419-"/>
    <s v="JFL"/>
    <d v="1899-12-30T09:15:00"/>
    <d v="1899-12-30T12:00:00"/>
    <s v="GALC "/>
    <n v="2020"/>
    <m/>
    <x v="0"/>
    <x v="0"/>
    <x v="0"/>
    <m/>
    <m/>
    <m/>
    <m/>
    <m/>
    <n v="44936"/>
  </r>
  <r>
    <d v="2023-01-10T00:00:00"/>
    <d v="1899-12-30T09:00:00"/>
    <m/>
    <n v="1899"/>
    <n v="110792"/>
    <x v="0"/>
    <s v="S150"/>
    <m/>
    <s v="GP479395"/>
    <s v="GLD140D"/>
    <s v="ASOCIACION DE AVICULTORES DE CELAYA"/>
    <s v="COROLLA"/>
    <s v="LALC"/>
    <d v="1899-12-30T09:15:00"/>
    <d v="1899-12-30T12:00:00"/>
    <s v="TDGR"/>
    <n v="2016"/>
    <m/>
    <x v="0"/>
    <x v="0"/>
    <x v="0"/>
    <m/>
    <m/>
    <m/>
    <m/>
    <m/>
    <n v="44936"/>
  </r>
  <r>
    <d v="2023-01-10T00:00:00"/>
    <d v="1899-12-30T09:00:00"/>
    <m/>
    <n v="6599"/>
    <n v="110815"/>
    <x v="2"/>
    <s v="S160"/>
    <m/>
    <s v="M1416239"/>
    <s v="GB0987C"/>
    <s v="RESENDIZ PESCADOR JUANA LETICIA"/>
    <s v="HILUX"/>
    <s v="ECAZA"/>
    <d v="1899-12-30T09:15:00"/>
    <d v="1899-12-30T12:00:00"/>
    <s v="CAAA"/>
    <n v="2021"/>
    <m/>
    <x v="0"/>
    <x v="0"/>
    <x v="0"/>
    <m/>
    <m/>
    <m/>
    <m/>
    <m/>
    <n v="44936"/>
  </r>
  <r>
    <d v="2023-01-10T00:00:00"/>
    <d v="1899-12-30T09:30:00"/>
    <m/>
    <n v="1899"/>
    <n v="110798"/>
    <x v="0"/>
    <s v="S270"/>
    <m/>
    <s v="G3000739"/>
    <s v="67L202"/>
    <s v="VILLEGAS GARCIA J GUADALUPE"/>
    <s v="PRIUS16-"/>
    <s v="ECAZA"/>
    <d v="1899-12-30T10:15:00"/>
    <d v="1899-12-30T14:00:00"/>
    <s v="CAAA"/>
    <n v="2016"/>
    <m/>
    <x v="0"/>
    <x v="0"/>
    <x v="0"/>
    <m/>
    <m/>
    <m/>
    <m/>
    <m/>
    <n v="44936"/>
  </r>
  <r>
    <d v="2023-01-10T00:00:00"/>
    <d v="1899-12-30T09:45:00"/>
    <m/>
    <n v="6599"/>
    <n v="110773"/>
    <x v="0"/>
    <s v="S160"/>
    <m/>
    <s v="HP711167"/>
    <s v="UMS119E"/>
    <s v="BANCO DEL BAJIO SA"/>
    <s v="COROLLA"/>
    <s v="LALC"/>
    <d v="1899-12-30T10:00:00"/>
    <d v="1899-12-30T14:00:00"/>
    <s v="AC"/>
    <n v="2017"/>
    <m/>
    <x v="0"/>
    <x v="0"/>
    <x v="8"/>
    <d v="2023-01-18T00:00:00"/>
    <s v="Llamada y Whats"/>
    <s v="si"/>
    <s v="manda otra unidad se equivocaron"/>
    <d v="2023-01-07T00:00:00"/>
    <n v="3"/>
  </r>
  <r>
    <d v="2023-01-10T00:00:00"/>
    <d v="1899-12-30T10:00:00"/>
    <m/>
    <n v="3260"/>
    <n v="110732"/>
    <x v="1"/>
    <s v="S20"/>
    <s v="EXPRESS"/>
    <s v="NU003394"/>
    <s v="GLW033E"/>
    <s v="PULMEX 2000 S.A. DE C.V."/>
    <s v="CAMRY"/>
    <s v="JFL"/>
    <d v="1899-12-30T10:15:00"/>
    <d v="1899-12-30T14:00:00"/>
    <s v="CEPE / TDGR"/>
    <n v="2022"/>
    <m/>
    <x v="0"/>
    <x v="0"/>
    <x v="0"/>
    <m/>
    <m/>
    <m/>
    <m/>
    <m/>
    <n v="44936"/>
  </r>
  <r>
    <d v="2023-01-10T00:00:00"/>
    <d v="1899-12-30T10:00:00"/>
    <m/>
    <n v="2699"/>
    <n v="110746"/>
    <x v="1"/>
    <s v="S10 / A Y B"/>
    <s v="EXPRESS"/>
    <s v="NJ018835"/>
    <s v="GMV398E"/>
    <s v="GONZALEZ MORALES ANTONIO"/>
    <s v="RAIZE"/>
    <s v="ECAZA"/>
    <d v="1899-12-30T10:45:00"/>
    <d v="1899-12-30T14:00:00"/>
    <s v="CEPE / TDGR"/>
    <n v="2022"/>
    <m/>
    <x v="0"/>
    <x v="0"/>
    <x v="0"/>
    <m/>
    <m/>
    <m/>
    <m/>
    <m/>
    <n v="44936"/>
  </r>
  <r>
    <d v="2023-01-10T00:00:00"/>
    <d v="1899-12-30T10:00:00"/>
    <m/>
    <n v="754"/>
    <n v="110761"/>
    <x v="1"/>
    <s v="DIAG. TESTIGO ENCENDIDO (ADVERTENCIA DE SISTEMA DE FRENOS)"/>
    <s v="EXPRESS"/>
    <s v="KU721287"/>
    <s v="GJF503C"/>
    <s v="BRINGAS SALGADO ROSA MARIA"/>
    <s v="CAMRY"/>
    <s v="LALC"/>
    <d v="1899-12-30T11:00:00"/>
    <s v="DIAG"/>
    <s v="JOAM / CEPE / OMRG / FTP"/>
    <n v="2019"/>
    <m/>
    <x v="0"/>
    <x v="0"/>
    <x v="0"/>
    <m/>
    <m/>
    <m/>
    <m/>
    <m/>
    <n v="44936"/>
  </r>
  <r>
    <d v="2023-01-10T00:00:00"/>
    <d v="1899-12-30T10:30:00"/>
    <m/>
    <n v="5330"/>
    <n v="110470"/>
    <x v="2"/>
    <s v="S120"/>
    <s v="EXPRESS"/>
    <s v="G1444030"/>
    <s v="GNE559C"/>
    <s v="ALMONASI MARTINEZ MARIA OBDULIA SANJUANA"/>
    <s v="YARIS"/>
    <s v="LALC"/>
    <d v="1899-12-30T11:00:00"/>
    <d v="1899-12-30T16:00:00"/>
    <s v="CEPE / OMRG"/>
    <n v="2016"/>
    <m/>
    <x v="0"/>
    <x v="0"/>
    <x v="0"/>
    <m/>
    <m/>
    <m/>
    <m/>
    <m/>
    <n v="44936"/>
  </r>
  <r>
    <d v="2023-01-10T00:00:00"/>
    <d v="1899-12-30T10:30:00"/>
    <m/>
    <n v="5330"/>
    <n v="110786"/>
    <x v="0"/>
    <s v="S40"/>
    <m/>
    <s v="MS025127"/>
    <s v="66L934"/>
    <s v="GRANADOS ESQUIVEL MONICA"/>
    <s v="SIENNA HV"/>
    <s v="JFL"/>
    <d v="1899-12-30T11:45:00"/>
    <d v="1899-12-30T14:00:00"/>
    <s v="CAAA"/>
    <n v="2021"/>
    <m/>
    <x v="0"/>
    <x v="0"/>
    <x v="0"/>
    <m/>
    <m/>
    <m/>
    <m/>
    <m/>
    <n v="44936"/>
  </r>
  <r>
    <d v="2023-01-10T00:00:00"/>
    <d v="1899-12-30T10:30:00"/>
    <m/>
    <n v="3260"/>
    <n v="110826"/>
    <x v="0"/>
    <s v="S220"/>
    <m/>
    <s v="AK006763"/>
    <s v="PFL897C"/>
    <s v="AVALOS ARGUELLO MARIA DE LOURDES"/>
    <s v="AVANZA"/>
    <s v="ECAZA"/>
    <d v="1899-12-30T11:00:00"/>
    <d v="1899-12-30T14:00:00"/>
    <s v="CAAA"/>
    <n v="2010"/>
    <m/>
    <x v="0"/>
    <x v="0"/>
    <x v="0"/>
    <m/>
    <m/>
    <m/>
    <m/>
    <m/>
    <n v="44936"/>
  </r>
  <r>
    <d v="2023-01-10T00:00:00"/>
    <d v="1899-12-30T11:00:00"/>
    <m/>
    <n v="6599"/>
    <n v="110689"/>
    <x v="0"/>
    <s v="S80"/>
    <s v="EXPRESS"/>
    <s v="J1615486"/>
    <s v="65L788"/>
    <s v="CAMARENA REYNOSO HECTOR RAMON"/>
    <s v="PRIUS C"/>
    <s v="LALC"/>
    <d v="1899-12-30T11:45:00"/>
    <d v="1899-12-30T16:00:00"/>
    <s v="CEPE"/>
    <n v="2018"/>
    <m/>
    <x v="0"/>
    <x v="0"/>
    <x v="4"/>
    <d v="2023-01-20T00:00:00"/>
    <s v="whats"/>
    <s v="si"/>
    <s v="pide cambio de dia ya que no va a alcanzae a llegar po0r el trafico"/>
    <d v="2023-01-04T00:00:00"/>
    <n v="6"/>
  </r>
  <r>
    <d v="2023-01-10T00:00:00"/>
    <d v="1899-12-30T11:00:00"/>
    <m/>
    <n v="754"/>
    <n v="110725"/>
    <x v="2"/>
    <s v="DIAG. TRONIDO EN SUSPENSION TRASERA / S10"/>
    <m/>
    <s v="NU073781"/>
    <s v="SP"/>
    <s v="FORRAJERA BAM SA DE CV"/>
    <s v="RAV4"/>
    <s v="ECAZA"/>
    <d v="1899-12-30T11:30:00"/>
    <s v="DIAG"/>
    <s v="GALC / FTP"/>
    <n v="2022"/>
    <m/>
    <x v="0"/>
    <x v="0"/>
    <x v="0"/>
    <m/>
    <m/>
    <m/>
    <m/>
    <m/>
    <n v="44936"/>
  </r>
  <r>
    <d v="2023-01-10T00:00:00"/>
    <d v="1899-12-30T11:30:00"/>
    <m/>
    <n v="1899"/>
    <n v="110790"/>
    <x v="0"/>
    <s v="S30 (UNIDAD EN H Y P)"/>
    <m/>
    <s v="M1142588"/>
    <s v="UKK531E"/>
    <s v="FLORES TIERRABLANCA FEDERICO"/>
    <s v="PRIUS C"/>
    <s v="JFL"/>
    <d v="1899-12-30T11:30:00"/>
    <d v="1899-12-30T14:00:00"/>
    <s v="AC"/>
    <n v="2021"/>
    <m/>
    <x v="0"/>
    <x v="0"/>
    <x v="0"/>
    <m/>
    <m/>
    <m/>
    <m/>
    <m/>
    <n v="44936"/>
  </r>
  <r>
    <d v="2023-01-10T00:00:00"/>
    <d v="1899-12-30T12:00:00"/>
    <m/>
    <n v="0"/>
    <n v="110646"/>
    <x v="1"/>
    <s v="20TA03"/>
    <s v="CAMPAÑA"/>
    <s v="GP448156"/>
    <s v="GGP841A"/>
    <s v="MAHREMEX SA DE CV"/>
    <s v="COROLLA"/>
    <s v="LALC"/>
    <d v="1899-12-30T12:30:00"/>
    <d v="1899-12-30T17:00:00"/>
    <s v="JOAM"/>
    <n v="2016"/>
    <m/>
    <x v="0"/>
    <x v="0"/>
    <x v="0"/>
    <m/>
    <m/>
    <m/>
    <m/>
    <m/>
    <n v="44936"/>
  </r>
  <r>
    <d v="2023-01-10T00:00:00"/>
    <d v="1899-12-30T12:30:00"/>
    <m/>
    <n v="377"/>
    <n v="110806"/>
    <x v="1"/>
    <s v="CAMBIO DE BATERIA"/>
    <m/>
    <s v="J0255700"/>
    <s v="SM20102"/>
    <s v="ANDREA SANCHEZ MARTINEZ"/>
    <s v="HILUX"/>
    <s v="ECAZA"/>
    <d v="1899-12-30T14:00:00"/>
    <d v="1899-12-30T16:00:00"/>
    <s v="AC"/>
    <n v="2018"/>
    <m/>
    <x v="0"/>
    <x v="0"/>
    <x v="0"/>
    <m/>
    <m/>
    <m/>
    <m/>
    <m/>
    <n v="44936"/>
  </r>
  <r>
    <d v="2023-01-10T00:00:00"/>
    <d v="1899-12-30T13:00:00"/>
    <m/>
    <n v="1899"/>
    <n v="110738"/>
    <x v="2"/>
    <s v="S30"/>
    <s v="SERV. MOVIL"/>
    <s v="M1417926"/>
    <s v="R54BHR"/>
    <s v="TOYOTA MOTOR MANUFACTURING DE GUANAJUATO"/>
    <s v="HILUXD"/>
    <s v="JFL"/>
    <s v="SERV"/>
    <s v="MOV"/>
    <s v="CSN"/>
    <n v="2021"/>
    <m/>
    <x v="0"/>
    <x v="0"/>
    <x v="0"/>
    <m/>
    <m/>
    <m/>
    <m/>
    <m/>
    <n v="44936"/>
  </r>
  <r>
    <d v="2023-01-10T00:00:00"/>
    <d v="1899-12-30T13:15:00"/>
    <m/>
    <n v="3260"/>
    <n v="110744"/>
    <x v="2"/>
    <s v="S20"/>
    <s v="SERV. MOVIL"/>
    <s v="M1320604"/>
    <s v="Z18BJE"/>
    <s v="TOYOTA MOTOR MANUFACTURING DE GUANAJUATO"/>
    <s v="HILUX"/>
    <s v="JFL"/>
    <s v="SERV"/>
    <s v="MOV"/>
    <s v="CSN"/>
    <n v="2021"/>
    <m/>
    <x v="0"/>
    <x v="0"/>
    <x v="0"/>
    <m/>
    <m/>
    <m/>
    <m/>
    <m/>
    <n v="44936"/>
  </r>
  <r>
    <d v="2023-01-10T00:00:00"/>
    <d v="1899-12-30T13:30:00"/>
    <m/>
    <n v="1899"/>
    <n v="110747"/>
    <x v="2"/>
    <s v="S70"/>
    <s v="SERV. MOVIL"/>
    <s v="KS316476"/>
    <s v="F83BBT"/>
    <s v="TOYOTA MOTOR MANUFACTURING DE GUANAJUATO"/>
    <s v="HIGHLANDER"/>
    <s v="JFL"/>
    <s v="SERV"/>
    <s v="MOV"/>
    <s v="CSN"/>
    <n v="2019"/>
    <m/>
    <x v="0"/>
    <x v="0"/>
    <x v="0"/>
    <m/>
    <m/>
    <m/>
    <m/>
    <m/>
    <n v="44936"/>
  </r>
  <r>
    <d v="2023-01-10T00:00:00"/>
    <d v="1899-12-30T13:30:00"/>
    <m/>
    <n v="754"/>
    <n v="110822"/>
    <x v="0"/>
    <s v="INST. SENSOR TRASERO LADO PILOTO (CTE. TRAERÁ PIEZA)"/>
    <m/>
    <s v="HS895410"/>
    <s v="ULX950F"/>
    <s v="DYMSA CELAYA"/>
    <s v="SIENNA"/>
    <s v="LALC"/>
    <d v="1899-12-30T14:45:00"/>
    <d v="1899-12-30T17:00:00"/>
    <s v="AC"/>
    <n v="2017"/>
    <m/>
    <x v="0"/>
    <x v="0"/>
    <x v="0"/>
    <m/>
    <m/>
    <m/>
    <m/>
    <m/>
    <n v="44936"/>
  </r>
  <r>
    <d v="2023-01-10T00:00:00"/>
    <d v="1899-12-30T13:45:00"/>
    <m/>
    <n v="3260"/>
    <n v="110748"/>
    <x v="2"/>
    <s v="S60"/>
    <s v="SERV. MOVIL"/>
    <s v="LD054161"/>
    <s v="Z13BHF"/>
    <s v="TOYOTA MOTOR MANUFACTURING DE GUANAJUATO"/>
    <s v="RAV419-"/>
    <s v="JFL"/>
    <s v="SERV"/>
    <s v="MOV"/>
    <s v="CSN"/>
    <n v="2020"/>
    <m/>
    <x v="0"/>
    <x v="0"/>
    <x v="0"/>
    <m/>
    <m/>
    <m/>
    <m/>
    <m/>
    <n v="44936"/>
  </r>
  <r>
    <d v="2023-01-10T00:00:00"/>
    <d v="1899-12-30T14:00:00"/>
    <m/>
    <n v="1899"/>
    <n v="110749"/>
    <x v="2"/>
    <s v="S30"/>
    <s v="SERV. MOVIL"/>
    <s v="N1323999"/>
    <s v="E53BJT"/>
    <s v="TOYOTA MOTOR MANUFACTURING DE GUANAJUATO"/>
    <s v="HILUX"/>
    <s v="JFL"/>
    <s v="SERV"/>
    <s v="MOV"/>
    <s v="CSN"/>
    <n v="2022"/>
    <m/>
    <x v="0"/>
    <x v="0"/>
    <x v="0"/>
    <m/>
    <m/>
    <m/>
    <m/>
    <m/>
    <n v="44936"/>
  </r>
  <r>
    <d v="2023-01-10T00:00:00"/>
    <d v="1899-12-30T14:15:00"/>
    <m/>
    <n v="1899"/>
    <n v="110750"/>
    <x v="2"/>
    <s v="S50"/>
    <s v="SERV. MOVIL"/>
    <s v="LD052248"/>
    <s v="G22BHG"/>
    <s v="TOYOTA MOTOR MANUFACTURING DE GUANAJUATO"/>
    <s v="RAV419-"/>
    <s v="JFL"/>
    <s v="SERV"/>
    <s v="MOV"/>
    <s v="CSN"/>
    <n v="2020"/>
    <m/>
    <x v="0"/>
    <x v="0"/>
    <x v="0"/>
    <m/>
    <m/>
    <m/>
    <m/>
    <m/>
    <n v="44936"/>
  </r>
  <r>
    <d v="2023-01-10T00:00:00"/>
    <d v="1899-12-30T14:30:00"/>
    <m/>
    <n v="6599"/>
    <n v="110752"/>
    <x v="2"/>
    <s v="S80"/>
    <s v="SERV. MOVIL"/>
    <s v="LS000202"/>
    <s v="U88BGH"/>
    <s v="TOYOTA MOTOR MANUFACTURING DE GUANAJUATO"/>
    <s v="HIGHLANDER"/>
    <s v="JFL"/>
    <s v="SERV"/>
    <s v="MOV"/>
    <s v="CSN"/>
    <n v="2020"/>
    <m/>
    <x v="0"/>
    <x v="0"/>
    <x v="0"/>
    <m/>
    <m/>
    <m/>
    <m/>
    <m/>
    <n v="44936"/>
  </r>
  <r>
    <d v="2023-01-10T00:00:00"/>
    <d v="1899-12-30T14:45:00"/>
    <m/>
    <n v="754"/>
    <n v="110784"/>
    <x v="0"/>
    <s v="DIAG. TESTIGO ENCENDIDO (CHECK ENGINE)"/>
    <m/>
    <s v="M6004178"/>
    <s v="23RB1Z"/>
    <s v="ENLACES TURISTICOS DEL BAJIO S.A. DE C.V."/>
    <s v="HIACE"/>
    <s v="JFL"/>
    <d v="1899-12-30T15:15:00"/>
    <s v="DIAG"/>
    <s v="GALC / FTP"/>
    <n v="2021"/>
    <m/>
    <x v="0"/>
    <x v="0"/>
    <x v="0"/>
    <m/>
    <m/>
    <m/>
    <m/>
    <m/>
    <n v="44936"/>
  </r>
  <r>
    <d v="2023-01-10T00:00:00"/>
    <d v="1899-12-30T15:00:00"/>
    <m/>
    <n v="2653"/>
    <n v="110800"/>
    <x v="2"/>
    <s v="S310 / DIAG. TESTIGO ENCENDIDO (CHECK ENGINE)"/>
    <s v="EXPRESS"/>
    <s v="C0002438"/>
    <s v="GD3971C"/>
    <s v="FLORES GOMEZ DIEGO HERNAN"/>
    <s v="HILUX"/>
    <s v="ECAZA"/>
    <d v="1899-12-30T15:30:00"/>
    <s v="DIAG"/>
    <s v="JOAM / FTP / CEPE /OMRG"/>
    <n v="2012"/>
    <m/>
    <x v="0"/>
    <x v="0"/>
    <x v="0"/>
    <m/>
    <m/>
    <m/>
    <m/>
    <m/>
    <n v="44936"/>
  </r>
  <r>
    <d v="2023-01-11T00:00:00"/>
    <d v="1899-12-30T08:00:00"/>
    <m/>
    <n v="5330"/>
    <n v="110692"/>
    <x v="1"/>
    <s v="S40"/>
    <s v="EXPRESS"/>
    <s v="H0252462"/>
    <s v="GS3389C"/>
    <s v="MANCERA ARZATE JAIME"/>
    <s v="HILUX"/>
    <s v="JFL"/>
    <d v="1899-12-30T08:15:00"/>
    <d v="1899-12-30T11:00:00"/>
    <s v="CEPE / OMRG"/>
    <n v="2017"/>
    <m/>
    <x v="0"/>
    <x v="0"/>
    <x v="0"/>
    <m/>
    <m/>
    <m/>
    <m/>
    <m/>
    <n v="44937"/>
  </r>
  <r>
    <d v="2023-01-11T00:00:00"/>
    <d v="1899-12-30T08:00:00"/>
    <m/>
    <n v="400"/>
    <n v="110789"/>
    <x v="1"/>
    <s v="INST. BARRA DE DIRECCIÓN HIDRÁULICA HRIZONTAL Y TERMINALES / ALINACIÓN"/>
    <m/>
    <s v="8S105677"/>
    <s v="GGN123"/>
    <s v="LOPEZ RUIZ JESUS AURELIO"/>
    <s v="SIENNA"/>
    <s v="ECAZA"/>
    <d v="1899-12-30T08:15:00"/>
    <d v="1899-12-30T14:00:00"/>
    <s v="GALC / TDGR"/>
    <n v="2008"/>
    <m/>
    <x v="0"/>
    <x v="0"/>
    <x v="0"/>
    <m/>
    <m/>
    <m/>
    <m/>
    <m/>
    <n v="44937"/>
  </r>
  <r>
    <d v="2023-01-11T00:00:00"/>
    <d v="1899-12-30T08:00:00"/>
    <m/>
    <n v="1899"/>
    <n v="110810"/>
    <x v="0"/>
    <s v="S30"/>
    <m/>
    <s v="N4002097"/>
    <s v="UK51191"/>
    <s v="NUEVA AGROINDUSTRIAS DEL NORTE"/>
    <s v="HILUXD"/>
    <s v="LALC"/>
    <d v="1899-12-30T08:15:00"/>
    <d v="1899-12-30T11:00:00"/>
    <s v="JOAM"/>
    <n v="2022"/>
    <m/>
    <x v="0"/>
    <x v="0"/>
    <x v="0"/>
    <m/>
    <m/>
    <m/>
    <m/>
    <m/>
    <n v="44937"/>
  </r>
  <r>
    <d v="2023-01-11T00:00:00"/>
    <d v="1899-12-30T08:15:00"/>
    <m/>
    <n v="6599"/>
    <n v="110853"/>
    <x v="0"/>
    <s v="S80"/>
    <m/>
    <s v="G1446878"/>
    <s v="GUX684E"/>
    <s v="VILLASEÑOR RUIZ CLISERIO"/>
    <s v="YARIS"/>
    <s v="LALC"/>
    <d v="1899-12-30T08:30:00"/>
    <d v="1899-12-30T12:00:00"/>
    <s v="CAAA"/>
    <n v="2016"/>
    <m/>
    <x v="0"/>
    <x v="0"/>
    <x v="6"/>
    <d v="2023-01-18T00:00:00"/>
    <s v="whats"/>
    <s v="si"/>
    <s v="comenta que no alcanza a llegar a su cita el marca en otro momento"/>
    <d v="2023-01-10T00:00:00"/>
    <n v="1"/>
  </r>
  <r>
    <d v="2023-01-11T00:00:00"/>
    <d v="1899-12-30T08:30:00"/>
    <m/>
    <n v="6599"/>
    <n v="110550"/>
    <x v="1"/>
    <s v="S80"/>
    <s v="EXPRESS"/>
    <s v="FS623487"/>
    <s v="GYR171D"/>
    <s v="C, AGENTE DE SEGUROS Y DE FIANZAS S.A. DE"/>
    <s v="SIENNA"/>
    <s v="LALC"/>
    <d v="1899-12-30T09:00:00"/>
    <d v="1899-12-30T11:30:00"/>
    <s v="CEPE / OMRG"/>
    <n v="2015"/>
    <m/>
    <x v="0"/>
    <x v="0"/>
    <x v="0"/>
    <m/>
    <m/>
    <m/>
    <m/>
    <m/>
    <n v="44937"/>
  </r>
  <r>
    <d v="2023-01-11T00:00:00"/>
    <d v="1899-12-30T08:30:00"/>
    <m/>
    <n v="3260"/>
    <n v="110684"/>
    <x v="0"/>
    <s v="S20"/>
    <m/>
    <s v="N1325077"/>
    <s v="GL3688C"/>
    <s v="JAUREGUI NAVARRETE JOSE"/>
    <s v="HILUX"/>
    <s v="ECAZA"/>
    <d v="1899-12-30T08:45:00"/>
    <d v="1899-12-30T11:00:00"/>
    <s v="AC"/>
    <n v="2022"/>
    <m/>
    <x v="0"/>
    <x v="0"/>
    <x v="0"/>
    <m/>
    <m/>
    <m/>
    <m/>
    <m/>
    <n v="44937"/>
  </r>
  <r>
    <d v="2023-01-11T00:00:00"/>
    <d v="1899-12-30T08:30:00"/>
    <m/>
    <n v="5330"/>
    <n v="110881"/>
    <x v="1"/>
    <s v="S40"/>
    <m/>
    <s v="N1323548"/>
    <s v="B84BJL"/>
    <s v="RYSH ELECTRONICA INTERNATIONAL SA DE CV"/>
    <s v="HILUX"/>
    <s v="JFL"/>
    <d v="1899-12-30T09:00:00"/>
    <d v="1899-12-30T12:00:00"/>
    <s v="JOAM"/>
    <n v="2022"/>
    <m/>
    <x v="0"/>
    <x v="0"/>
    <x v="0"/>
    <m/>
    <m/>
    <m/>
    <m/>
    <m/>
    <n v="44937"/>
  </r>
  <r>
    <d v="2023-01-11T00:00:00"/>
    <d v="1899-12-30T08:45:00"/>
    <m/>
    <n v="1899"/>
    <n v="110868"/>
    <x v="2"/>
    <s v="S50"/>
    <m/>
    <s v="K0264556"/>
    <s v="GG7735B"/>
    <s v="MORAN VAZQUEZ NICOLAS"/>
    <s v="HILUX"/>
    <s v="ECAZA"/>
    <d v="1899-12-30T09:00:00"/>
    <d v="1899-12-30T11:45:00"/>
    <s v="TDGR"/>
    <n v="2019"/>
    <m/>
    <x v="0"/>
    <x v="0"/>
    <x v="0"/>
    <m/>
    <m/>
    <m/>
    <m/>
    <m/>
    <n v="44937"/>
  </r>
  <r>
    <d v="2023-01-11T00:00:00"/>
    <d v="1899-12-30T09:00:00"/>
    <m/>
    <n v="5330"/>
    <n v="110740"/>
    <x v="3"/>
    <s v="S40"/>
    <m/>
    <s v="MS040480"/>
    <s v="GUX786D"/>
    <s v="RANGEL PEREZ LUIS FELIPE"/>
    <s v="HIGHLANDER"/>
    <s v="JFL"/>
    <d v="1899-12-30T09:30:00"/>
    <d v="1899-12-30T11:00:00"/>
    <s v="AC"/>
    <n v="2021"/>
    <m/>
    <x v="0"/>
    <x v="0"/>
    <x v="4"/>
    <d v="2023-01-10T00:00:00"/>
    <s v="Llamada"/>
    <s v="VISTO (WHATS)"/>
    <s v="SOLICITO REPROGRAMACIÓN DE CITA PARA EL 16/01/2023"/>
    <d v="2023-01-10T00:00:00"/>
    <n v="1"/>
  </r>
  <r>
    <d v="2023-01-11T00:00:00"/>
    <d v="1899-12-30T09:00:00"/>
    <m/>
    <n v="5140"/>
    <n v="110808"/>
    <x v="0"/>
    <s v="S100"/>
    <s v="EXPRESS"/>
    <s v="H0252835"/>
    <s v="GD3347B"/>
    <s v="HUERTA MEDINA PATRICIA"/>
    <s v="HILUX"/>
    <s v="ECAZA"/>
    <d v="1899-12-30T10:30:00"/>
    <d v="1899-12-30T14:00:00"/>
    <s v="CEPE / OMRG"/>
    <n v="2017"/>
    <m/>
    <x v="0"/>
    <x v="0"/>
    <x v="0"/>
    <m/>
    <m/>
    <m/>
    <m/>
    <m/>
    <n v="44937"/>
  </r>
  <r>
    <d v="2023-01-11T00:00:00"/>
    <d v="1899-12-30T09:30:00"/>
    <m/>
    <n v="1899"/>
    <n v="110742"/>
    <x v="2"/>
    <s v="S30"/>
    <m/>
    <s v="L1204757"/>
    <s v="GNH968C"/>
    <s v="GRANADOS FRIAS VERONICA ROCIO"/>
    <s v="YARIS"/>
    <s v="LALC"/>
    <d v="1899-12-30T10:00:00"/>
    <d v="1899-12-30T15:00:00"/>
    <s v="CAAA"/>
    <n v="2020"/>
    <m/>
    <x v="0"/>
    <x v="0"/>
    <x v="0"/>
    <m/>
    <m/>
    <m/>
    <m/>
    <m/>
    <n v="44937"/>
  </r>
  <r>
    <d v="2023-01-11T00:00:00"/>
    <d v="1899-12-30T09:30:00"/>
    <m/>
    <n v="5330"/>
    <n v="110819"/>
    <x v="2"/>
    <s v="S120"/>
    <m/>
    <s v="GY146850"/>
    <s v="GXR608B"/>
    <s v="MATEHUALA DIAZ MARIA LUISA"/>
    <s v="YARIS R"/>
    <s v="ECAZA"/>
    <d v="1899-12-30T10:00:00"/>
    <d v="1899-12-30T14:00:00"/>
    <s v="GALC"/>
    <n v="2016"/>
    <m/>
    <x v="0"/>
    <x v="0"/>
    <x v="4"/>
    <d v="2023-01-11T00:00:00"/>
    <s v="Llamada y Whats"/>
    <s v="si"/>
    <s v="TUVO  UNA EMERGENCIA FAMILIAR Y TUVO QUE VOLVER A REPROGRAMAR SU CITA."/>
    <d v="2023-01-09T00:00:00"/>
    <n v="2"/>
  </r>
  <r>
    <d v="2023-01-11T00:00:00"/>
    <d v="1899-12-30T09:30:00"/>
    <m/>
    <n v="1899"/>
    <n v="110841"/>
    <x v="0"/>
    <s v="S30"/>
    <s v="MOVIL SMA"/>
    <s v="LS015014"/>
    <s v="GTX035B"/>
    <s v="SWAB JR WILLIAM KENNETH"/>
    <s v="HIGHLANDER"/>
    <s v="JFL"/>
    <s v="MOV"/>
    <s v="SMA"/>
    <s v="CSN"/>
    <n v="2020"/>
    <m/>
    <x v="0"/>
    <x v="0"/>
    <x v="0"/>
    <m/>
    <m/>
    <m/>
    <m/>
    <m/>
    <n v="44937"/>
  </r>
  <r>
    <d v="2023-01-11T00:00:00"/>
    <d v="1899-12-30T10:00:00"/>
    <m/>
    <n v="3260"/>
    <n v="110743"/>
    <x v="3"/>
    <s v="S60"/>
    <m/>
    <s v="JW420518"/>
    <s v="GXE155C"/>
    <s v="LOPEZ CORNEJO FAUSTINO"/>
    <s v="RAV4"/>
    <s v="ECAZA"/>
    <d v="1899-12-30T11:15:00"/>
    <d v="1899-12-30T14:00:00"/>
    <s v="AC"/>
    <n v="2018"/>
    <m/>
    <x v="0"/>
    <x v="0"/>
    <x v="0"/>
    <m/>
    <m/>
    <m/>
    <m/>
    <m/>
    <n v="44937"/>
  </r>
  <r>
    <d v="2023-01-11T00:00:00"/>
    <d v="1899-12-30T10:00:00"/>
    <m/>
    <n v="6499"/>
    <n v="110861"/>
    <x v="0"/>
    <s v="S180 / A Y B"/>
    <m/>
    <s v="KP930510"/>
    <s v="GMD579D"/>
    <s v="MILAC COORDINADO, S.A. DE C.V."/>
    <s v="COROLLA"/>
    <s v="LALC"/>
    <d v="1899-12-30T10:30:00"/>
    <d v="1899-12-30T14:00:00"/>
    <s v="CAAA / TDGR"/>
    <n v="2019"/>
    <m/>
    <x v="0"/>
    <x v="0"/>
    <x v="0"/>
    <m/>
    <m/>
    <m/>
    <m/>
    <m/>
    <n v="44937"/>
  </r>
  <r>
    <d v="2023-01-11T00:00:00"/>
    <d v="1899-12-30T10:00:00"/>
    <m/>
    <n v="1899"/>
    <n v="110882"/>
    <x v="0"/>
    <s v="S110"/>
    <m/>
    <s v="FS604274"/>
    <s v="GWX630B"/>
    <s v="SANCHEZ ROCHA ALBERTO"/>
    <s v="SIENNA"/>
    <s v="JFL"/>
    <d v="1899-12-30T10:15:00"/>
    <d v="1899-12-30T15:00:00"/>
    <s v="TDGR"/>
    <n v="2015"/>
    <m/>
    <x v="0"/>
    <x v="0"/>
    <x v="0"/>
    <m/>
    <m/>
    <m/>
    <m/>
    <m/>
    <n v="44937"/>
  </r>
  <r>
    <d v="2023-01-11T00:00:00"/>
    <d v="1899-12-30T10:15:00"/>
    <m/>
    <n v="0"/>
    <n v="110879"/>
    <x v="1"/>
    <s v="INST. BANDA DE ACC"/>
    <s v="MOVIL SMA"/>
    <s v="J1399590"/>
    <s v="GN8066C"/>
    <s v="ABEL DAVID AVRAHAM"/>
    <s v="HILUX"/>
    <s v="JFL"/>
    <s v="MOV"/>
    <s v="SMA"/>
    <s v="CSN"/>
    <n v="2018"/>
    <m/>
    <x v="0"/>
    <x v="0"/>
    <x v="0"/>
    <m/>
    <m/>
    <m/>
    <m/>
    <m/>
    <n v="44937"/>
  </r>
  <r>
    <d v="2023-01-11T00:00:00"/>
    <d v="1899-12-30T10:30:00"/>
    <m/>
    <n v="754"/>
    <n v="110825"/>
    <x v="1"/>
    <s v="DIAG. RUIDO EN DISCOS TRASEROS"/>
    <m/>
    <s v="G1443130"/>
    <s v="GRE855E"/>
    <s v="RODRIGUEZ PALMA GERARDO"/>
    <s v="YARIS"/>
    <s v="JFL"/>
    <d v="1899-12-30T12:00:00"/>
    <s v="DIAG"/>
    <s v="JOAM / FTP"/>
    <n v="2016"/>
    <m/>
    <x v="0"/>
    <x v="0"/>
    <x v="0"/>
    <m/>
    <m/>
    <m/>
    <m/>
    <m/>
    <n v="44937"/>
  </r>
  <r>
    <d v="2023-01-11T00:00:00"/>
    <d v="1899-12-30T10:30:00"/>
    <m/>
    <n v="2699"/>
    <n v="110831"/>
    <x v="1"/>
    <s v="S30 / A Y B"/>
    <s v="EXPRESS"/>
    <s v="M1316499"/>
    <s v="GR0541C"/>
    <s v="HULES EXPRESS S.A  DE  C.V"/>
    <s v="HILUX"/>
    <s v="LALC"/>
    <d v="1899-12-30T11:45:00"/>
    <d v="1899-12-30T15:00:00"/>
    <s v="CEPE / TDGR"/>
    <n v="2021"/>
    <m/>
    <x v="0"/>
    <x v="0"/>
    <x v="0"/>
    <m/>
    <m/>
    <m/>
    <m/>
    <m/>
    <n v="44937"/>
  </r>
  <r>
    <d v="2023-01-11T00:00:00"/>
    <d v="1899-12-30T10:30:00"/>
    <m/>
    <n v="5330"/>
    <n v="110835"/>
    <x v="2"/>
    <s v="S40"/>
    <s v="EXPRESS"/>
    <s v="M3138547"/>
    <s v="66L931"/>
    <s v="DISTRIBUIDORA AVICEL SA DE CV"/>
    <s v="PRIUS16-"/>
    <s v="ECAZA"/>
    <d v="1899-12-30T12:30:00"/>
    <d v="1899-12-30T16:00:00"/>
    <s v="CEPE / OMRG"/>
    <n v="2021"/>
    <m/>
    <x v="0"/>
    <x v="0"/>
    <x v="0"/>
    <m/>
    <m/>
    <m/>
    <m/>
    <m/>
    <n v="44937"/>
  </r>
  <r>
    <d v="2023-01-11T00:00:00"/>
    <d v="1899-12-30T11:00:00"/>
    <m/>
    <n v="1899"/>
    <n v="110545"/>
    <x v="0"/>
    <s v="S10"/>
    <m/>
    <s v="NW264771"/>
    <s v="SP"/>
    <s v="ABOYTES GUERRERO SANJUANA"/>
    <s v="RAV4"/>
    <s v="JFL"/>
    <d v="1899-12-30T11:15:00"/>
    <d v="1899-12-30T14:00:00"/>
    <s v="CAAA"/>
    <n v="2022"/>
    <m/>
    <x v="0"/>
    <x v="0"/>
    <x v="0"/>
    <m/>
    <m/>
    <m/>
    <m/>
    <m/>
    <n v="44937"/>
  </r>
  <r>
    <d v="2023-01-11T00:00:00"/>
    <d v="1899-12-30T11:00:00"/>
    <m/>
    <n v="5330"/>
    <n v="110690"/>
    <x v="0"/>
    <s v="S120"/>
    <s v="EXPRESS"/>
    <s v="GW486601"/>
    <s v="GMD199D"/>
    <s v="CAMARENA REYNOSO HECTOR RAMON"/>
    <s v="RAV4"/>
    <s v="LALC"/>
    <d v="1899-12-30T11:15:00"/>
    <d v="1899-12-30T14:00:00"/>
    <s v="CEPE"/>
    <n v="2016"/>
    <m/>
    <x v="0"/>
    <x v="0"/>
    <x v="4"/>
    <d v="2023-02-01T00:00:00"/>
    <s v="whats"/>
    <s v="si"/>
    <s v="se va ocupar en una junta se re programa la cita"/>
    <d v="2023-01-04T00:00:00"/>
    <n v="7"/>
  </r>
  <r>
    <d v="2023-01-11T00:00:00"/>
    <d v="1899-12-30T11:00:00"/>
    <m/>
    <n v="0"/>
    <n v="110817"/>
    <x v="1"/>
    <s v="INST. VÁLVULA DE PRESIÓN DE LLANTA"/>
    <m/>
    <s v="LP002745"/>
    <s v="GGM886D"/>
    <s v="HERNANDEZ RAMIREZ MARTHA PATRICIA"/>
    <s v="COROLLA"/>
    <s v="ECAZA"/>
    <d v="1899-12-30T11:15:00"/>
    <d v="1899-12-30T14:00:00"/>
    <s v="GALC"/>
    <n v="2020"/>
    <m/>
    <x v="0"/>
    <x v="0"/>
    <x v="0"/>
    <m/>
    <m/>
    <m/>
    <m/>
    <m/>
    <n v="44937"/>
  </r>
  <r>
    <d v="2023-01-11T00:00:00"/>
    <d v="1899-12-30T11:15:00"/>
    <m/>
    <n v="3260"/>
    <n v="110758"/>
    <x v="1"/>
    <s v="S60 (CTE. SOLICITA INSPECCIONES SUS FRENOS CON MINUCIOSIDAD)"/>
    <s v="MOVIL SMA"/>
    <s v="L0003650"/>
    <s v="SP"/>
    <s v="ROSAS SALUM JOSE FEDERICO"/>
    <s v="HILUX"/>
    <s v="JFL"/>
    <s v="MOV"/>
    <s v="SMA"/>
    <s v="CSN"/>
    <n v="2020"/>
    <m/>
    <x v="0"/>
    <x v="0"/>
    <x v="0"/>
    <m/>
    <m/>
    <m/>
    <m/>
    <m/>
    <n v="44937"/>
  </r>
  <r>
    <d v="2023-01-11T00:00:00"/>
    <d v="1899-12-30T11:30:00"/>
    <m/>
    <n v="2699"/>
    <n v="110820"/>
    <x v="2"/>
    <s v="S30 / A Y B"/>
    <s v="EXPRESS"/>
    <s v="N0427866"/>
    <s v="GT1670C"/>
    <s v="AGROSERVICIOS NIETO SA DE CV"/>
    <s v="HILUX"/>
    <s v="ECAZA"/>
    <d v="1899-12-30T12:15:00"/>
    <d v="1899-12-30T16:00:00"/>
    <s v="CEPE / TDGR"/>
    <n v="2022"/>
    <m/>
    <x v="0"/>
    <x v="0"/>
    <x v="0"/>
    <m/>
    <m/>
    <m/>
    <m/>
    <m/>
    <n v="44937"/>
  </r>
  <r>
    <d v="2023-01-11T00:00:00"/>
    <d v="1899-12-30T11:30:00"/>
    <m/>
    <n v="754"/>
    <n v="110833"/>
    <x v="0"/>
    <s v="DIAG. BATERIA NO FUNCIONA ADECUADAMENTE"/>
    <m/>
    <s v="J1096467"/>
    <s v="GRT721C"/>
    <s v="LOZANO VEGA JOSE LUIS"/>
    <s v="YARIS"/>
    <s v="JFL"/>
    <d v="1899-12-30T12:15:00"/>
    <s v="DIAG"/>
    <s v="GALC"/>
    <n v="2018"/>
    <m/>
    <x v="0"/>
    <x v="0"/>
    <x v="0"/>
    <m/>
    <m/>
    <m/>
    <m/>
    <m/>
    <n v="44937"/>
  </r>
  <r>
    <d v="2023-01-11T00:00:00"/>
    <d v="1899-12-30T11:45:00"/>
    <m/>
    <n v="1899"/>
    <n v="110878"/>
    <x v="0"/>
    <s v="S50 (CTE. LLEGA 11:30 AM)"/>
    <s v="MOVIL SMA"/>
    <s v="KS350286"/>
    <s v="GGC103C"/>
    <s v="EL PEGASO CORREGIDORA S. DE R.L. DE C.V."/>
    <s v="HIGHLANDER"/>
    <s v="JFL"/>
    <s v="MOV"/>
    <s v="SMA"/>
    <s v="CSN"/>
    <n v="2019"/>
    <m/>
    <x v="0"/>
    <x v="0"/>
    <x v="0"/>
    <m/>
    <m/>
    <m/>
    <m/>
    <m/>
    <n v="44937"/>
  </r>
  <r>
    <d v="2023-01-11T00:00:00"/>
    <d v="1899-12-30T12:00:00"/>
    <m/>
    <n v="0"/>
    <n v="110873"/>
    <x v="1"/>
    <s v="CAMBIO DE BANDA ACC (PIEZA PAGADA) / INST. PLÁSTICO PARA VARILLA DEL COFRE (PZA PAGADA)"/>
    <m/>
    <s v="6C583498"/>
    <s v="GRL879C"/>
    <s v="GUERRERO JASSO NICOLAS"/>
    <s v="MATRIX"/>
    <s v="LALC"/>
    <d v="1899-12-30T12:15:00"/>
    <d v="1899-12-30T16:00:00"/>
    <s v="AC"/>
    <n v="2006"/>
    <m/>
    <x v="0"/>
    <x v="0"/>
    <x v="0"/>
    <m/>
    <m/>
    <m/>
    <m/>
    <m/>
    <n v="44937"/>
  </r>
  <r>
    <d v="2023-01-11T00:00:00"/>
    <d v="1899-12-30T12:30:00"/>
    <m/>
    <n v="5330"/>
    <n v="110652"/>
    <x v="2"/>
    <s v="S40"/>
    <s v="EXPRESS"/>
    <s v="J1611297"/>
    <s v="66L089"/>
    <s v="TRUJILLO ORTEGA FERNANDO"/>
    <s v="PRIUS C"/>
    <s v="ECAZA"/>
    <d v="1899-12-30T13:30:00"/>
    <d v="1899-12-30T16:00:00"/>
    <s v="CEPE / OMRG"/>
    <n v="2018"/>
    <m/>
    <x v="0"/>
    <x v="0"/>
    <x v="0"/>
    <m/>
    <m/>
    <m/>
    <m/>
    <m/>
    <n v="44937"/>
  </r>
  <r>
    <d v="2023-01-11T00:00:00"/>
    <d v="1899-12-30T12:30:00"/>
    <m/>
    <n v="3260"/>
    <n v="110851"/>
    <x v="2"/>
    <s v="S260"/>
    <s v="EXPRESS"/>
    <s v="BS117230"/>
    <s v="GWA563D"/>
    <s v="GUTIERREZ GUZMAN CELIA"/>
    <s v="SIENNA"/>
    <s v="LALC"/>
    <d v="1899-12-30T14:00:00"/>
    <d v="1899-12-30T17:00:00"/>
    <s v="CEPE / OMRG"/>
    <n v="2011"/>
    <m/>
    <x v="0"/>
    <x v="0"/>
    <x v="4"/>
    <d v="2023-01-11T00:00:00"/>
    <s v="whats"/>
    <s v="si"/>
    <s v="POR MOTIVOS PERSONALES , NO PUDO LLEGAR A SU CITA"/>
    <d v="2023-01-10T00:00:00"/>
    <n v="1"/>
  </r>
  <r>
    <d v="2023-01-11T00:00:00"/>
    <d v="1899-12-30T13:00:00"/>
    <m/>
    <n v="1899"/>
    <n v="110834"/>
    <x v="2"/>
    <s v="S90 (CLIENTE LLEGA 10:30 AM)"/>
    <s v="MOVIL SMA"/>
    <s v="J1088557"/>
    <s v="SP"/>
    <s v="LEYTON PENINA ELIZABETH"/>
    <s v="HILUXD"/>
    <s v="JFL"/>
    <s v="MOV"/>
    <s v="SMA"/>
    <s v="CSN"/>
    <n v="2018"/>
    <m/>
    <x v="0"/>
    <x v="0"/>
    <x v="0"/>
    <m/>
    <m/>
    <m/>
    <m/>
    <m/>
    <n v="44937"/>
  </r>
  <r>
    <d v="2023-01-11T00:00:00"/>
    <d v="1899-12-30T13:00:00"/>
    <m/>
    <n v="1899"/>
    <n v="110852"/>
    <x v="0"/>
    <s v="S110"/>
    <s v="EXPRESS"/>
    <s v="H1012422"/>
    <s v="NWA7597"/>
    <s v="AMS INSTRUMENTACION Y CONTROL, S.A DE C.V"/>
    <s v="YARIS"/>
    <s v="LALC"/>
    <d v="1899-12-30T14:30:00"/>
    <d v="1899-12-30T16:45:00"/>
    <s v="CEPE / OMRG"/>
    <n v="2017"/>
    <m/>
    <x v="0"/>
    <x v="0"/>
    <x v="0"/>
    <m/>
    <m/>
    <m/>
    <m/>
    <m/>
    <n v="44937"/>
  </r>
  <r>
    <d v="2023-01-11T00:00:00"/>
    <d v="1899-12-30T14:30:00"/>
    <m/>
    <n v="754"/>
    <n v="110813"/>
    <x v="2"/>
    <s v="DIAG. MAL OLOR EN AIRE AC"/>
    <m/>
    <s v="MW129818"/>
    <s v="GJP137E"/>
    <s v="GARCIA FLORES GUILLERMO ISAAC"/>
    <s v="RAV419-"/>
    <s v="JFL"/>
    <d v="1899-12-30T15:00:00"/>
    <s v="DIAG"/>
    <s v="GALC / FTP"/>
    <n v="2021"/>
    <m/>
    <x v="0"/>
    <x v="0"/>
    <x v="4"/>
    <d v="2023-01-11T00:00:00"/>
    <s v="Llamada y Whats"/>
    <s v="si"/>
    <s v="POR  HORARIOS DE TRABAJO , TUVO QUE REPROGRAMAR SU CITA"/>
    <m/>
    <n v="44937"/>
  </r>
  <r>
    <d v="2023-01-12T00:00:00"/>
    <d v="1899-12-30T08:00:00"/>
    <m/>
    <n v="5330"/>
    <n v="110696"/>
    <x v="2"/>
    <s v="S40"/>
    <s v="EXPRESS"/>
    <s v="LS076370"/>
    <s v="GMN857C"/>
    <s v="CARINA ZITLALI GARCIA ARREDONDO"/>
    <s v="SIENNA"/>
    <s v="ECAZA"/>
    <d v="1899-12-30T08:15:00"/>
    <d v="1899-12-30T11:00:00"/>
    <s v="CEPE / OMRG"/>
    <n v="2020"/>
    <m/>
    <x v="0"/>
    <x v="0"/>
    <x v="0"/>
    <m/>
    <m/>
    <m/>
    <m/>
    <m/>
    <n v="44938"/>
  </r>
  <r>
    <d v="2023-01-12T00:00:00"/>
    <d v="1899-12-30T08:00:00"/>
    <m/>
    <n v="1899"/>
    <n v="110703"/>
    <x v="2"/>
    <s v="S70"/>
    <m/>
    <s v="KK007713"/>
    <s v="GMB117C"/>
    <s v="TOVAR OLIVARES CECILIA"/>
    <s v="AVANZA"/>
    <s v="LALC"/>
    <d v="1899-12-30T08:30:00"/>
    <d v="1899-12-30T11:00:00"/>
    <s v="AC"/>
    <n v="2019"/>
    <m/>
    <x v="0"/>
    <x v="0"/>
    <x v="0"/>
    <m/>
    <m/>
    <m/>
    <m/>
    <m/>
    <n v="44938"/>
  </r>
  <r>
    <d v="2023-01-12T00:00:00"/>
    <d v="1899-12-30T08:00:00"/>
    <m/>
    <n v="1899"/>
    <n v="110713"/>
    <x v="2"/>
    <s v="S30"/>
    <m/>
    <s v="M3137051"/>
    <s v="67L394"/>
    <s v="RAMIREZ VILLASEÑOR JOAN NEFTALI"/>
    <s v="PRIUS16-"/>
    <s v="JFL"/>
    <d v="1899-12-30T08:15:00"/>
    <d v="1899-12-30T11:30:00"/>
    <s v="CAAA"/>
    <n v="2021"/>
    <m/>
    <x v="0"/>
    <x v="0"/>
    <x v="0"/>
    <m/>
    <m/>
    <m/>
    <m/>
    <m/>
    <n v="44938"/>
  </r>
  <r>
    <d v="2023-01-12T00:00:00"/>
    <d v="1899-12-30T08:15:00"/>
    <m/>
    <n v="5330"/>
    <n v="110807"/>
    <x v="2"/>
    <s v="S120"/>
    <s v="EXPRESS"/>
    <s v="H1039787"/>
    <s v="GXK638C"/>
    <s v="SALDAÑA ORTIZ CONRADO"/>
    <s v="YARIS"/>
    <s v="LALC"/>
    <d v="1899-12-30T08:15:00"/>
    <d v="1899-12-30T11:15:00"/>
    <s v="CEPE / OMRG"/>
    <n v="2017"/>
    <m/>
    <x v="0"/>
    <x v="0"/>
    <x v="0"/>
    <m/>
    <m/>
    <m/>
    <m/>
    <m/>
    <n v="44938"/>
  </r>
  <r>
    <d v="2023-01-12T00:00:00"/>
    <d v="1899-12-30T08:15:00"/>
    <m/>
    <n v="4014"/>
    <n v="110895"/>
    <x v="2"/>
    <s v="S20 / DIAG. RUIDO LADO PILOTO PARTE DE ARRIBA"/>
    <m/>
    <s v="MW173417"/>
    <s v="B98BJF"/>
    <s v="TOYOTA MOTOR MANUFACTURING DE GUANAJUATO"/>
    <s v="RAV4"/>
    <s v="JFL"/>
    <d v="1899-12-30T08:30:00"/>
    <s v="DIAG"/>
    <s v="JOAM / FTP / AC"/>
    <n v="2021"/>
    <m/>
    <x v="0"/>
    <x v="0"/>
    <x v="0"/>
    <m/>
    <m/>
    <m/>
    <m/>
    <m/>
    <n v="44938"/>
  </r>
  <r>
    <d v="2023-01-12T00:00:00"/>
    <d v="1899-12-30T08:30:00"/>
    <m/>
    <n v="754"/>
    <n v="110788"/>
    <x v="2"/>
    <s v="DIAG. LAS BOCINAS TRASERAS NO TIENEN SONIDO"/>
    <m/>
    <s v="MT029077"/>
    <s v="N76BHK"/>
    <s v="TOYOTA MOTOR MANUFACTURING DE GUANAJUATO"/>
    <s v="TACOMA"/>
    <s v="JFL"/>
    <d v="1899-12-30T09:00:00"/>
    <s v="DIAG"/>
    <s v="GALC / FTP"/>
    <n v="2021"/>
    <m/>
    <x v="0"/>
    <x v="0"/>
    <x v="4"/>
    <d v="2023-01-12T00:00:00"/>
    <s v="whats"/>
    <s v="si"/>
    <s v="UNIDAD DE PLANTA NO ESUVO DISPONIBLE PARA EL DIA DE SU CITA"/>
    <d v="2023-01-09T00:00:00"/>
    <n v="3"/>
  </r>
  <r>
    <d v="2023-01-12T00:00:00"/>
    <d v="1899-12-30T08:45:00"/>
    <m/>
    <n v="1899"/>
    <n v="110802"/>
    <x v="0"/>
    <s v="S10"/>
    <m/>
    <s v="N3019307"/>
    <s v="SP"/>
    <s v="LUNA RODRIGUEZ RAUL"/>
    <s v="AVANZA"/>
    <s v="LALC"/>
    <d v="1899-12-30T09:00:00"/>
    <d v="1899-12-30T12:00:00"/>
    <s v="CAAA"/>
    <n v="2022"/>
    <m/>
    <x v="0"/>
    <x v="0"/>
    <x v="0"/>
    <m/>
    <m/>
    <m/>
    <m/>
    <m/>
    <n v="44938"/>
  </r>
  <r>
    <d v="2023-01-12T00:00:00"/>
    <d v="1899-12-30T09:00:00"/>
    <m/>
    <n v="1899"/>
    <n v="109988"/>
    <x v="2"/>
    <s v="S90"/>
    <s v="EXPRESS"/>
    <s v="K0085272"/>
    <s v="GJ1701B"/>
    <s v="CURTIDOR MUÑOZ JOSE"/>
    <s v="HIACE"/>
    <s v="LALC"/>
    <d v="1899-12-30T10:00:00"/>
    <d v="1899-12-30T14:00:00"/>
    <s v="CEPE / OMRG"/>
    <n v="2019"/>
    <m/>
    <x v="0"/>
    <x v="0"/>
    <x v="0"/>
    <m/>
    <m/>
    <m/>
    <m/>
    <m/>
    <n v="44938"/>
  </r>
  <r>
    <d v="2023-01-12T00:00:00"/>
    <d v="1899-12-30T09:00:00"/>
    <m/>
    <n v="2653"/>
    <n v="110457"/>
    <x v="2"/>
    <s v="S70 / DIAG. RECHINIDO AL FRENAR"/>
    <s v="EXPRESS"/>
    <s v="JW747234"/>
    <s v="GJF104C"/>
    <s v="RODRIGUEZ FLORES SILVIA"/>
    <s v="RAV4"/>
    <s v="ECAZA"/>
    <d v="1899-12-30T10:30:00"/>
    <s v="DIAG"/>
    <s v="JOAM / FTP / CEPE / OMRG"/>
    <n v="2018"/>
    <m/>
    <x v="0"/>
    <x v="0"/>
    <x v="0"/>
    <m/>
    <m/>
    <m/>
    <m/>
    <m/>
    <n v="44938"/>
  </r>
  <r>
    <d v="2023-01-12T00:00:00"/>
    <d v="1899-12-30T09:00:00"/>
    <m/>
    <n v="3260"/>
    <n v="110759"/>
    <x v="2"/>
    <s v="S60"/>
    <m/>
    <s v="N1418749"/>
    <s v="JX50001"/>
    <s v="YINSHAN SA DE CV"/>
    <s v="HILUX"/>
    <s v="JFL"/>
    <d v="1899-12-30T09:15:00"/>
    <d v="1899-12-30T11:30:00"/>
    <s v="AC"/>
    <n v="2022"/>
    <m/>
    <x v="0"/>
    <x v="0"/>
    <x v="0"/>
    <m/>
    <m/>
    <m/>
    <m/>
    <m/>
    <n v="44938"/>
  </r>
  <r>
    <d v="2023-01-12T00:00:00"/>
    <d v="1899-12-30T09:30:00"/>
    <m/>
    <n v="5330"/>
    <n v="110821"/>
    <x v="2"/>
    <s v="S360"/>
    <m/>
    <s v="H1082482"/>
    <s v="NFP6228"/>
    <s v="METALFRIO SOLUTIONS MEXICO SA DE CV"/>
    <s v="YARIS"/>
    <s v="ECAZA"/>
    <d v="1899-12-30T10:00:00"/>
    <d v="1899-12-30T13:00:00"/>
    <s v="AC"/>
    <n v="2017"/>
    <m/>
    <x v="0"/>
    <x v="0"/>
    <x v="0"/>
    <m/>
    <m/>
    <m/>
    <m/>
    <m/>
    <n v="44938"/>
  </r>
  <r>
    <d v="2023-01-12T00:00:00"/>
    <d v="1899-12-30T09:30:00"/>
    <m/>
    <n v="1899"/>
    <n v="110836"/>
    <x v="0"/>
    <s v="S10"/>
    <m/>
    <s v="N3008794"/>
    <s v="SP"/>
    <s v="CORONADO VELASCO ANGELICA"/>
    <s v="COROLLA"/>
    <s v="LALC"/>
    <d v="1899-12-30T09:45:00"/>
    <d v="1899-12-30T12:00:00"/>
    <s v="CAAA"/>
    <n v="2022"/>
    <m/>
    <x v="0"/>
    <x v="0"/>
    <x v="0"/>
    <m/>
    <m/>
    <m/>
    <m/>
    <m/>
    <n v="44938"/>
  </r>
  <r>
    <d v="2023-01-12T00:00:00"/>
    <d v="1899-12-30T10:00:00"/>
    <m/>
    <n v="0"/>
    <n v="110832"/>
    <x v="1"/>
    <s v="INST.  TOLVA INFERIOR"/>
    <m/>
    <s v="LP080595"/>
    <s v="GHG394D"/>
    <s v="FERRER GUERRA ADOLFO EUGENIO"/>
    <s v="COROLLA"/>
    <s v="JFL"/>
    <d v="1899-12-30T11:00:00"/>
    <d v="1899-12-30T14:00:00"/>
    <s v="GALC"/>
    <n v="2020"/>
    <m/>
    <x v="0"/>
    <x v="0"/>
    <x v="0"/>
    <m/>
    <m/>
    <m/>
    <m/>
    <m/>
    <n v="44938"/>
  </r>
  <r>
    <d v="2023-01-12T00:00:00"/>
    <d v="1899-12-30T10:00:00"/>
    <m/>
    <n v="1899"/>
    <n v="110840"/>
    <x v="1"/>
    <s v="S30"/>
    <m/>
    <s v="N3006806"/>
    <s v="GR5268E"/>
    <s v="RAMIREZ AVALOS HUMBERTO FAVIO"/>
    <s v="AVANZA"/>
    <s v="ECAZA"/>
    <d v="1899-12-30T10:30:00"/>
    <d v="1899-12-30T14:00:00"/>
    <s v="CAAA"/>
    <n v="2022"/>
    <m/>
    <x v="0"/>
    <x v="0"/>
    <x v="0"/>
    <m/>
    <m/>
    <m/>
    <m/>
    <m/>
    <n v="44938"/>
  </r>
  <r>
    <d v="2023-01-12T00:00:00"/>
    <d v="1899-12-30T10:00:00"/>
    <m/>
    <n v="5330"/>
    <n v="110848"/>
    <x v="2"/>
    <s v="S40"/>
    <s v="EXPRESS"/>
    <s v="N1329839"/>
    <s v="JX48184"/>
    <s v="MEZA CARRILLO ARTURO"/>
    <s v="HILUX"/>
    <s v="LALC"/>
    <d v="1899-12-30T10:30:00"/>
    <d v="1899-12-30T14:00:00"/>
    <s v="CAAA"/>
    <n v="2022"/>
    <m/>
    <x v="0"/>
    <x v="0"/>
    <x v="0"/>
    <m/>
    <m/>
    <m/>
    <m/>
    <m/>
    <n v="44938"/>
  </r>
  <r>
    <d v="2023-01-12T00:00:00"/>
    <d v="1899-12-30T10:30:00"/>
    <m/>
    <n v="3260"/>
    <n v="110866"/>
    <x v="0"/>
    <s v="S180"/>
    <m/>
    <s v="DW009507"/>
    <s v="GHF014D"/>
    <s v="MADERERIA LA TIERRA S.A. DE C.V."/>
    <s v="RAV4"/>
    <s v="LALC"/>
    <d v="1899-12-30T11:00:00"/>
    <d v="1899-12-30T14:00:00"/>
    <s v="AC"/>
    <n v="2013"/>
    <m/>
    <x v="0"/>
    <x v="0"/>
    <x v="0"/>
    <m/>
    <m/>
    <m/>
    <m/>
    <m/>
    <n v="44938"/>
  </r>
  <r>
    <d v="2023-01-12T00:00:00"/>
    <d v="1899-12-30T10:30:00"/>
    <m/>
    <n v="1899"/>
    <n v="110872"/>
    <x v="2"/>
    <s v="S190"/>
    <s v="EXPRESS"/>
    <s v="K3951269"/>
    <s v="GF9096C"/>
    <s v="MAXIX ABARROTES SA DE CV"/>
    <s v="HILUXD"/>
    <s v="ECAZA"/>
    <d v="1899-12-30T11:15:00"/>
    <d v="1899-12-30T14:00:00"/>
    <s v="CEPE / OMRG"/>
    <n v="2019"/>
    <m/>
    <x v="0"/>
    <x v="0"/>
    <x v="0"/>
    <m/>
    <m/>
    <m/>
    <m/>
    <m/>
    <n v="44938"/>
  </r>
  <r>
    <d v="2023-01-12T00:00:00"/>
    <d v="1899-12-30T11:00:00"/>
    <m/>
    <n v="1899"/>
    <n v="110910"/>
    <x v="0"/>
    <s v="S130"/>
    <m/>
    <s v="HS805363"/>
    <s v="GLY200C"/>
    <s v="SERVICIOS ADMINISTRATIVOS DEL BAJIO S.A."/>
    <s v="SIENNA"/>
    <s v="LALC"/>
    <d v="1899-12-30T11:15:00"/>
    <d v="1899-12-30T14:00:00"/>
    <s v="CAAA"/>
    <n v="2017"/>
    <m/>
    <x v="0"/>
    <x v="0"/>
    <x v="0"/>
    <m/>
    <m/>
    <m/>
    <m/>
    <m/>
    <n v="44938"/>
  </r>
  <r>
    <d v="2023-01-12T00:00:00"/>
    <d v="1899-12-30T11:00:00"/>
    <m/>
    <n v="6599"/>
    <n v="110918"/>
    <x v="2"/>
    <s v="S80"/>
    <s v="EXPRESS"/>
    <s v="JS901498"/>
    <s v="GMD273D"/>
    <s v="BTM CELAYA SC"/>
    <s v="SIENNA"/>
    <s v="ECAZA"/>
    <d v="1899-12-30T11:30:00"/>
    <d v="1899-12-30T15:00:00"/>
    <s v="CEPE / OMRG"/>
    <n v="2018"/>
    <m/>
    <x v="0"/>
    <x v="0"/>
    <x v="0"/>
    <m/>
    <m/>
    <m/>
    <m/>
    <m/>
    <n v="44938"/>
  </r>
  <r>
    <d v="2023-01-12T00:00:00"/>
    <d v="1899-12-30T11:30:00"/>
    <m/>
    <n v="2699"/>
    <n v="110856"/>
    <x v="0"/>
    <s v="S70 /  A Y B"/>
    <m/>
    <s v="K3099481"/>
    <s v="66L597"/>
    <s v="MANCERA VIVAR BALDERRAMA MARIA TERESA"/>
    <s v="PRIUS16-"/>
    <s v="LALC"/>
    <d v="1899-12-30T12:00:00"/>
    <d v="1899-12-30T16:00:00"/>
    <s v="CAAA"/>
    <n v="2019"/>
    <m/>
    <x v="0"/>
    <x v="0"/>
    <x v="0"/>
    <m/>
    <m/>
    <m/>
    <m/>
    <m/>
    <n v="44938"/>
  </r>
  <r>
    <d v="2023-01-12T00:00:00"/>
    <d v="1899-12-30T11:30:00"/>
    <m/>
    <n v="1899"/>
    <n v="110892"/>
    <x v="2"/>
    <s v="S70"/>
    <s v="EXPRESS"/>
    <s v="L6003415"/>
    <s v="GS3752C"/>
    <s v="HERNANDEZ HERNANDEZ EFRAIN"/>
    <s v="HIACE"/>
    <s v="ECAZA"/>
    <d v="1899-12-30T12:00:00"/>
    <d v="1899-12-30T15:00:00"/>
    <s v="CEPE / OMRG"/>
    <n v="2020"/>
    <m/>
    <x v="0"/>
    <x v="0"/>
    <x v="0"/>
    <m/>
    <m/>
    <m/>
    <m/>
    <m/>
    <n v="44938"/>
  </r>
  <r>
    <d v="2023-01-12T00:00:00"/>
    <d v="1899-12-30T11:30:00"/>
    <m/>
    <n v="754"/>
    <n v="110911"/>
    <x v="3"/>
    <s v="DIAG. TESTIGO ENCENDIDO (ABS Y CHECK ENGINE) / ALTO CONUSMO DE ANTICONGELANTE / VIBRACIÓN EN MOTOR (COSTO EMPLOEADO TOYOTA CELAYA AUTORIZA G.S.)"/>
    <m/>
    <s v="DS595040"/>
    <s v="ULA521B"/>
    <s v="JOSE ISRAEL ONTIVEROS VALE"/>
    <s v="SONIC"/>
    <s v="JFL"/>
    <d v="1899-12-30T12:30:00"/>
    <s v="DIAG"/>
    <s v="JOAM / FTP"/>
    <n v="2013"/>
    <m/>
    <x v="0"/>
    <x v="0"/>
    <x v="0"/>
    <m/>
    <m/>
    <m/>
    <m/>
    <m/>
    <n v="44938"/>
  </r>
  <r>
    <d v="2023-01-12T00:00:00"/>
    <d v="1899-12-30T12:00:00"/>
    <m/>
    <n v="1899"/>
    <n v="109989"/>
    <x v="2"/>
    <s v="S50"/>
    <s v="EXPRESS"/>
    <s v="L6001056"/>
    <s v="GJ1704B"/>
    <s v="CURTIDOR MUÑOZ JOSE"/>
    <s v="HIACE D"/>
    <s v="LALC"/>
    <d v="1899-12-30T12:30:00"/>
    <d v="1899-12-30T16:00:00"/>
    <s v="CEPE / OMRG"/>
    <n v="2020"/>
    <m/>
    <x v="0"/>
    <x v="0"/>
    <x v="0"/>
    <m/>
    <m/>
    <m/>
    <m/>
    <m/>
    <n v="44938"/>
  </r>
  <r>
    <d v="2023-01-12T00:00:00"/>
    <d v="1899-12-30T12:00:00"/>
    <m/>
    <n v="2699"/>
    <n v="110927"/>
    <x v="3"/>
    <s v="S110 / A Y B (VALIDAR KM)"/>
    <s v="EXPRESS"/>
    <s v="GW467092"/>
    <s v="GVW5712"/>
    <s v="FEREGRINO UGALDE MIGUEL"/>
    <s v="RAV4"/>
    <s v="ECAZA"/>
    <d v="1899-12-30T12:45:00"/>
    <d v="1899-12-30T16:00:00"/>
    <s v="CEPE / OMRG / AC"/>
    <n v="2016"/>
    <m/>
    <x v="0"/>
    <x v="0"/>
    <x v="0"/>
    <m/>
    <m/>
    <m/>
    <m/>
    <m/>
    <n v="44938"/>
  </r>
  <r>
    <d v="2023-01-12T00:00:00"/>
    <d v="1899-12-30T13:00:00"/>
    <m/>
    <n v="3260"/>
    <n v="110791"/>
    <x v="2"/>
    <s v="S20"/>
    <s v="SERV. MOVIL"/>
    <s v="M1320317"/>
    <s v="X10BHS"/>
    <s v="TOYOTA MOTOR MANUFACTURING DE GUANAJUATO"/>
    <s v="HILUX"/>
    <s v="JFL"/>
    <s v="SERV"/>
    <s v="MOV"/>
    <s v="CSN"/>
    <n v="2021"/>
    <m/>
    <x v="0"/>
    <x v="0"/>
    <x v="0"/>
    <m/>
    <m/>
    <m/>
    <m/>
    <m/>
    <n v="44938"/>
  </r>
  <r>
    <d v="2023-01-12T00:00:00"/>
    <d v="1899-12-30T13:15:00"/>
    <m/>
    <n v="3260"/>
    <n v="110794"/>
    <x v="2"/>
    <s v="S60"/>
    <s v="SERV. MOVIL"/>
    <s v="KS300538"/>
    <s v="K83BAS"/>
    <s v="TOYOTA MOTOR MANUFACTURING DE GUANAJUATO"/>
    <s v="HIGHLANDER"/>
    <s v="JFL"/>
    <s v="SERV"/>
    <s v="MOV"/>
    <s v="CSN"/>
    <n v="2019"/>
    <m/>
    <x v="0"/>
    <x v="0"/>
    <x v="0"/>
    <m/>
    <m/>
    <m/>
    <m/>
    <m/>
    <n v="44938"/>
  </r>
  <r>
    <d v="2023-01-12T00:00:00"/>
    <d v="1899-12-30T13:30:00"/>
    <m/>
    <n v="3260"/>
    <n v="110796"/>
    <x v="2"/>
    <s v="S20"/>
    <s v="SERV. MOVIL"/>
    <s v="MT007444"/>
    <s v="N83BHK"/>
    <s v="TOYOTA MOTOR MANUFACTURING DE GUANAJUATO"/>
    <s v="TACOMA"/>
    <s v="JFL"/>
    <s v="SERV"/>
    <s v="MOV"/>
    <s v="CSN"/>
    <n v="2021"/>
    <m/>
    <x v="0"/>
    <x v="0"/>
    <x v="0"/>
    <m/>
    <m/>
    <m/>
    <m/>
    <m/>
    <n v="44938"/>
  </r>
  <r>
    <d v="2023-01-12T00:00:00"/>
    <d v="1899-12-30T13:45:00"/>
    <m/>
    <n v="3260"/>
    <n v="110898"/>
    <x v="2"/>
    <s v="S20"/>
    <s v="SERV. MOVIL"/>
    <s v="M1320604"/>
    <s v="Z18BJE"/>
    <s v="TOYOTA MOTOR MANUFACTURING DE GUANAJUATO"/>
    <s v="HILUX"/>
    <s v="JFL"/>
    <s v="SERV"/>
    <s v="MOV"/>
    <s v="CSN"/>
    <n v="2021"/>
    <m/>
    <x v="0"/>
    <x v="0"/>
    <x v="0"/>
    <m/>
    <m/>
    <m/>
    <m/>
    <m/>
    <n v="44938"/>
  </r>
  <r>
    <d v="2023-01-12T00:00:00"/>
    <d v="1899-12-30T14:00:00"/>
    <m/>
    <n v="3260"/>
    <n v="110803"/>
    <x v="2"/>
    <s v="S20"/>
    <s v="SERV. MOVIL"/>
    <s v="MW170484"/>
    <s v="U98BJF"/>
    <s v="TOYOTA MOTOR MANUFACTURING DE GUANAJUATO"/>
    <s v="RAV4"/>
    <s v="JFL"/>
    <s v="SERV"/>
    <s v="MOV"/>
    <s v="CSN"/>
    <n v="2021"/>
    <m/>
    <x v="0"/>
    <x v="0"/>
    <x v="0"/>
    <m/>
    <m/>
    <m/>
    <m/>
    <m/>
    <n v="44938"/>
  </r>
  <r>
    <d v="2023-01-12T00:00:00"/>
    <d v="1899-12-30T14:15:00"/>
    <m/>
    <n v="3260"/>
    <n v="110804"/>
    <x v="2"/>
    <s v="S20"/>
    <s v="SERV. MOVIL"/>
    <s v="MS087714"/>
    <s v="F89BJL"/>
    <s v="TOYOTA MOTOR MANUFACTURING DE GUANAJUATO"/>
    <s v="HIGHLANDER"/>
    <s v="JFL"/>
    <s v="SERV"/>
    <s v="MOV"/>
    <s v="CSN"/>
    <n v="2021"/>
    <m/>
    <x v="0"/>
    <x v="0"/>
    <x v="0"/>
    <m/>
    <m/>
    <m/>
    <m/>
    <m/>
    <n v="44938"/>
  </r>
  <r>
    <d v="2023-01-12T00:00:00"/>
    <d v="1899-12-30T14:30:00"/>
    <m/>
    <n v="1899"/>
    <n v="110883"/>
    <x v="2"/>
    <s v="S30"/>
    <s v="SERV. MOVIL"/>
    <s v="MS067371"/>
    <s v="G92BHT"/>
    <s v="TOYOTA MOTOR MANUFACTURING DE GUANAJUATO"/>
    <s v="HIGHLANDER"/>
    <s v="JFL"/>
    <s v="SERV"/>
    <s v="MOV"/>
    <s v="CSN"/>
    <n v="2021"/>
    <m/>
    <x v="0"/>
    <x v="0"/>
    <x v="0"/>
    <m/>
    <m/>
    <m/>
    <m/>
    <m/>
    <n v="44938"/>
  </r>
  <r>
    <d v="2023-01-12T00:00:00"/>
    <d v="1899-12-30T14:30:00"/>
    <m/>
    <n v="1899"/>
    <n v="110934"/>
    <x v="2"/>
    <s v="S10 (CITA AGENDADA A LAS 15:15 POR HORARIO NO DISPONIBLE, CTE. LLEGA A LAS 14:30)"/>
    <m/>
    <s v="NJ041068"/>
    <s v="SP"/>
    <s v="VAQUERO GUERRERO HILDA MARIA"/>
    <s v="RAIZE"/>
    <s v="JFL"/>
    <d v="1899-12-30T15:00:00"/>
    <d v="1899-12-30T18:00:00"/>
    <s v="CAAA"/>
    <n v="2022"/>
    <m/>
    <x v="0"/>
    <x v="0"/>
    <x v="0"/>
    <m/>
    <m/>
    <m/>
    <m/>
    <m/>
    <n v="44938"/>
  </r>
  <r>
    <d v="2023-01-12T00:00:00"/>
    <d v="1899-12-30T14:45:00"/>
    <m/>
    <n v="1899"/>
    <n v="110885"/>
    <x v="2"/>
    <s v="S30"/>
    <s v="SERV. MOVIL"/>
    <s v="MS066403"/>
    <s v="Z05BJE"/>
    <s v="TOYOTA MOTOR MANUFACTURING DE GUANAJUATO"/>
    <s v="HIGHLANDER"/>
    <s v="JFL"/>
    <s v="SERV"/>
    <s v="MOV"/>
    <s v="CSN"/>
    <n v="2021"/>
    <m/>
    <x v="0"/>
    <x v="0"/>
    <x v="0"/>
    <m/>
    <m/>
    <m/>
    <m/>
    <m/>
    <n v="44938"/>
  </r>
  <r>
    <d v="2023-01-12T00:00:00"/>
    <d v="1899-12-30T15:00:00"/>
    <m/>
    <n v="0"/>
    <n v="110905"/>
    <x v="2"/>
    <s v="INST. DE FOCO DE FARO DELANTERO / INST. FARO DE NIEBLA IZQ"/>
    <s v="SERV. MOVIL"/>
    <s v="M4000417"/>
    <s v="S62BHA"/>
    <s v="TOYOTA MOTOR MANUFACTURING DE GUANAJUATO"/>
    <s v="HILUXD"/>
    <s v="JFL"/>
    <s v="SERV"/>
    <s v="MOV"/>
    <s v="CSN"/>
    <n v="2021"/>
    <m/>
    <x v="0"/>
    <x v="0"/>
    <x v="0"/>
    <m/>
    <m/>
    <m/>
    <m/>
    <m/>
    <n v="44938"/>
  </r>
  <r>
    <d v="2023-01-12T00:00:00"/>
    <d v="1899-12-30T15:30:00"/>
    <m/>
    <n v="377"/>
    <n v="110870"/>
    <x v="0"/>
    <s v="INST. BATERIA"/>
    <m/>
    <s v="GP435041"/>
    <s v="GVL1653"/>
    <s v="HERNANDEZ MORALES ELIZABETH"/>
    <s v="COROLLA"/>
    <s v="ECAZA"/>
    <d v="1899-12-30T15:45:00"/>
    <d v="1899-12-30T18:00:00"/>
    <s v="GALC"/>
    <n v="2016"/>
    <m/>
    <x v="0"/>
    <x v="0"/>
    <x v="0"/>
    <m/>
    <m/>
    <m/>
    <m/>
    <m/>
    <n v="44938"/>
  </r>
  <r>
    <d v="2023-01-12T00:00:00"/>
    <d v="1899-12-30T15:45:00"/>
    <m/>
    <n v="0"/>
    <n v="110871"/>
    <x v="0"/>
    <s v="20TA03"/>
    <s v="CAMPAÑA"/>
    <s v="GP435041"/>
    <s v="GVL1653"/>
    <s v="HERNANDEZ MORALES ELIZABETH"/>
    <s v="COROLLA"/>
    <s v="ECAZA"/>
    <d v="1899-12-30T16:30:00"/>
    <d v="1899-12-30T18:00:00"/>
    <s v="GALC"/>
    <n v="2016"/>
    <m/>
    <x v="0"/>
    <x v="0"/>
    <x v="0"/>
    <m/>
    <m/>
    <m/>
    <m/>
    <m/>
    <n v="44938"/>
  </r>
  <r>
    <d v="2023-01-13T00:00:00"/>
    <d v="1899-12-30T08:00:00"/>
    <m/>
    <n v="2699"/>
    <n v="110344"/>
    <x v="1"/>
    <s v="S110 / A Y B"/>
    <m/>
    <s v="H0173366"/>
    <s v="GN9129C"/>
    <s v="ONTIVEROS PATIÑO J. GUADALUPE"/>
    <s v="HILUX"/>
    <s v="JFL"/>
    <d v="1899-12-30T08:15:00"/>
    <d v="1899-12-30T11:00:00"/>
    <s v="JOAM / CAAA"/>
    <n v="2017"/>
    <m/>
    <x v="0"/>
    <x v="0"/>
    <x v="9"/>
    <d v="2023-01-12T00:00:00"/>
    <s v="whats"/>
    <s v="si"/>
    <s v="Cliente nos indica que tuvo que salir a un asunto personal y que luego llamara para agendar cita"/>
    <d v="2023-01-10T00:00:00"/>
    <n v="3"/>
  </r>
  <r>
    <d v="2023-01-13T00:00:00"/>
    <d v="1899-12-30T08:00:00"/>
    <m/>
    <n v="1899"/>
    <n v="110793"/>
    <x v="0"/>
    <s v="S290"/>
    <m/>
    <s v="L0721095"/>
    <s v="GD1013B"/>
    <s v="EXPOR SAN ANTONIO SA DE CV"/>
    <s v="HILUXD"/>
    <s v="ECAZA"/>
    <d v="1899-12-30T08:30:00"/>
    <d v="1899-12-30T11:00:00"/>
    <s v="AC"/>
    <n v="2020"/>
    <m/>
    <x v="0"/>
    <x v="0"/>
    <x v="0"/>
    <m/>
    <m/>
    <m/>
    <m/>
    <m/>
    <n v="44939"/>
  </r>
  <r>
    <d v="2023-01-13T00:00:00"/>
    <d v="1899-12-30T08:00:00"/>
    <m/>
    <n v="3260"/>
    <n v="110943"/>
    <x v="1"/>
    <s v="S20"/>
    <s v="EXPRESS"/>
    <s v="MU036887"/>
    <s v="67L998"/>
    <s v="MARISCAL LARA ANA CRISTINA"/>
    <s v="RAV4 HV"/>
    <s v="LALC"/>
    <d v="1899-12-30T08:15:00"/>
    <d v="1899-12-30T11:00:00"/>
    <s v="CEPE / OMRG"/>
    <n v="2021"/>
    <m/>
    <x v="0"/>
    <x v="0"/>
    <x v="0"/>
    <m/>
    <m/>
    <m/>
    <m/>
    <m/>
    <n v="44939"/>
  </r>
  <r>
    <d v="2023-01-13T00:00:00"/>
    <d v="1899-12-30T08:15:00"/>
    <m/>
    <n v="7399"/>
    <n v="110921"/>
    <x v="1"/>
    <s v="S160 / A Y B"/>
    <m/>
    <s v="F1912659"/>
    <s v="65L671"/>
    <s v="VAZQUEZ NAVA JEZIEL"/>
    <s v="PRIUS"/>
    <s v="JFL"/>
    <d v="1899-12-30T08:30:00"/>
    <d v="1899-12-30T11:00:00"/>
    <s v="GALC / CAAA"/>
    <n v="2015"/>
    <m/>
    <x v="0"/>
    <x v="0"/>
    <x v="0"/>
    <m/>
    <m/>
    <m/>
    <m/>
    <m/>
    <n v="44939"/>
  </r>
  <r>
    <d v="2023-01-13T00:00:00"/>
    <d v="1899-12-30T08:15:00"/>
    <m/>
    <n v="5330"/>
    <n v="110945"/>
    <x v="0"/>
    <s v="S40"/>
    <s v="EXPRESS"/>
    <s v="NT015643"/>
    <s v="GC5928D"/>
    <s v="AGROSERVICIOS NIETO SA DE CV"/>
    <s v="TACOMA"/>
    <s v="ECAZA"/>
    <d v="1899-12-30T08:30:00"/>
    <d v="1899-12-30T11:00:00"/>
    <s v="CEPE / OMRG"/>
    <n v="2022"/>
    <m/>
    <x v="0"/>
    <x v="0"/>
    <x v="0"/>
    <m/>
    <m/>
    <m/>
    <m/>
    <m/>
    <n v="44939"/>
  </r>
  <r>
    <d v="2023-01-13T00:00:00"/>
    <d v="1899-12-30T08:30:00"/>
    <m/>
    <n v="3260"/>
    <n v="110838"/>
    <x v="3"/>
    <s v="S60"/>
    <m/>
    <s v="N4002221"/>
    <s v="GN5233C"/>
    <s v="RIJK ZWAAN MEXICO SA DE CV"/>
    <s v="HILUXD"/>
    <s v="JFL"/>
    <d v="1899-12-30T09:45:00"/>
    <d v="1899-12-30T12:00:00"/>
    <s v="AC"/>
    <n v="2022"/>
    <m/>
    <x v="0"/>
    <x v="0"/>
    <x v="0"/>
    <m/>
    <m/>
    <m/>
    <m/>
    <m/>
    <n v="44939"/>
  </r>
  <r>
    <d v="2023-01-13T00:00:00"/>
    <d v="1899-12-30T08:30:00"/>
    <m/>
    <n v="1899"/>
    <n v="110865"/>
    <x v="2"/>
    <s v="S150"/>
    <m/>
    <s v="M6002729"/>
    <s v="31RB7U"/>
    <s v="TURISMOS PEJO TUR SA DE CV"/>
    <s v="HIACE"/>
    <s v="ECAZA"/>
    <d v="1899-12-30T09:00:00"/>
    <d v="1899-12-30T11:00:00"/>
    <s v="JOAM"/>
    <n v="2021"/>
    <m/>
    <x v="0"/>
    <x v="0"/>
    <x v="0"/>
    <m/>
    <m/>
    <m/>
    <m/>
    <m/>
    <n v="44939"/>
  </r>
  <r>
    <d v="2023-01-13T00:00:00"/>
    <d v="1899-12-30T08:30:00"/>
    <m/>
    <n v="5330"/>
    <n v="110901"/>
    <x v="2"/>
    <s v="S40"/>
    <m/>
    <s v="MU018838"/>
    <s v="UNH044C"/>
    <s v="RODRIGUEZ MARTINEZ ANA LILIA"/>
    <s v="RAV4 HV"/>
    <s v="LALC"/>
    <d v="1899-12-30T11:00:00"/>
    <d v="1899-12-30T14:00:00"/>
    <s v="CSN"/>
    <n v="2021"/>
    <m/>
    <x v="0"/>
    <x v="0"/>
    <x v="0"/>
    <m/>
    <m/>
    <m/>
    <m/>
    <m/>
    <n v="44939"/>
  </r>
  <r>
    <d v="2023-01-13T00:00:00"/>
    <d v="1899-12-30T08:45:00"/>
    <m/>
    <n v="5330"/>
    <n v="110900"/>
    <x v="2"/>
    <s v="S40"/>
    <m/>
    <s v="KS359907"/>
    <s v="GLY198C"/>
    <s v="ROSENDO ESPINOSA BRENDA LUZ"/>
    <s v="HIGHLANDER"/>
    <s v="JFL"/>
    <d v="1899-12-30T09:45:00"/>
    <d v="1899-12-30T12:00:00"/>
    <s v="JOAM"/>
    <n v="2019"/>
    <m/>
    <x v="0"/>
    <x v="0"/>
    <x v="0"/>
    <m/>
    <m/>
    <m/>
    <m/>
    <m/>
    <n v="44939"/>
  </r>
  <r>
    <d v="2023-01-13T00:00:00"/>
    <d v="1899-12-30T08:45:00"/>
    <m/>
    <n v="6130"/>
    <n v="110956"/>
    <x v="0"/>
    <s v="S40 / A Y B"/>
    <m/>
    <s v="L1638064"/>
    <s v="GUZ949C"/>
    <s v="ALPHA INGENIERIA CONTROL Y AUTOMATIZACION"/>
    <s v="R.PRIUS C"/>
    <s v="ECAZA"/>
    <d v="1899-12-30T09:00:00"/>
    <d v="1899-12-30T11:45:00"/>
    <s v="AC / CAAA"/>
    <n v="2020"/>
    <m/>
    <x v="0"/>
    <x v="0"/>
    <x v="0"/>
    <m/>
    <m/>
    <m/>
    <m/>
    <m/>
    <n v="44939"/>
  </r>
  <r>
    <d v="2023-01-13T00:00:00"/>
    <d v="1899-12-30T09:00:00"/>
    <m/>
    <n v="5330"/>
    <n v="110816"/>
    <x v="0"/>
    <s v="S40"/>
    <s v="EXPRESS"/>
    <s v="M0422506"/>
    <s v="GR4905C"/>
    <s v="CURTIDOR MUÑOZ JOSE"/>
    <s v="HILUX"/>
    <s v="LALC"/>
    <d v="1899-12-30T09:30:00"/>
    <d v="1899-12-30T12:00:00"/>
    <s v="CEPE / OMRG"/>
    <n v="2021"/>
    <m/>
    <x v="0"/>
    <x v="0"/>
    <x v="6"/>
    <d v="2023-02-01T00:00:00"/>
    <s v="whats"/>
    <s v="si"/>
    <s v="la unidad se ocupó para el trabajo"/>
    <d v="2023-01-09T00:00:00"/>
    <n v="4"/>
  </r>
  <r>
    <d v="2023-01-13T00:00:00"/>
    <d v="1899-12-30T09:00:00"/>
    <m/>
    <n v="1899"/>
    <n v="110858"/>
    <x v="2"/>
    <s v="S50"/>
    <m/>
    <s v="N1328651"/>
    <s v="GC6434D"/>
    <s v="AGROSERVICIOS NIETO SA DE CV"/>
    <s v="HILUX"/>
    <s v="ECAZA"/>
    <d v="1899-12-30T09:15:00"/>
    <d v="1899-12-30T12:00:00"/>
    <s v="AC"/>
    <n v="2022"/>
    <m/>
    <x v="0"/>
    <x v="0"/>
    <x v="0"/>
    <m/>
    <m/>
    <m/>
    <m/>
    <m/>
    <n v="44939"/>
  </r>
  <r>
    <d v="2023-01-13T00:00:00"/>
    <d v="1899-12-30T09:00:00"/>
    <m/>
    <n v="2699"/>
    <n v="110863"/>
    <x v="0"/>
    <s v="S30 / A Y B"/>
    <m/>
    <s v="N0427280"/>
    <s v="GC6434D"/>
    <s v="AGROSERVICIOS NIETO SA DE CV"/>
    <s v="HILUX"/>
    <s v="JFL"/>
    <d v="1899-12-30T09:15:00"/>
    <d v="1899-12-30T12:00:00"/>
    <s v="CSN / CAAA"/>
    <n v="2022"/>
    <m/>
    <x v="0"/>
    <x v="0"/>
    <x v="0"/>
    <m/>
    <m/>
    <m/>
    <m/>
    <m/>
    <n v="44939"/>
  </r>
  <r>
    <d v="2023-01-13T00:00:00"/>
    <d v="1899-12-30T09:30:00"/>
    <m/>
    <n v="3260"/>
    <n v="110827"/>
    <x v="1"/>
    <s v="S60"/>
    <s v="EXPRESS"/>
    <s v="LP041945"/>
    <s v="GWT240C"/>
    <s v="HERNANDEZ HERNANDEZ MARTIN OSVALDO"/>
    <s v="COROLLA"/>
    <s v="ECAZA"/>
    <d v="1899-12-30T10:00:00"/>
    <d v="1899-12-30T16:00:00"/>
    <s v="CEPE / OMRG"/>
    <n v="2020"/>
    <m/>
    <x v="0"/>
    <x v="0"/>
    <x v="0"/>
    <m/>
    <m/>
    <m/>
    <m/>
    <m/>
    <n v="44939"/>
  </r>
  <r>
    <d v="2023-01-13T00:00:00"/>
    <d v="1899-12-30T09:30:00"/>
    <m/>
    <n v="1899"/>
    <n v="110864"/>
    <x v="2"/>
    <s v="S50"/>
    <s v="EXPRESS"/>
    <s v="K3098183"/>
    <s v="10F333"/>
    <s v="YINSHAN SA DE CV"/>
    <s v="PRIUS16-"/>
    <s v="LALC"/>
    <d v="1899-12-30T10:30:00"/>
    <d v="1899-12-30T14:00:00"/>
    <s v="CEPE / OMRG"/>
    <n v="2019"/>
    <m/>
    <x v="0"/>
    <x v="0"/>
    <x v="0"/>
    <m/>
    <m/>
    <m/>
    <m/>
    <m/>
    <n v="44939"/>
  </r>
  <r>
    <d v="2023-01-13T00:00:00"/>
    <d v="1899-12-30T09:30:00"/>
    <m/>
    <n v="1899"/>
    <n v="110897"/>
    <x v="0"/>
    <s v="S70"/>
    <s v="MOVIL SMA"/>
    <s v="N1233904"/>
    <s v="SP"/>
    <s v="ARELLANO CRUZ OMAR ALJENDRO"/>
    <s v="YARIS"/>
    <s v="JFL"/>
    <s v="MOV"/>
    <s v="SMA"/>
    <s v="TDGR"/>
    <n v="2022"/>
    <m/>
    <x v="0"/>
    <x v="0"/>
    <x v="0"/>
    <m/>
    <m/>
    <m/>
    <m/>
    <m/>
    <n v="44939"/>
  </r>
  <r>
    <d v="2023-01-13T00:00:00"/>
    <d v="1899-12-30T10:00:00"/>
    <m/>
    <n v="2699"/>
    <n v="110874"/>
    <x v="1"/>
    <s v="S30 / A Y B"/>
    <s v="EXPRESS"/>
    <s v="N0425783"/>
    <s v="GL3571C"/>
    <s v="INMOBILIARIA Y CONSTRUCTORA CAVESO SA DE"/>
    <s v="HILUX"/>
    <s v="LALC"/>
    <d v="1899-12-30T10:30:00"/>
    <d v="1899-12-30T14:00:00"/>
    <s v="CEPE / CAAA"/>
    <n v="2022"/>
    <m/>
    <x v="0"/>
    <x v="0"/>
    <x v="0"/>
    <m/>
    <m/>
    <m/>
    <m/>
    <m/>
    <n v="44939"/>
  </r>
  <r>
    <d v="2023-01-13T00:00:00"/>
    <d v="1899-12-30T10:00:00"/>
    <m/>
    <n v="754"/>
    <n v="110899"/>
    <x v="1"/>
    <s v="DIAG. AIRE ACC NO TRABAJA (SOLICITÓ ERIKA)"/>
    <m/>
    <s v="NJ018835"/>
    <s v="GMV398E"/>
    <s v="GONZALEZ MORALES ANTONIO"/>
    <s v="RAIZE"/>
    <s v="ECAZA"/>
    <d v="1899-12-30T10:15:00"/>
    <s v="DIAG"/>
    <s v="GALC / FTP"/>
    <n v="2022"/>
    <m/>
    <x v="0"/>
    <x v="0"/>
    <x v="5"/>
    <d v="2023-01-13T00:00:00"/>
    <s v="whats"/>
    <s v="si"/>
    <s v="Cliente nos indica lo siguiente: Perdón. No pedré llegar. Me pueden hacer favor de reagendar,enviamos msj para saber que dia requeria reagendarla pero ya no contesto"/>
    <d v="2023-01-11T00:00:00"/>
    <n v="2"/>
  </r>
  <r>
    <d v="2023-01-13T00:00:00"/>
    <d v="1899-12-30T10:30:00"/>
    <m/>
    <n v="1899"/>
    <n v="110969"/>
    <x v="1"/>
    <s v="S130"/>
    <m/>
    <s v="H1061193"/>
    <s v="GJZ174E"/>
    <s v="LANDIN MOYA JUANA"/>
    <s v="YARIS"/>
    <s v="LALC"/>
    <d v="1899-12-30T10:50:00"/>
    <d v="1899-12-30T14:00:00"/>
    <s v="CEPE / OMRG"/>
    <n v="2017"/>
    <m/>
    <x v="0"/>
    <x v="0"/>
    <x v="0"/>
    <m/>
    <m/>
    <m/>
    <m/>
    <m/>
    <n v="44939"/>
  </r>
  <r>
    <d v="2023-01-13T00:00:00"/>
    <d v="1899-12-30T10:30:00"/>
    <m/>
    <n v="3260"/>
    <n v="110829"/>
    <x v="1"/>
    <s v="S60"/>
    <s v="EXPRESS"/>
    <s v="KS003710"/>
    <s v="GNB938C"/>
    <s v="CONTROLADORA MABE SA DE CV"/>
    <s v="SIENNA"/>
    <s v="JFL"/>
    <d v="1899-12-30T11:50:00"/>
    <d v="1899-12-30T14:00:00"/>
    <s v="CEPE / OMRG"/>
    <n v="2019"/>
    <m/>
    <x v="0"/>
    <x v="0"/>
    <x v="0"/>
    <m/>
    <m/>
    <m/>
    <m/>
    <m/>
    <n v="44939"/>
  </r>
  <r>
    <d v="2023-01-13T00:00:00"/>
    <d v="1899-12-30T10:30:00"/>
    <m/>
    <n v="3260"/>
    <n v="110923"/>
    <x v="0"/>
    <s v="S60"/>
    <m/>
    <s v="K3082007"/>
    <s v="65L934"/>
    <s v="SANCHEZ HERNANDEZ JULIA DOLORES"/>
    <s v="PRIUS16-"/>
    <s v="ECAZA"/>
    <d v="1899-12-30T10:45:00"/>
    <d v="1899-12-30T14:00:00"/>
    <s v="AC"/>
    <n v="2019"/>
    <m/>
    <x v="0"/>
    <x v="0"/>
    <x v="0"/>
    <m/>
    <m/>
    <m/>
    <m/>
    <m/>
    <n v="44939"/>
  </r>
  <r>
    <d v="2023-01-13T00:00:00"/>
    <d v="1899-12-30T10:45:00"/>
    <m/>
    <n v="1899"/>
    <n v="110867"/>
    <x v="1"/>
    <s v="S10 (CTE. LLEGA 10:30 AM)"/>
    <s v="MOVIL SMA"/>
    <s v="P6006059"/>
    <s v="SP"/>
    <s v="ENLACES TURISTICOS DEL BAJIO SA DE CV"/>
    <s v="HIACE"/>
    <s v="JFL"/>
    <s v="MOV"/>
    <s v="SMA"/>
    <s v="TDGR"/>
    <n v="2023"/>
    <m/>
    <x v="0"/>
    <x v="0"/>
    <x v="0"/>
    <m/>
    <m/>
    <m/>
    <m/>
    <m/>
    <n v="44939"/>
  </r>
  <r>
    <d v="2023-01-13T00:00:00"/>
    <d v="1899-12-30T11:00:00"/>
    <m/>
    <n v="1899"/>
    <n v="110875"/>
    <x v="0"/>
    <s v="S130"/>
    <m/>
    <s v="GP521197"/>
    <s v="GRT3896"/>
    <s v="CASTILLO ALVAREZ MAYRA GUADALUPE"/>
    <s v="COROLLA"/>
    <s v="ECAZA"/>
    <d v="1899-12-30T11:30:00"/>
    <d v="1899-12-30T14:00:00"/>
    <s v="AC"/>
    <n v="2016"/>
    <m/>
    <x v="0"/>
    <x v="0"/>
    <x v="0"/>
    <m/>
    <m/>
    <m/>
    <m/>
    <m/>
    <n v="44939"/>
  </r>
  <r>
    <d v="2023-01-13T00:00:00"/>
    <d v="1899-12-30T11:00:00"/>
    <m/>
    <n v="6599"/>
    <n v="110915"/>
    <x v="0"/>
    <s v="S80"/>
    <m/>
    <s v="LP022628"/>
    <s v="GRK788D"/>
    <s v="GASCA GASCA MARIA TERESA"/>
    <s v="COROLLA"/>
    <s v="JFL"/>
    <d v="1899-12-30T11:15:00"/>
    <d v="1899-12-30T14:00:00"/>
    <s v="JOAM"/>
    <n v="2020"/>
    <m/>
    <x v="0"/>
    <x v="0"/>
    <x v="4"/>
    <d v="2023-01-18T00:00:00"/>
    <s v="whats"/>
    <s v="si"/>
    <s v="pide se  re programe por su trabajo no va poder acudir"/>
    <d v="2023-01-11T00:00:00"/>
    <n v="2"/>
  </r>
  <r>
    <d v="2023-01-13T00:00:00"/>
    <d v="1899-12-30T11:00:00"/>
    <m/>
    <n v="4814"/>
    <n v="110944"/>
    <x v="0"/>
    <s v="S220 / A Y B / DIAG. CINTURONES DE SEGURIDAD / COLOCAR BIRLOS DE SEGURIDAD (LOS QUE FALTAN)"/>
    <m/>
    <s v="FM186000"/>
    <s v="GB6391D"/>
    <s v="MUNICIPIO DE TARIMORO GUANAJUATO"/>
    <s v="TACOMA"/>
    <s v="LALC"/>
    <d v="1899-12-30T13:00:00"/>
    <d v="1899-12-30T18:00:00"/>
    <s v="JOAM / CAAA"/>
    <n v="2015"/>
    <m/>
    <x v="0"/>
    <x v="0"/>
    <x v="0"/>
    <m/>
    <m/>
    <m/>
    <m/>
    <m/>
    <n v="44939"/>
  </r>
  <r>
    <d v="2023-01-13T00:00:00"/>
    <d v="1899-12-30T11:15:00"/>
    <m/>
    <n v="1899"/>
    <n v="110876"/>
    <x v="3"/>
    <s v="S30 (CTE. LLEGA A LAS 11:00 AM)"/>
    <s v="MOVIL SMA"/>
    <s v="MW172818"/>
    <s v="GLT228E"/>
    <s v="GARCIA GARCIA MANUEL"/>
    <s v="RAV419-"/>
    <s v="JFL"/>
    <s v="MOV"/>
    <s v="SMA"/>
    <s v="TDGR"/>
    <n v="2021"/>
    <m/>
    <x v="0"/>
    <x v="0"/>
    <x v="0"/>
    <m/>
    <m/>
    <m/>
    <m/>
    <m/>
    <n v="44939"/>
  </r>
  <r>
    <d v="2023-01-13T00:00:00"/>
    <d v="1899-12-30T11:15:00"/>
    <m/>
    <n v="6599"/>
    <n v="110903"/>
    <x v="2"/>
    <s v="S160"/>
    <s v="EXPRESS"/>
    <s v="J0257927"/>
    <s v="SU1006D"/>
    <s v="IRRITEC MEXICO SISTEMAS DE RIEGO SA DE CV"/>
    <s v="HILUX"/>
    <s v="LALC"/>
    <d v="1899-12-30T12:30:00"/>
    <d v="1899-12-30T17:00:00"/>
    <s v="CEPE / OMRG"/>
    <n v="2018"/>
    <m/>
    <x v="0"/>
    <x v="0"/>
    <x v="0"/>
    <m/>
    <m/>
    <m/>
    <m/>
    <m/>
    <n v="44939"/>
  </r>
  <r>
    <d v="2023-01-13T00:00:00"/>
    <d v="1899-12-30T11:30:00"/>
    <m/>
    <n v="1899"/>
    <n v="110933"/>
    <x v="1"/>
    <s v="S150"/>
    <s v="EXPRESS"/>
    <s v="H1079135"/>
    <s v="GRZ449E"/>
    <s v="METALFRIO SOLUTIONS MEXICO SA DE CV"/>
    <s v="YARIS"/>
    <s v="LALC"/>
    <d v="1899-12-30T12:15:00"/>
    <d v="1899-12-30T17:00:00"/>
    <s v="CEPE / OMRG"/>
    <n v="2017"/>
    <m/>
    <x v="0"/>
    <x v="0"/>
    <x v="0"/>
    <m/>
    <m/>
    <m/>
    <m/>
    <m/>
    <n v="44939"/>
  </r>
  <r>
    <d v="2023-01-13T00:00:00"/>
    <d v="1899-12-30T11:30:00"/>
    <m/>
    <n v="754"/>
    <n v="110941"/>
    <x v="2"/>
    <s v="DIAG. DAÑO EN LODERA LLANTA DERECHA (REV. MANGUERA CHISQUETEROS)"/>
    <m/>
    <s v="MJ003168"/>
    <s v="65L438"/>
    <s v="AGUILARES SPR DE RL"/>
    <s v="COROLLA HV"/>
    <s v="JFL"/>
    <d v="1899-12-30T12:15:00"/>
    <s v="DIAG"/>
    <s v="GALC / FTP"/>
    <n v="2021"/>
    <m/>
    <x v="0"/>
    <x v="0"/>
    <x v="0"/>
    <m/>
    <m/>
    <m/>
    <m/>
    <m/>
    <n v="44939"/>
  </r>
  <r>
    <d v="2023-01-13T00:00:00"/>
    <d v="1899-12-30T11:30:00"/>
    <m/>
    <n v="2699"/>
    <n v="110949"/>
    <x v="1"/>
    <s v="S90 / A Y B"/>
    <m/>
    <s v="JP738810"/>
    <s v="GXH842C"/>
    <s v="MERCADO LULE RICARDO"/>
    <s v="COROLLA"/>
    <s v="ECAZA"/>
    <d v="1899-12-30T12:45:00"/>
    <d v="1899-12-30T16:00:00"/>
    <s v="AC"/>
    <n v="2018"/>
    <m/>
    <x v="0"/>
    <x v="0"/>
    <x v="0"/>
    <m/>
    <m/>
    <m/>
    <m/>
    <m/>
    <n v="44939"/>
  </r>
  <r>
    <d v="2023-01-13T00:00:00"/>
    <d v="1899-12-30T12:00:00"/>
    <m/>
    <n v="1899"/>
    <n v="110768"/>
    <x v="0"/>
    <s v="S230"/>
    <m/>
    <s v="AC268739"/>
    <s v="GWA552D"/>
    <s v="HERNANDEZ SANCHEZ DAVID RAFAEL"/>
    <s v="COROLLA"/>
    <s v="JFL"/>
    <d v="1899-12-30T12:15:00"/>
    <d v="1899-12-30T17:00:00"/>
    <s v="CSN"/>
    <n v="2010"/>
    <m/>
    <x v="0"/>
    <x v="0"/>
    <x v="0"/>
    <m/>
    <m/>
    <m/>
    <m/>
    <m/>
    <n v="44939"/>
  </r>
  <r>
    <d v="2023-01-13T00:00:00"/>
    <d v="1899-12-30T12:00:00"/>
    <m/>
    <n v="1899"/>
    <n v="110936"/>
    <x v="1"/>
    <s v="S70"/>
    <s v="EXPRESS"/>
    <s v="KS967878"/>
    <s v="GRP535E"/>
    <s v="VALDEZ DAVENPORT MARK ANTHONY"/>
    <s v="SIENNA"/>
    <s v="LALC"/>
    <d v="1899-12-30T14:00:00"/>
    <d v="1899-12-30T17:00:00"/>
    <s v="CEPE / OMRG"/>
    <n v="2019"/>
    <m/>
    <x v="0"/>
    <x v="0"/>
    <x v="3"/>
    <d v="2023-01-12T00:00:00"/>
    <s v="whats"/>
    <s v="si"/>
    <s v="Comentarios del cliente: Hijole esta de caro! Hmm 🤔 no ay descuentos en los próximo meses? Bueno yo le envío mensaje después Cancele la cita, muchas gracias"/>
    <d v="2023-01-12T00:00:00"/>
    <n v="1"/>
  </r>
  <r>
    <d v="2023-01-13T00:00:00"/>
    <d v="1899-12-30T12:15:00"/>
    <m/>
    <n v="1899"/>
    <n v="110920"/>
    <x v="0"/>
    <s v="S130 (CTE. LLEGA A LAS 12:00 PM)"/>
    <s v="MOVIL SMA"/>
    <s v="FW310379"/>
    <s v="GNS226D"/>
    <s v="PEREZ SALDAÑA ROBERTO"/>
    <s v="RAV4"/>
    <s v="JFL"/>
    <s v="MOV"/>
    <s v="SMA"/>
    <s v="TDGR"/>
    <n v="2015"/>
    <m/>
    <x v="0"/>
    <x v="0"/>
    <x v="0"/>
    <m/>
    <m/>
    <m/>
    <m/>
    <m/>
    <n v="44939"/>
  </r>
  <r>
    <d v="2023-01-13T00:00:00"/>
    <d v="1899-12-30T12:30:00"/>
    <m/>
    <n v="2699"/>
    <n v="110953"/>
    <x v="1"/>
    <s v="S70 / A Y B"/>
    <m/>
    <s v="K1176518"/>
    <s v="GGH663D"/>
    <s v="GALLEGOS GUTIERREZ HAKIM"/>
    <s v="YARIS"/>
    <s v="JFL"/>
    <d v="1899-12-30T14:30:00"/>
    <d v="1899-12-30T17:30:00"/>
    <s v="CSN / CAAA"/>
    <n v="2019"/>
    <m/>
    <x v="0"/>
    <x v="0"/>
    <x v="0"/>
    <m/>
    <m/>
    <m/>
    <m/>
    <m/>
    <n v="44939"/>
  </r>
  <r>
    <d v="2023-01-13T00:00:00"/>
    <d v="1899-12-30T12:30:00"/>
    <m/>
    <n v="2699"/>
    <n v="110971"/>
    <x v="1"/>
    <s v="S50 / A Y B"/>
    <s v="EXPRESS"/>
    <s v="MJ0330670"/>
    <s v="67L454"/>
    <s v="TRAHESA SA DE CV"/>
    <s v="COROLLA HV"/>
    <s v="LALC"/>
    <d v="1899-12-30T13:45:00"/>
    <d v="1899-12-30T18:00:00"/>
    <s v="CEPE / OMRG / AC"/>
    <n v="2021"/>
    <m/>
    <x v="0"/>
    <x v="0"/>
    <x v="0"/>
    <m/>
    <m/>
    <m/>
    <m/>
    <m/>
    <n v="44939"/>
  </r>
  <r>
    <d v="2023-01-13T00:00:00"/>
    <d v="1899-12-30T13:00:00"/>
    <m/>
    <n v="0"/>
    <n v="110938"/>
    <x v="2"/>
    <s v="A Y F (EMPLEADO TOYOTA CELAYA)"/>
    <m/>
    <s v="K6101644"/>
    <s v="UKT628H"/>
    <s v="BAEZA LOPEZ ANA KAREN"/>
    <s v="SWIFT"/>
    <s v="LALC"/>
    <d v="1899-12-30T14:00:00"/>
    <d v="1899-12-30T18:00:00"/>
    <s v="CSN"/>
    <n v="2019"/>
    <m/>
    <x v="0"/>
    <x v="0"/>
    <x v="0"/>
    <m/>
    <m/>
    <m/>
    <m/>
    <m/>
    <n v="44939"/>
  </r>
  <r>
    <d v="2023-01-13T00:00:00"/>
    <d v="1899-12-30T13:00:00"/>
    <m/>
    <n v="3260"/>
    <n v="110952"/>
    <x v="3"/>
    <s v="S60"/>
    <s v="EXPRESS"/>
    <s v="C0002100"/>
    <s v="FZ1040B"/>
    <s v="JIMENEZ JIMENEZ ROGELIO"/>
    <s v="HILUX"/>
    <s v="ECAZA"/>
    <d v="1899-12-30T14:00:00"/>
    <d v="1899-12-30T17:00:00"/>
    <s v="CEPE / OMRG"/>
    <n v="2012"/>
    <m/>
    <x v="0"/>
    <x v="0"/>
    <x v="0"/>
    <m/>
    <m/>
    <m/>
    <m/>
    <m/>
    <n v="44939"/>
  </r>
  <r>
    <d v="2023-01-13T00:00:00"/>
    <d v="1899-12-30T14:30:00"/>
    <m/>
    <n v="754"/>
    <n v="110886"/>
    <x v="2"/>
    <s v="DIAG. MAL OLOR EN AIRE ACC"/>
    <m/>
    <s v="MW129818"/>
    <s v="GJP137E"/>
    <s v="GARCIA FLORES GUILLERMO ISAAC"/>
    <s v="RAV419-"/>
    <s v="JFL"/>
    <d v="1899-12-30T15:00:00"/>
    <s v="DIAG"/>
    <s v="GALC / FTP"/>
    <n v="2021"/>
    <m/>
    <x v="0"/>
    <x v="0"/>
    <x v="0"/>
    <m/>
    <m/>
    <m/>
    <m/>
    <m/>
    <n v="44939"/>
  </r>
  <r>
    <d v="2023-01-13T00:00:00"/>
    <d v="1899-12-30T15:00:00"/>
    <m/>
    <n v="5330"/>
    <n v="110965"/>
    <x v="2"/>
    <s v="S120"/>
    <m/>
    <s v="L3000597"/>
    <s v="66L264"/>
    <s v="GRUPO PARLAMENTARIO DEL PARTIDO ACCION NACIONAL EN LA CAMARA DE DIPUTADOS"/>
    <s v="PRIUS16-"/>
    <s v="ECAZA"/>
    <d v="1899-12-30T15:15:00"/>
    <d v="1899-12-30T18:00:00"/>
    <s v="CSN"/>
    <n v="2020"/>
    <m/>
    <x v="0"/>
    <x v="0"/>
    <x v="0"/>
    <m/>
    <m/>
    <m/>
    <m/>
    <m/>
    <n v="44939"/>
  </r>
  <r>
    <d v="2023-01-14T00:00:00"/>
    <d v="1899-12-30T08:00:00"/>
    <m/>
    <n v="6599"/>
    <n v="110252"/>
    <x v="1"/>
    <s v="S80 / CANALIZAR CON H Y P PARA COTIZACIÓN DE PINTURA)"/>
    <s v="EXPRESS"/>
    <s v="J1130809"/>
    <s v="GLZ874C"/>
    <s v="LOZOYA MORENO EDUARDO"/>
    <s v="YARIS"/>
    <s v="LALC"/>
    <d v="1899-12-30T08:15:00"/>
    <d v="1899-12-30T10:15:00"/>
    <s v="CEPE / OMRG"/>
    <n v="2018"/>
    <m/>
    <x v="0"/>
    <x v="0"/>
    <x v="0"/>
    <m/>
    <m/>
    <m/>
    <m/>
    <m/>
    <n v="44940"/>
  </r>
  <r>
    <d v="2023-01-14T00:00:00"/>
    <d v="1899-12-30T08:00:00"/>
    <m/>
    <n v="1899"/>
    <n v="110939"/>
    <x v="0"/>
    <s v="S70"/>
    <m/>
    <s v="K3087380"/>
    <s v="07F268"/>
    <s v="RODRIGUEZ BARAJAS ISRAEL"/>
    <s v="PRIUS16-"/>
    <s v="ECAZA"/>
    <d v="1899-12-30T08:15:00"/>
    <d v="1899-12-30T11:00:00"/>
    <s v="AC"/>
    <n v="2019"/>
    <m/>
    <x v="0"/>
    <x v="0"/>
    <x v="0"/>
    <m/>
    <m/>
    <m/>
    <m/>
    <m/>
    <n v="44940"/>
  </r>
  <r>
    <d v="2023-01-14T00:00:00"/>
    <d v="1899-12-30T08:15:00"/>
    <m/>
    <n v="3260"/>
    <n v="110776"/>
    <x v="0"/>
    <s v="S20"/>
    <m/>
    <s v="NJ019495"/>
    <s v="GNJ386E"/>
    <s v="MUÑOZ BAEZA SERGIO GUILLERMO"/>
    <s v="RAIZE"/>
    <s v="JFL"/>
    <d v="1899-12-30T08:30:00"/>
    <d v="1899-12-30T11:00:00"/>
    <s v="JOAM"/>
    <n v="2022"/>
    <m/>
    <x v="0"/>
    <x v="0"/>
    <x v="0"/>
    <m/>
    <m/>
    <m/>
    <m/>
    <m/>
    <n v="44940"/>
  </r>
  <r>
    <d v="2023-01-14T00:00:00"/>
    <d v="1899-12-30T08:15:00"/>
    <m/>
    <n v="6599"/>
    <n v="110824"/>
    <x v="2"/>
    <s v="S160"/>
    <m/>
    <s v="HS230473"/>
    <s v="GPN259E"/>
    <s v="JOSE DE JESUS CASTELLANOS AMADOR"/>
    <s v="HIGHLANDER"/>
    <s v="ECAZA"/>
    <d v="1899-12-30T09:45:00"/>
    <d v="1899-12-30T12:00:00"/>
    <s v="AC"/>
    <n v="2017"/>
    <m/>
    <x v="0"/>
    <x v="0"/>
    <x v="0"/>
    <m/>
    <m/>
    <m/>
    <m/>
    <m/>
    <n v="44940"/>
  </r>
  <r>
    <d v="2023-01-14T00:00:00"/>
    <d v="1899-12-30T08:45:00"/>
    <m/>
    <n v="5715"/>
    <n v="110780"/>
    <x v="1"/>
    <s v="S90 / INST. BALATAS DELANTERAS / A Y B"/>
    <s v="EXPRESS"/>
    <s v="H1051473"/>
    <s v="GNU517D"/>
    <s v="MENDOZA MOYA MARIA ISABEL"/>
    <s v="YARIS"/>
    <s v="LALC"/>
    <d v="1899-12-30T09:00:00"/>
    <d v="1899-12-30T14:00:00"/>
    <s v="TDGR / JOAM / CEPE"/>
    <n v="2017"/>
    <m/>
    <x v="0"/>
    <x v="0"/>
    <x v="10"/>
    <d v="2023-01-04T00:00:00"/>
    <s v="whats"/>
    <s v="si"/>
    <s v="Cliente nos comenta que tu que ir por un mandado y se le hizo tarde y no pudo lelgar a su cita"/>
    <d v="2023-01-08T00:00:00"/>
    <n v="6"/>
  </r>
  <r>
    <d v="2023-01-14T00:00:00"/>
    <d v="1899-12-30T08:45:00"/>
    <m/>
    <n v="2699"/>
    <n v="110855"/>
    <x v="1"/>
    <s v="S70 / AY B"/>
    <s v="EXPRESS"/>
    <s v="M0420728"/>
    <s v="SP"/>
    <s v="GARCIA MURO JONANTHAN"/>
    <s v="HILUX"/>
    <s v="ECAZA"/>
    <d v="1899-12-30T09:00:00"/>
    <d v="1899-12-30T11:00:00"/>
    <s v="CEPE / OMRG / TDGR"/>
    <n v="2021"/>
    <m/>
    <x v="0"/>
    <x v="0"/>
    <x v="0"/>
    <m/>
    <m/>
    <m/>
    <m/>
    <m/>
    <n v="44940"/>
  </r>
  <r>
    <d v="2023-01-14T00:00:00"/>
    <d v="1899-12-30T09:00:00"/>
    <m/>
    <n v="1899"/>
    <n v="110216"/>
    <x v="0"/>
    <s v="S70"/>
    <m/>
    <s v="H1084284"/>
    <s v="GJA936E"/>
    <s v="CARDENAS GOMEZ MARY DIANA"/>
    <s v="YARIS"/>
    <s v="ECAZA"/>
    <d v="1899-12-30T09:15:00"/>
    <d v="1899-12-30T12:00:00"/>
    <s v="AC"/>
    <n v="2017"/>
    <m/>
    <x v="0"/>
    <x v="0"/>
    <x v="0"/>
    <m/>
    <m/>
    <m/>
    <m/>
    <m/>
    <n v="44940"/>
  </r>
  <r>
    <d v="2023-01-14T00:00:00"/>
    <d v="1899-12-30T09:00:00"/>
    <m/>
    <n v="5140"/>
    <n v="110440"/>
    <x v="0"/>
    <s v="S100 / INST. BANDA ACC"/>
    <m/>
    <s v="H1074980"/>
    <s v="GVF982C"/>
    <s v="CARRION VEGA MA. GUADALUPE"/>
    <s v="YARIS"/>
    <s v="LALC"/>
    <d v="1899-12-30T09:15:00"/>
    <d v="1899-12-30T12:00:00"/>
    <s v="JOAM"/>
    <n v="2017"/>
    <m/>
    <x v="0"/>
    <x v="0"/>
    <x v="0"/>
    <m/>
    <m/>
    <m/>
    <m/>
    <m/>
    <n v="44940"/>
  </r>
  <r>
    <d v="2023-01-14T00:00:00"/>
    <d v="1899-12-30T09:00:00"/>
    <m/>
    <n v="5140"/>
    <n v="110914"/>
    <x v="1"/>
    <s v="S100"/>
    <s v="EXPRESS"/>
    <s v="EP084161"/>
    <s v="GTE826C"/>
    <s v="LANDEROS PEREZ MA ELENA"/>
    <s v="COROLLA"/>
    <s v="JFL"/>
    <d v="1899-12-30T09:30:00"/>
    <d v="1899-12-30T12:00:00"/>
    <s v="CEPE / OMRG"/>
    <n v="2014"/>
    <m/>
    <x v="0"/>
    <x v="0"/>
    <x v="0"/>
    <m/>
    <m/>
    <m/>
    <m/>
    <m/>
    <n v="44940"/>
  </r>
  <r>
    <d v="2023-01-14T00:00:00"/>
    <d v="1899-12-30T09:30:00"/>
    <m/>
    <n v="377"/>
    <n v="110922"/>
    <x v="2"/>
    <s v="REEMP. DE BATERIA AUXILIAR"/>
    <m/>
    <s v="K3077625"/>
    <s v="65L193"/>
    <s v="CUELLAR REYES YURAK MANUEL"/>
    <s v="PRIUS16-"/>
    <s v="ECAZA"/>
    <d v="1899-12-30T11:30:00"/>
    <d v="1899-12-30T14:00:00"/>
    <s v="CEPE / OMRG"/>
    <n v="2019"/>
    <m/>
    <x v="0"/>
    <x v="0"/>
    <x v="0"/>
    <m/>
    <m/>
    <m/>
    <m/>
    <m/>
    <n v="44940"/>
  </r>
  <r>
    <d v="2023-01-14T00:00:00"/>
    <d v="1899-12-30T09:30:00"/>
    <m/>
    <n v="1899"/>
    <n v="110926"/>
    <x v="0"/>
    <s v="S50"/>
    <s v="EXPRESS"/>
    <s v="M1147429"/>
    <s v="29F706"/>
    <s v="YINSHAN SA DE CV"/>
    <s v="PRIUS C"/>
    <s v="LALC"/>
    <d v="1899-12-30T10:00:00"/>
    <d v="1899-12-30T12:30:00"/>
    <s v="CEPE / OMRG"/>
    <n v="2021"/>
    <m/>
    <x v="0"/>
    <x v="0"/>
    <x v="0"/>
    <m/>
    <m/>
    <m/>
    <m/>
    <m/>
    <n v="44940"/>
  </r>
  <r>
    <d v="2023-01-14T00:00:00"/>
    <d v="1899-12-30T10:00:00"/>
    <m/>
    <n v="2699"/>
    <n v="110757"/>
    <x v="3"/>
    <s v="S30 / A Y B"/>
    <s v="EXPRESS"/>
    <s v="JK024055"/>
    <s v="GST812A"/>
    <s v="CERDA RUIZ MA. LETICIA"/>
    <s v="AVANZA"/>
    <s v="LALC"/>
    <d v="1899-12-30T10:30:00"/>
    <d v="1899-12-30T13:45:00"/>
    <s v="CEPE / OMRG / TDGR"/>
    <n v="2018"/>
    <m/>
    <x v="0"/>
    <x v="0"/>
    <x v="4"/>
    <d v="2023-01-14T00:00:00"/>
    <s v="whats"/>
    <s v="si"/>
    <s v="SOLICITO CITA PARA EL 16/01 Y POSTERIORMENTE PARA EL 26/01"/>
    <d v="2023-01-26T00:00:00"/>
    <n v="-12"/>
  </r>
  <r>
    <d v="2023-01-14T00:00:00"/>
    <d v="1899-12-30T10:00:00"/>
    <m/>
    <n v="1472"/>
    <n v="110929"/>
    <x v="1"/>
    <s v="A Y F (RECIBE EDGAR)"/>
    <s v="EXPRESS"/>
    <s v="MC149972"/>
    <s v="SP"/>
    <s v="BALLESTEROS GUZMAN SERGIO"/>
    <s v="RAV4"/>
    <s v="JFL"/>
    <d v="1899-12-30T10:50:00"/>
    <d v="1899-12-30T12:30:00"/>
    <s v="CEPE / OMRG"/>
    <n v="2021"/>
    <m/>
    <x v="0"/>
    <x v="0"/>
    <x v="0"/>
    <m/>
    <m/>
    <m/>
    <m/>
    <m/>
    <n v="44940"/>
  </r>
  <r>
    <d v="2023-01-14T00:00:00"/>
    <d v="1899-12-30T10:30:00"/>
    <m/>
    <n v="0"/>
    <n v="110787"/>
    <x v="1"/>
    <s v="CAMBIO TUERCAS DE SEGURIDAD (4 LLANTAS, COMPRÓ LAS PZAS EN REFACCIONES)"/>
    <m/>
    <s v="KR074954"/>
    <s v="GSF828D"/>
    <s v="VITAL PUENTE SUSANA"/>
    <s v="CHR"/>
    <s v="LALC"/>
    <d v="1899-12-30T12:00:00"/>
    <d v="1899-12-30T14:00:00"/>
    <s v="JOAM"/>
    <n v="2019"/>
    <m/>
    <x v="0"/>
    <x v="0"/>
    <x v="0"/>
    <m/>
    <m/>
    <m/>
    <m/>
    <m/>
    <n v="44940"/>
  </r>
  <r>
    <d v="2023-01-14T00:00:00"/>
    <d v="1899-12-30T10:30:00"/>
    <m/>
    <n v="1614.15"/>
    <n v="110818"/>
    <x v="0"/>
    <s v="S90 (EMPLEADO TOYOTA)"/>
    <m/>
    <s v="KY513547"/>
    <s v="GJD721D"/>
    <s v="PALMA BOLAÑOS JAVIER"/>
    <s v="YARIS R"/>
    <s v="JFL"/>
    <d v="1899-12-30T10:45:00"/>
    <d v="1899-12-30T13:00:00"/>
    <s v="AC"/>
    <n v="2019"/>
    <m/>
    <x v="0"/>
    <x v="0"/>
    <x v="0"/>
    <m/>
    <m/>
    <m/>
    <m/>
    <m/>
    <n v="44940"/>
  </r>
  <r>
    <d v="2023-01-14T00:00:00"/>
    <d v="1899-12-30T10:30:00"/>
    <m/>
    <n v="5330"/>
    <n v="110845"/>
    <x v="2"/>
    <s v="S40"/>
    <s v="EXPRESS"/>
    <s v="MP226751"/>
    <s v="GJR113E"/>
    <s v="REHAU SA DE CV"/>
    <s v="COROLLA"/>
    <s v="ECAZA"/>
    <d v="1899-12-30T12:00:00"/>
    <d v="1899-12-30T14:00:00"/>
    <s v="CEPE"/>
    <n v="2021"/>
    <m/>
    <x v="0"/>
    <x v="0"/>
    <x v="0"/>
    <m/>
    <m/>
    <m/>
    <m/>
    <m/>
    <n v="44940"/>
  </r>
  <r>
    <d v="2023-01-14T00:00:00"/>
    <d v="1899-12-30T11:00:00"/>
    <m/>
    <n v="1899"/>
    <n v="110610"/>
    <x v="0"/>
    <s v="S130"/>
    <m/>
    <s v="H1003924"/>
    <s v="GSV737C"/>
    <s v="ANGOLI GARCIA NANCY FABIOLA"/>
    <s v="YARIS"/>
    <s v="LALC"/>
    <d v="1899-12-30T11:30:00"/>
    <d v="1899-12-30T14:00:00"/>
    <s v="AC"/>
    <n v="2017"/>
    <m/>
    <x v="0"/>
    <x v="0"/>
    <x v="0"/>
    <m/>
    <m/>
    <m/>
    <m/>
    <m/>
    <n v="44940"/>
  </r>
  <r>
    <d v="2023-01-14T00:00:00"/>
    <d v="1899-12-30T11:00:00"/>
    <m/>
    <n v="1899"/>
    <n v="110839"/>
    <x v="1"/>
    <s v="S70"/>
    <m/>
    <s v="HW622470"/>
    <s v="SP"/>
    <s v="UGALDE LOPEZ MARGARITA"/>
    <s v="RAV4"/>
    <s v="ECAZA"/>
    <d v="1899-12-30T12:15:00"/>
    <d v="1899-12-30T14:00:00"/>
    <s v="AC"/>
    <n v="2017"/>
    <m/>
    <x v="0"/>
    <x v="0"/>
    <x v="0"/>
    <m/>
    <m/>
    <m/>
    <m/>
    <m/>
    <n v="44940"/>
  </r>
  <r>
    <d v="2023-01-16T00:00:00"/>
    <d v="1899-12-30T08:00:00"/>
    <m/>
    <n v="1899"/>
    <n v="110823"/>
    <x v="0"/>
    <s v="S110"/>
    <m/>
    <s v="H1396026"/>
    <s v="GT7357C"/>
    <s v="TORRES SUBIAS JOSE LUIS"/>
    <s v="HILUX"/>
    <s v="LALC"/>
    <d v="1899-12-30T08:30:00"/>
    <d v="1899-12-30T11:00:00"/>
    <s v="AC"/>
    <n v="2017"/>
    <m/>
    <x v="0"/>
    <x v="0"/>
    <x v="0"/>
    <m/>
    <m/>
    <m/>
    <m/>
    <m/>
    <n v="44942"/>
  </r>
  <r>
    <d v="2023-01-16T00:00:00"/>
    <d v="1899-12-30T08:00:00"/>
    <m/>
    <n v="1899"/>
    <n v="110966"/>
    <x v="1"/>
    <s v="S210"/>
    <s v="EXPRESS"/>
    <s v="CU570311"/>
    <s v="GST9665"/>
    <s v="UNIDAD DE CAPACITACION INTEGRADA VAMISEF S"/>
    <s v="CAMRY"/>
    <s v="ECAZA"/>
    <d v="1899-12-30T08:15:00"/>
    <d v="1899-12-30T11:30:00"/>
    <s v="OMRG"/>
    <n v="2012"/>
    <m/>
    <x v="0"/>
    <x v="0"/>
    <x v="0"/>
    <m/>
    <m/>
    <m/>
    <m/>
    <m/>
    <n v="44942"/>
  </r>
  <r>
    <d v="2023-01-16T00:00:00"/>
    <d v="1899-12-30T08:00:00"/>
    <m/>
    <n v="2699"/>
    <n v="110995"/>
    <x v="0"/>
    <s v="S30 / A Y B (RECIBE EDGAR)"/>
    <m/>
    <s v="M1321344"/>
    <s v="GS5431C"/>
    <s v="LEON MIRELES EDGAR FILEMON"/>
    <s v="HILUX"/>
    <s v="JFL"/>
    <d v="1899-12-30T08:30:00"/>
    <d v="1899-12-30T11:00:00"/>
    <s v="CEPE / TDGR"/>
    <n v="2021"/>
    <m/>
    <x v="0"/>
    <x v="0"/>
    <x v="0"/>
    <m/>
    <m/>
    <m/>
    <m/>
    <m/>
    <n v="44942"/>
  </r>
  <r>
    <d v="2023-01-16T00:00:00"/>
    <d v="1899-12-30T08:15:00"/>
    <m/>
    <n v="4060"/>
    <n v="110958"/>
    <x v="1"/>
    <s v="S20 / A Y B"/>
    <m/>
    <s v="NJ047504"/>
    <s v="68L210"/>
    <s v="SANTANA SALAZAR YERALDI"/>
    <s v="COROLLA HV"/>
    <s v="ECAZA"/>
    <d v="1899-12-30T08:30:00"/>
    <d v="1899-12-30T13:00:00"/>
    <s v="CAAA / TDGR"/>
    <n v="2022"/>
    <m/>
    <x v="0"/>
    <x v="0"/>
    <x v="0"/>
    <m/>
    <m/>
    <m/>
    <m/>
    <m/>
    <n v="44942"/>
  </r>
  <r>
    <d v="2023-01-16T00:00:00"/>
    <d v="1899-12-30T08:15:00"/>
    <m/>
    <n v="1899"/>
    <n v="110970"/>
    <x v="0"/>
    <s v="S170"/>
    <m/>
    <s v="G1449504"/>
    <s v="GVU2571"/>
    <s v="NOVOA ACEVEDO J JESUS"/>
    <s v="YARIS"/>
    <s v="LALC"/>
    <d v="1899-12-30T08:30:00"/>
    <d v="1899-12-30T11:30:00"/>
    <s v="FTP"/>
    <n v="2016"/>
    <m/>
    <x v="0"/>
    <x v="0"/>
    <x v="0"/>
    <m/>
    <m/>
    <m/>
    <m/>
    <m/>
    <n v="44942"/>
  </r>
  <r>
    <d v="2023-01-16T00:00:00"/>
    <d v="1899-12-30T08:30:00"/>
    <m/>
    <n v="1899"/>
    <n v="110860"/>
    <x v="1"/>
    <s v="S10"/>
    <s v="EXPRESS"/>
    <s v="N3014098"/>
    <s v="SP"/>
    <s v="ZAVALA CAMPOS ERICK ANTONIO"/>
    <s v="AVANZA"/>
    <s v="ECAZA"/>
    <d v="1899-12-30T08:45:00"/>
    <d v="1899-12-30T11:45:00"/>
    <s v="OMRG"/>
    <n v="2022"/>
    <m/>
    <x v="0"/>
    <x v="0"/>
    <x v="0"/>
    <m/>
    <m/>
    <m/>
    <m/>
    <m/>
    <n v="44942"/>
  </r>
  <r>
    <d v="2023-01-16T00:00:00"/>
    <d v="1899-12-30T08:30:00"/>
    <m/>
    <n v="6599"/>
    <n v="110997"/>
    <x v="1"/>
    <s v="S80 (RECIBE EDGAR)"/>
    <s v="EXPRESS"/>
    <s v="J1097852"/>
    <s v="GRD728D"/>
    <s v="VEGA JAMAICA SERGIO"/>
    <s v="YARIS"/>
    <s v="JFL"/>
    <d v="1899-12-30T09:30:00"/>
    <d v="1899-12-30T13:00:00"/>
    <s v="OMRG"/>
    <n v="2018"/>
    <m/>
    <x v="0"/>
    <x v="0"/>
    <x v="0"/>
    <m/>
    <m/>
    <m/>
    <m/>
    <m/>
    <n v="44942"/>
  </r>
  <r>
    <d v="2023-01-16T00:00:00"/>
    <d v="1899-12-30T08:45:00"/>
    <m/>
    <n v="1899"/>
    <n v="110968"/>
    <x v="0"/>
    <s v="S30"/>
    <m/>
    <s v="M1148789"/>
    <s v="67L793"/>
    <s v="ALTA DIRECCION INMOBILIARIA S.A. DE C.V."/>
    <s v="PRIUS C"/>
    <s v="LALC"/>
    <d v="1899-12-30T09:00:00"/>
    <d v="1899-12-30T11:00:00"/>
    <s v="GALC"/>
    <n v="2021"/>
    <m/>
    <x v="0"/>
    <x v="0"/>
    <x v="0"/>
    <m/>
    <m/>
    <m/>
    <m/>
    <m/>
    <n v="44942"/>
  </r>
  <r>
    <d v="2023-01-16T00:00:00"/>
    <d v="1899-12-30T08:45:00"/>
    <m/>
    <n v="0"/>
    <n v="110974"/>
    <x v="2"/>
    <s v="DPOK: CAMBIO DE BALATAS TRASERAS"/>
    <m/>
    <s v="ES445166"/>
    <s v="GGG186D"/>
    <s v="GRUPO ACEITERO DEL BAJIO SA DE CV"/>
    <s v="SIENNA"/>
    <s v="ECAZA"/>
    <d v="1899-12-30T09:15:00"/>
    <d v="1899-12-30T12:00:00"/>
    <s v="FTP"/>
    <n v="2014"/>
    <m/>
    <x v="0"/>
    <x v="0"/>
    <x v="4"/>
    <d v="2023-01-16T00:00:00"/>
    <s v="whats"/>
    <s v="si"/>
    <s v="NO LLEGARON LAS PZAS. SOLICITADAS Y TUVIMOS QUE REPROGRAMAR SU CITA"/>
    <d v="2023-01-13T00:00:00"/>
    <n v="3"/>
  </r>
  <r>
    <d v="2023-01-16T00:00:00"/>
    <d v="1899-12-30T09:00:00"/>
    <m/>
    <n v="5330"/>
    <n v="110888"/>
    <x v="3"/>
    <s v="S40"/>
    <m/>
    <s v="MS040480"/>
    <s v="GUX786D"/>
    <s v="RANGEL PEREZ LUIS FELIPE"/>
    <s v="HIGHLANDER"/>
    <s v="LALC"/>
    <d v="1899-12-30T09:15:00"/>
    <d v="1899-12-30T12:00:00"/>
    <s v="AC"/>
    <n v="2021"/>
    <m/>
    <x v="0"/>
    <x v="0"/>
    <x v="0"/>
    <m/>
    <m/>
    <m/>
    <m/>
    <m/>
    <n v="44942"/>
  </r>
  <r>
    <d v="2023-01-16T00:00:00"/>
    <d v="1899-12-30T09:00:00"/>
    <m/>
    <n v="1899"/>
    <n v="110940"/>
    <x v="1"/>
    <s v="S130"/>
    <s v="EXPRESS"/>
    <s v="JK016366"/>
    <s v="GXP348C"/>
    <s v="RAMIREZ AVALOS HUMBERTO FAVIO"/>
    <s v="AVANZA"/>
    <s v="ECAZA"/>
    <d v="1899-12-30T09:15:00"/>
    <d v="1899-12-30T13:00:00"/>
    <s v="OMRG"/>
    <n v="2018"/>
    <m/>
    <x v="0"/>
    <x v="0"/>
    <x v="5"/>
    <d v="2023-01-13T00:00:00"/>
    <s v="whats"/>
    <s v="si"/>
    <s v="Buen día disculpe no vamos a poder asistir a la cita de la unidad, La podemos cambiar para el día miércoles de favor"/>
    <d v="2023-01-12T00:00:00"/>
    <n v="4"/>
  </r>
  <r>
    <d v="2023-01-16T00:00:00"/>
    <d v="1899-12-30T09:00:00"/>
    <m/>
    <n v="2699"/>
    <n v="111030"/>
    <x v="1"/>
    <s v="S50 / A Y B (RECIBE EDGAR)"/>
    <m/>
    <s v="MS050756"/>
    <s v="67L322"/>
    <s v="PEREZ PEDROZA MARISOL"/>
    <s v="SIENNA HV"/>
    <s v="JFL"/>
    <d v="1899-12-30T09:15:00"/>
    <d v="1899-12-30T12:00:00"/>
    <s v="CEPE / TDGR"/>
    <n v="2021"/>
    <m/>
    <x v="0"/>
    <x v="0"/>
    <x v="0"/>
    <m/>
    <m/>
    <m/>
    <m/>
    <m/>
    <n v="44942"/>
  </r>
  <r>
    <d v="2023-01-16T00:00:00"/>
    <d v="1899-12-30T09:30:00"/>
    <m/>
    <n v="1899"/>
    <n v="110650"/>
    <x v="1"/>
    <s v="S10"/>
    <s v="EXPRESS"/>
    <s v="N1251291"/>
    <s v="SP"/>
    <s v="DURAN GONZALEZ OLGA ANDREA"/>
    <s v="YARIS"/>
    <s v="LALC"/>
    <d v="1899-12-30T10:45:00"/>
    <d v="1899-12-30T12:30:00"/>
    <s v="OMRG"/>
    <n v="2022"/>
    <m/>
    <x v="0"/>
    <x v="0"/>
    <x v="0"/>
    <m/>
    <m/>
    <m/>
    <m/>
    <m/>
    <n v="44942"/>
  </r>
  <r>
    <d v="2023-01-16T00:00:00"/>
    <d v="1899-12-30T09:30:00"/>
    <m/>
    <n v="5140"/>
    <n v="110947"/>
    <x v="2"/>
    <s v="S100"/>
    <m/>
    <s v="GU565148"/>
    <s v="GHV792C"/>
    <s v="MENDEZ ALCANTAR RAFAEL"/>
    <s v="CAMRY"/>
    <s v="ECAZA"/>
    <d v="1899-12-30T09:45:00"/>
    <d v="1899-12-30T12:30:00"/>
    <s v="GALC"/>
    <n v="2016"/>
    <m/>
    <x v="0"/>
    <x v="0"/>
    <x v="0"/>
    <m/>
    <m/>
    <m/>
    <m/>
    <m/>
    <n v="44942"/>
  </r>
  <r>
    <d v="2023-01-16T00:00:00"/>
    <d v="1899-12-30T10:00:00"/>
    <m/>
    <n v="6599"/>
    <n v="110931"/>
    <x v="2"/>
    <s v="S80"/>
    <m/>
    <s v="K1621582"/>
    <s v="SP"/>
    <s v="CASTRO ROMERO LIZBETH"/>
    <s v="PRIUS C"/>
    <s v="ECAZA"/>
    <d v="1899-12-30T10:15:00"/>
    <d v="1899-12-30T13:00:00"/>
    <s v="CEPE"/>
    <n v="2019"/>
    <m/>
    <x v="0"/>
    <x v="0"/>
    <x v="0"/>
    <m/>
    <m/>
    <m/>
    <m/>
    <m/>
    <n v="44942"/>
  </r>
  <r>
    <d v="2023-01-16T00:00:00"/>
    <d v="1899-12-30T10:00:00"/>
    <m/>
    <n v="1899"/>
    <n v="110942"/>
    <x v="3"/>
    <s v="S210"/>
    <m/>
    <s v="AC284075"/>
    <s v="GNK594C"/>
    <s v="GOMEZ YEPIS PABLO"/>
    <s v="COROLLA"/>
    <s v="LALC"/>
    <d v="1899-12-30T10:15:00"/>
    <d v="1899-12-30T13:00:00"/>
    <s v="CAAA"/>
    <n v="2010"/>
    <m/>
    <x v="0"/>
    <x v="0"/>
    <x v="0"/>
    <m/>
    <m/>
    <m/>
    <m/>
    <m/>
    <n v="44942"/>
  </r>
  <r>
    <d v="2023-01-16T00:00:00"/>
    <d v="1899-12-30T10:00:00"/>
    <m/>
    <n v="754"/>
    <n v="110992"/>
    <x v="1"/>
    <s v="DIAG. RUIDO LLANTA DELANTERA IZQ (RECIBE EDGAR)"/>
    <m/>
    <s v="K1407229"/>
    <s v="GV8626B"/>
    <s v="HIDRAULICA TLALOC SA DE CV"/>
    <s v="HILUX"/>
    <s v="JFL"/>
    <d v="1899-12-30T10:15:00"/>
    <s v="DIAG. "/>
    <s v="JOAM / FTP"/>
    <n v="2019"/>
    <m/>
    <x v="0"/>
    <x v="0"/>
    <x v="9"/>
    <d v="2023-01-13T00:00:00"/>
    <s v="whats"/>
    <s v="si"/>
    <s v="Nos indica la empresa hidraulica que la unidad la ocuparon que llamaran para reagendar"/>
    <d v="2023-01-13T00:00:00"/>
    <n v="3"/>
  </r>
  <r>
    <d v="2023-01-16T00:00:00"/>
    <d v="1899-12-30T10:15:00"/>
    <m/>
    <n v="6599"/>
    <n v="110998"/>
    <x v="0"/>
    <s v="S80"/>
    <s v="SERV. MOVIL"/>
    <s v="K1627054"/>
    <s v="66L294"/>
    <s v="FTS AUTOMOTIVE MEXICO SA DE CV"/>
    <s v="PRIUS C"/>
    <s v="LALC"/>
    <s v="SERV. "/>
    <s v="MOV. "/>
    <s v="CSN"/>
    <n v="2019"/>
    <m/>
    <x v="0"/>
    <x v="0"/>
    <x v="0"/>
    <m/>
    <m/>
    <m/>
    <m/>
    <m/>
    <n v="44942"/>
  </r>
  <r>
    <d v="2023-01-16T00:00:00"/>
    <d v="1899-12-30T10:30:00"/>
    <m/>
    <n v="6599"/>
    <n v="110977"/>
    <x v="2"/>
    <s v="S80"/>
    <s v="EXPRESS"/>
    <s v="KK003256"/>
    <s v="G000000"/>
    <s v="CERVANTES PANTOJA MARIA GUADALUPE"/>
    <s v="AVANZA"/>
    <s v="ECAZA"/>
    <d v="1899-12-30T11:00:00"/>
    <d v="1899-12-30T14:00:00"/>
    <s v="OMRG"/>
    <n v="2019"/>
    <m/>
    <x v="0"/>
    <x v="0"/>
    <x v="0"/>
    <m/>
    <m/>
    <m/>
    <m/>
    <m/>
    <n v="44942"/>
  </r>
  <r>
    <d v="2023-01-16T00:00:00"/>
    <d v="1899-12-30T10:45:00"/>
    <m/>
    <n v="5140"/>
    <n v="110999"/>
    <x v="0"/>
    <s v="S100"/>
    <s v="SERV. MOVIL"/>
    <s v="K1626617"/>
    <s v="66L293"/>
    <s v="FTS AUTOMOTIVE MEXICO SA DE CV"/>
    <s v="PRIUS C"/>
    <s v="LALC"/>
    <s v="SERV. "/>
    <s v="MOV. "/>
    <s v="CSN"/>
    <n v="2019"/>
    <m/>
    <x v="0"/>
    <x v="0"/>
    <x v="0"/>
    <m/>
    <m/>
    <m/>
    <m/>
    <m/>
    <n v="44942"/>
  </r>
  <r>
    <d v="2023-01-16T00:00:00"/>
    <d v="1899-12-30T11:00:00"/>
    <m/>
    <n v="3260"/>
    <n v="110987"/>
    <x v="3"/>
    <s v="S20"/>
    <m/>
    <s v="L0005032"/>
    <s v="GU8511A"/>
    <s v="SEMILLAS CORREA MEXICANA SA DE CV"/>
    <s v="HILUX"/>
    <s v="ECAZA"/>
    <d v="1899-12-30T11:15:00"/>
    <d v="1899-12-30T14:00:00"/>
    <s v="AC"/>
    <n v="2020"/>
    <m/>
    <x v="0"/>
    <x v="0"/>
    <x v="0"/>
    <m/>
    <m/>
    <m/>
    <m/>
    <m/>
    <n v="44942"/>
  </r>
  <r>
    <d v="2023-01-16T00:00:00"/>
    <d v="1899-12-30T11:00:00"/>
    <m/>
    <n v="754"/>
    <n v="110991"/>
    <x v="1"/>
    <s v="DIAG. BATERIA  (FALSO CONTACTO)"/>
    <m/>
    <s v="K3092286"/>
    <s v="66L241"/>
    <s v="CONSTRUCTORA INDUSTRIAL ACTIVA SA DE CV"/>
    <s v="PRIUS16-"/>
    <s v="LALC"/>
    <d v="1899-12-30T11:15:00"/>
    <s v="DIAG. "/>
    <s v="GALC / JOAM"/>
    <n v="2019"/>
    <m/>
    <x v="0"/>
    <x v="0"/>
    <x v="9"/>
    <d v="2023-01-13T00:00:00"/>
    <s v="whats"/>
    <s v="si"/>
    <s v="Comentarios del Cliente: Hola buenas tardes, No entro no pude llevarla No gracias Ya le cambie la Bateria el sabado, Porque tenia que salir de la ciudad Ya quedo arreglado el problema"/>
    <d v="2023-01-13T00:00:00"/>
    <n v="3"/>
  </r>
  <r>
    <d v="2023-01-16T00:00:00"/>
    <d v="1899-12-30T11:30:00"/>
    <m/>
    <n v="5330"/>
    <n v="111002"/>
    <x v="3"/>
    <s v="S120 (RECIBE EDGAR)"/>
    <m/>
    <s v="HY162110"/>
    <s v="GSP484C"/>
    <s v="LUNA GUILLEN ELVIRA"/>
    <s v="YARIS R"/>
    <s v="JFL"/>
    <d v="1899-12-30T11:45:00"/>
    <d v="1899-12-30T14:30:00"/>
    <s v="CAAA"/>
    <n v="2017"/>
    <m/>
    <x v="0"/>
    <x v="0"/>
    <x v="0"/>
    <m/>
    <m/>
    <m/>
    <m/>
    <m/>
    <n v="44942"/>
  </r>
  <r>
    <d v="2023-01-16T00:00:00"/>
    <d v="1899-12-30T11:30:00"/>
    <m/>
    <n v="1899"/>
    <n v="110985"/>
    <x v="1"/>
    <s v="S70"/>
    <m/>
    <s v="LP122623"/>
    <s v="GHT361C"/>
    <s v="PANIAGUA CARDOSO JOSE GUADALUPE"/>
    <s v="COROLLA"/>
    <s v="LALC"/>
    <d v="1899-12-30T12:15:00"/>
    <d v="1899-12-30T17:00:00"/>
    <s v="FTP"/>
    <n v="2020"/>
    <m/>
    <x v="0"/>
    <x v="0"/>
    <x v="0"/>
    <m/>
    <m/>
    <m/>
    <m/>
    <m/>
    <n v="44942"/>
  </r>
  <r>
    <d v="2023-01-16T00:00:00"/>
    <d v="1899-12-30T11:45:00"/>
    <m/>
    <n v="0"/>
    <n v="110986"/>
    <x v="1"/>
    <s v="22TC07"/>
    <s v="CAMPAÑA"/>
    <s v="LP122623"/>
    <s v="GHT361C"/>
    <s v="PANIAGUA CARDOSO JOSE GUADALUPE"/>
    <s v="COROLLA"/>
    <s v="LALC"/>
    <d v="1899-12-30T13:00:00"/>
    <d v="1899-12-30T17:00:00"/>
    <s v="FTP"/>
    <n v="2020"/>
    <m/>
    <x v="0"/>
    <x v="0"/>
    <x v="0"/>
    <m/>
    <m/>
    <m/>
    <m/>
    <m/>
    <n v="44942"/>
  </r>
  <r>
    <d v="2023-01-16T00:00:00"/>
    <d v="1899-12-30T12:00:00"/>
    <m/>
    <n v="6599"/>
    <n v="110893"/>
    <x v="0"/>
    <s v="S80"/>
    <s v="EXPRESS"/>
    <s v="J1615486"/>
    <s v="65L788"/>
    <s v="CAMARENA REYNOSO HECTOR RAMON"/>
    <s v="PRIUS C"/>
    <s v="LALC"/>
    <d v="1899-12-30T12:15:00"/>
    <d v="1899-12-30T15:00:00"/>
    <s v="OMRG"/>
    <n v="2018"/>
    <m/>
    <x v="0"/>
    <x v="0"/>
    <x v="0"/>
    <m/>
    <m/>
    <m/>
    <m/>
    <m/>
    <n v="44942"/>
  </r>
  <r>
    <d v="2023-01-16T00:00:00"/>
    <d v="1899-12-30T12:00:00"/>
    <m/>
    <n v="7878"/>
    <n v="111035"/>
    <x v="2"/>
    <s v="S100"/>
    <m/>
    <s v="AX075551"/>
    <s v="GV5663C"/>
    <s v="NUÑEZ BARROSO GONZALO"/>
    <s v="TUNDRA"/>
    <s v="ECAZA"/>
    <d v="1899-12-30T12:15:00"/>
    <d v="1899-12-30T18:00:00"/>
    <s v="CEPE"/>
    <n v="2010"/>
    <m/>
    <x v="0"/>
    <x v="0"/>
    <x v="0"/>
    <m/>
    <m/>
    <m/>
    <m/>
    <m/>
    <n v="44942"/>
  </r>
  <r>
    <d v="2023-01-16T00:00:00"/>
    <d v="1899-12-30T12:15:00"/>
    <m/>
    <n v="0"/>
    <n v="111036"/>
    <x v="2"/>
    <s v="C0M"/>
    <s v="CAMPAÑA"/>
    <s v="AX075551"/>
    <s v="GV5663C"/>
    <s v="NUÑEZ BARROSO GONZALO"/>
    <s v="TUNDRA"/>
    <s v="ECAZA"/>
    <d v="1899-12-30T15:00:00"/>
    <d v="1899-12-30T18:00:00"/>
    <s v="FTP"/>
    <n v="2010"/>
    <m/>
    <x v="0"/>
    <x v="0"/>
    <x v="0"/>
    <m/>
    <m/>
    <m/>
    <m/>
    <m/>
    <n v="44942"/>
  </r>
  <r>
    <d v="2023-01-16T00:00:00"/>
    <d v="1899-12-30T13:00:00"/>
    <m/>
    <n v="1899"/>
    <n v="110988"/>
    <x v="2"/>
    <s v="S50"/>
    <s v="SERV. MOVIL"/>
    <s v="NT012850"/>
    <s v="SP"/>
    <s v="TOYOTA MOTOR MANUFACTURING DE GUANAJUATO"/>
    <s v="TACOMA"/>
    <s v="JFL"/>
    <s v="SERV. "/>
    <s v="MOV. "/>
    <s v="CSN"/>
    <n v="2022"/>
    <m/>
    <x v="0"/>
    <x v="0"/>
    <x v="0"/>
    <m/>
    <m/>
    <m/>
    <m/>
    <m/>
    <n v="44942"/>
  </r>
  <r>
    <d v="2023-01-16T00:00:00"/>
    <d v="1899-12-30T13:15:00"/>
    <m/>
    <n v="5330"/>
    <n v="110989"/>
    <x v="2"/>
    <s v="S40"/>
    <s v="SERV. MOVIL"/>
    <s v="NT037736"/>
    <s v="SP"/>
    <s v="TOYOTA MOTOR MANUFACTURING DE GUANAJUATO"/>
    <s v="TACOMA"/>
    <s v="JFL"/>
    <s v="SERV. "/>
    <s v="MOV. "/>
    <s v="CSN"/>
    <n v="2022"/>
    <m/>
    <x v="0"/>
    <x v="0"/>
    <x v="0"/>
    <m/>
    <m/>
    <m/>
    <m/>
    <m/>
    <n v="44942"/>
  </r>
  <r>
    <d v="2023-01-16T00:00:00"/>
    <d v="1899-12-30T13:30:00"/>
    <m/>
    <n v="3260"/>
    <n v="110994"/>
    <x v="2"/>
    <s v="S60"/>
    <s v="SERV. MOVIL"/>
    <s v="NT041076"/>
    <s v="SP"/>
    <s v="TOYOTA MOTOR MANUFACTURING DE GUANAJUATO"/>
    <s v="TACOMA"/>
    <s v="JFL"/>
    <s v="SERV. "/>
    <s v="MOV. "/>
    <s v="CSN"/>
    <n v="2022"/>
    <m/>
    <x v="0"/>
    <x v="0"/>
    <x v="0"/>
    <m/>
    <m/>
    <m/>
    <m/>
    <m/>
    <n v="44942"/>
  </r>
  <r>
    <d v="2023-01-16T00:00:00"/>
    <d v="1899-12-30T13:45:00"/>
    <m/>
    <n v="1899"/>
    <n v="110996"/>
    <x v="2"/>
    <s v="S50"/>
    <s v="SERV. MOVIL"/>
    <s v="L0001003"/>
    <s v="SP"/>
    <s v="TOYOTA MOTOR MANUFACTURING DE GUANAJUATO"/>
    <s v="TACOMA"/>
    <s v="JFL"/>
    <s v="SERV. "/>
    <s v="MOV. "/>
    <s v="CSN"/>
    <n v="2020"/>
    <m/>
    <x v="0"/>
    <x v="0"/>
    <x v="0"/>
    <m/>
    <m/>
    <m/>
    <m/>
    <m/>
    <n v="44942"/>
  </r>
  <r>
    <d v="2023-01-16T00:00:00"/>
    <d v="1899-12-30T14:00:00"/>
    <m/>
    <n v="3260"/>
    <s v="T-140155"/>
    <x v="2"/>
    <s v="S20"/>
    <s v="SERV. MOVIL"/>
    <s v="L0001044"/>
    <s v="SP"/>
    <s v="TOYOTA MOTOR MANUFACTURING DE GUANAJUATO"/>
    <s v="TACOMA"/>
    <s v="LALC"/>
    <s v="SERV. "/>
    <s v="MOV. "/>
    <s v="CSN"/>
    <n v="2020"/>
    <m/>
    <x v="0"/>
    <x v="0"/>
    <x v="0"/>
    <m/>
    <m/>
    <m/>
    <m/>
    <m/>
    <n v="44942"/>
  </r>
  <r>
    <d v="2023-01-16T00:00:00"/>
    <d v="1899-12-30T14:30:00"/>
    <m/>
    <n v="754"/>
    <n v="110849"/>
    <x v="1"/>
    <s v="DIAG. FORRO DESPEGADO PTAS, DELANTERAS"/>
    <m/>
    <s v="NJ030370"/>
    <s v="GPN252E"/>
    <s v="NAVARRETE RUIZ EDUARDO DAVID"/>
    <s v="RAIZE"/>
    <s v="ECAZA"/>
    <d v="1899-12-30T15:00:00"/>
    <s v="DIAG. "/>
    <s v="GALC / JOAM"/>
    <n v="2022"/>
    <m/>
    <x v="0"/>
    <x v="0"/>
    <x v="1"/>
    <d v="2023-01-16T00:00:00"/>
    <s v="whats"/>
    <s v="si"/>
    <s v="Comentarios del cliente: Buenas tardes la reviso el técnico y me dijo q van a pedir las refacciones que se requieren para hacer válida la garantía, No había nadie quien me recibiera mi unidad Por qué los asesores de mantenimiento estaban en el comedor Un chico me hizo la orden de servicio Ya la vio el técnico y ya quedaron q ellos se ponen en contacto conmigo cuando llegue la pieza. la Cierra en D-141505"/>
    <d v="2023-01-10T00:00:00"/>
    <n v="6"/>
  </r>
  <r>
    <d v="2023-01-17T00:00:00"/>
    <d v="1899-12-30T08:00:00"/>
    <m/>
    <n v="4060"/>
    <n v="110812"/>
    <x v="1"/>
    <s v="S60 / A Y B"/>
    <s v="EXPRESS"/>
    <s v="MJ003673"/>
    <s v="18F416"/>
    <s v="YINSHAN SA DE CV"/>
    <s v="COROLLA HV"/>
    <s v="JFL"/>
    <d v="1899-12-30T08:30:00"/>
    <d v="1899-12-30T14:00:00"/>
    <s v="OMRG / TDGR"/>
    <n v="2021"/>
    <m/>
    <x v="0"/>
    <x v="0"/>
    <x v="0"/>
    <m/>
    <m/>
    <m/>
    <m/>
    <m/>
    <n v="44943"/>
  </r>
  <r>
    <d v="2023-01-17T00:00:00"/>
    <d v="1899-12-30T08:00:00"/>
    <m/>
    <n v="0"/>
    <n v="110983"/>
    <x v="1"/>
    <s v="DPOK: INST. LUZ DE STOP TRASERA / TORNILLOS ESTABILIZADOREAS / BALATAS TRASERAS / A Y B"/>
    <m/>
    <s v="G1441897"/>
    <s v="ULU092H"/>
    <s v="VERA MORAN ANA ESTELA"/>
    <s v="YARIS"/>
    <s v="LALC"/>
    <d v="1899-12-30T08:15:00"/>
    <d v="1899-12-30T16:00:00"/>
    <s v="FTP / TDGR"/>
    <n v="2016"/>
    <m/>
    <x v="0"/>
    <x v="0"/>
    <x v="0"/>
    <m/>
    <m/>
    <m/>
    <m/>
    <m/>
    <n v="44943"/>
  </r>
  <r>
    <d v="2023-01-17T00:00:00"/>
    <d v="1899-12-30T08:00:00"/>
    <m/>
    <n v="6599"/>
    <n v="110976"/>
    <x v="1"/>
    <s v="S160"/>
    <m/>
    <s v="HP633746"/>
    <s v="GLR151C"/>
    <s v="UNIVERSIDAD DE GUANAJUATO"/>
    <s v="COROLLA"/>
    <s v="ECAZA"/>
    <d v="1899-12-30T08:30:00"/>
    <d v="1899-12-30T11:00:00"/>
    <s v="AC"/>
    <n v="2017"/>
    <m/>
    <x v="0"/>
    <x v="0"/>
    <x v="0"/>
    <m/>
    <m/>
    <m/>
    <m/>
    <m/>
    <n v="44943"/>
  </r>
  <r>
    <d v="2023-01-17T00:00:00"/>
    <d v="1899-12-30T08:15:00"/>
    <m/>
    <n v="0"/>
    <n v="110978"/>
    <x v="1"/>
    <s v="20TA03"/>
    <m/>
    <s v="HP633746"/>
    <s v="GLR151C"/>
    <s v="UNIVERSIDAD DE GUANAJUATO"/>
    <s v="COROLLA"/>
    <s v="ECAZA"/>
    <d v="1899-12-30T10:30:00"/>
    <d v="1899-12-30T14:00:00"/>
    <s v="GALC"/>
    <n v="2017"/>
    <m/>
    <x v="0"/>
    <x v="0"/>
    <x v="0"/>
    <m/>
    <m/>
    <m/>
    <m/>
    <m/>
    <n v="44943"/>
  </r>
  <r>
    <d v="2023-01-17T00:00:00"/>
    <d v="1899-12-30T08:15:00"/>
    <m/>
    <n v="754"/>
    <n v="110980"/>
    <x v="2"/>
    <s v="DIAG. RUIDO EN SALIDA DE AIRE AC"/>
    <m/>
    <s v="NW212109"/>
    <s v="L66BMV"/>
    <s v="TOYOTA MOTOR MANUFACTURING DE GUANAJUATO"/>
    <s v="RAV4"/>
    <s v="JFL"/>
    <d v="1899-12-30T08:30:00"/>
    <s v="DIAG"/>
    <s v="GALC"/>
    <n v="2022"/>
    <m/>
    <x v="0"/>
    <x v="0"/>
    <x v="0"/>
    <m/>
    <m/>
    <m/>
    <m/>
    <m/>
    <n v="44943"/>
  </r>
  <r>
    <d v="2023-01-17T00:00:00"/>
    <d v="1899-12-30T08:15:00"/>
    <m/>
    <n v="4060"/>
    <n v="111038"/>
    <x v="1"/>
    <s v="S140 / A Y B"/>
    <m/>
    <s v="HP735072"/>
    <s v="GYW684B"/>
    <s v="MOLINA MARTINEZ PEDRO EMMANUEL"/>
    <s v="COROLLA"/>
    <s v="LALC"/>
    <d v="1899-12-30T10:00:00"/>
    <d v="1899-12-30T14:00:00"/>
    <s v="AC"/>
    <n v="2017"/>
    <m/>
    <x v="0"/>
    <x v="0"/>
    <x v="0"/>
    <m/>
    <m/>
    <m/>
    <m/>
    <m/>
    <n v="44943"/>
  </r>
  <r>
    <d v="2023-01-17T00:00:00"/>
    <d v="1899-12-30T08:30:00"/>
    <m/>
    <n v="3260"/>
    <n v="111007"/>
    <x v="2"/>
    <s v="S260"/>
    <m/>
    <s v="L0094891"/>
    <s v="35RB6U"/>
    <s v="TURISMOS PEJO TUR SA DE CV"/>
    <s v="HIACE"/>
    <s v="ECAZA"/>
    <d v="1899-12-30T08:45:00"/>
    <d v="1899-12-30T11:00:00"/>
    <s v="CEPE"/>
    <n v="2020"/>
    <m/>
    <x v="0"/>
    <x v="0"/>
    <x v="0"/>
    <m/>
    <m/>
    <m/>
    <m/>
    <m/>
    <n v="44943"/>
  </r>
  <r>
    <d v="2023-01-17T00:00:00"/>
    <d v="1899-12-30T08:30:00"/>
    <m/>
    <n v="6599"/>
    <n v="111055"/>
    <x v="0"/>
    <s v="S80"/>
    <m/>
    <s v="MJ001519"/>
    <s v="65L550"/>
    <s v="AGUILARES SPR DE RL"/>
    <s v="COROLLA HV"/>
    <s v="LALC"/>
    <d v="1899-12-30T14:00:00"/>
    <d v="1899-12-30T18:00:00"/>
    <s v="AC / CAAA"/>
    <n v="2021"/>
    <m/>
    <x v="0"/>
    <x v="0"/>
    <x v="0"/>
    <m/>
    <m/>
    <m/>
    <m/>
    <m/>
    <n v="44943"/>
  </r>
  <r>
    <d v="2023-01-17T00:00:00"/>
    <d v="1899-12-30T08:45:00"/>
    <m/>
    <n v="5140"/>
    <n v="111011"/>
    <x v="0"/>
    <s v="S100"/>
    <m/>
    <s v="H0175690"/>
    <s v="GR3312B"/>
    <s v="REHAU SA DE CV"/>
    <s v="HILUX"/>
    <s v="LALC"/>
    <d v="1899-12-30T09:00:00"/>
    <d v="1899-12-30T12:00:00"/>
    <s v="CSN"/>
    <n v="2017"/>
    <m/>
    <x v="0"/>
    <x v="0"/>
    <x v="0"/>
    <m/>
    <m/>
    <m/>
    <m/>
    <m/>
    <n v="44943"/>
  </r>
  <r>
    <d v="2023-01-17T00:00:00"/>
    <d v="1899-12-30T08:45:00"/>
    <m/>
    <n v="5330"/>
    <n v="111018"/>
    <x v="0"/>
    <s v="S40"/>
    <m/>
    <s v="MS013991"/>
    <s v="66L797"/>
    <s v="MONTELLANO GODINEZ VICTOR ARMANDO"/>
    <s v="SIENNA HV"/>
    <s v="JFL"/>
    <d v="1899-12-30T09:00:00"/>
    <d v="1899-12-30T12:00:00"/>
    <s v="CAAA"/>
    <n v="2021"/>
    <m/>
    <x v="0"/>
    <x v="0"/>
    <x v="0"/>
    <m/>
    <m/>
    <m/>
    <m/>
    <m/>
    <n v="44943"/>
  </r>
  <r>
    <d v="2023-01-17T00:00:00"/>
    <d v="1899-12-30T09:00:00"/>
    <m/>
    <n v="3260"/>
    <n v="110957"/>
    <x v="2"/>
    <s v="S60"/>
    <s v="EXPRESS"/>
    <s v="L3105677"/>
    <s v="UMR2606"/>
    <s v="MARTINEZ MARTINEZ ULISES"/>
    <s v="PRIUS16-"/>
    <s v="JFL"/>
    <d v="1899-12-30T09:45:00"/>
    <d v="1899-12-30T12:00:00"/>
    <s v="OMRG"/>
    <n v="2020"/>
    <m/>
    <x v="0"/>
    <x v="0"/>
    <x v="0"/>
    <m/>
    <m/>
    <m/>
    <m/>
    <m/>
    <n v="44943"/>
  </r>
  <r>
    <d v="2023-01-17T00:00:00"/>
    <d v="1899-12-30T09:00:00"/>
    <m/>
    <n v="3260"/>
    <n v="111001"/>
    <x v="2"/>
    <s v="S60"/>
    <m/>
    <s v="MS023855"/>
    <s v="15J349"/>
    <s v="VILLAVERDE ROSAS RODRIGO"/>
    <s v="SIENNA HV"/>
    <s v="ECAZA"/>
    <d v="1899-12-30T10:10:00"/>
    <d v="1899-12-30T14:00:00"/>
    <s v="CSN"/>
    <n v="2021"/>
    <m/>
    <x v="0"/>
    <x v="0"/>
    <x v="0"/>
    <m/>
    <m/>
    <m/>
    <m/>
    <m/>
    <n v="44943"/>
  </r>
  <r>
    <d v="2023-01-17T00:00:00"/>
    <d v="1899-12-30T09:00:00"/>
    <m/>
    <n v="0"/>
    <s v="S/F"/>
    <x v="3"/>
    <s v="LAVADO DE MOTOR SIN COSTO, CTE VINO A SERVICIO EL 14 DE DIC. Y NO SE LAVÓ"/>
    <m/>
    <s v="MW174971"/>
    <s v="SWK384A"/>
    <s v="RAMIREZ PASTRANA GUSTAVO"/>
    <s v="RAV419-"/>
    <s v="LALC"/>
    <d v="1899-12-30T09:15:00"/>
    <d v="1899-12-30T11:00:00"/>
    <s v="LAVADO"/>
    <n v="2021"/>
    <m/>
    <x v="0"/>
    <x v="0"/>
    <x v="0"/>
    <m/>
    <m/>
    <m/>
    <m/>
    <m/>
    <n v="44943"/>
  </r>
  <r>
    <d v="2023-01-17T00:00:00"/>
    <d v="1899-12-30T09:30:00"/>
    <m/>
    <n v="1899"/>
    <n v="111003"/>
    <x v="1"/>
    <s v="S50"/>
    <s v="EXPRESS"/>
    <s v="N1323137"/>
    <s v="GB1610D"/>
    <s v="PRODOCSA SA DE CV"/>
    <s v="HILUX"/>
    <s v="LALC"/>
    <d v="1899-12-30T10:40:00"/>
    <d v="1899-12-30T14:00:00"/>
    <s v="OMRG"/>
    <n v="2022"/>
    <m/>
    <x v="0"/>
    <x v="0"/>
    <x v="0"/>
    <m/>
    <m/>
    <m/>
    <m/>
    <m/>
    <n v="44943"/>
  </r>
  <r>
    <d v="2023-01-17T00:00:00"/>
    <d v="1899-12-30T09:30:00"/>
    <m/>
    <n v="1899"/>
    <n v="111029"/>
    <x v="2"/>
    <s v="S30"/>
    <m/>
    <s v="M1223490"/>
    <s v="GYX637D"/>
    <s v="AMATE NAVARRO FATIMA ELIZABETH"/>
    <s v="YARIS"/>
    <s v="JFL"/>
    <d v="1899-12-30T09:45:00"/>
    <d v="1899-12-30T12:00:00"/>
    <s v="CEPE"/>
    <n v="2021"/>
    <m/>
    <x v="0"/>
    <x v="0"/>
    <x v="0"/>
    <m/>
    <m/>
    <m/>
    <m/>
    <m/>
    <n v="44943"/>
  </r>
  <r>
    <d v="2023-01-17T00:00:00"/>
    <d v="1899-12-30T09:30:00"/>
    <m/>
    <n v="3260"/>
    <n v="111051"/>
    <x v="3"/>
    <s v="S60"/>
    <m/>
    <s v="LS050671"/>
    <s v="GJW929D"/>
    <s v="AISIN AUTOMOTIVE GUANAJUATO SA DE CV"/>
    <s v="SIENNA"/>
    <s v="ECAZA"/>
    <d v="1899-12-30T10:30:00"/>
    <d v="1899-12-30T14:00:00"/>
    <s v="CEPE"/>
    <n v="2020"/>
    <m/>
    <x v="0"/>
    <x v="0"/>
    <x v="0"/>
    <m/>
    <m/>
    <m/>
    <m/>
    <m/>
    <n v="44943"/>
  </r>
  <r>
    <d v="2023-01-17T00:00:00"/>
    <d v="1899-12-30T10:00:00"/>
    <m/>
    <n v="1899"/>
    <n v="111010"/>
    <x v="1"/>
    <s v="S130"/>
    <s v="EXPRESS"/>
    <s v="H1082209"/>
    <s v="GRM320E"/>
    <s v="METALFRIO SOLUTIONS MEXICO SA DE CV"/>
    <s v="YARIS"/>
    <s v="JFL"/>
    <d v="1899-12-30T10:45:00"/>
    <d v="1899-12-30T14:00:00"/>
    <s v="OMRG"/>
    <n v="2017"/>
    <m/>
    <x v="0"/>
    <x v="0"/>
    <x v="6"/>
    <d v="2023-01-17T00:00:00"/>
    <s v="whats"/>
    <s v="si"/>
    <s v="Nos indica la empresa que el motivo por el que no acudieron fue por que no hubop personal que la tragera"/>
    <d v="2023-01-12T00:00:00"/>
    <n v="5"/>
  </r>
  <r>
    <d v="2023-01-17T00:00:00"/>
    <d v="1899-12-30T10:00:00"/>
    <m/>
    <n v="1899"/>
    <n v="111012"/>
    <x v="2"/>
    <s v="S50"/>
    <m/>
    <s v="MP233113"/>
    <s v="GJR936E"/>
    <s v="RICARDO VALADEZ PARAMO"/>
    <s v="COROLLA"/>
    <s v="ECAZA"/>
    <d v="1899-12-30T10:15:00"/>
    <d v="1899-12-30T17:00:00"/>
    <s v="TDGR"/>
    <n v="2021"/>
    <m/>
    <x v="0"/>
    <x v="0"/>
    <x v="0"/>
    <m/>
    <m/>
    <m/>
    <m/>
    <m/>
    <n v="44943"/>
  </r>
  <r>
    <d v="2023-01-17T00:00:00"/>
    <d v="1899-12-30T10:00:00"/>
    <m/>
    <n v="2699"/>
    <n v="111058"/>
    <x v="1"/>
    <s v="S30 / REEMP. FILTRO MOTOR / A Y B"/>
    <m/>
    <s v="LJ019836"/>
    <s v="65L545"/>
    <s v="GSR LOGISTICA SA DE CV"/>
    <s v="COROLLA HV"/>
    <s v="LALC"/>
    <d v="1899-12-30T12:00:00"/>
    <d v="1899-12-30T17:00:00"/>
    <s v="AC / TDGR"/>
    <n v="2020"/>
    <m/>
    <x v="0"/>
    <x v="0"/>
    <x v="0"/>
    <m/>
    <m/>
    <m/>
    <m/>
    <m/>
    <n v="44943"/>
  </r>
  <r>
    <d v="2023-01-17T00:00:00"/>
    <d v="1899-12-30T10:30:00"/>
    <m/>
    <n v="754"/>
    <n v="110830"/>
    <x v="0"/>
    <s v="DIAG. VIBRACIÓN AL ACELERAR / DIAG. RUIDO EN SUSPENSIÓN / DIAG. RUIDO EN FRENOS TRASEROS"/>
    <m/>
    <s v="N3012130"/>
    <s v="GSD496E"/>
    <s v="LONA ZARATE JOSE GUADALUPE"/>
    <s v="AVANZA"/>
    <s v="JFL"/>
    <d v="1899-12-30T11:30:00"/>
    <s v="DIAG"/>
    <s v="GALC"/>
    <n v="2022"/>
    <m/>
    <x v="0"/>
    <x v="0"/>
    <x v="0"/>
    <m/>
    <m/>
    <m/>
    <m/>
    <m/>
    <n v="44943"/>
  </r>
  <r>
    <d v="2023-01-17T00:00:00"/>
    <d v="1899-12-30T10:30:00"/>
    <m/>
    <n v="2699"/>
    <n v="110857"/>
    <x v="1"/>
    <s v="S150 / REEMP. FILTRO MOTOR / A Y B"/>
    <m/>
    <s v="HW677199"/>
    <s v="GGA164E"/>
    <s v="TOYOTETSU DE MEXICO SA DE CV"/>
    <s v="RAV4"/>
    <s v="ECAZA"/>
    <d v="1899-12-30T11:00:00"/>
    <d v="1899-12-30T15:00:00"/>
    <s v="AC / TDGR"/>
    <n v="2017"/>
    <m/>
    <x v="0"/>
    <x v="0"/>
    <x v="0"/>
    <m/>
    <m/>
    <m/>
    <m/>
    <m/>
    <n v="44943"/>
  </r>
  <r>
    <d v="2023-01-17T00:00:00"/>
    <d v="1899-12-30T10:30:00"/>
    <m/>
    <n v="3260"/>
    <n v="110930"/>
    <x v="2"/>
    <s v="S260"/>
    <s v="EXPRESS"/>
    <s v="BS117230"/>
    <s v="GWA563D"/>
    <s v="GUTIERREZ GUZMAN CELIA"/>
    <s v="SIENNA"/>
    <s v="LALC"/>
    <d v="1899-12-30T11:15:00"/>
    <d v="1899-12-30T14:00:00"/>
    <s v="OMRG"/>
    <n v="2011"/>
    <m/>
    <x v="0"/>
    <x v="0"/>
    <x v="0"/>
    <m/>
    <m/>
    <m/>
    <m/>
    <m/>
    <n v="44943"/>
  </r>
  <r>
    <d v="2023-01-17T00:00:00"/>
    <d v="1899-12-30T11:00:00"/>
    <m/>
    <n v="754"/>
    <s v="T-140772"/>
    <x v="1"/>
    <s v="DIAG. VIBRACIÓN EN CRISTAL DE PUERTAS TRASERAS IZQ Y DER"/>
    <m/>
    <s v="MS049658"/>
    <s v="GMT4183"/>
    <s v="GONZALEZ ROMO MIRIAM LETICIA"/>
    <s v="SIENNA HV"/>
    <s v="JFL"/>
    <d v="1899-12-30T11:00:00"/>
    <s v="DIAG"/>
    <s v="FTP"/>
    <n v="2021"/>
    <m/>
    <x v="0"/>
    <x v="0"/>
    <x v="0"/>
    <m/>
    <m/>
    <m/>
    <m/>
    <m/>
    <n v="44943"/>
  </r>
  <r>
    <d v="2023-01-17T00:00:00"/>
    <d v="1899-12-30T11:00:00"/>
    <m/>
    <n v="5330"/>
    <n v="111043"/>
    <x v="2"/>
    <s v="S120"/>
    <s v="EXPRESS"/>
    <s v="CU029588"/>
    <s v="GTE881C"/>
    <s v="FERRUSQUIA CAMPOS FABIAN"/>
    <s v="CAMRY"/>
    <s v="LALC"/>
    <d v="1899-12-30T11:30:00"/>
    <d v="1899-12-30T14:00:00"/>
    <s v="OMRG"/>
    <n v="2012"/>
    <m/>
    <x v="0"/>
    <x v="0"/>
    <x v="0"/>
    <m/>
    <m/>
    <m/>
    <m/>
    <m/>
    <n v="44943"/>
  </r>
  <r>
    <d v="2023-01-17T00:00:00"/>
    <d v="1899-12-30T11:00:00"/>
    <m/>
    <n v="3260"/>
    <n v="111065"/>
    <x v="2"/>
    <s v="S60"/>
    <m/>
    <s v="NS097837"/>
    <s v="67L751"/>
    <s v="TURISMOS PEJO TOUR SA DE CV"/>
    <s v="SIENNA HV"/>
    <s v="ECAZA"/>
    <d v="1899-12-30T12:30:00"/>
    <d v="1899-12-30T17:00:00"/>
    <s v="CAAA"/>
    <n v="2022"/>
    <m/>
    <x v="0"/>
    <x v="0"/>
    <x v="0"/>
    <m/>
    <m/>
    <m/>
    <m/>
    <m/>
    <n v="44943"/>
  </r>
  <r>
    <d v="2023-01-17T00:00:00"/>
    <d v="1899-12-30T11:30:00"/>
    <m/>
    <n v="3986"/>
    <n v="111063"/>
    <x v="0"/>
    <s v="INST. BALATAS TRASERAS / INST. GOMAS LIMPIAPARABRISAS"/>
    <m/>
    <s v="K0185381"/>
    <s v="GW8530B"/>
    <s v="AGRO CULTIVOS DEL BAJIO S.P.R DE R.L DE"/>
    <s v="HILUX"/>
    <s v="ECAZA"/>
    <d v="1899-12-30T12:00:00"/>
    <d v="1899-12-30T16:00:00"/>
    <s v="CEPE"/>
    <n v="2019"/>
    <m/>
    <x v="0"/>
    <x v="0"/>
    <x v="0"/>
    <m/>
    <m/>
    <m/>
    <m/>
    <m/>
    <n v="44943"/>
  </r>
  <r>
    <d v="2023-01-17T00:00:00"/>
    <d v="1899-12-30T11:30:00"/>
    <m/>
    <n v="3260"/>
    <n v="111066"/>
    <x v="1"/>
    <s v="S140"/>
    <s v="EXPRESS"/>
    <s v="M0422612"/>
    <s v="GH6656C"/>
    <s v="BAJIO MOBILE SERVICES SA DE CV"/>
    <s v="HILUX"/>
    <s v="LALC"/>
    <d v="1899-12-30T12:15:00"/>
    <d v="1899-12-30T16:00:00"/>
    <s v="OMRG"/>
    <n v="2021"/>
    <m/>
    <x v="0"/>
    <x v="0"/>
    <x v="0"/>
    <m/>
    <m/>
    <m/>
    <m/>
    <m/>
    <n v="44943"/>
  </r>
  <r>
    <d v="2023-01-17T00:00:00"/>
    <d v="1899-12-30T11:30:00"/>
    <m/>
    <n v="6599"/>
    <n v="111069"/>
    <x v="0"/>
    <s v="S80"/>
    <m/>
    <s v="LP022628"/>
    <s v="GRK788D"/>
    <s v="GASCA GASCA MARIA TERESA"/>
    <s v="COROLLA"/>
    <s v="JFL"/>
    <d v="1899-12-30T12:45:00"/>
    <d v="1899-12-30T16:00:00"/>
    <s v="CSN"/>
    <n v="2020"/>
    <m/>
    <x v="0"/>
    <x v="0"/>
    <x v="0"/>
    <m/>
    <m/>
    <m/>
    <m/>
    <m/>
    <n v="44943"/>
  </r>
  <r>
    <d v="2023-01-17T00:00:00"/>
    <d v="1899-12-30T12:00:00"/>
    <m/>
    <n v="5330"/>
    <n v="110896"/>
    <x v="0"/>
    <s v="S120"/>
    <s v="EXPRESS"/>
    <s v="GW486601"/>
    <s v="GMD199D"/>
    <s v="CAMARENA REYNOSO HECTOR RAMON"/>
    <s v="RAV4"/>
    <s v="LALC"/>
    <d v="1899-12-30T13:15:00"/>
    <d v="1899-12-30T16:00:00"/>
    <s v="OMRG"/>
    <n v="2016"/>
    <m/>
    <x v="0"/>
    <x v="0"/>
    <x v="9"/>
    <d v="2023-02-01T00:00:00"/>
    <s v="whats"/>
    <s v="si"/>
    <s v="salio de emergencia, re agenda la cita"/>
    <d v="2023-01-04T00:00:00"/>
    <n v="13"/>
  </r>
  <r>
    <d v="2023-01-17T00:00:00"/>
    <d v="1899-12-30T12:00:00"/>
    <m/>
    <n v="0"/>
    <n v="111022"/>
    <x v="3"/>
    <s v="DPOK: INST.  ELEVADOR CAJUELA LADO DERECHO"/>
    <m/>
    <s v="ES013287"/>
    <s v="GGL326D"/>
    <s v="CASTRO CONSTRUCCIONES Y MAQUINARIA S.A."/>
    <s v="HIGHLANDER"/>
    <s v="JFL"/>
    <d v="1899-12-30T13:00:00"/>
    <d v="1899-12-30T18:00:00"/>
    <s v="FTP"/>
    <n v="2014"/>
    <m/>
    <x v="0"/>
    <x v="0"/>
    <x v="0"/>
    <m/>
    <m/>
    <m/>
    <m/>
    <m/>
    <n v="44943"/>
  </r>
  <r>
    <d v="2023-01-17T00:00:00"/>
    <d v="1899-12-30T13:00:00"/>
    <m/>
    <n v="1899"/>
    <n v="111074"/>
    <x v="0"/>
    <s v="S70 (SIN LAVADO )"/>
    <s v="EXPRESS"/>
    <s v="M1229737"/>
    <s v="GYX728D"/>
    <s v="CONSULTORES PROKANSA SC"/>
    <s v="YARIS"/>
    <s v="ECAZA"/>
    <d v="1899-12-30T14:00:00"/>
    <d v="1899-12-30T17:30:00"/>
    <s v="OMRG"/>
    <n v="2021"/>
    <m/>
    <x v="0"/>
    <x v="0"/>
    <x v="0"/>
    <m/>
    <m/>
    <m/>
    <m/>
    <m/>
    <n v="44943"/>
  </r>
  <r>
    <d v="2023-01-18T00:00:00"/>
    <d v="1899-12-30T08:00:00"/>
    <m/>
    <n v="5140"/>
    <n v="110884"/>
    <x v="3"/>
    <s v="S100"/>
    <m/>
    <s v="H1080153"/>
    <s v="GTN128C"/>
    <s v="TORRES RAMOS FRANCISCA"/>
    <s v="YARIS"/>
    <s v="ECAZA"/>
    <d v="1899-12-30T08:30:00"/>
    <d v="1899-12-30T11:00:00"/>
    <s v="AC"/>
    <n v="2017"/>
    <m/>
    <x v="0"/>
    <x v="0"/>
    <x v="0"/>
    <m/>
    <m/>
    <m/>
    <m/>
    <m/>
    <n v="44944"/>
  </r>
  <r>
    <d v="2023-01-18T00:00:00"/>
    <d v="1899-12-30T08:00:00"/>
    <m/>
    <n v="2699"/>
    <n v="110917"/>
    <x v="3"/>
    <s v="S110 / A Y B"/>
    <m/>
    <s v="HU388240"/>
    <s v="GSN619D"/>
    <s v="SANCHEZ ORTIZ JUANA"/>
    <s v="CAMRY"/>
    <s v="LALC"/>
    <d v="1899-12-30T08:15:00"/>
    <d v="1899-12-30T11:00:00"/>
    <s v="FTP / TDGR"/>
    <n v="2017"/>
    <m/>
    <x v="0"/>
    <x v="0"/>
    <x v="0"/>
    <m/>
    <m/>
    <m/>
    <m/>
    <m/>
    <n v="44944"/>
  </r>
  <r>
    <d v="2023-01-18T00:00:00"/>
    <d v="1899-12-30T08:00:00"/>
    <m/>
    <n v="5273"/>
    <n v="111071"/>
    <x v="0"/>
    <s v="S90 / INST. BALATAS DELANTERAS"/>
    <m/>
    <s v="LP039557"/>
    <s v="GMD224C"/>
    <s v="HERNANDEZ SANCEN SANDRA STEPHANIE"/>
    <s v="COROLLA"/>
    <s v="JFL"/>
    <d v="1899-12-30T08:30:00"/>
    <d v="1899-12-30T12:00:00"/>
    <s v="GALC"/>
    <n v="2020"/>
    <m/>
    <x v="0"/>
    <x v="0"/>
    <x v="0"/>
    <m/>
    <m/>
    <m/>
    <m/>
    <m/>
    <n v="44944"/>
  </r>
  <r>
    <d v="2023-01-18T00:00:00"/>
    <d v="1899-12-30T08:15:00"/>
    <m/>
    <n v="6599"/>
    <n v="109875"/>
    <x v="0"/>
    <s v="S80"/>
    <s v="EXPRESS"/>
    <s v="KU511055"/>
    <s v="NDJ8744"/>
    <s v="GALLEGOS FLORES XIMENA"/>
    <s v="CAMRY"/>
    <s v="LALC"/>
    <d v="1899-12-30T08:30:00"/>
    <d v="1899-12-30T12:00:00"/>
    <s v="OMRG"/>
    <n v="2019"/>
    <m/>
    <x v="0"/>
    <x v="0"/>
    <x v="0"/>
    <m/>
    <m/>
    <m/>
    <m/>
    <m/>
    <n v="44944"/>
  </r>
  <r>
    <d v="2023-01-18T00:00:00"/>
    <d v="1899-12-30T08:15:00"/>
    <m/>
    <n v="5330"/>
    <n v="110935"/>
    <x v="2"/>
    <s v="S120"/>
    <m/>
    <s v="GA059584"/>
    <s v="GWL271B"/>
    <s v="GOMEZ ALVAREZ BENITO ALEJANDRO"/>
    <s v="YARIS"/>
    <s v="JFL"/>
    <d v="1899-12-30T08:30:00"/>
    <d v="1899-12-30T11:45:00"/>
    <s v="CAAA"/>
    <n v="2016"/>
    <m/>
    <x v="0"/>
    <x v="0"/>
    <x v="0"/>
    <m/>
    <m/>
    <m/>
    <m/>
    <m/>
    <n v="44944"/>
  </r>
  <r>
    <d v="2023-01-18T00:00:00"/>
    <d v="1899-12-30T08:15:00"/>
    <m/>
    <n v="1899"/>
    <n v="111000"/>
    <x v="0"/>
    <s v="S90"/>
    <m/>
    <s v="J1616388"/>
    <s v="66L138"/>
    <s v="RICO CARDENAS JOSE FRANCISCO"/>
    <s v="PRIUS C"/>
    <s v="ECAZA"/>
    <d v="1899-12-30T08:30:00"/>
    <d v="1899-12-30T11:00:00"/>
    <s v="CEPE"/>
    <n v="2018"/>
    <m/>
    <x v="0"/>
    <x v="0"/>
    <x v="0"/>
    <m/>
    <m/>
    <m/>
    <m/>
    <m/>
    <n v="44944"/>
  </r>
  <r>
    <d v="2023-01-18T00:00:00"/>
    <d v="1899-12-30T08:30:00"/>
    <m/>
    <n v="2699"/>
    <n v="111014"/>
    <x v="1"/>
    <s v="S170 /A Y B"/>
    <s v="EXPRESS"/>
    <s v="J6179454"/>
    <s v="44RL4N"/>
    <s v="SOPORTE CON SERVICIOS Y SUMINISTROS S.A"/>
    <s v="HIACE"/>
    <s v="JFL"/>
    <d v="1899-12-30T09:30:00"/>
    <d v="1899-12-30T11:00:00"/>
    <s v="OMRG / TDGR"/>
    <n v="2018"/>
    <m/>
    <x v="0"/>
    <x v="0"/>
    <x v="2"/>
    <d v="2023-01-17T00:00:00"/>
    <s v="whats"/>
    <s v="si"/>
    <s v="Comentarios del cliente: Enterado gracias estaremos puntuales , marcamos y le enviamos whats para saber el motivo del por que no acudio y nos nos responde"/>
    <d v="2023-01-13T00:00:00"/>
    <n v="5"/>
  </r>
  <r>
    <d v="2023-01-18T00:00:00"/>
    <d v="1899-12-30T08:30:00"/>
    <m/>
    <n v="754"/>
    <n v="111037"/>
    <x v="3"/>
    <s v="DIAG. RUIDO EN FRENOS / DIAG. AIRE FRÍO NO SALE POR LAS VENTILAS TRASERAS"/>
    <m/>
    <s v="KJ009844"/>
    <s v="02F769"/>
    <s v="MUÑOZ TORRES JOSE CUTBERTO"/>
    <s v="RAV4 HV"/>
    <s v="ECAZA"/>
    <d v="1899-12-30T09:00:00"/>
    <s v="DIAG"/>
    <s v="FTP / JOAM"/>
    <n v="2019"/>
    <m/>
    <x v="0"/>
    <x v="0"/>
    <x v="1"/>
    <d v="2023-01-18T00:00:00"/>
    <s v="Llamada y Whats"/>
    <s v="si"/>
    <s v="LA CITA LLGO EN HORARIO PERO ASESOR DE SERVICIO NO CONCRETO LA CITA, EN KEPLER SE HABRIO ORDEN D-141570 POR PARTE DE ASESOR DE SERVICIO "/>
    <d v="2023-01-14T00:00:00"/>
    <n v="4"/>
  </r>
  <r>
    <d v="2023-01-18T00:00:00"/>
    <d v="1899-12-30T08:30:00"/>
    <m/>
    <n v="1899"/>
    <n v="111047"/>
    <x v="3"/>
    <s v="S30"/>
    <m/>
    <s v="MP253474"/>
    <s v="GY5778D"/>
    <s v="SILVA GARCIA MIGUEL ANGEL"/>
    <s v="COROLLA"/>
    <s v="LALC"/>
    <d v="1899-12-30T10:00:00"/>
    <d v="1899-12-30T13:00:00"/>
    <s v="CAAA"/>
    <n v="2021"/>
    <m/>
    <x v="0"/>
    <x v="0"/>
    <x v="0"/>
    <m/>
    <m/>
    <m/>
    <m/>
    <m/>
    <n v="44944"/>
  </r>
  <r>
    <d v="2023-01-18T00:00:00"/>
    <d v="1899-12-30T08:45:00"/>
    <m/>
    <n v="3260"/>
    <n v="111039"/>
    <x v="0"/>
    <s v="S20"/>
    <m/>
    <s v="NS091810"/>
    <s v="68L265"/>
    <s v="VELAZQUEZ GRANADOS RAFAEL ANDRES"/>
    <s v="SIENNA HV"/>
    <s v="LALC"/>
    <d v="1899-12-30T09:15:00"/>
    <d v="1899-12-30T12:00:00"/>
    <s v="CEPE"/>
    <n v="2022"/>
    <m/>
    <x v="0"/>
    <x v="0"/>
    <x v="0"/>
    <m/>
    <m/>
    <m/>
    <m/>
    <m/>
    <n v="44944"/>
  </r>
  <r>
    <d v="2023-01-18T00:00:00"/>
    <d v="1899-12-30T08:45:00"/>
    <m/>
    <n v="754"/>
    <n v="111121"/>
    <x v="2"/>
    <s v="DIAG. RECHINIDO EN SUSPENSIÓN TRASERA / DIAG. DEMORA EN ENCENDER"/>
    <m/>
    <s v="MT046088"/>
    <s v="GHX7485"/>
    <s v="TOYOTA MOTOR MANUFACTURING DE GUANAJUATO"/>
    <s v="TACOMA"/>
    <s v="JFL"/>
    <d v="1899-12-30T15:00:00"/>
    <s v="DIAG"/>
    <s v="FTP"/>
    <n v="2021"/>
    <m/>
    <x v="0"/>
    <x v="0"/>
    <x v="0"/>
    <m/>
    <m/>
    <m/>
    <m/>
    <m/>
    <n v="44944"/>
  </r>
  <r>
    <d v="2023-01-18T00:00:00"/>
    <d v="1899-12-30T09:00:00"/>
    <m/>
    <n v="1899"/>
    <n v="110925"/>
    <x v="2"/>
    <s v="S30"/>
    <s v="EXPRESS"/>
    <s v="M1146870"/>
    <s v="UMS680E"/>
    <s v="YINSHAN SA DE CV"/>
    <s v="PRIUS C"/>
    <s v="JFL"/>
    <d v="1899-12-30T09:45:00"/>
    <d v="1899-12-30T11:45:00"/>
    <s v="OMRG"/>
    <n v="2021"/>
    <m/>
    <x v="0"/>
    <x v="0"/>
    <x v="0"/>
    <m/>
    <m/>
    <m/>
    <m/>
    <m/>
    <n v="44944"/>
  </r>
  <r>
    <d v="2023-01-18T00:00:00"/>
    <d v="1899-12-30T09:00:00"/>
    <m/>
    <n v="3260"/>
    <n v="111009"/>
    <x v="3"/>
    <s v="S20"/>
    <m/>
    <s v="LU385913"/>
    <s v="GGC008E"/>
    <s v="MONTOYA MORENO MARTIN"/>
    <s v="CAMRY"/>
    <s v="ECAZA"/>
    <d v="1899-12-30T09:30:00"/>
    <d v="1899-12-30T14:00:00"/>
    <s v="AC"/>
    <n v="2020"/>
    <m/>
    <x v="0"/>
    <x v="0"/>
    <x v="0"/>
    <m/>
    <m/>
    <m/>
    <m/>
    <m/>
    <n v="44944"/>
  </r>
  <r>
    <d v="2023-01-18T00:00:00"/>
    <d v="1899-12-30T09:30:00"/>
    <m/>
    <n v="1899"/>
    <n v="111067"/>
    <x v="1"/>
    <s v="S130"/>
    <s v="EXPRESS"/>
    <s v="JK016366"/>
    <s v="GXP348C"/>
    <s v="RAMIREZ AVALOS HUMBERTO FAVIO"/>
    <s v="AVANZA"/>
    <s v="ECAZA"/>
    <d v="1899-12-30T10:10:00"/>
    <d v="1899-12-30T14:00:00"/>
    <s v="CEPE"/>
    <n v="2018"/>
    <m/>
    <x v="0"/>
    <x v="0"/>
    <x v="3"/>
    <d v="2023-01-11T00:00:00"/>
    <s v="whats"/>
    <s v="si"/>
    <s v="Cliente se comunica con el asesor e indica lo sig: De hoy 111180 Quiere reprogramar No llego Y no va a poder llegar, Marcamos en varias ocasiones y no contesta decidimos cancelar"/>
    <d v="2023-01-12T00:00:00"/>
    <n v="6"/>
  </r>
  <r>
    <d v="2023-01-18T00:00:00"/>
    <d v="1899-12-30T09:30:00"/>
    <m/>
    <n v="3260"/>
    <n v="111076"/>
    <x v="0"/>
    <s v="S60"/>
    <m/>
    <s v="LK009122"/>
    <s v="GWK991B"/>
    <s v="CANO MELESIO RITA SUSANA"/>
    <s v="AVANZA"/>
    <s v="JFL"/>
    <d v="1899-12-30T09:45:00"/>
    <d v="1899-12-30T12:00:00"/>
    <s v="CEPE"/>
    <n v="2020"/>
    <m/>
    <x v="0"/>
    <x v="0"/>
    <x v="0"/>
    <m/>
    <m/>
    <m/>
    <m/>
    <m/>
    <n v="44944"/>
  </r>
  <r>
    <d v="2023-01-18T00:00:00"/>
    <d v="1899-12-30T09:30:00"/>
    <m/>
    <n v="1899"/>
    <n v="111086"/>
    <x v="0"/>
    <s v="S50"/>
    <s v="MOVIL SMA"/>
    <s v="D5621717"/>
    <s v="SP"/>
    <s v="CATHERINE DUREN HENRY"/>
    <s v="PRIUS"/>
    <s v="EAM"/>
    <s v="MOV"/>
    <s v="SMA"/>
    <s v="CSN"/>
    <n v="2013"/>
    <m/>
    <x v="0"/>
    <x v="0"/>
    <x v="0"/>
    <m/>
    <m/>
    <m/>
    <m/>
    <m/>
    <n v="44944"/>
  </r>
  <r>
    <d v="2023-01-18T00:00:00"/>
    <d v="1899-12-30T10:00:00"/>
    <m/>
    <n v="0"/>
    <n v="110972"/>
    <x v="2"/>
    <s v="DPOK: INST. Y PROGRAMACIÓN DE ESTABILIZADORES"/>
    <m/>
    <s v="EK009399"/>
    <s v="GVB507C"/>
    <s v="PARDO HERNANDEZ GUILLERMO"/>
    <s v="AVANZA"/>
    <s v="ECAZA"/>
    <d v="1899-12-30T10:30:00"/>
    <d v="1899-12-30T14:00:00"/>
    <s v="GALC"/>
    <n v="2014"/>
    <m/>
    <x v="0"/>
    <x v="0"/>
    <x v="4"/>
    <d v="2023-01-18T00:00:00"/>
    <s v="Llamada y Whats"/>
    <s v="si"/>
    <s v="SALIO FUERAS DE LA CIUDAD Y NO ALCANZO A LLEGAR A SU CITA"/>
    <d v="2023-01-12T00:00:00"/>
    <n v="6"/>
  </r>
  <r>
    <d v="2023-01-18T00:00:00"/>
    <d v="1899-12-30T10:00:00"/>
    <m/>
    <n v="1899"/>
    <n v="111068"/>
    <x v="2"/>
    <s v="S30 / APRETAR TAPONES DE LOGO DE LAS LLANTAS"/>
    <m/>
    <s v="NT059868"/>
    <s v="PDC7477"/>
    <s v="CLAN DE SEIS S.A DE C.V"/>
    <s v="TACOMA"/>
    <s v="JFL"/>
    <d v="1899-12-30T10:15:00"/>
    <d v="1899-12-30T14:00:00"/>
    <s v="CEPE"/>
    <n v="2022"/>
    <m/>
    <x v="0"/>
    <x v="0"/>
    <x v="0"/>
    <m/>
    <m/>
    <m/>
    <m/>
    <m/>
    <n v="44944"/>
  </r>
  <r>
    <d v="2023-01-18T00:00:00"/>
    <d v="1899-12-30T10:00:00"/>
    <m/>
    <n v="1899"/>
    <n v="111083"/>
    <x v="2"/>
    <s v="S50"/>
    <s v="EXPRESS"/>
    <s v="M3137722"/>
    <s v="66L933"/>
    <s v="MEDINA MORALES JOSE LUZ"/>
    <s v="PRIUS16-"/>
    <s v="LALC"/>
    <d v="1899-12-30T10:30:00"/>
    <d v="1900-01-13T00:00:00"/>
    <s v="OMRG"/>
    <n v="2021"/>
    <m/>
    <x v="0"/>
    <x v="0"/>
    <x v="0"/>
    <m/>
    <m/>
    <m/>
    <m/>
    <m/>
    <n v="44944"/>
  </r>
  <r>
    <d v="2023-01-18T00:00:00"/>
    <d v="1899-12-30T10:15:00"/>
    <m/>
    <n v="1899"/>
    <n v="111093"/>
    <x v="1"/>
    <s v="S10 / (CTE. LLEGA 10:00)"/>
    <s v="MOVIL SMA"/>
    <s v="N1332978"/>
    <s v="SP"/>
    <s v="SIERRA GARCIA LUIS JESUS"/>
    <s v="HILUX"/>
    <s v="EAM"/>
    <s v="MOV"/>
    <s v="SMA"/>
    <s v="CSN"/>
    <n v="2022"/>
    <m/>
    <x v="0"/>
    <x v="0"/>
    <x v="0"/>
    <m/>
    <m/>
    <m/>
    <m/>
    <m/>
    <n v="44944"/>
  </r>
  <r>
    <d v="2023-01-18T00:00:00"/>
    <d v="1899-12-30T10:30:00"/>
    <m/>
    <n v="2699"/>
    <n v="110809"/>
    <x v="1"/>
    <s v="S110 / A Y B"/>
    <m/>
    <s v="MU014843"/>
    <s v="66L973"/>
    <s v="CONTROLADORA MABE"/>
    <s v="RAV4 HV"/>
    <s v="JFL"/>
    <d v="1899-12-30T10:45:00"/>
    <d v="1899-12-30T16:00:00"/>
    <s v="CAAA / TDGR"/>
    <n v="2021"/>
    <m/>
    <x v="0"/>
    <x v="0"/>
    <x v="0"/>
    <m/>
    <m/>
    <m/>
    <m/>
    <m/>
    <n v="44944"/>
  </r>
  <r>
    <d v="2023-01-18T00:00:00"/>
    <d v="1899-12-30T10:30:00"/>
    <m/>
    <n v="1899"/>
    <n v="111087"/>
    <x v="2"/>
    <s v="S130"/>
    <s v="EXPRESS"/>
    <s v="FW379833"/>
    <s v="GVD084D"/>
    <s v="ORTEGA ARANA JUAN MANUEL"/>
    <s v="RAV4"/>
    <s v="ECAZA"/>
    <d v="1899-12-30T11:00:00"/>
    <d v="1899-12-30T14:00:00"/>
    <s v="OMRG"/>
    <n v="2015"/>
    <m/>
    <x v="0"/>
    <x v="0"/>
    <x v="0"/>
    <m/>
    <m/>
    <m/>
    <m/>
    <m/>
    <n v="44944"/>
  </r>
  <r>
    <d v="2023-01-18T00:00:00"/>
    <d v="1899-12-30T10:45:00"/>
    <m/>
    <n v="6599"/>
    <n v="110891"/>
    <x v="0"/>
    <s v="S80 (CTE. LLEGA 10:30 AM)"/>
    <s v="MOVIL SMA"/>
    <s v="KJ014823"/>
    <s v="65L350"/>
    <s v="DUARTE VELARDE JUAN JAVIER"/>
    <s v="RAV4 HV"/>
    <s v="EAM"/>
    <s v="MOV"/>
    <s v="SMA"/>
    <s v="CSN"/>
    <n v="2019"/>
    <m/>
    <x v="0"/>
    <x v="0"/>
    <x v="0"/>
    <m/>
    <m/>
    <m/>
    <m/>
    <m/>
    <n v="44944"/>
  </r>
  <r>
    <d v="2023-01-18T00:00:00"/>
    <d v="1899-12-30T11:00:00"/>
    <m/>
    <n v="3260"/>
    <n v="110955"/>
    <x v="1"/>
    <s v="S60"/>
    <s v="MOVIL SMA"/>
    <s v="JP759166"/>
    <s v="GSJ885E"/>
    <s v="YEPEZ MORALES GONZALO"/>
    <s v="COROLLA"/>
    <s v="EAM"/>
    <s v="MOV"/>
    <s v="SMA"/>
    <s v="CSN"/>
    <n v="2018"/>
    <m/>
    <x v="0"/>
    <x v="0"/>
    <x v="0"/>
    <m/>
    <m/>
    <m/>
    <m/>
    <m/>
    <n v="44944"/>
  </r>
  <r>
    <d v="2023-01-18T00:00:00"/>
    <d v="1899-12-30T11:00:00"/>
    <m/>
    <n v="754"/>
    <n v="111053"/>
    <x v="2"/>
    <s v="DIAG. RUIDO EN MOTOR / DIAG. RUIDO EN VOLANTE AL GIRAR A LA DERECHA"/>
    <m/>
    <s v="FP273718"/>
    <s v="GHG766D"/>
    <s v="ECHEVERIA PALMERIN ARTURO"/>
    <s v="COROLLA"/>
    <s v="LALC"/>
    <d v="1899-12-30T11:15:00"/>
    <s v="DIAG"/>
    <s v="FTP"/>
    <n v="2015"/>
    <m/>
    <x v="0"/>
    <x v="0"/>
    <x v="0"/>
    <m/>
    <m/>
    <m/>
    <m/>
    <m/>
    <n v="44944"/>
  </r>
  <r>
    <d v="2023-01-18T00:00:00"/>
    <d v="1899-12-30T11:00:00"/>
    <m/>
    <n v="1899"/>
    <n v="111064"/>
    <x v="0"/>
    <s v="S50"/>
    <m/>
    <s v="KP856744"/>
    <s v="GXH232D"/>
    <s v="INSTITUTO YURIRENSE AC"/>
    <s v="COROLLA"/>
    <s v="ECAZA"/>
    <d v="1899-12-30T11:15:00"/>
    <d v="1899-12-30T14:00:00"/>
    <s v="CEPE"/>
    <n v="2019"/>
    <m/>
    <x v="0"/>
    <x v="0"/>
    <x v="0"/>
    <m/>
    <m/>
    <m/>
    <m/>
    <m/>
    <n v="44944"/>
  </r>
  <r>
    <d v="2023-01-18T00:00:00"/>
    <d v="1899-12-30T11:30:00"/>
    <m/>
    <n v="1899"/>
    <n v="110967"/>
    <x v="0"/>
    <s v="S10"/>
    <s v="MOVIL SMA"/>
    <s v="NP124649"/>
    <s v="SP"/>
    <s v="VAZQUEZ CASTRO JESSICA"/>
    <s v="COROLLA"/>
    <s v="EAM"/>
    <s v="MOV"/>
    <s v="SMA"/>
    <s v="CSN"/>
    <n v="2022"/>
    <m/>
    <x v="0"/>
    <x v="0"/>
    <x v="0"/>
    <m/>
    <m/>
    <m/>
    <m/>
    <m/>
    <n v="44944"/>
  </r>
  <r>
    <d v="2023-01-18T00:00:00"/>
    <d v="1899-12-30T11:30:00"/>
    <m/>
    <n v="1899"/>
    <n v="111110"/>
    <x v="1"/>
    <s v="S90"/>
    <s v="EXPRESS"/>
    <s v="LK014817"/>
    <s v="UMK339F"/>
    <s v="RUIZ RUIZ ANGELICA"/>
    <s v="AVANZA"/>
    <s v="ECAZA"/>
    <d v="1899-12-30T11:45:00"/>
    <d v="1899-12-30T16:00:00"/>
    <s v="OMRG"/>
    <n v="2020"/>
    <m/>
    <x v="0"/>
    <x v="0"/>
    <x v="10"/>
    <d v="2023-01-15T00:00:00"/>
    <s v="whats"/>
    <s v="si"/>
    <s v="Entonces ya queda agendada mi cita para el jueves a las 3:00 p.m. verdad?"/>
    <d v="2023-01-16T00:00:00"/>
    <n v="2"/>
  </r>
  <r>
    <d v="2023-01-18T00:00:00"/>
    <d v="1899-12-30T11:45:00"/>
    <m/>
    <n v="754"/>
    <n v="111031"/>
    <x v="2"/>
    <s v="DIAG. RUIDO EN LLANTA TRASERA IZQ. / DIAG. TERMÓMETRO NO MARCA LA TEMPERATURA CORRECTAMENTE"/>
    <s v="REC. A DOMICILIO"/>
    <s v="MS520984"/>
    <s v="J18BHJ"/>
    <s v="TOYOTA MOTOR MANUFACTURING DE GUANAJUATO"/>
    <s v="HIGHLANDER"/>
    <s v="JFL"/>
    <d v="1899-12-30T14:00:00"/>
    <s v="DIAG"/>
    <s v="GALC / JOAM"/>
    <n v="2021"/>
    <m/>
    <x v="0"/>
    <x v="0"/>
    <x v="0"/>
    <m/>
    <m/>
    <m/>
    <m/>
    <m/>
    <n v="44944"/>
  </r>
  <r>
    <d v="2023-01-18T00:00:00"/>
    <d v="1899-12-30T12:00:00"/>
    <m/>
    <n v="5330"/>
    <n v="111005"/>
    <x v="0"/>
    <s v="S40"/>
    <s v="MOVIL SMA"/>
    <s v="MU018953"/>
    <s v="67L258"/>
    <s v="OLIO FINO S DE RL DE CV"/>
    <s v="RAV4 HV"/>
    <s v="EAM"/>
    <s v="MOV"/>
    <s v="SMA"/>
    <s v="CSN"/>
    <n v="2021"/>
    <m/>
    <x v="0"/>
    <x v="0"/>
    <x v="0"/>
    <m/>
    <m/>
    <m/>
    <m/>
    <m/>
    <n v="44944"/>
  </r>
  <r>
    <d v="2023-01-18T00:00:00"/>
    <d v="1899-12-30T12:00:00"/>
    <m/>
    <n v="1899"/>
    <n v="111094"/>
    <x v="2"/>
    <s v="S50"/>
    <s v="EXPRESS"/>
    <s v="M1141914"/>
    <s v="67L051"/>
    <s v="PINTOR RINCON GEMMA"/>
    <s v="PRIUS C"/>
    <s v="ECAZA"/>
    <d v="1899-12-30T12:15:00"/>
    <d v="1899-12-30T16:00:00"/>
    <s v="OMRG"/>
    <n v="2021"/>
    <m/>
    <x v="0"/>
    <x v="0"/>
    <x v="0"/>
    <m/>
    <m/>
    <m/>
    <m/>
    <m/>
    <n v="44944"/>
  </r>
  <r>
    <d v="2023-01-18T00:00:00"/>
    <d v="1899-12-30T12:00:00"/>
    <m/>
    <n v="1899"/>
    <n v="111111"/>
    <x v="0"/>
    <s v="S50"/>
    <m/>
    <s v="MJ033342"/>
    <s v="67L324"/>
    <s v="CASTAÑEDA GARCIA MARIANA"/>
    <s v="COROLLA HV"/>
    <s v="LALC"/>
    <d v="1899-12-30T12:15:00"/>
    <d v="1899-12-30T16:00:00"/>
    <s v="CAAA"/>
    <n v="2021"/>
    <m/>
    <x v="0"/>
    <x v="0"/>
    <x v="0"/>
    <m/>
    <m/>
    <m/>
    <m/>
    <m/>
    <n v="44944"/>
  </r>
  <r>
    <d v="2023-01-18T00:00:00"/>
    <d v="1899-12-30T12:15:00"/>
    <m/>
    <n v="1899"/>
    <n v="111091"/>
    <x v="0"/>
    <s v="S30"/>
    <m/>
    <s v="NT055723"/>
    <s v="GB1602D"/>
    <s v="MAQUINADOS DE PRECISION MECANICA DEL BAJ"/>
    <s v="TACOMA"/>
    <s v="JFL"/>
    <d v="1899-12-30T12:45:00"/>
    <d v="1899-12-30T16:00:00"/>
    <s v="AC"/>
    <n v="2022"/>
    <m/>
    <x v="0"/>
    <x v="0"/>
    <x v="0"/>
    <m/>
    <m/>
    <m/>
    <m/>
    <m/>
    <n v="44944"/>
  </r>
  <r>
    <d v="2023-01-18T00:00:00"/>
    <d v="1899-12-30T13:00:00"/>
    <m/>
    <n v="1899"/>
    <n v="111050"/>
    <x v="2"/>
    <s v="S10"/>
    <s v="EXPRESS"/>
    <s v="J0177159"/>
    <s v="SP"/>
    <s v="RUIZ DELGADO MARIA CRUZ"/>
    <s v="HILUX"/>
    <s v="LALC"/>
    <d v="1899-12-30T13:15:00"/>
    <d v="1899-12-30T17:00:00"/>
    <s v="OMRG"/>
    <n v="2018"/>
    <m/>
    <x v="0"/>
    <x v="0"/>
    <x v="0"/>
    <m/>
    <m/>
    <m/>
    <m/>
    <m/>
    <n v="44944"/>
  </r>
  <r>
    <d v="2023-01-18T00:00:00"/>
    <d v="1899-12-30T13:30:00"/>
    <m/>
    <n v="1899"/>
    <n v="111099"/>
    <x v="0"/>
    <s v="S50"/>
    <m/>
    <s v="L1198252"/>
    <s v="GGE684D"/>
    <s v="MEDINA CHIMAL TOMAS ALEJANDRO"/>
    <s v="YARIS"/>
    <s v="LALC"/>
    <d v="1899-12-30T13:45:00"/>
    <d v="1899-12-30T16:00:00"/>
    <s v="AC"/>
    <n v="2020"/>
    <m/>
    <x v="0"/>
    <x v="0"/>
    <x v="0"/>
    <m/>
    <m/>
    <m/>
    <m/>
    <m/>
    <n v="44944"/>
  </r>
  <r>
    <d v="2023-01-19T00:00:00"/>
    <d v="1899-12-30T08:30:00"/>
    <m/>
    <n v="3260"/>
    <n v="110954"/>
    <x v="2"/>
    <s v="S140"/>
    <s v="EXPRESS"/>
    <s v="GY110873"/>
    <s v="GPX761C"/>
    <s v="MORALES LUGO JESUS"/>
    <s v="YARIS R"/>
    <s v="LALC"/>
    <d v="1899-12-30T08:45:00"/>
    <d v="1899-12-30T11:00:00"/>
    <s v="OMRG"/>
    <n v="2016"/>
    <m/>
    <x v="0"/>
    <x v="0"/>
    <x v="0"/>
    <m/>
    <m/>
    <m/>
    <m/>
    <m/>
    <n v="44945"/>
  </r>
  <r>
    <d v="2023-01-19T00:00:00"/>
    <d v="1899-12-30T08:30:00"/>
    <m/>
    <n v="3260"/>
    <n v="111033"/>
    <x v="3"/>
    <s v="S140"/>
    <m/>
    <s v="LK005899"/>
    <s v="GWB783D"/>
    <s v="TRRI SA DE CV"/>
    <s v="AVANZA"/>
    <s v="JFL"/>
    <d v="1899-12-30T09:00:00"/>
    <d v="1899-12-30T11:30:00"/>
    <s v="AC"/>
    <n v="2020"/>
    <m/>
    <x v="0"/>
    <x v="0"/>
    <x v="4"/>
    <d v="2023-01-14T00:00:00"/>
    <s v="whats"/>
    <s v="si"/>
    <s v="SOICTA REPORGRAMACION PARA EL 23/01"/>
    <d v="2023-01-23T00:00:00"/>
    <n v="-4"/>
  </r>
  <r>
    <d v="2023-01-19T00:00:00"/>
    <d v="1899-12-30T08:30:00"/>
    <m/>
    <n v="0"/>
    <n v="111147"/>
    <x v="2"/>
    <s v="REINGRESO POR ALINEACIÓN"/>
    <s v="REINGRESO"/>
    <s v="CU570311"/>
    <s v="GTH125E"/>
    <s v="UNIDAD DE CAPACITACIONINTEGRADA VAMISEF"/>
    <s v="CAMRY"/>
    <s v="ECAZA"/>
    <d v="1899-12-30T09:00:00"/>
    <d v="1899-12-30T11:00:00"/>
    <s v="TDGR"/>
    <n v="2012"/>
    <m/>
    <x v="0"/>
    <x v="0"/>
    <x v="0"/>
    <m/>
    <m/>
    <m/>
    <m/>
    <m/>
    <n v="44945"/>
  </r>
  <r>
    <d v="2023-01-19T00:00:00"/>
    <d v="1899-12-30T08:45:00"/>
    <m/>
    <n v="0"/>
    <n v="111073"/>
    <x v="2"/>
    <s v="INST. CALAVERA TRASERA IZQ"/>
    <m/>
    <s v="LK012359"/>
    <s v="GRR733C"/>
    <s v="EUROMEX INVERNADEROS SA DE CV"/>
    <s v="AVANZA"/>
    <s v="ECAZA"/>
    <d v="1899-12-30T09:00:00"/>
    <d v="1899-12-30T12:00:00"/>
    <s v="CEPE"/>
    <n v="2020"/>
    <m/>
    <x v="0"/>
    <x v="0"/>
    <x v="0"/>
    <m/>
    <m/>
    <m/>
    <m/>
    <m/>
    <n v="44945"/>
  </r>
  <r>
    <d v="2023-01-19T00:00:00"/>
    <d v="1899-12-30T08:45:00"/>
    <m/>
    <n v="1899"/>
    <n v="111077"/>
    <x v="0"/>
    <s v="S30"/>
    <m/>
    <s v="N1327997"/>
    <s v="GB6123D"/>
    <s v="MENDOZA NUÑEZ J. NOE"/>
    <s v="HILUX"/>
    <s v="JFL"/>
    <d v="1899-12-30T09:00:00"/>
    <d v="1899-12-30T12:00:00"/>
    <s v="CAAA"/>
    <n v="2022"/>
    <m/>
    <x v="0"/>
    <x v="0"/>
    <x v="0"/>
    <m/>
    <m/>
    <m/>
    <m/>
    <m/>
    <n v="44945"/>
  </r>
  <r>
    <d v="2023-01-19T00:00:00"/>
    <d v="1899-12-30T08:45:00"/>
    <m/>
    <n v="2699"/>
    <n v="111114"/>
    <x v="1"/>
    <s v="S50 / A Y B"/>
    <s v="EXPRESS"/>
    <s v="N3001421"/>
    <s v="GPY045E"/>
    <s v="TIERRAFRIA RAMIREZ MADE LOS ANGELES"/>
    <s v="AVANZA"/>
    <s v="LALC"/>
    <d v="1899-12-30T09:45:00"/>
    <d v="1899-12-30T12:00:00"/>
    <s v="OMRG / TDGR"/>
    <n v="2022"/>
    <m/>
    <x v="0"/>
    <x v="0"/>
    <x v="0"/>
    <m/>
    <m/>
    <m/>
    <m/>
    <m/>
    <n v="44945"/>
  </r>
  <r>
    <d v="2023-01-19T00:00:00"/>
    <d v="1899-12-30T09:00:00"/>
    <m/>
    <n v="0"/>
    <n v="110909"/>
    <x v="2"/>
    <s v="20TA02"/>
    <s v="CAMPAÑA"/>
    <s v="J0257927"/>
    <s v="SU1006D"/>
    <s v="IRRITEC MEXICO SISTEMAS DE RIEGO SA DE CV"/>
    <s v="HILUX"/>
    <s v="LALC"/>
    <d v="1899-12-30T09:15:00"/>
    <d v="1899-12-30T13:00:00"/>
    <s v="GALC"/>
    <n v="2018"/>
    <m/>
    <x v="0"/>
    <x v="0"/>
    <x v="0"/>
    <m/>
    <m/>
    <m/>
    <m/>
    <m/>
    <n v="44945"/>
  </r>
  <r>
    <d v="2023-01-19T00:00:00"/>
    <d v="1899-12-30T09:00:00"/>
    <m/>
    <n v="3260"/>
    <n v="110964"/>
    <x v="1"/>
    <s v="S20"/>
    <s v="EXPRESS"/>
    <s v="M1143688"/>
    <s v="66L726"/>
    <s v="ARRENDADORA VE POR MASSA DE CV, SOFOM, E"/>
    <s v="PRIUS C  "/>
    <s v="JFL"/>
    <d v="1899-12-30T09:15:00"/>
    <d v="1899-12-30T12:00:00"/>
    <s v="OMRG"/>
    <n v="2021"/>
    <m/>
    <x v="0"/>
    <x v="0"/>
    <x v="0"/>
    <m/>
    <m/>
    <m/>
    <m/>
    <m/>
    <n v="44945"/>
  </r>
  <r>
    <d v="2023-01-19T00:00:00"/>
    <d v="1899-12-30T09:00:00"/>
    <m/>
    <n v="2699"/>
    <n v="111081"/>
    <x v="1"/>
    <s v="S50 / A Y B"/>
    <m/>
    <s v="KS980424"/>
    <s v="GLA714E"/>
    <s v="RANGEL SANCHEZ LUIS"/>
    <s v="SIENNA"/>
    <s v="ECAZA"/>
    <d v="1899-12-30T09:45:00"/>
    <d v="1899-12-30T12:00:00"/>
    <s v="TDGR"/>
    <n v="2019"/>
    <m/>
    <x v="0"/>
    <x v="0"/>
    <x v="0"/>
    <m/>
    <m/>
    <m/>
    <m/>
    <m/>
    <n v="44945"/>
  </r>
  <r>
    <d v="2023-01-19T00:00:00"/>
    <d v="1899-12-30T09:15:00"/>
    <m/>
    <n v="1899"/>
    <n v="111102"/>
    <x v="0"/>
    <s v="S90"/>
    <m/>
    <s v="M6003448"/>
    <s v="GNC551"/>
    <s v="AUTOBUSES TUR-PEJO SADE CV"/>
    <s v="HIACE"/>
    <s v="ECAZA"/>
    <d v="1899-12-30T09:45:00"/>
    <d v="1899-12-30T12:00:00"/>
    <s v="CEPE"/>
    <n v="2021"/>
    <m/>
    <x v="0"/>
    <x v="0"/>
    <x v="0"/>
    <m/>
    <m/>
    <m/>
    <m/>
    <m/>
    <n v="44945"/>
  </r>
  <r>
    <d v="2023-01-19T00:00:00"/>
    <d v="1899-12-30T09:15:00"/>
    <m/>
    <n v="1899"/>
    <n v="111126"/>
    <x v="1"/>
    <s v="S110"/>
    <m/>
    <s v="H0172063"/>
    <s v="GD3918C"/>
    <s v="IFIBA SA DE CV"/>
    <s v="HILUX"/>
    <s v="JFL"/>
    <d v="1899-12-30T10:00:00"/>
    <d v="1899-12-30T14:00:00"/>
    <s v="AC"/>
    <n v="2017"/>
    <m/>
    <x v="0"/>
    <x v="0"/>
    <x v="0"/>
    <m/>
    <m/>
    <m/>
    <m/>
    <m/>
    <n v="44945"/>
  </r>
  <r>
    <d v="2023-01-19T00:00:00"/>
    <d v="1899-12-30T09:30:00"/>
    <m/>
    <n v="5140"/>
    <n v="110993"/>
    <x v="0"/>
    <s v="S100"/>
    <s v="EXPRESS"/>
    <s v="HP622985"/>
    <s v="GGM348D"/>
    <s v="REHAU SA DE CV"/>
    <s v="COROLLA"/>
    <s v="LALC"/>
    <d v="1899-12-30T10:00:00"/>
    <d v="1899-12-30T14:00:00"/>
    <s v="OMRG"/>
    <n v="2017"/>
    <m/>
    <x v="0"/>
    <x v="0"/>
    <x v="0"/>
    <m/>
    <m/>
    <m/>
    <m/>
    <m/>
    <n v="44945"/>
  </r>
  <r>
    <d v="2023-01-19T00:00:00"/>
    <d v="1899-12-30T09:30:00"/>
    <m/>
    <n v="5330"/>
    <n v="111059"/>
    <x v="3"/>
    <s v="S40"/>
    <m/>
    <s v="M1314297"/>
    <s v="GB1629B"/>
    <s v="RAMIREZ VALLEJO JOSE"/>
    <s v="HILUX"/>
    <s v="JFL"/>
    <d v="1899-12-30T09:45:00"/>
    <d v="1899-12-30T12:00:00"/>
    <s v="CAAA"/>
    <n v="2021"/>
    <m/>
    <x v="0"/>
    <x v="0"/>
    <x v="0"/>
    <m/>
    <m/>
    <m/>
    <m/>
    <m/>
    <n v="44945"/>
  </r>
  <r>
    <d v="2023-01-19T00:00:00"/>
    <d v="1899-12-30T09:30:00"/>
    <m/>
    <n v="0"/>
    <n v="111125"/>
    <x v="2"/>
    <s v="DPOK: INST. Y PROGRAMACIÓN DE ESTABILIZADORES"/>
    <m/>
    <s v="EK009399"/>
    <s v="GVB507C"/>
    <s v="PARDO HERNANDEZ GUILLERMO"/>
    <s v="AVANZA"/>
    <s v="ECAZA"/>
    <d v="1899-12-30T10:45:00"/>
    <d v="1899-12-30T14:00:00"/>
    <s v="CEPE"/>
    <n v="2014"/>
    <m/>
    <x v="0"/>
    <x v="0"/>
    <x v="4"/>
    <d v="2023-01-19T00:00:00"/>
    <s v="Llamada y Whats"/>
    <s v="si"/>
    <s v="SALIO FUERAS DE LA CIUDAD Y NO ALCANZO A LLEGAR A SU CITA"/>
    <d v="2023-01-12T00:00:00"/>
    <n v="7"/>
  </r>
  <r>
    <d v="2023-01-19T00:00:00"/>
    <d v="1899-12-30T09:45:00"/>
    <m/>
    <n v="1899"/>
    <n v="111159"/>
    <x v="0"/>
    <s v="S150"/>
    <m/>
    <n v="65543702"/>
    <s v="GMT4319"/>
    <s v="TOVAR CASTRO JOSE RICARDO"/>
    <s v="SIENNA"/>
    <s v="LALC"/>
    <d v="1899-12-30T10:30:00"/>
    <d v="1899-12-30T14:00:00"/>
    <s v="AC"/>
    <n v="2006"/>
    <m/>
    <x v="0"/>
    <x v="0"/>
    <x v="8"/>
    <d v="2023-02-01T00:00:00"/>
    <s v="whats"/>
    <s v="si"/>
    <s v="se agenda ya que estaba en duda cual de las dos unidades era"/>
    <d v="2023-01-18T00:00:00"/>
    <n v="1"/>
  </r>
  <r>
    <d v="2023-01-19T00:00:00"/>
    <d v="1899-12-30T10:00:00"/>
    <m/>
    <n v="2653"/>
    <n v="111056"/>
    <x v="0"/>
    <s v="S110 / DIAG. TESTIGO ENCENDIDO (ABS)"/>
    <m/>
    <s v="LS022471"/>
    <s v="GVG006E"/>
    <s v="ALONSO JARAMILLO MARIADE JESUS"/>
    <s v="SIENNA"/>
    <s v="LALC"/>
    <d v="1899-12-30T10:30:00"/>
    <s v="DIAG"/>
    <s v="FTP / JOAM / CAAA"/>
    <n v="2020"/>
    <m/>
    <x v="0"/>
    <x v="0"/>
    <x v="0"/>
    <m/>
    <m/>
    <m/>
    <m/>
    <m/>
    <n v="44945"/>
  </r>
  <r>
    <d v="2023-01-19T00:00:00"/>
    <d v="1899-12-30T10:00:00"/>
    <m/>
    <n v="3260"/>
    <n v="111160"/>
    <x v="1"/>
    <s v="S20"/>
    <s v="EXPRESS"/>
    <s v="N1325416"/>
    <s v="GN5206C"/>
    <s v="ZARATE LOPEZ RAFAEL"/>
    <s v="HILUX"/>
    <s v="JFL"/>
    <d v="1899-12-30T10:45:00"/>
    <d v="1899-12-30T14:00:00"/>
    <s v="OMRG"/>
    <n v="2022"/>
    <m/>
    <x v="0"/>
    <x v="0"/>
    <x v="0"/>
    <m/>
    <m/>
    <m/>
    <m/>
    <m/>
    <n v="44945"/>
  </r>
  <r>
    <d v="2023-01-19T00:00:00"/>
    <d v="1899-12-30T10:30:00"/>
    <m/>
    <n v="754"/>
    <n v="111075"/>
    <x v="1"/>
    <s v="DIAG. RUIDO EN MOTOR"/>
    <m/>
    <s v="FA055429"/>
    <s v="338FVX"/>
    <s v="MENDEZ MORENO ALBA"/>
    <s v="YARIS"/>
    <s v="LALC"/>
    <d v="1899-12-30T11:15:00"/>
    <s v="DIAG"/>
    <s v="GALC / JOAM"/>
    <n v="2015"/>
    <m/>
    <x v="0"/>
    <x v="0"/>
    <x v="1"/>
    <d v="2023-01-18T00:00:00"/>
    <s v="whats"/>
    <s v="si"/>
    <s v="Comentarios del Cliente: Confirmo asistencia para el chequeo, Si acudí pero no hubo necesidad de dejar el coche, lo revisaron en el momento"/>
    <d v="2023-01-16T00:00:00"/>
    <n v="3"/>
  </r>
  <r>
    <d v="2023-01-19T00:00:00"/>
    <d v="1899-12-30T10:30:00"/>
    <m/>
    <n v="5330"/>
    <n v="111096"/>
    <x v="2"/>
    <s v="S40"/>
    <s v="EXPRESS"/>
    <s v="K3098114"/>
    <s v="65L687"/>
    <s v="UNIVERSIDAD DE GUANAJUATO"/>
    <s v="PRIUS16-"/>
    <s v="ECAZA"/>
    <d v="1899-12-30T11:00:00"/>
    <d v="1899-12-30T16:00:00"/>
    <s v="OMRG"/>
    <n v="2019"/>
    <m/>
    <x v="0"/>
    <x v="0"/>
    <x v="0"/>
    <m/>
    <m/>
    <m/>
    <m/>
    <m/>
    <n v="44945"/>
  </r>
  <r>
    <d v="2023-01-19T00:00:00"/>
    <d v="1899-12-30T10:30:00"/>
    <m/>
    <n v="2699"/>
    <n v="111116"/>
    <x v="2"/>
    <s v="S30 / A Y B"/>
    <m/>
    <s v="NJ034033"/>
    <s v="UKP955E"/>
    <s v="AGRONUTRIENTES Y SEMILLAS DE QUERETARO SA"/>
    <s v="RAIZE"/>
    <s v="JFL"/>
    <d v="1899-12-30T11:15:00"/>
    <d v="1899-12-30T15:00:00"/>
    <s v="CAAA / TDGR"/>
    <n v="2022"/>
    <m/>
    <x v="0"/>
    <x v="0"/>
    <x v="4"/>
    <d v="2023-01-19T00:00:00"/>
    <s v="Llamada"/>
    <s v="si"/>
    <s v="POR MOTIVOS DE HORARIOS DE TRABAJO NO ALCANZO A LLEGAR A SU CITA"/>
    <d v="2023-01-17T00:00:00"/>
    <n v="2"/>
  </r>
  <r>
    <d v="2023-01-19T00:00:00"/>
    <d v="1899-12-30T11:00:00"/>
    <m/>
    <n v="1899"/>
    <n v="111124"/>
    <x v="3"/>
    <s v="S30"/>
    <m/>
    <s v="N0425474"/>
    <s v="GB4755D"/>
    <s v="AMADOR JAQUEZ PABLO"/>
    <s v="HILUX"/>
    <s v="JFL"/>
    <d v="1899-12-30T11:15:00"/>
    <d v="1899-12-30T14:00:00"/>
    <s v="AC"/>
    <n v="2022"/>
    <m/>
    <x v="0"/>
    <x v="0"/>
    <x v="0"/>
    <m/>
    <m/>
    <m/>
    <m/>
    <m/>
    <n v="44945"/>
  </r>
  <r>
    <d v="2023-01-19T00:00:00"/>
    <d v="1899-12-30T11:00:00"/>
    <m/>
    <n v="3260"/>
    <n v="111170"/>
    <x v="0"/>
    <s v="S60"/>
    <m/>
    <s v="M0034943"/>
    <s v="GR3335C"/>
    <s v="AGRICOLA MONALISA S.P.R DE R.L."/>
    <s v="HILUXD"/>
    <s v="LALC"/>
    <d v="1899-12-30T11:15:00"/>
    <d v="1899-12-30T14:00:00"/>
    <s v="TDGR"/>
    <n v="2021"/>
    <m/>
    <x v="0"/>
    <x v="0"/>
    <x v="0"/>
    <m/>
    <m/>
    <m/>
    <m/>
    <m/>
    <n v="44945"/>
  </r>
  <r>
    <d v="2023-01-19T00:00:00"/>
    <d v="1899-12-30T11:00:00"/>
    <m/>
    <n v="5140"/>
    <n v="111149"/>
    <x v="3"/>
    <s v="S100"/>
    <m/>
    <s v="JK002784"/>
    <s v="GRE844B"/>
    <s v="RUIZ AGUILAR CHRISTIANIAN"/>
    <s v="AVANZA"/>
    <s v="ECAZA"/>
    <d v="1899-12-30T11:30:00"/>
    <d v="1899-12-30T15:00:00"/>
    <s v="CEPE"/>
    <n v="2018"/>
    <m/>
    <x v="0"/>
    <x v="0"/>
    <x v="4"/>
    <d v="2023-02-01T00:00:00"/>
    <s v="whats"/>
    <s v="si"/>
    <s v="SE REPROGRAMA CITA PARA EL 09/02"/>
    <d v="2023-02-09T00:00:00"/>
    <n v="-21"/>
  </r>
  <r>
    <d v="2023-01-19T00:00:00"/>
    <d v="1899-12-30T11:30:00"/>
    <m/>
    <n v="2699"/>
    <n v="111131"/>
    <x v="1"/>
    <s v="S90 / A Y B"/>
    <s v="EXPRESS"/>
    <s v="GP493703"/>
    <s v="GTL625B"/>
    <s v="NIETO LANUZA JOSE ARMANDO"/>
    <s v="COROLLA"/>
    <s v="JFL"/>
    <d v="1899-12-30T11:45:00"/>
    <d v="1899-12-30T16:00:00"/>
    <s v="OMRG"/>
    <n v="2016"/>
    <m/>
    <x v="0"/>
    <x v="0"/>
    <x v="0"/>
    <m/>
    <m/>
    <m/>
    <m/>
    <m/>
    <n v="44945"/>
  </r>
  <r>
    <d v="2023-01-19T00:00:00"/>
    <d v="1899-12-30T11:30:00"/>
    <m/>
    <n v="754"/>
    <n v="111134"/>
    <x v="0"/>
    <s v="DIAG.  SEGUROS DE PUERTAS NO ABREN"/>
    <m/>
    <s v="L1638064"/>
    <s v="GUZ949C"/>
    <s v="ALPHA INGENIERIA CONTROL Y AUTOMATIZACION"/>
    <s v="PRIUS C"/>
    <s v="ECAZA"/>
    <d v="1899-12-30T12:30:00"/>
    <s v="DIAG"/>
    <s v="FTP / JOAM"/>
    <n v="2020"/>
    <m/>
    <x v="0"/>
    <x v="0"/>
    <x v="0"/>
    <m/>
    <m/>
    <m/>
    <m/>
    <m/>
    <n v="44945"/>
  </r>
  <r>
    <d v="2023-01-19T00:00:00"/>
    <d v="1899-12-30T12:00:00"/>
    <m/>
    <n v="1899"/>
    <n v="111133"/>
    <x v="2"/>
    <s v="S150"/>
    <s v="EXPRESS"/>
    <s v="G1392500"/>
    <s v="GM2238C"/>
    <s v="MELGOZA GUTIERREZ OCTAVIO"/>
    <s v="HILUX"/>
    <s v="ECAZA"/>
    <d v="1899-12-30T12:15:00"/>
    <d v="1899-12-30T16:00:00"/>
    <s v="OMRG"/>
    <n v="2016"/>
    <m/>
    <x v="0"/>
    <x v="0"/>
    <x v="0"/>
    <m/>
    <m/>
    <m/>
    <m/>
    <m/>
    <n v="44945"/>
  </r>
  <r>
    <d v="2023-01-19T00:00:00"/>
    <d v="1899-12-30T12:00:00"/>
    <m/>
    <n v="5140"/>
    <n v="111164"/>
    <x v="0"/>
    <s v="S200"/>
    <m/>
    <s v="H0248278"/>
    <s v="FZ1741C"/>
    <s v="CONSTRUCCIONES ELECTROMECANICAS DIPROZ"/>
    <s v="HILUX"/>
    <s v="JFL"/>
    <d v="1899-12-30T12:15:00"/>
    <d v="1899-12-30T17:00:00"/>
    <s v="CAAA"/>
    <n v="2017"/>
    <m/>
    <x v="0"/>
    <x v="0"/>
    <x v="0"/>
    <m/>
    <m/>
    <m/>
    <m/>
    <m/>
    <n v="44945"/>
  </r>
  <r>
    <d v="2023-01-19T00:00:00"/>
    <d v="1899-12-30T12:30:00"/>
    <m/>
    <n v="754"/>
    <n v="111163"/>
    <x v="1"/>
    <s v="DIAG. TESTIGO ENCENDIDO (CHECK ENGINE)"/>
    <m/>
    <s v="J1609592"/>
    <s v="GVT002"/>
    <s v="VILLEGAS RUIZ RAÚL"/>
    <s v="PRIUS C"/>
    <s v="LALC"/>
    <d v="1899-12-30T12:00:00"/>
    <s v="DIAG"/>
    <s v="GALC / JOAM"/>
    <n v="2018"/>
    <m/>
    <x v="0"/>
    <x v="0"/>
    <x v="0"/>
    <m/>
    <m/>
    <m/>
    <m/>
    <m/>
    <n v="44945"/>
  </r>
  <r>
    <d v="2023-01-19T00:00:00"/>
    <d v="1899-12-30T13:00:00"/>
    <m/>
    <n v="3260"/>
    <n v="111127"/>
    <x v="0"/>
    <s v="S340 / AJUSTAR PLASTICOS  DE LODERAS DELANTERAS"/>
    <m/>
    <s v="HS829335"/>
    <s v="GUN772D"/>
    <s v="KYOHO TOYOTSU MEXICO"/>
    <s v="SIENNA"/>
    <s v="ECAZA"/>
    <d v="1899-12-30T13:15:00"/>
    <d v="1899-12-30T17:00:00"/>
    <s v="CEPE"/>
    <n v="2013"/>
    <m/>
    <x v="0"/>
    <x v="0"/>
    <x v="0"/>
    <m/>
    <m/>
    <m/>
    <m/>
    <m/>
    <n v="44945"/>
  </r>
  <r>
    <d v="2023-01-19T00:00:00"/>
    <d v="1899-12-30T14:00:00"/>
    <m/>
    <n v="1899"/>
    <n v="110924"/>
    <x v="0"/>
    <s v="S10"/>
    <m/>
    <s v="N1331665"/>
    <s v="G000000"/>
    <s v="ASENCIO BAUTISTA HIPOLITO"/>
    <s v="HILUX"/>
    <s v="LALC"/>
    <d v="1899-12-30T15:00:00"/>
    <d v="1899-12-30T17:30:00"/>
    <s v="AC"/>
    <n v="2022"/>
    <m/>
    <x v="0"/>
    <x v="0"/>
    <x v="0"/>
    <m/>
    <m/>
    <m/>
    <m/>
    <m/>
    <n v="44945"/>
  </r>
  <r>
    <d v="2023-01-19T00:00:00"/>
    <d v="1899-12-30T15:00:00"/>
    <m/>
    <n v="1899"/>
    <n v="111128"/>
    <x v="2"/>
    <s v="S50"/>
    <s v="SERV. MOVIL"/>
    <s v="L0001039"/>
    <s v="SP"/>
    <s v="TOYOTA MOTOR MANUFACTURING DE GUANAJUATO"/>
    <s v="TACOMA"/>
    <s v="EAM"/>
    <s v="SERV"/>
    <s v="MOV"/>
    <s v="CSN"/>
    <n v="2020"/>
    <m/>
    <x v="0"/>
    <x v="0"/>
    <x v="0"/>
    <m/>
    <m/>
    <m/>
    <m/>
    <m/>
    <n v="44945"/>
  </r>
  <r>
    <d v="2023-01-19T00:00:00"/>
    <d v="1899-12-30T15:00:00"/>
    <m/>
    <n v="1899"/>
    <n v="111146"/>
    <x v="1"/>
    <s v="S90"/>
    <s v="EXPRESS"/>
    <s v="LK014817"/>
    <s v="UMK339F"/>
    <s v="RUIZ RUIZ ANGELICA"/>
    <s v="AVANZA"/>
    <s v="ECAZA"/>
    <d v="1899-12-30T16:00:00"/>
    <d v="1899-12-30T18:00:00"/>
    <s v="OMRG"/>
    <n v="2020"/>
    <m/>
    <x v="0"/>
    <x v="0"/>
    <x v="0"/>
    <m/>
    <m/>
    <m/>
    <m/>
    <m/>
    <n v="44945"/>
  </r>
  <r>
    <d v="2023-01-19T00:00:00"/>
    <d v="1899-12-30T15:00:00"/>
    <m/>
    <n v="4060"/>
    <n v="111158"/>
    <x v="1"/>
    <s v="S60 / A Y B"/>
    <m/>
    <s v="K1154219"/>
    <s v="SP"/>
    <s v="RAMIREZ MENDEZ EZEQUIEL"/>
    <s v="YARIS R"/>
    <s v="JFL"/>
    <d v="1899-12-30T15:15:00"/>
    <d v="1899-12-30T18:00:00"/>
    <s v="GALC / TDGR"/>
    <n v="2019"/>
    <m/>
    <x v="0"/>
    <x v="0"/>
    <x v="0"/>
    <m/>
    <m/>
    <m/>
    <m/>
    <m/>
    <n v="44945"/>
  </r>
  <r>
    <d v="2023-01-19T00:00:00"/>
    <d v="1899-12-30T15:15:00"/>
    <m/>
    <n v="1899"/>
    <n v="111129"/>
    <x v="2"/>
    <s v="S30"/>
    <s v="SERV. MOVIL"/>
    <s v="LM097524"/>
    <s v="SP"/>
    <s v="TOYOTA MOTOR MANUFACTURING DE GUANAJUATO"/>
    <s v="TACOMA"/>
    <s v="EAM"/>
    <s v="SERV"/>
    <s v="MOV"/>
    <s v="CSN"/>
    <n v="2020"/>
    <m/>
    <x v="0"/>
    <x v="0"/>
    <x v="0"/>
    <m/>
    <m/>
    <m/>
    <m/>
    <m/>
    <n v="44945"/>
  </r>
  <r>
    <d v="2023-01-19T00:00:00"/>
    <d v="1899-12-30T15:15:00"/>
    <m/>
    <n v="754"/>
    <n v="111161"/>
    <x v="2"/>
    <s v="DIAG. RECHINIDO EN LLANTAS AL FRENAR"/>
    <m/>
    <s v="GW427623"/>
    <s v="GVF836C"/>
    <s v="CAMPOS AGUILAR MA GUADALUPE"/>
    <s v="RAV4"/>
    <s v="ECAZA"/>
    <d v="1899-12-30T16:00:00"/>
    <s v="DIAG"/>
    <s v="FTP / JOAM"/>
    <n v="2016"/>
    <m/>
    <x v="0"/>
    <x v="0"/>
    <x v="0"/>
    <m/>
    <m/>
    <m/>
    <m/>
    <m/>
    <n v="44945"/>
  </r>
  <r>
    <d v="2023-01-19T00:00:00"/>
    <d v="1899-12-30T15:30:00"/>
    <m/>
    <n v="3260"/>
    <n v="111130"/>
    <x v="2"/>
    <s v="S60"/>
    <s v="SERV. MOVIL"/>
    <s v="L0001021"/>
    <s v="G000000"/>
    <s v="TOYOTA MOTOR MANUFACTURING DE GUANAJUATO"/>
    <s v="TACOMA"/>
    <s v="EAM"/>
    <s v="SERV"/>
    <s v="MOV"/>
    <s v="CSN"/>
    <n v="2020"/>
    <m/>
    <x v="0"/>
    <x v="0"/>
    <x v="0"/>
    <m/>
    <m/>
    <m/>
    <m/>
    <m/>
    <n v="44945"/>
  </r>
  <r>
    <d v="2023-01-19T00:00:00"/>
    <d v="1899-12-30T15:45:00"/>
    <m/>
    <n v="5330"/>
    <n v="111137"/>
    <x v="2"/>
    <s v="S40"/>
    <s v="SERV. MOVIL"/>
    <s v="NP104490"/>
    <s v="F44BJL"/>
    <s v="TOYOTA MOTOR MANUFACTURING DE GUANAJUATO"/>
    <s v="COROLLA"/>
    <s v="EAM"/>
    <s v="SERV"/>
    <s v="MOV"/>
    <s v="CSN"/>
    <n v="2022"/>
    <m/>
    <x v="0"/>
    <x v="0"/>
    <x v="0"/>
    <m/>
    <m/>
    <m/>
    <m/>
    <m/>
    <n v="44945"/>
  </r>
  <r>
    <d v="2023-01-19T00:00:00"/>
    <d v="1899-12-30T16:00:00"/>
    <m/>
    <n v="1899"/>
    <n v="111138"/>
    <x v="2"/>
    <s v="S70"/>
    <s v="SERV. MOVIL"/>
    <s v="LD052254"/>
    <s v="G000000"/>
    <s v="TOYOTA MOTOR MANUFACTURING DE GUANAJUATO"/>
    <s v="RAV419-"/>
    <s v="EAM"/>
    <s v="SERV"/>
    <s v="MOV"/>
    <s v="CSN"/>
    <n v="2020"/>
    <m/>
    <x v="0"/>
    <x v="0"/>
    <x v="0"/>
    <m/>
    <m/>
    <m/>
    <m/>
    <m/>
    <n v="44945"/>
  </r>
  <r>
    <d v="2023-01-19T00:00:00"/>
    <d v="1899-12-30T16:15:00"/>
    <m/>
    <n v="3260"/>
    <s v="T-138407"/>
    <x v="2"/>
    <s v="S60"/>
    <s v="SERV. MOVIL"/>
    <s v="LD052519"/>
    <s v="H29BHG"/>
    <s v="TOYOTA MOTOR MANUFACTURING DE GUANAJUATO"/>
    <s v="RAV419-"/>
    <s v="EAM"/>
    <s v="SERV"/>
    <s v="MOV"/>
    <s v="CSN"/>
    <n v="2020"/>
    <m/>
    <x v="0"/>
    <x v="0"/>
    <x v="0"/>
    <m/>
    <m/>
    <m/>
    <m/>
    <m/>
    <n v="44945"/>
  </r>
  <r>
    <d v="2023-01-19T00:00:00"/>
    <d v="1899-12-30T16:30:00"/>
    <m/>
    <n v="1899"/>
    <n v="111140"/>
    <x v="2"/>
    <s v="S10"/>
    <s v="SERV. MOVIL"/>
    <s v="NW212079"/>
    <s v="S23BMV"/>
    <s v="TOYOTA MOTOR MANUFACTURING DE GUANAJUATO"/>
    <s v="RAV4"/>
    <s v="EAM"/>
    <s v="SERV"/>
    <s v="MOV"/>
    <s v="CSN"/>
    <n v="2022"/>
    <m/>
    <x v="0"/>
    <x v="0"/>
    <x v="0"/>
    <m/>
    <m/>
    <m/>
    <m/>
    <m/>
    <n v="44945"/>
  </r>
  <r>
    <d v="2023-01-19T00:00:00"/>
    <d v="1899-12-30T16:45:00"/>
    <m/>
    <n v="3260"/>
    <n v="111141"/>
    <x v="2"/>
    <s v="S20"/>
    <s v="SERV. MOVIL"/>
    <s v="NS540730"/>
    <s v="U77BJL"/>
    <s v="TOYOTA MOTOR MANUFACTURING DE GUANAJUATO"/>
    <s v="HIGHLANDER"/>
    <s v="EAM"/>
    <s v="SERV"/>
    <s v="MOV"/>
    <s v="CSN"/>
    <n v="2022"/>
    <m/>
    <x v="0"/>
    <x v="0"/>
    <x v="0"/>
    <m/>
    <m/>
    <m/>
    <m/>
    <m/>
    <n v="44945"/>
  </r>
  <r>
    <d v="2023-01-19T00:00:00"/>
    <d v="1899-12-30T17:30:00"/>
    <m/>
    <n v="2653"/>
    <n v="111045"/>
    <x v="2"/>
    <s v="S310 / DIAG. PERILLA DE ACC NO FUNCIONA (SÓLO SE RECIBE)"/>
    <m/>
    <s v="BC646388"/>
    <s v="GXG582D"/>
    <s v="ORTIZ GARCIA ISMAEL"/>
    <s v="COROLLA"/>
    <s v="LALC"/>
    <s v="SOLO SE"/>
    <s v="RECIBE"/>
    <s v="FTP / JOAM"/>
    <n v="2011"/>
    <m/>
    <x v="0"/>
    <x v="0"/>
    <x v="0"/>
    <m/>
    <m/>
    <m/>
    <m/>
    <m/>
    <n v="44945"/>
  </r>
  <r>
    <d v="2023-01-20T00:00:00"/>
    <d v="1899-12-30T08:00:00"/>
    <m/>
    <n v="2771"/>
    <n v="111046"/>
    <x v="1"/>
    <s v="S20 / COSTO EMPLEADO TOYOTA "/>
    <s v="EXPRESS"/>
    <s v="N1234189"/>
    <s v="GMJ039E"/>
    <s v="BATA RODRIGUEZ JESUS ADAN"/>
    <s v="YARIS"/>
    <s v="JFL"/>
    <d v="1899-12-30T08:30:00"/>
    <d v="1899-12-30T11:00:00"/>
    <s v="OMRG"/>
    <n v="2022"/>
    <m/>
    <x v="0"/>
    <x v="0"/>
    <x v="0"/>
    <m/>
    <m/>
    <m/>
    <m/>
    <m/>
    <n v="44946"/>
  </r>
  <r>
    <d v="2023-01-20T00:00:00"/>
    <d v="1899-12-30T08:00:00"/>
    <m/>
    <n v="1899"/>
    <n v="111060"/>
    <x v="1"/>
    <s v="S110"/>
    <m/>
    <s v="GU538749"/>
    <s v="GXS006B"/>
    <s v="MACIAS ALVAREZ MA. LUCIA"/>
    <s v="CAMRY"/>
    <s v="LALC"/>
    <d v="1899-12-30T08:30:00"/>
    <d v="1899-12-30T12:00:00"/>
    <s v="AC"/>
    <n v="2016"/>
    <m/>
    <x v="0"/>
    <x v="0"/>
    <x v="0"/>
    <m/>
    <m/>
    <m/>
    <m/>
    <m/>
    <n v="44946"/>
  </r>
  <r>
    <d v="2023-01-20T00:00:00"/>
    <d v="1899-12-30T08:00:00"/>
    <m/>
    <n v="5330"/>
    <n v="111098"/>
    <x v="3"/>
    <s v="S40"/>
    <m/>
    <s v="L1639488"/>
    <s v="67L173"/>
    <s v="JUAREZ RAMIREZ MARIA CRISTINA"/>
    <s v="PRIUS C"/>
    <s v="EAM"/>
    <d v="1899-12-30T08:15:00"/>
    <d v="1899-12-30T11:00:00"/>
    <s v="CAAA"/>
    <n v="2020"/>
    <m/>
    <x v="0"/>
    <x v="0"/>
    <x v="0"/>
    <m/>
    <m/>
    <m/>
    <m/>
    <m/>
    <n v="44946"/>
  </r>
  <r>
    <d v="2023-01-20T00:00:00"/>
    <d v="1899-12-30T08:15:00"/>
    <m/>
    <n v="5330"/>
    <n v="111120"/>
    <x v="1"/>
    <s v="S40"/>
    <s v="EXPRESS"/>
    <s v="N0065380"/>
    <s v="GD1762D"/>
    <s v="EXPOR SAN ANTONIO SA DE CV"/>
    <s v="HILUXD"/>
    <s v="JFL"/>
    <d v="1899-12-30T08:45:00"/>
    <d v="1899-12-30T12:00:00"/>
    <s v="OMRG  "/>
    <n v="2022"/>
    <m/>
    <x v="0"/>
    <x v="0"/>
    <x v="0"/>
    <m/>
    <m/>
    <m/>
    <m/>
    <m/>
    <n v="44946"/>
  </r>
  <r>
    <d v="2023-01-20T00:00:00"/>
    <d v="1899-12-30T08:15:00"/>
    <m/>
    <n v="0"/>
    <n v="111180"/>
    <x v="1"/>
    <s v="REM. DISCOS, BALEROS Y BALATAS DELANTERAS"/>
    <m/>
    <s v="MK012968"/>
    <s v="PEF2963"/>
    <s v="RAMIREZ AVALOS HUMBERTO FAVIO"/>
    <s v="AVANZA"/>
    <s v="ECAZA"/>
    <d v="1899-12-30T08:30:00"/>
    <d v="1899-12-30T18:00:00"/>
    <s v="CEPE"/>
    <n v="2021"/>
    <m/>
    <x v="0"/>
    <x v="0"/>
    <x v="2"/>
    <d v="2023-01-26T00:00:00"/>
    <s v="whats"/>
    <s v="si"/>
    <s v="Marcamos de la agencia y enviamos whtas y no responde, asesor Erika nos indica lo siguiente: cita 111180, Quiere reprogramar No llego Y no va a poder llegar"/>
    <d v="2023-01-19T00:00:00"/>
    <n v="1"/>
  </r>
  <r>
    <d v="2023-01-20T00:00:00"/>
    <d v="1899-12-30T08:30:00"/>
    <m/>
    <n v="2699"/>
    <n v="111078"/>
    <x v="3"/>
    <s v="S70 / A+B"/>
    <m/>
    <s v="N1323522"/>
    <s v="SU6068B"/>
    <s v="AGRO QUERETANA, S. DE R.L. DE C.V."/>
    <s v="HILUX"/>
    <s v="ECAZA"/>
    <d v="1899-12-30T09:00:00"/>
    <d v="1899-12-30T11:30:00"/>
    <s v="AC/ TDGR"/>
    <n v="2022"/>
    <m/>
    <x v="0"/>
    <x v="0"/>
    <x v="0"/>
    <m/>
    <m/>
    <m/>
    <m/>
    <m/>
    <n v="44946"/>
  </r>
  <r>
    <d v="2023-01-20T00:00:00"/>
    <d v="1899-12-30T08:30:00"/>
    <m/>
    <n v="1899"/>
    <n v="111139"/>
    <x v="0"/>
    <s v="S30"/>
    <m/>
    <s v="N1240630"/>
    <s v="GNP376E"/>
    <s v="DISTRIBUIDORA DE MEDICAMENTOS GENERICOS SA"/>
    <s v="YARIS"/>
    <s v="LALC"/>
    <d v="1899-12-30T08:45:00"/>
    <d v="1899-12-30T11:30:00"/>
    <s v="GLAC"/>
    <n v="2022"/>
    <m/>
    <x v="0"/>
    <x v="0"/>
    <x v="0"/>
    <m/>
    <m/>
    <m/>
    <m/>
    <m/>
    <n v="44946"/>
  </r>
  <r>
    <d v="2023-01-20T00:00:00"/>
    <d v="1899-12-30T08:45:00"/>
    <m/>
    <n v="5330"/>
    <n v="111202"/>
    <x v="1"/>
    <s v="S40"/>
    <s v="EXPRESS"/>
    <s v="H1045322"/>
    <s v="GGA420E"/>
    <s v="ORTIZ VEGA INDRA "/>
    <s v="YARIS"/>
    <s v="JFL"/>
    <d v="1899-12-30T09:30:00"/>
    <d v="1899-12-30T13:00:00"/>
    <s v="OMRG"/>
    <n v="2017"/>
    <m/>
    <x v="0"/>
    <x v="0"/>
    <x v="0"/>
    <m/>
    <m/>
    <m/>
    <m/>
    <m/>
    <n v="44946"/>
  </r>
  <r>
    <d v="2023-01-20T00:00:00"/>
    <d v="1899-12-30T08:45:00"/>
    <m/>
    <n v="3260"/>
    <n v="111199"/>
    <x v="0"/>
    <s v="S20"/>
    <m/>
    <s v="M0424271"/>
    <s v="GS4541C"/>
    <s v="AVILA PEÑA RICARDO"/>
    <s v="HILUX"/>
    <s v="LALC"/>
    <d v="1899-12-30T09:00:00"/>
    <d v="1899-12-30T11:45:00"/>
    <s v="TDGR"/>
    <n v="2021"/>
    <m/>
    <x v="0"/>
    <x v="0"/>
    <x v="0"/>
    <m/>
    <m/>
    <m/>
    <m/>
    <m/>
    <n v="44946"/>
  </r>
  <r>
    <d v="2023-01-20T00:00:00"/>
    <d v="1899-12-30T09:00:00"/>
    <m/>
    <n v="0"/>
    <s v="I-140118"/>
    <x v="1"/>
    <s v="PUL. Y ENCE."/>
    <m/>
    <s v="AR057398"/>
    <s v="GYR133D"/>
    <s v="ARGUELLO AVENDAÑO CARLOS ARTURO"/>
    <s v="SEAT"/>
    <s v="ECAZA"/>
    <d v="1899-12-30T09:30:00"/>
    <d v="1899-12-30T13:00:00"/>
    <m/>
    <n v="2010"/>
    <m/>
    <x v="0"/>
    <x v="0"/>
    <x v="0"/>
    <m/>
    <m/>
    <m/>
    <m/>
    <m/>
    <n v="44946"/>
  </r>
  <r>
    <d v="2023-01-20T00:00:00"/>
    <d v="1899-12-30T09:00:00"/>
    <m/>
    <n v="754"/>
    <n v="111188"/>
    <x v="3"/>
    <s v="DIAG. TESTIGO PRESION NEUMATICOS "/>
    <m/>
    <s v="P0006318"/>
    <s v="SP"/>
    <s v="ABOYTES ENRIQUEZ LAURA PATRICIA"/>
    <s v="YARIS"/>
    <s v="LALC"/>
    <d v="1899-12-30T10:00:00"/>
    <s v="DIAG."/>
    <s v="FTP / JOAM"/>
    <n v="2023"/>
    <m/>
    <x v="0"/>
    <x v="0"/>
    <x v="0"/>
    <m/>
    <m/>
    <m/>
    <m/>
    <m/>
    <n v="44946"/>
  </r>
  <r>
    <d v="2023-01-20T00:00:00"/>
    <d v="1899-12-30T09:00:00"/>
    <m/>
    <n v="1899"/>
    <n v="111191"/>
    <x v="0"/>
    <s v="S30"/>
    <m/>
    <s v="MS037495"/>
    <s v="67L112"/>
    <s v="PACHECO TRANSREFRIGERADOS Y LOGISTICA"/>
    <s v="SIENNA"/>
    <s v="JFL"/>
    <d v="1899-12-30T09:30:00"/>
    <d v="1899-12-30T12:00:00"/>
    <s v="CAAA"/>
    <n v="2021"/>
    <m/>
    <x v="0"/>
    <x v="0"/>
    <x v="0"/>
    <m/>
    <m/>
    <m/>
    <m/>
    <m/>
    <n v="44946"/>
  </r>
  <r>
    <d v="2023-01-20T00:00:00"/>
    <d v="1899-12-30T09:30:00"/>
    <m/>
    <n v="6599"/>
    <n v="111095"/>
    <x v="0"/>
    <s v="S160"/>
    <s v="EXPRESS"/>
    <s v="HP711167"/>
    <s v="UMS119E"/>
    <s v="BANCO DEL BAJIO SA"/>
    <s v="COROLLA"/>
    <s v="LALC"/>
    <d v="1899-12-30T10:15:00"/>
    <d v="1899-12-30T13:30:00"/>
    <s v="OMRG"/>
    <n v="2017"/>
    <m/>
    <x v="0"/>
    <x v="0"/>
    <x v="0"/>
    <m/>
    <m/>
    <m/>
    <m/>
    <m/>
    <n v="44946"/>
  </r>
  <r>
    <d v="2023-01-20T00:00:00"/>
    <d v="1899-12-30T09:30:00"/>
    <m/>
    <n v="3260"/>
    <n v="111101"/>
    <x v="2"/>
    <s v="S220 / DIAG. SE APAGA Y PRENDEN LOS TESTIGOS AL CIRCULAR / S220"/>
    <s v="EXPRESS"/>
    <s v="BC698889"/>
    <s v="UNL004D"/>
    <s v="CORTES FLORES IRMA"/>
    <s v="COROLLA"/>
    <s v="ECAZA"/>
    <d v="1899-12-30T09:45:00"/>
    <s v="DIAG. "/>
    <s v="OMRG / GLAC / JOAM"/>
    <n v="2011"/>
    <m/>
    <x v="0"/>
    <x v="0"/>
    <x v="0"/>
    <m/>
    <m/>
    <m/>
    <m/>
    <m/>
    <n v="44946"/>
  </r>
  <r>
    <d v="2023-01-20T00:00:00"/>
    <d v="1899-12-30T09:30:00"/>
    <m/>
    <n v="6599"/>
    <n v="111115"/>
    <x v="3"/>
    <s v="S160"/>
    <s v="MOVIL SMA"/>
    <s v="K0266136"/>
    <s v="SP"/>
    <s v="COMERCIALIZADORA AGROSAG BAJA"/>
    <s v="HILUX"/>
    <s v="EAM"/>
    <s v="SERV."/>
    <s v="MOVIL"/>
    <s v="CSN"/>
    <n v="2019"/>
    <m/>
    <x v="0"/>
    <x v="0"/>
    <x v="0"/>
    <m/>
    <m/>
    <m/>
    <m/>
    <m/>
    <n v="44946"/>
  </r>
  <r>
    <d v="2023-01-20T00:00:00"/>
    <d v="1899-12-30T09:45:00"/>
    <m/>
    <n v="3260"/>
    <n v="111117"/>
    <x v="3"/>
    <s v="S140"/>
    <s v="MOVIL SMA"/>
    <s v="M1316741"/>
    <s v="SP"/>
    <s v="COMERCIALIZADORA AGROSAG BAJA"/>
    <s v="HILUX"/>
    <s v="EAM"/>
    <s v="SERV."/>
    <s v="MOVIL"/>
    <s v="CSN"/>
    <n v="2021"/>
    <m/>
    <x v="0"/>
    <x v="0"/>
    <x v="0"/>
    <m/>
    <m/>
    <m/>
    <m/>
    <m/>
    <n v="44946"/>
  </r>
  <r>
    <d v="2023-01-20T00:00:00"/>
    <d v="1899-12-30T10:00:00"/>
    <m/>
    <n v="754"/>
    <n v="111109"/>
    <x v="1"/>
    <s v="DIAG. TESTIGO PRESION NEUMATICOS "/>
    <m/>
    <s v="KD004146"/>
    <s v="GLB115D"/>
    <s v="TOYOTETSU DE MEXICO SA DE CV"/>
    <s v="RAV419-"/>
    <s v="JFL"/>
    <d v="1899-12-30T12:00:00"/>
    <s v="DIAG. "/>
    <s v="GLAC / JOAM"/>
    <n v="2019"/>
    <m/>
    <x v="0"/>
    <x v="0"/>
    <x v="5"/>
    <d v="2023-01-26T00:00:00"/>
    <s v="whats"/>
    <s v="si"/>
    <s v="Cliente nos indica lo siguiente:Mil disculpas, Me salio un tramite de emergencia, Te confirmo la siguiente semana que dia reprogramamos"/>
    <d v="2023-01-17T00:00:00"/>
    <n v="3"/>
  </r>
  <r>
    <d v="2023-01-20T00:00:00"/>
    <d v="1899-12-30T10:00:00"/>
    <m/>
    <n v="3699"/>
    <n v="111155"/>
    <x v="2"/>
    <s v="S110 / LAVADO VESTIDURAS"/>
    <m/>
    <s v="JK021273"/>
    <s v="GYX793B"/>
    <s v="ARELLANO RODRIGUEZ MARIA GUADALUPE"/>
    <s v="AVANZA"/>
    <s v="LALC"/>
    <d v="1899-12-30T10:15:00"/>
    <d v="1899-12-30T14:00:00"/>
    <s v="AC"/>
    <n v="2018"/>
    <m/>
    <x v="0"/>
    <x v="0"/>
    <x v="0"/>
    <m/>
    <m/>
    <m/>
    <m/>
    <m/>
    <n v="44946"/>
  </r>
  <r>
    <d v="2023-01-20T00:00:00"/>
    <d v="1899-12-30T10:15:00"/>
    <m/>
    <n v="2699"/>
    <n v="111196"/>
    <x v="0"/>
    <s v="S190 / A+B"/>
    <m/>
    <s v="L3108521"/>
    <s v="65L645"/>
    <s v="MARQUESADA CELULAR S. DE R.L. DE C.V."/>
    <s v="PRIUS16-"/>
    <s v="LALC"/>
    <d v="1899-12-30T11:00:00"/>
    <d v="1899-12-30T14:00:00"/>
    <s v="TDGR"/>
    <n v="2020"/>
    <m/>
    <x v="0"/>
    <x v="0"/>
    <x v="0"/>
    <m/>
    <m/>
    <m/>
    <m/>
    <m/>
    <n v="44946"/>
  </r>
  <r>
    <d v="2023-01-20T00:00:00"/>
    <d v="1899-12-30T10:30:00"/>
    <m/>
    <n v="5330"/>
    <n v="110962"/>
    <x v="1"/>
    <s v="S40"/>
    <s v="MOVIL SMA"/>
    <s v="LJ034477"/>
    <s v="GRP003D"/>
    <s v="LOPEZ PEREZ JAVIER ADAN"/>
    <s v="RAV419-"/>
    <s v="EAM"/>
    <s v="SERV."/>
    <m/>
    <s v="CSN"/>
    <n v="2020"/>
    <m/>
    <x v="0"/>
    <x v="0"/>
    <x v="0"/>
    <m/>
    <m/>
    <m/>
    <m/>
    <m/>
    <n v="44946"/>
  </r>
  <r>
    <d v="2023-01-20T00:00:00"/>
    <d v="1899-12-30T10:30:00"/>
    <m/>
    <n v="5330"/>
    <n v="111179"/>
    <x v="2"/>
    <s v="S40"/>
    <s v="EXPRESS"/>
    <s v="N0426263"/>
    <s v="GB9946D"/>
    <s v="HILOS Y RAFIAS SAN JOSE SA DE CV"/>
    <s v="HILUX"/>
    <s v="ECAZA"/>
    <d v="1899-12-30T10:45:00"/>
    <d v="1899-12-30T13:00:00"/>
    <s v="OMRG"/>
    <n v="2022"/>
    <m/>
    <x v="0"/>
    <x v="0"/>
    <x v="0"/>
    <m/>
    <m/>
    <m/>
    <m/>
    <m/>
    <n v="44946"/>
  </r>
  <r>
    <d v="2023-01-20T00:00:00"/>
    <d v="1899-12-30T10:45:00"/>
    <m/>
    <n v="3260"/>
    <n v="111142"/>
    <x v="3"/>
    <s v="S180"/>
    <m/>
    <s v="L0007199"/>
    <s v="GU3292A"/>
    <s v="AGRIJIUSA SPR DE RL DE CV"/>
    <s v="HILUX"/>
    <s v="ECAZA"/>
    <d v="1899-12-30T11:00:00"/>
    <d v="1899-12-30T13:00:00"/>
    <s v="AC"/>
    <n v="2020"/>
    <m/>
    <x v="0"/>
    <x v="0"/>
    <x v="0"/>
    <m/>
    <m/>
    <m/>
    <m/>
    <m/>
    <n v="44946"/>
  </r>
  <r>
    <d v="2023-01-20T00:00:00"/>
    <d v="1899-12-30T11:00:00"/>
    <m/>
    <n v="1899"/>
    <n v="110979"/>
    <x v="3"/>
    <s v="S130"/>
    <s v="MOVIL SMA"/>
    <s v="GP369104"/>
    <s v="GHY270D"/>
    <s v="RIVERA GOMEZ BERENICE"/>
    <s v="COROLLA"/>
    <s v="EAM"/>
    <s v="SERV."/>
    <m/>
    <s v="CSN"/>
    <n v="2016"/>
    <m/>
    <x v="0"/>
    <x v="0"/>
    <x v="0"/>
    <m/>
    <m/>
    <m/>
    <m/>
    <m/>
    <n v="44946"/>
  </r>
  <r>
    <d v="2023-01-20T00:00:00"/>
    <d v="1899-12-30T11:00:00"/>
    <m/>
    <n v="5330"/>
    <s v="S-136523"/>
    <x v="1"/>
    <s v="S40"/>
    <m/>
    <s v="K6199752"/>
    <s v="GPU990D"/>
    <s v="GRUPO FOBOVA JUVENTINO ROSAS S.A. DE C.V."/>
    <s v="HIACE"/>
    <s v="LALC"/>
    <d v="1899-12-30T11:00:00"/>
    <d v="1899-12-30T15:00:00"/>
    <s v="CAAA"/>
    <n v="2019"/>
    <m/>
    <x v="0"/>
    <x v="0"/>
    <x v="0"/>
    <m/>
    <m/>
    <m/>
    <m/>
    <m/>
    <n v="44946"/>
  </r>
  <r>
    <d v="2023-01-20T00:00:00"/>
    <d v="1899-12-30T11:30:00"/>
    <m/>
    <n v="1899"/>
    <n v="111176"/>
    <x v="2"/>
    <s v="S30"/>
    <s v="EXPRESS"/>
    <s v="KJ015414"/>
    <s v="65L431"/>
    <s v="PLAZA ALMANZA J ANTONIO"/>
    <s v="RAV4 HV"/>
    <s v="ECAZA"/>
    <d v="1899-12-30T11:45:00"/>
    <d v="1899-12-30T14:00:00"/>
    <s v="OMRG"/>
    <n v="2019"/>
    <m/>
    <x v="0"/>
    <x v="0"/>
    <x v="0"/>
    <m/>
    <m/>
    <m/>
    <m/>
    <m/>
    <n v="44946"/>
  </r>
  <r>
    <d v="2023-01-20T00:00:00"/>
    <d v="1899-12-30T11:30:00"/>
    <m/>
    <n v="2653"/>
    <n v="111186"/>
    <x v="0"/>
    <s v="S90 / DIAG. TESTIGO DE ABS ENCENDIDO"/>
    <m/>
    <s v="LS022471"/>
    <s v="GVG006E"/>
    <s v="ALONSO JARAMILLO MARIA DE JESUS"/>
    <s v="SIENNA"/>
    <s v="JFL"/>
    <d v="1899-12-30T12:00:00"/>
    <s v="DIAG."/>
    <s v="FTP / JOAM / AC"/>
    <n v="2020"/>
    <m/>
    <x v="0"/>
    <x v="0"/>
    <x v="0"/>
    <m/>
    <m/>
    <m/>
    <m/>
    <m/>
    <n v="44946"/>
  </r>
  <r>
    <d v="2023-01-20T00:00:00"/>
    <d v="1899-12-30T11:30:00"/>
    <m/>
    <n v="1899"/>
    <n v="111189"/>
    <x v="2"/>
    <s v="S10"/>
    <s v="MOVIL SMA"/>
    <s v="PT108545"/>
    <s v="JX92784"/>
    <s v="JARDON SANCHEZ VICTOR EDUARDO"/>
    <s v="TACOMA"/>
    <s v="EAM"/>
    <s v="SERV."/>
    <m/>
    <s v="CSN"/>
    <n v="2023"/>
    <m/>
    <x v="0"/>
    <x v="0"/>
    <x v="0"/>
    <m/>
    <m/>
    <m/>
    <m/>
    <m/>
    <n v="44946"/>
  </r>
  <r>
    <d v="2023-01-20T00:00:00"/>
    <d v="1899-12-30T12:00:00"/>
    <m/>
    <n v="1614.15"/>
    <n v="111054"/>
    <x v="2"/>
    <s v="S30 / COSTO EMPLEADO TOYOTA"/>
    <s v="EXPRESS"/>
    <s v="MJ035240"/>
    <s v="UMP884F"/>
    <s v="NUÑEZ MARMOLEJO ALEJANDRO"/>
    <s v="COROLLA HV"/>
    <s v="ECAZA"/>
    <d v="1899-12-30T12:15:00"/>
    <d v="1899-12-30T17:00:00"/>
    <s v="OMRG"/>
    <n v="2021"/>
    <m/>
    <x v="0"/>
    <x v="0"/>
    <x v="0"/>
    <m/>
    <m/>
    <m/>
    <m/>
    <m/>
    <n v="44946"/>
  </r>
  <r>
    <d v="2023-01-20T00:00:00"/>
    <d v="1899-12-30T12:00:00"/>
    <m/>
    <n v="1899"/>
    <n v="111123"/>
    <x v="0"/>
    <s v="S110"/>
    <s v="MOVIL SMA"/>
    <s v="G0168743"/>
    <s v="GA7619C"/>
    <s v="GARCIA JAQUELINE"/>
    <s v="HILUX"/>
    <s v="EAM"/>
    <s v="SERV."/>
    <m/>
    <s v="CSN"/>
    <n v="2016"/>
    <m/>
    <x v="0"/>
    <x v="0"/>
    <x v="0"/>
    <m/>
    <m/>
    <m/>
    <m/>
    <m/>
    <n v="44946"/>
  </r>
  <r>
    <d v="2023-01-20T00:00:00"/>
    <d v="1899-12-30T12:00:00"/>
    <m/>
    <n v="1899"/>
    <n v="111194"/>
    <x v="1"/>
    <s v="S30"/>
    <s v="EXPRESS"/>
    <s v="MK021435"/>
    <s v="GMZ964E"/>
    <s v="MARTHA RAMIREZ ZAMUDIO"/>
    <s v="AVANZA"/>
    <s v="JFL"/>
    <d v="1899-12-30T13:00:00"/>
    <d v="1899-12-30T17:00:00"/>
    <s v="OMRG"/>
    <n v="2021"/>
    <m/>
    <x v="0"/>
    <x v="0"/>
    <x v="0"/>
    <m/>
    <m/>
    <m/>
    <m/>
    <m/>
    <n v="44946"/>
  </r>
  <r>
    <d v="2023-01-20T00:00:00"/>
    <d v="1899-12-30T12:30:00"/>
    <m/>
    <n v="1899"/>
    <n v="111185"/>
    <x v="3"/>
    <s v="S10"/>
    <s v="MOVIL SMA"/>
    <s v="N1253942"/>
    <s v="SP"/>
    <s v="VERA HERNANDEZ JUAN CARLOS"/>
    <s v="YARIS"/>
    <s v="EAM"/>
    <s v="SERV."/>
    <s v="MOVIL"/>
    <s v="CSN"/>
    <n v="2022"/>
    <m/>
    <x v="0"/>
    <x v="0"/>
    <x v="0"/>
    <m/>
    <m/>
    <m/>
    <m/>
    <m/>
    <n v="44946"/>
  </r>
  <r>
    <d v="2023-01-20T00:00:00"/>
    <d v="1899-12-30T12:30:00"/>
    <m/>
    <n v="2699"/>
    <n v="111198"/>
    <x v="2"/>
    <s v="S30 / REMP. FILTRO AC  / REMP FILTRO IRE MOTOR / A+B"/>
    <m/>
    <s v="N1328426"/>
    <s v="GS7526C"/>
    <s v="AGRO QUERETANA, S. DE R.L. DE C.V."/>
    <s v="HILUX"/>
    <s v="ECAZA"/>
    <d v="1899-12-30T12:45:00"/>
    <d v="1899-12-30T17:30:00"/>
    <s v="AC / TDGR"/>
    <n v="2022"/>
    <m/>
    <x v="0"/>
    <x v="0"/>
    <x v="0"/>
    <m/>
    <m/>
    <m/>
    <m/>
    <m/>
    <n v="44946"/>
  </r>
  <r>
    <d v="2023-01-20T00:00:00"/>
    <d v="1899-12-30T14:30:00"/>
    <m/>
    <n v="2653"/>
    <n v="111106"/>
    <x v="2"/>
    <s v="S190 / DIAG. LLANTA TRACERA IZQ"/>
    <s v="EXPRESS"/>
    <s v="CL039941"/>
    <s v="GDX963D"/>
    <s v="PINEDA MENDOZA JUAN JOSE"/>
    <s v="YARIS"/>
    <s v="JFL"/>
    <d v="1899-12-30T15:00:00"/>
    <s v="DIAG."/>
    <s v="GLAC / JOAM / OMRG"/>
    <n v="2012"/>
    <m/>
    <x v="0"/>
    <x v="0"/>
    <x v="4"/>
    <d v="2023-01-20T00:00:00"/>
    <s v="Llamada y Whats"/>
    <s v="si"/>
    <s v="POR MOTIVOS DE SALUD , TUVO QUE REPROGRAMAR SU CITA"/>
    <d v="2023-01-17T00:00:00"/>
    <n v="3"/>
  </r>
  <r>
    <d v="2023-01-20T00:00:00"/>
    <d v="1899-12-30T15:00:00"/>
    <m/>
    <n v="3260"/>
    <n v="111004"/>
    <x v="0"/>
    <s v="S20"/>
    <m/>
    <s v="N1325404"/>
    <s v="GB4783D"/>
    <s v="ACUÑA DAVALOS FRANCISCO ESTEBAN"/>
    <s v="HILUX"/>
    <s v="LALC"/>
    <d v="1899-12-30T15:15:00"/>
    <d v="1899-12-30T18:00:00"/>
    <s v="CAAA"/>
    <n v="2022"/>
    <m/>
    <x v="0"/>
    <x v="0"/>
    <x v="0"/>
    <m/>
    <m/>
    <m/>
    <m/>
    <m/>
    <n v="44946"/>
  </r>
  <r>
    <d v="2023-01-21T00:00:00"/>
    <d v="1899-12-30T08:00:00"/>
    <m/>
    <n v="6599"/>
    <n v="110912"/>
    <x v="0"/>
    <s v="S80"/>
    <m/>
    <s v="KK004107"/>
    <s v="GVW941B"/>
    <s v="MARTINEZ SANCHEZ ARACELI"/>
    <s v="AVANZA"/>
    <s v="LALC"/>
    <d v="1899-12-30T08:15:00"/>
    <d v="1899-12-30T11:00:00"/>
    <s v="FTP"/>
    <n v="2019"/>
    <m/>
    <x v="0"/>
    <x v="0"/>
    <x v="0"/>
    <m/>
    <m/>
    <m/>
    <m/>
    <m/>
    <n v="44947"/>
  </r>
  <r>
    <d v="2023-01-21T00:00:00"/>
    <d v="1899-12-30T08:00:00"/>
    <m/>
    <n v="3260"/>
    <n v="110959"/>
    <x v="3"/>
    <s v="S140"/>
    <s v="EXPRESS"/>
    <s v="GY109401"/>
    <s v="GWL052B"/>
    <s v="ROJAS ESPITIA ERNESTO"/>
    <s v="YARIS R"/>
    <s v="ECAZA"/>
    <d v="1899-12-30T08:15:00"/>
    <d v="1899-12-30T10:30:00"/>
    <s v="OMRG"/>
    <n v="2016"/>
    <m/>
    <x v="0"/>
    <x v="0"/>
    <x v="0"/>
    <m/>
    <m/>
    <m/>
    <m/>
    <m/>
    <n v="44947"/>
  </r>
  <r>
    <d v="2023-01-21T00:00:00"/>
    <d v="1899-12-30T08:00:00"/>
    <m/>
    <n v="3260"/>
    <n v="110907"/>
    <x v="1"/>
    <s v="S60_x000a_ACTIVACION DE APLICACIÓN MAPS (GPS)"/>
    <m/>
    <s v="LJ023625"/>
    <s v="66L139"/>
    <s v="TOVAR LERMA CUTBERTO"/>
    <s v="COROLLA"/>
    <s v="JFL"/>
    <d v="1899-12-30T08:15:00"/>
    <d v="1899-12-30T11:00:00"/>
    <s v="CSN"/>
    <n v="2020"/>
    <m/>
    <x v="0"/>
    <x v="0"/>
    <x v="0"/>
    <m/>
    <m/>
    <m/>
    <m/>
    <m/>
    <n v="44947"/>
  </r>
  <r>
    <d v="2023-01-21T00:00:00"/>
    <d v="1899-12-30T08:15:00"/>
    <m/>
    <n v="3260"/>
    <n v="110908"/>
    <x v="1"/>
    <s v="S20_x000a_ACTIVACION APLICACIÓN MAPS (GPS)_x000a_INSTA.PELICULA DE SEGURIDAD"/>
    <m/>
    <s v="N3167184"/>
    <s v="67L868"/>
    <s v="TOVAR LERMA CUTBERTO"/>
    <s v="PRIUS16-"/>
    <s v="JFL"/>
    <d v="1899-12-30T08:30:00"/>
    <d v="1899-12-30T11:00:00"/>
    <s v="CEPE"/>
    <n v="2022"/>
    <m/>
    <x v="0"/>
    <x v="0"/>
    <x v="0"/>
    <m/>
    <m/>
    <m/>
    <m/>
    <m/>
    <n v="44947"/>
  </r>
  <r>
    <d v="2023-01-21T00:00:00"/>
    <d v="1899-12-30T08:15:00"/>
    <m/>
    <n v="1899"/>
    <n v="111122"/>
    <x v="1"/>
    <s v="S10"/>
    <s v="EXPRESS"/>
    <s v="N1252980"/>
    <s v="SPN000"/>
    <s v="GOMEZ PORTUGAL OLIVEROS ESTEFANIA"/>
    <s v="YARIS"/>
    <s v="LALC"/>
    <d v="1899-12-30T08:50:00"/>
    <d v="1899-12-30T11:00:00"/>
    <s v="CEPE"/>
    <n v="2022"/>
    <m/>
    <x v="0"/>
    <x v="0"/>
    <x v="0"/>
    <m/>
    <m/>
    <m/>
    <m/>
    <m/>
    <n v="44947"/>
  </r>
  <r>
    <d v="2023-01-21T00:00:00"/>
    <d v="1899-12-30T08:30:00"/>
    <m/>
    <n v="1899"/>
    <n v="111044"/>
    <x v="0"/>
    <s v="S50"/>
    <m/>
    <s v="K1621131"/>
    <s v="67L629"/>
    <s v="LEAL TAMAYO CARLOS"/>
    <s v="PRIUS C"/>
    <s v="LALC"/>
    <d v="1899-12-30T09:00:00"/>
    <d v="1899-12-30T12:00:00"/>
    <s v="TDGR"/>
    <n v="2019"/>
    <m/>
    <x v="0"/>
    <x v="0"/>
    <x v="0"/>
    <m/>
    <m/>
    <m/>
    <m/>
    <m/>
    <n v="44947"/>
  </r>
  <r>
    <d v="2023-01-21T00:00:00"/>
    <d v="1899-12-30T08:30:00"/>
    <m/>
    <n v="1899"/>
    <n v="111205"/>
    <x v="1"/>
    <s v="S70"/>
    <s v="EXPRESS"/>
    <s v="J1136725"/>
    <s v="G12AYP"/>
    <s v="YOKOYAMA HAYASHI SATORU"/>
    <s v="YARIS"/>
    <s v="JFL"/>
    <d v="1899-12-30T09:30:00"/>
    <d v="1899-12-30T12:00:00"/>
    <s v="OMRG"/>
    <n v="2018"/>
    <m/>
    <x v="0"/>
    <x v="0"/>
    <x v="0"/>
    <m/>
    <m/>
    <m/>
    <m/>
    <m/>
    <n v="44947"/>
  </r>
  <r>
    <d v="2023-01-21T00:00:00"/>
    <d v="1899-12-30T08:30:00"/>
    <m/>
    <n v="1899"/>
    <n v="111088"/>
    <x v="2"/>
    <s v="S110"/>
    <s v="EXPRESS"/>
    <s v="7C666236"/>
    <s v="GMB112C"/>
    <s v="CADENAS CAMPOS JORGE"/>
    <s v="MATRIX"/>
    <s v="ECAZA"/>
    <d v="1899-12-30T09:00:00"/>
    <d v="1899-12-30T11:00:00"/>
    <s v="OMRG"/>
    <n v="2007"/>
    <m/>
    <x v="0"/>
    <x v="0"/>
    <x v="0"/>
    <m/>
    <m/>
    <m/>
    <m/>
    <m/>
    <n v="44947"/>
  </r>
  <r>
    <d v="2023-01-21T00:00:00"/>
    <d v="1899-12-30T08:45:00"/>
    <m/>
    <n v="0"/>
    <n v="111089"/>
    <x v="2"/>
    <s v="CAMPAÑA K0Q: INSTA DE LA BOLSA DE AIRE DEL PASAJERO "/>
    <s v="CAMPAÑA"/>
    <s v="7C666236"/>
    <s v="GMB112C"/>
    <s v="CADENAS CAMPOS JORGE"/>
    <s v="MATRIX"/>
    <s v="ECAZA"/>
    <d v="1899-12-30T11:15:00"/>
    <d v="1899-12-30T14:00:00"/>
    <s v="FTP"/>
    <n v="2007"/>
    <m/>
    <x v="0"/>
    <x v="0"/>
    <x v="0"/>
    <m/>
    <m/>
    <m/>
    <m/>
    <m/>
    <n v="44947"/>
  </r>
  <r>
    <d v="2023-01-21T00:00:00"/>
    <d v="1899-12-30T08:45:00"/>
    <m/>
    <n v="5140"/>
    <n v="111152"/>
    <x v="2"/>
    <s v="S100"/>
    <s v="EXPRESS"/>
    <s v="L0007033"/>
    <m/>
    <s v="IDEAS Y PLANEACION EN CONSTRUCCION"/>
    <s v="HILUX"/>
    <s v="JFL"/>
    <d v="1899-12-30T11:15:00"/>
    <d v="1899-12-30T13:45:00"/>
    <s v="OMRG"/>
    <n v="2020"/>
    <m/>
    <x v="0"/>
    <x v="0"/>
    <x v="4"/>
    <d v="2023-01-23T00:00:00"/>
    <s v="Llamada y Whats"/>
    <s v="si"/>
    <s v="SE OCUPO LA UNIDAD EN EL TRABAJO Y TUVO QUE REPROGRAMAR SU CITA"/>
    <d v="2023-01-18T00:00:00"/>
    <n v="3"/>
  </r>
  <r>
    <d v="2023-01-21T00:00:00"/>
    <d v="1899-12-30T09:00:00"/>
    <m/>
    <n v="1899"/>
    <n v="110913"/>
    <x v="1"/>
    <s v="S90"/>
    <m/>
    <s v="GP366479"/>
    <s v="GNJ737C"/>
    <s v="GUTIERREZ MORENO GABRIELA"/>
    <s v="COROLLA"/>
    <s v="JFL"/>
    <d v="1899-12-30T09:15:00"/>
    <d v="1899-12-30T11:00:00"/>
    <s v="CSN"/>
    <n v="2016"/>
    <m/>
    <x v="0"/>
    <x v="0"/>
    <x v="4"/>
    <d v="2023-01-27T00:00:00"/>
    <s v="whats"/>
    <s v="si"/>
    <s v="Perdon no podre asistir cambiarla para el siguiente sabado por favor se reprogramda para el dia 04.02.23 FOLIO: 111275"/>
    <d v="2023-01-11T00:00:00"/>
    <n v="10"/>
  </r>
  <r>
    <d v="2023-01-21T00:00:00"/>
    <d v="1899-12-30T09:00:00"/>
    <m/>
    <n v="1899"/>
    <n v="111242"/>
    <x v="2"/>
    <s v="S50"/>
    <m/>
    <s v="M1211608"/>
    <s v="GJM389D"/>
    <s v="VALIENTE MARTINEZ JOSE GERARDO"/>
    <s v="YARIS"/>
    <s v="ECAZA"/>
    <d v="1899-12-30T11:00:00"/>
    <d v="1899-12-30T14:00:00"/>
    <s v="TDGR"/>
    <n v="2021"/>
    <m/>
    <x v="0"/>
    <x v="0"/>
    <x v="0"/>
    <m/>
    <m/>
    <m/>
    <m/>
    <m/>
    <n v="44947"/>
  </r>
  <r>
    <d v="2023-01-21T00:00:00"/>
    <d v="1899-12-30T09:00:00"/>
    <m/>
    <n v="0"/>
    <n v="111154"/>
    <x v="2"/>
    <s v="INSTA.DESCANZA BRAZOS (DPOK)"/>
    <m/>
    <s v="NJ018352"/>
    <s v="SP12345"/>
    <s v="URIBE DERRAMADERO IVONNE ANDREA"/>
    <s v="RAIZE"/>
    <s v="LALC"/>
    <d v="1899-12-30T12:15:00"/>
    <d v="1899-12-30T14:00:00"/>
    <s v="FTP"/>
    <n v="2022"/>
    <m/>
    <x v="0"/>
    <x v="0"/>
    <x v="4"/>
    <d v="2023-01-23T00:00:00"/>
    <s v="Llamada y Whats"/>
    <s v="si"/>
    <s v="LE SURGIO UN IMPROVISTO EN SU TRABAJO Y NO PUDO LLEGAR A SU CITA"/>
    <d v="2023-01-18T00:00:00"/>
    <n v="3"/>
  </r>
  <r>
    <d v="2023-01-21T00:00:00"/>
    <d v="1899-12-30T09:30:00"/>
    <m/>
    <n v="0"/>
    <n v="110946"/>
    <x v="2"/>
    <s v="CAMPAÑA 22TA03: ACTUALIZACION SOFWARE"/>
    <s v="CAMPAÑA"/>
    <s v="NU052020"/>
    <s v="68L292"/>
    <s v="DEANDA CADENA PATRICIA"/>
    <s v="RAV4 HV"/>
    <s v="ECAZA"/>
    <d v="1899-12-30T10:15:00"/>
    <d v="1899-12-30T14:00:00"/>
    <s v="FTP"/>
    <n v="2022"/>
    <m/>
    <x v="0"/>
    <x v="0"/>
    <x v="0"/>
    <m/>
    <m/>
    <m/>
    <m/>
    <m/>
    <n v="44947"/>
  </r>
  <r>
    <d v="2023-01-21T00:00:00"/>
    <d v="1899-12-30T09:30:00"/>
    <m/>
    <n v="1899"/>
    <n v="110982"/>
    <x v="0"/>
    <s v="S70"/>
    <m/>
    <s v="LP034309"/>
    <s v="GWW965B"/>
    <s v="REYES MAXIMIANO EDGAR"/>
    <s v="COROLLA"/>
    <s v="LALC"/>
    <d v="1899-12-30T10:00:00"/>
    <d v="1899-12-30T14:00:00"/>
    <s v="TDGR"/>
    <n v="2020"/>
    <m/>
    <x v="0"/>
    <x v="0"/>
    <x v="0"/>
    <m/>
    <m/>
    <m/>
    <m/>
    <m/>
    <n v="44947"/>
  </r>
  <r>
    <d v="2023-01-21T00:00:00"/>
    <d v="1899-12-30T10:00:00"/>
    <m/>
    <n v="5330"/>
    <n v="110975"/>
    <x v="1"/>
    <s v="S120"/>
    <s v="EXPRESS"/>
    <s v="EP092873"/>
    <s v="GYK674B"/>
    <s v="ALMANZA LEON FRANCISCO JAVIER"/>
    <s v="COROLLA"/>
    <s v="ECAZA"/>
    <d v="1899-12-30T10:30:00"/>
    <d v="1899-12-30T14:00:00"/>
    <s v="CEPE"/>
    <n v="2014"/>
    <m/>
    <x v="0"/>
    <x v="0"/>
    <x v="0"/>
    <m/>
    <m/>
    <m/>
    <m/>
    <m/>
    <n v="44947"/>
  </r>
  <r>
    <d v="2023-01-21T00:00:00"/>
    <d v="1899-12-30T10:00:00"/>
    <m/>
    <n v="2699"/>
    <n v="111013"/>
    <x v="1"/>
    <s v="S50_x000a_Alineacion_x000a_Balanceo"/>
    <m/>
    <s v="J1096196"/>
    <s v="GRS537C"/>
    <s v="GARCIA JUAREZ LILIANA"/>
    <s v="YARIS"/>
    <s v="LALC"/>
    <d v="1899-12-30T10:30:00"/>
    <d v="1899-12-30T14:00:00"/>
    <s v="CEPE / TDGR"/>
    <n v="2018"/>
    <m/>
    <x v="0"/>
    <x v="0"/>
    <x v="0"/>
    <m/>
    <m/>
    <m/>
    <m/>
    <m/>
    <n v="44947"/>
  </r>
  <r>
    <d v="2023-01-21T00:00:00"/>
    <d v="1899-12-30T10:00:00"/>
    <m/>
    <n v="0"/>
    <n v="111082"/>
    <x v="3"/>
    <s v="CAMPAÑA 20TA03: INSTA. KIT ARNES DE BOLSAS AIRE"/>
    <s v="CAMPAÑA"/>
    <s v="FP211271"/>
    <s v="SP"/>
    <s v="ESTEBAN ONTIVEROS CANTERO"/>
    <s v="COROLLA"/>
    <s v="JFL"/>
    <d v="1899-12-30T10:15:00"/>
    <d v="1899-12-30T13:00:00"/>
    <s v="CSN"/>
    <n v="2015"/>
    <m/>
    <x v="0"/>
    <x v="0"/>
    <x v="4"/>
    <d v="2023-01-21T00:00:00"/>
    <s v="whats"/>
    <s v="si"/>
    <s v="SOLICITA REPORGRAMACION PARA EL SABADO 28/01"/>
    <d v="2023-01-28T00:00:00"/>
    <n v="-7"/>
  </r>
  <r>
    <d v="2023-01-21T00:00:00"/>
    <d v="1899-12-30T10:30:00"/>
    <m/>
    <n v="1899"/>
    <n v="111113"/>
    <x v="0"/>
    <s v="S110"/>
    <s v="EXPRESS"/>
    <s v="JS906776"/>
    <s v="G000000"/>
    <s v="ARREDONDO MALDONADO LUIS ISRAEL"/>
    <s v="SIENNA"/>
    <s v="ECAZA"/>
    <d v="1899-12-30T11:50:00"/>
    <d v="1899-12-30T14:00:00"/>
    <s v="OMRG"/>
    <n v="2018"/>
    <m/>
    <x v="0"/>
    <x v="0"/>
    <x v="0"/>
    <m/>
    <m/>
    <m/>
    <m/>
    <m/>
    <n v="44947"/>
  </r>
  <r>
    <d v="2023-01-21T00:00:00"/>
    <d v="1899-12-30T10:30:00"/>
    <m/>
    <n v="3260"/>
    <n v="111177"/>
    <x v="0"/>
    <s v="S20"/>
    <s v="EXPRESS"/>
    <s v="N1420479"/>
    <s v="GU3007C"/>
    <s v="FITORGANICA SA DE CV"/>
    <s v="HILUX"/>
    <s v="LALC"/>
    <d v="1899-12-30T11:30:00"/>
    <d v="1899-12-30T14:00:00"/>
    <s v="OMRG"/>
    <n v="2022"/>
    <m/>
    <x v="0"/>
    <x v="0"/>
    <x v="0"/>
    <m/>
    <m/>
    <m/>
    <m/>
    <m/>
    <n v="44947"/>
  </r>
  <r>
    <d v="2023-01-21T00:00:00"/>
    <d v="1899-12-30T10:30:00"/>
    <m/>
    <n v="3240"/>
    <n v="111231"/>
    <x v="1"/>
    <s v="S140"/>
    <m/>
    <s v="G0243510"/>
    <s v="GC0114D"/>
    <s v="CAMACHO GAMEZ JORGE ESAU"/>
    <s v="HILUX"/>
    <s v="JFL"/>
    <d v="1899-12-30T11:10:00"/>
    <d v="1899-12-30T14:00:00"/>
    <s v="CEPE"/>
    <n v="2016"/>
    <m/>
    <x v="0"/>
    <x v="0"/>
    <x v="0"/>
    <m/>
    <m/>
    <m/>
    <m/>
    <m/>
    <n v="44947"/>
  </r>
  <r>
    <d v="2023-01-21T00:00:00"/>
    <d v="1899-12-30T11:00:00"/>
    <m/>
    <n v="0"/>
    <n v="111061"/>
    <x v="2"/>
    <s v="INSTA.CATALIZADOR (DPOK)"/>
    <m/>
    <s v="H0247335"/>
    <s v="GR34928"/>
    <s v="GARCIA OLALDE MA AUXILIO"/>
    <s v="HILUX"/>
    <s v="ECAZA"/>
    <d v="1899-12-30T11:15:00"/>
    <d v="1899-12-30T14:00:00"/>
    <s v="CSN"/>
    <n v="2017"/>
    <m/>
    <x v="0"/>
    <x v="0"/>
    <x v="0"/>
    <m/>
    <m/>
    <m/>
    <m/>
    <m/>
    <n v="44947"/>
  </r>
  <r>
    <d v="2023-01-21T00:00:00"/>
    <d v="1899-12-30T11:00:00"/>
    <m/>
    <n v="1899"/>
    <n v="111119"/>
    <x v="0"/>
    <s v="S270"/>
    <s v="EXPRESS"/>
    <n v="75066045"/>
    <s v="GPR226E"/>
    <s v="GARCIA GALVAN ALFREDO"/>
    <s v="YARIS"/>
    <s v="JFL"/>
    <d v="1899-12-30T12:15:00"/>
    <d v="1899-12-30T14:00:00"/>
    <s v="OMRG"/>
    <n v="2007"/>
    <m/>
    <x v="0"/>
    <x v="0"/>
    <x v="0"/>
    <m/>
    <m/>
    <m/>
    <m/>
    <m/>
    <n v="44947"/>
  </r>
  <r>
    <d v="2023-01-21T00:00:00"/>
    <d v="1899-12-30T11:00:00"/>
    <m/>
    <n v="1899"/>
    <n v="111165"/>
    <x v="3"/>
    <s v="S70"/>
    <s v="EXPRESS"/>
    <s v="H1091656"/>
    <s v="G000000"/>
    <s v="ARAMBURO PACHECO ANA CRISTINA"/>
    <s v="YARIS"/>
    <s v="LALC"/>
    <d v="1899-12-30T12:45:00"/>
    <d v="1899-12-30T14:00:00"/>
    <s v="OMRG"/>
    <n v="2017"/>
    <m/>
    <x v="0"/>
    <x v="0"/>
    <x v="0"/>
    <m/>
    <m/>
    <m/>
    <m/>
    <m/>
    <n v="44947"/>
  </r>
  <r>
    <d v="2023-01-21T00:00:00"/>
    <d v="1899-12-30T11:30:00"/>
    <m/>
    <n v="1899"/>
    <n v="111008"/>
    <x v="0"/>
    <s v="S50"/>
    <m/>
    <s v="MP072459"/>
    <s v="GYA211D"/>
    <s v="REGALADO SANCHEZ JULIO CESAR"/>
    <s v="COROLLA"/>
    <s v="ECAZA"/>
    <d v="1899-12-30T11:45:00"/>
    <d v="1899-12-30T14:00:00"/>
    <s v="CEPE"/>
    <n v="2021"/>
    <m/>
    <x v="0"/>
    <x v="0"/>
    <x v="0"/>
    <m/>
    <m/>
    <m/>
    <m/>
    <m/>
    <n v="44947"/>
  </r>
  <r>
    <d v="2023-01-23T00:00:00"/>
    <d v="1899-12-30T08:00:00"/>
    <m/>
    <n v="0"/>
    <n v="110984"/>
    <x v="2"/>
    <s v="CAMBIO DE CALAVERA (DPOK)"/>
    <m/>
    <s v="K1165866"/>
    <s v="GRC060D"/>
    <s v="MARTINEZ ZARATE EDUARDO"/>
    <s v="YARIS"/>
    <s v="ECAZA"/>
    <d v="1899-12-30T08:15:00"/>
    <d v="1899-12-30T10:45:00"/>
    <s v="GALC"/>
    <n v="2019"/>
    <m/>
    <x v="0"/>
    <x v="0"/>
    <x v="0"/>
    <m/>
    <m/>
    <m/>
    <m/>
    <m/>
    <n v="44949"/>
  </r>
  <r>
    <d v="2023-01-23T00:00:00"/>
    <d v="1899-12-30T08:00:00"/>
    <m/>
    <n v="6599"/>
    <n v="111162"/>
    <x v="1"/>
    <s v="S80"/>
    <s v="MAYOR"/>
    <s v="M0424231"/>
    <s v="GN1226C"/>
    <s v="AGROSERVICIOS NIETO"/>
    <s v="HILUX"/>
    <s v="LALC"/>
    <d v="1899-12-30T08:15:00"/>
    <d v="1899-12-30T16:00:00"/>
    <s v="AC"/>
    <n v="2021"/>
    <m/>
    <x v="0"/>
    <x v="0"/>
    <x v="0"/>
    <m/>
    <m/>
    <m/>
    <m/>
    <m/>
    <n v="44949"/>
  </r>
  <r>
    <d v="2023-01-23T00:00:00"/>
    <d v="1899-12-30T08:00:00"/>
    <m/>
    <n v="3260"/>
    <n v="111192"/>
    <x v="3"/>
    <s v="S140"/>
    <s v="EXPRESS"/>
    <s v="LK005899"/>
    <s v="GWB783D"/>
    <s v="TRRI SA DE CV"/>
    <s v="AVANZA"/>
    <s v="JFL"/>
    <d v="1899-12-30T08:30:00"/>
    <d v="1899-12-30T11:00:00"/>
    <s v="OMRG"/>
    <n v="2020"/>
    <m/>
    <x v="0"/>
    <x v="0"/>
    <x v="0"/>
    <m/>
    <m/>
    <m/>
    <m/>
    <m/>
    <n v="44949"/>
  </r>
  <r>
    <d v="2023-01-23T00:00:00"/>
    <d v="1899-12-30T08:15:00"/>
    <m/>
    <n v="0"/>
    <n v="111214"/>
    <x v="1"/>
    <s v="INSTA.CACAHUATES (DPOK)_x000a_ALINEACION"/>
    <m/>
    <s v="G1441897"/>
    <s v="ULU092H"/>
    <s v="VERA MORAN ANA ESTELA"/>
    <s v="YARIS"/>
    <s v="LALC"/>
    <d v="1899-12-30T08:30:00"/>
    <d v="1899-12-30T15:45:00"/>
    <s v="CEPE / TIERRY"/>
    <n v="2016"/>
    <m/>
    <x v="0"/>
    <x v="0"/>
    <x v="0"/>
    <m/>
    <m/>
    <m/>
    <m/>
    <m/>
    <n v="44949"/>
  </r>
  <r>
    <d v="2023-01-23T00:00:00"/>
    <d v="1899-12-30T08:15:00"/>
    <m/>
    <n v="1899"/>
    <n v="111215"/>
    <x v="1"/>
    <s v="S70"/>
    <s v="EXPRESS"/>
    <s v="MP148698"/>
    <s v="GKF289C"/>
    <s v="MANRIQUEZ GONZALEZ JORGE ALEJANDRO"/>
    <s v="COROLLA"/>
    <s v="JFL"/>
    <d v="1899-12-30T08:30:00"/>
    <d v="1899-12-30T14:00:00"/>
    <s v="OMRG"/>
    <n v="2021"/>
    <m/>
    <x v="0"/>
    <x v="0"/>
    <x v="3"/>
    <d v="2023-01-19T00:00:00"/>
    <s v="whats"/>
    <s v="si"/>
    <s v="El Sr Jorge Nos Indica Cancelar su cita"/>
    <d v="2023-01-20T00:00:00"/>
    <n v="3"/>
  </r>
  <r>
    <d v="2023-01-23T00:00:00"/>
    <d v="1899-12-30T08:15:00"/>
    <m/>
    <n v="3260"/>
    <n v="111216"/>
    <x v="1"/>
    <s v="S20"/>
    <m/>
    <s v="NW196496"/>
    <s v="GPR435E"/>
    <s v="LOYOLA ROSAS MA. INES NORMA"/>
    <s v="RAV419-"/>
    <s v="ECAZA"/>
    <d v="1899-12-30T08:30:00"/>
    <d v="1899-12-30T15:00:00"/>
    <s v="CAAA"/>
    <n v="2022"/>
    <m/>
    <x v="0"/>
    <x v="0"/>
    <x v="0"/>
    <m/>
    <m/>
    <m/>
    <m/>
    <m/>
    <n v="44949"/>
  </r>
  <r>
    <d v="2023-01-23T00:00:00"/>
    <d v="1899-12-30T08:30:00"/>
    <m/>
    <n v="0"/>
    <n v="111097"/>
    <x v="2"/>
    <s v="DIAG.NO SUENAN LAS BOCINAS TRASERAS"/>
    <m/>
    <s v="MT029077"/>
    <s v="N76BHK"/>
    <s v="TOYOTA MOTOR MANUFACTURING DE GUANAJUATO"/>
    <s v="TACOMA"/>
    <s v="JFL"/>
    <d v="1899-12-30T09:00:00"/>
    <n v="0"/>
    <s v="GALC"/>
    <n v="2021"/>
    <m/>
    <x v="0"/>
    <x v="0"/>
    <x v="0"/>
    <m/>
    <m/>
    <m/>
    <m/>
    <m/>
    <n v="44949"/>
  </r>
  <r>
    <d v="2023-01-23T00:00:00"/>
    <d v="1899-12-30T08:45:00"/>
    <m/>
    <n v="5330"/>
    <n v="111218"/>
    <x v="2"/>
    <s v="S40"/>
    <s v="EXPRESS"/>
    <s v="M1321171"/>
    <s v="EW8682B"/>
    <s v="ELEMENT FLEET MANAGEMENT CORPORATION MEXIC"/>
    <s v="HILUX"/>
    <s v="JFL"/>
    <d v="1899-12-30T09:15:00"/>
    <d v="1899-12-30T11:45:00"/>
    <s v="OMRG"/>
    <n v="2021"/>
    <m/>
    <x v="0"/>
    <x v="0"/>
    <x v="0"/>
    <m/>
    <m/>
    <m/>
    <m/>
    <m/>
    <n v="44949"/>
  </r>
  <r>
    <d v="2023-01-23T00:00:00"/>
    <d v="1899-12-30T08:45:00"/>
    <m/>
    <n v="1899"/>
    <n v="111221"/>
    <x v="1"/>
    <s v="S290"/>
    <m/>
    <s v="J0178812"/>
    <s v="GE7443C"/>
    <s v="LA PROXIMA ESTACION SPR DE RL"/>
    <s v="HILUX"/>
    <s v="LALC"/>
    <d v="1899-12-30T09:00:00"/>
    <d v="1899-12-30T16:00:00"/>
    <s v="CSN"/>
    <n v="2018"/>
    <m/>
    <x v="0"/>
    <x v="0"/>
    <x v="0"/>
    <m/>
    <m/>
    <m/>
    <m/>
    <m/>
    <n v="44949"/>
  </r>
  <r>
    <d v="2023-01-23T00:00:00"/>
    <d v="1899-12-30T08:45:00"/>
    <m/>
    <n v="0"/>
    <s v="T-141623"/>
    <x v="2"/>
    <s v="CAMBIO DE CHAPAS DELANTERAS (DPOK)"/>
    <m/>
    <s v="L1638064"/>
    <s v="GUZ949C"/>
    <s v="OSORIO MIRON ANTONIO"/>
    <s v="PRIUS C"/>
    <s v="ECAZA"/>
    <d v="1899-12-30T09:00:00"/>
    <d v="1899-12-30T12:45:00"/>
    <s v="FTP"/>
    <n v="2018"/>
    <m/>
    <x v="0"/>
    <x v="0"/>
    <x v="0"/>
    <m/>
    <m/>
    <m/>
    <m/>
    <m/>
    <n v="44949"/>
  </r>
  <r>
    <d v="2023-01-23T00:00:00"/>
    <d v="1899-12-30T09:00:00"/>
    <m/>
    <n v="4060"/>
    <n v="111048"/>
    <x v="2"/>
    <s v="S60_x000a_ALINEACION_x000a_BALANCEO"/>
    <s v="EXPRESS"/>
    <s v="EM164141"/>
    <s v="GN79200"/>
    <s v="VALDOVINOAS HERNANDEZ JOSE ALFREDO"/>
    <s v="TACOMA"/>
    <s v="ECAZA"/>
    <d v="1899-12-30T09:45:00"/>
    <d v="1899-12-30T12:00:00"/>
    <s v="OMRG/ TIERRY"/>
    <n v="2014"/>
    <m/>
    <x v="0"/>
    <x v="0"/>
    <x v="3"/>
    <d v="2023-01-23T00:00:00"/>
    <s v="Llamada y Whats"/>
    <s v="si"/>
    <s v="TRAJO OTRA UNIDAD  A SERVICIO"/>
    <d v="2023-01-16T00:00:00"/>
    <n v="7"/>
  </r>
  <r>
    <d v="2023-01-23T00:00:00"/>
    <d v="1899-12-30T09:00:00"/>
    <m/>
    <n v="2699"/>
    <n v="111245"/>
    <x v="3"/>
    <s v="S230_x000a_ALINEACION_x000a_BALANCEO"/>
    <m/>
    <s v="K0262558"/>
    <s v="GH8312C"/>
    <s v="RDO EQUIPMENT DE MEXICO S DE RL DE CV"/>
    <s v="HILUX"/>
    <s v="JFL"/>
    <d v="1899-12-30T12:00:00"/>
    <d v="1899-12-30T18:00:00"/>
    <s v="AC"/>
    <n v="2019"/>
    <m/>
    <x v="0"/>
    <x v="0"/>
    <x v="0"/>
    <m/>
    <m/>
    <m/>
    <m/>
    <m/>
    <n v="44949"/>
  </r>
  <r>
    <d v="2023-01-23T00:00:00"/>
    <d v="1899-12-30T09:00:00"/>
    <m/>
    <n v="5140"/>
    <n v="111262"/>
    <x v="0"/>
    <s v="S100"/>
    <s v="MAYOR"/>
    <s v="HP622985"/>
    <s v="GGM348D"/>
    <s v="REHAU SA DE CV"/>
    <s v="COROLLA"/>
    <s v="LALC"/>
    <d v="1899-12-30T09:15:00"/>
    <d v="1899-12-30T12:00:00"/>
    <s v="CAAA"/>
    <n v="2017"/>
    <m/>
    <x v="0"/>
    <x v="0"/>
    <x v="0"/>
    <m/>
    <m/>
    <m/>
    <m/>
    <m/>
    <n v="44949"/>
  </r>
  <r>
    <d v="2023-01-23T00:00:00"/>
    <d v="1899-12-30T09:30:00"/>
    <m/>
    <n v="6599"/>
    <n v="111175"/>
    <x v="1"/>
    <s v="S80"/>
    <s v="MAYOR"/>
    <s v="HP661116"/>
    <s v="SP11111"/>
    <s v="GONZALEZ MALDONADO CARLOS ALEJANDRO"/>
    <s v="COROLLA"/>
    <s v="JFL"/>
    <d v="1899-12-30T10:00:00"/>
    <d v="1899-12-30T17:40:00"/>
    <s v="CSN"/>
    <n v="2017"/>
    <m/>
    <x v="0"/>
    <x v="0"/>
    <x v="0"/>
    <m/>
    <m/>
    <m/>
    <m/>
    <m/>
    <n v="44949"/>
  </r>
  <r>
    <d v="2023-01-23T00:00:00"/>
    <d v="1899-12-30T09:30:00"/>
    <m/>
    <n v="0"/>
    <n v="111184"/>
    <x v="2"/>
    <s v="CAMBIO DE ESTABILIZADORES Y PROGRAMACION (DPOK)"/>
    <m/>
    <s v="EK009399"/>
    <s v="GVB507C"/>
    <s v="PARDO HERNANDEZ GUILLERMO"/>
    <s v="AVANZA"/>
    <s v="ECAZA"/>
    <d v="1899-12-30T10:00:00"/>
    <d v="1899-12-30T14:00:00"/>
    <s v="AC"/>
    <n v="2014"/>
    <m/>
    <x v="0"/>
    <x v="0"/>
    <x v="0"/>
    <m/>
    <m/>
    <m/>
    <m/>
    <m/>
    <n v="44949"/>
  </r>
  <r>
    <d v="2023-01-23T00:00:00"/>
    <d v="1899-12-30T09:45:00"/>
    <m/>
    <n v="0"/>
    <n v="111178"/>
    <x v="1"/>
    <s v="CAMPAÑA DISPONIBLE 20TA03: INSTA KIT ARNES BOLSA DE AIRE"/>
    <s v="CAMPAÑA"/>
    <s v="HP661116"/>
    <s v="SP11111"/>
    <s v="GONZALEZ MALDONADO CARLOS ALEJANDRO"/>
    <s v="COROLLA"/>
    <s v="JFL"/>
    <d v="1899-12-30T11:30:00"/>
    <d v="1899-12-30T17:45:00"/>
    <s v="CSN"/>
    <n v="2017"/>
    <m/>
    <x v="0"/>
    <x v="0"/>
    <x v="0"/>
    <m/>
    <m/>
    <m/>
    <m/>
    <m/>
    <n v="44949"/>
  </r>
  <r>
    <d v="2023-01-23T00:00:00"/>
    <d v="1899-12-30T09:45:00"/>
    <m/>
    <n v="1899"/>
    <n v="111209"/>
    <x v="2"/>
    <s v="S110"/>
    <m/>
    <s v="H0249046"/>
    <s v="GV8902A"/>
    <s v="RODRIGUEZ ORDUÑO ELIAS"/>
    <s v="HILUX"/>
    <s v="ECAZA"/>
    <d v="1899-12-30T10:00:00"/>
    <d v="1899-12-30T12:30:00"/>
    <s v="CEPE"/>
    <n v="2017"/>
    <m/>
    <x v="0"/>
    <x v="0"/>
    <x v="0"/>
    <m/>
    <m/>
    <m/>
    <m/>
    <m/>
    <n v="44949"/>
  </r>
  <r>
    <d v="2023-01-23T00:00:00"/>
    <d v="1899-12-30T10:00:00"/>
    <m/>
    <n v="3260"/>
    <n v="111151"/>
    <x v="1"/>
    <s v="S20"/>
    <s v="EXPRESS"/>
    <s v="M1214524"/>
    <s v="SP"/>
    <s v="CERVANTES PANTOJA NICOLAS"/>
    <s v="YARIS"/>
    <s v="ECAZA"/>
    <d v="1899-12-30T10:15:00"/>
    <d v="1899-12-30T13:45:00"/>
    <s v="OMRG"/>
    <n v="2021"/>
    <m/>
    <x v="0"/>
    <x v="0"/>
    <x v="2"/>
    <d v="2023-01-21T00:00:00"/>
    <s v="whats"/>
    <s v="si"/>
    <s v="Cliente nuevo  se comunica para programar su cita al momento de  realizar su recordatorio de cita ya no Confirma "/>
    <d v="2023-01-16T00:00:00"/>
    <n v="7"/>
  </r>
  <r>
    <d v="2023-01-23T00:00:00"/>
    <d v="1899-12-30T10:00:00"/>
    <m/>
    <n v="1899"/>
    <n v="111217"/>
    <x v="0"/>
    <s v="S10   (RECIBE MARCO)"/>
    <m/>
    <s v="N1326223"/>
    <s v="SP"/>
    <s v="GERVACIO AGUILAR MIRIAM"/>
    <s v="HILUX"/>
    <s v="LALC"/>
    <d v="1899-12-30T10:15:00"/>
    <d v="1899-12-30T14:00:00"/>
    <s v="CAAA"/>
    <n v="2022"/>
    <m/>
    <x v="0"/>
    <x v="0"/>
    <x v="0"/>
    <m/>
    <m/>
    <m/>
    <m/>
    <m/>
    <n v="44949"/>
  </r>
  <r>
    <d v="2023-01-23T00:00:00"/>
    <d v="1899-12-30T10:00:00"/>
    <m/>
    <n v="0"/>
    <n v="111256"/>
    <x v="1"/>
    <s v="DIAG,RUIDO EN BALATAS DELANTERAS_x000a_DIAG,RUIDO EN BALATAS TRASERAS_x000a_DIAG,VOLANTE TRUENA AL DAR VUELTA DERECH"/>
    <m/>
    <s v="J6187730"/>
    <s v="GVW548D"/>
    <s v="ALCAMARE INTERNATIONAL RECYCLING GROUP S D"/>
    <s v="HIACE"/>
    <s v="JFL"/>
    <d v="1899-12-30T11:00:00"/>
    <n v="0"/>
    <s v="GALC"/>
    <n v="2018"/>
    <m/>
    <x v="0"/>
    <x v="0"/>
    <x v="0"/>
    <m/>
    <m/>
    <m/>
    <m/>
    <m/>
    <n v="44949"/>
  </r>
  <r>
    <d v="2023-01-23T00:00:00"/>
    <d v="1899-12-30T10:30:00"/>
    <m/>
    <n v="1899"/>
    <n v="111145"/>
    <x v="3"/>
    <s v="S310"/>
    <m/>
    <s v="J0257978"/>
    <s v="GH5392C"/>
    <s v="AGROSERVICIOS NIETO"/>
    <s v="HILUX"/>
    <s v="JFL"/>
    <d v="1899-12-30T10:45:00"/>
    <d v="1899-12-30T13:15:00"/>
    <s v="CEPE"/>
    <n v="2018"/>
    <m/>
    <x v="0"/>
    <x v="0"/>
    <x v="0"/>
    <m/>
    <m/>
    <m/>
    <m/>
    <m/>
    <n v="44949"/>
  </r>
  <r>
    <d v="2023-01-23T00:00:00"/>
    <d v="1899-12-30T10:30:00"/>
    <m/>
    <n v="2699"/>
    <n v="111233"/>
    <x v="0"/>
    <s v="S190   (RECIBE MARCO)_x000a_ALINEACION_x000a_BALANCEO"/>
    <s v="EXPRESS"/>
    <s v="E0112586"/>
    <s v="GE7313B"/>
    <s v="REFACCIONES Y ACCESORIOS PARA LA INDUSTRIA"/>
    <s v="HILUX"/>
    <s v="LALC"/>
    <d v="1899-12-30T10:45:00"/>
    <d v="1899-12-30T14:30:00"/>
    <s v="OMRG / TIERRY"/>
    <n v="2014"/>
    <m/>
    <x v="0"/>
    <x v="0"/>
    <x v="0"/>
    <m/>
    <m/>
    <m/>
    <m/>
    <m/>
    <n v="44949"/>
  </r>
  <r>
    <d v="2023-01-23T00:00:00"/>
    <d v="1899-12-30T10:30:00"/>
    <m/>
    <n v="5330"/>
    <n v="111239"/>
    <x v="0"/>
    <s v="S40"/>
    <s v="MAYOR"/>
    <s v="M1215040"/>
    <s v="GUX662D"/>
    <s v="JIMENEZ ORTIZ IBSAN ABISAY"/>
    <s v="YARIS"/>
    <s v="ECAZA"/>
    <d v="1899-12-30T11:00:00"/>
    <d v="1899-12-30T14:00:00"/>
    <s v="AC"/>
    <n v="2021"/>
    <m/>
    <x v="0"/>
    <x v="0"/>
    <x v="0"/>
    <m/>
    <m/>
    <m/>
    <m/>
    <m/>
    <n v="44949"/>
  </r>
  <r>
    <d v="2023-01-23T00:00:00"/>
    <d v="1899-12-30T11:00:00"/>
    <m/>
    <n v="1899"/>
    <n v="111220"/>
    <x v="2"/>
    <s v="S90"/>
    <s v="EXPRESS"/>
    <s v="DS288092"/>
    <s v="GRM495D"/>
    <s v="JIMENEZ OLIVARES CONSUELO"/>
    <s v="SIENNA"/>
    <s v="JFL"/>
    <d v="1899-12-30T11:15:00"/>
    <d v="1899-12-30T13:30:00"/>
    <s v="OMRG"/>
    <n v="2013"/>
    <m/>
    <x v="0"/>
    <x v="0"/>
    <x v="0"/>
    <m/>
    <m/>
    <m/>
    <m/>
    <m/>
    <n v="44949"/>
  </r>
  <r>
    <d v="2023-01-23T00:00:00"/>
    <d v="1899-12-30T11:00:00"/>
    <m/>
    <n v="1899"/>
    <n v="111248"/>
    <x v="1"/>
    <s v="S170"/>
    <m/>
    <s v="E0006732"/>
    <s v="GL7085B"/>
    <s v="BAEZA CALDERON MIGUEL ANGEL"/>
    <s v="HILUX"/>
    <s v="ECAZA"/>
    <d v="1899-12-30T11:15:00"/>
    <d v="1899-12-30T15:30:00"/>
    <s v="CEPE"/>
    <n v="2014"/>
    <m/>
    <x v="0"/>
    <x v="0"/>
    <x v="0"/>
    <m/>
    <m/>
    <m/>
    <m/>
    <m/>
    <n v="44949"/>
  </r>
  <r>
    <d v="2023-01-23T00:00:00"/>
    <d v="1899-12-30T11:30:00"/>
    <m/>
    <n v="2699"/>
    <n v="111203"/>
    <x v="2"/>
    <s v="S30_x000a_ALINEACION _x000a_BALANCEO"/>
    <m/>
    <s v="NJ034033"/>
    <s v="UKP955E"/>
    <s v="AGRONUTRIENTES Y SEMILLAS DE QUERETARO SA"/>
    <s v="RAIZE"/>
    <s v="ECAZA"/>
    <d v="1899-12-30T12:30:00"/>
    <d v="1899-12-30T17:30:00"/>
    <s v="CEPE / TIERRY"/>
    <n v="2022"/>
    <m/>
    <x v="0"/>
    <x v="0"/>
    <x v="0"/>
    <m/>
    <m/>
    <m/>
    <m/>
    <m/>
    <n v="44949"/>
  </r>
  <r>
    <d v="2023-01-23T00:00:00"/>
    <d v="1899-12-30T11:30:00"/>
    <m/>
    <n v="1899"/>
    <n v="111227"/>
    <x v="2"/>
    <s v="S70"/>
    <s v="EXPRESS"/>
    <s v="LK005638"/>
    <s v="GLV085D"/>
    <s v="MARTINEZ CENTENO JOSE"/>
    <s v="AVANZA"/>
    <s v="JFL"/>
    <d v="1899-12-30T11:45:00"/>
    <d v="1899-12-30T15:00:00"/>
    <s v="OMRG"/>
    <n v="2020"/>
    <m/>
    <x v="0"/>
    <x v="0"/>
    <x v="0"/>
    <m/>
    <m/>
    <m/>
    <m/>
    <m/>
    <n v="44949"/>
  </r>
  <r>
    <d v="2023-01-23T00:00:00"/>
    <d v="1899-12-30T11:30:00"/>
    <m/>
    <n v="1899"/>
    <n v="111232"/>
    <x v="0"/>
    <s v="S170   (RECIBE MARCO)"/>
    <m/>
    <s v="HP668458"/>
    <s v="GPV493D"/>
    <s v="FERNANDEZ MORALES ROBERTO"/>
    <s v="COROLLA"/>
    <s v="LALC"/>
    <d v="1899-12-30T11:45:00"/>
    <d v="1899-12-30T13:45:00"/>
    <s v="CAAA"/>
    <n v="2017"/>
    <m/>
    <x v="0"/>
    <x v="0"/>
    <x v="0"/>
    <m/>
    <m/>
    <m/>
    <m/>
    <m/>
    <n v="44949"/>
  </r>
  <r>
    <d v="2023-01-23T00:00:00"/>
    <d v="1899-12-30T12:00:00"/>
    <m/>
    <n v="1899"/>
    <n v="111204"/>
    <x v="0"/>
    <s v="S530"/>
    <m/>
    <s v="BU757539"/>
    <s v="856XWC"/>
    <s v="OROPEZA MEJIA JESUS"/>
    <s v="CAMRY"/>
    <s v="ECAZA"/>
    <d v="1899-12-30T12:15:00"/>
    <d v="1899-12-30T16:00:00"/>
    <s v="CAAA"/>
    <n v="2013"/>
    <m/>
    <x v="0"/>
    <x v="0"/>
    <x v="0"/>
    <m/>
    <m/>
    <m/>
    <m/>
    <m/>
    <n v="44949"/>
  </r>
  <r>
    <d v="2023-01-23T00:00:00"/>
    <d v="1899-12-30T12:00:00"/>
    <m/>
    <n v="2699"/>
    <n v="111240"/>
    <x v="1"/>
    <s v="S90_x000a_ALINEACION _x000a_BALANCEO"/>
    <s v="EXPRESS"/>
    <s v="G0165013"/>
    <s v="GC6925C"/>
    <s v="AGROPRODUCTOS GUTY SPR DE RL"/>
    <s v="HILUX"/>
    <s v="JFL"/>
    <d v="1899-12-30T12:15:00"/>
    <d v="1899-12-30T16:15:00"/>
    <s v="OMRG / TIERRY"/>
    <n v="2016"/>
    <m/>
    <x v="0"/>
    <x v="0"/>
    <x v="0"/>
    <m/>
    <m/>
    <m/>
    <m/>
    <m/>
    <n v="44949"/>
  </r>
  <r>
    <d v="2023-01-23T00:00:00"/>
    <d v="1899-12-30T12:30:00"/>
    <m/>
    <n v="6599"/>
    <n v="111247"/>
    <x v="2"/>
    <s v="S80"/>
    <s v="EXPRESS"/>
    <s v="JW800335"/>
    <s v="GXY084A"/>
    <s v="GARCIA CORTEZ SONIA"/>
    <s v="RAV4"/>
    <s v="JFL"/>
    <d v="1899-12-30T13:00:00"/>
    <d v="1899-12-30T17:00:00"/>
    <s v="OMRG"/>
    <n v="2018"/>
    <m/>
    <x v="0"/>
    <x v="0"/>
    <x v="0"/>
    <m/>
    <m/>
    <m/>
    <m/>
    <m/>
    <n v="44949"/>
  </r>
  <r>
    <d v="2023-01-23T00:00:00"/>
    <d v="1899-12-30T12:30:00"/>
    <m/>
    <n v="0"/>
    <n v="111249"/>
    <x v="2"/>
    <s v="DIAG,TESTIGO CHEK ENGINE ENCENDIDO EN EL TABLERO"/>
    <m/>
    <s v="8C883982"/>
    <s v="SP"/>
    <s v="MARTINEZ MAGDALENO JUAN JOSE"/>
    <s v="COROLLA"/>
    <s v="ECAZA"/>
    <d v="1899-12-30T13:00:00"/>
    <n v="0"/>
    <s v="FTP"/>
    <n v="2008"/>
    <m/>
    <x v="0"/>
    <x v="0"/>
    <x v="3"/>
    <d v="2023-01-24T00:00:00"/>
    <s v="Llamada y Whats"/>
    <s v="si"/>
    <s v="SE CORRIJIO LA FALLA Y NO TUVO NECESIDAD DE INGRESAR A TALLER"/>
    <d v="2023-01-20T00:00:00"/>
    <n v="3"/>
  </r>
  <r>
    <d v="2023-01-23T00:00:00"/>
    <d v="1899-12-30T13:00:00"/>
    <m/>
    <n v="2699"/>
    <n v="111235"/>
    <x v="0"/>
    <s v="S90_x000a_ALINEACION _x000a_BALANCEO"/>
    <m/>
    <s v="JW811335"/>
    <s v="GUN770D"/>
    <s v="KYOHO TOYOTSU MEXICO SA DE CV"/>
    <s v="RAV4"/>
    <s v="ECAZA"/>
    <d v="1899-12-30T13:15:00"/>
    <d v="1899-12-30T16:00:00"/>
    <s v="CAAA/ THIERRY"/>
    <n v="2018"/>
    <m/>
    <x v="0"/>
    <x v="0"/>
    <x v="0"/>
    <m/>
    <m/>
    <m/>
    <m/>
    <m/>
    <n v="44949"/>
  </r>
  <r>
    <d v="2023-01-23T00:00:00"/>
    <d v="1899-12-30T13:30:00"/>
    <m/>
    <n v="2699"/>
    <n v="111251"/>
    <x v="0"/>
    <s v="S70 _x000a_ALINEACION_x000a_BALANCEO"/>
    <s v="EXPRESS"/>
    <s v="N1328345"/>
    <s v="UK62664"/>
    <s v="LA FORTALEZA AGROSERVICIOS"/>
    <s v="HILUX"/>
    <s v="LALC"/>
    <d v="1899-12-30T14:00:00"/>
    <d v="1899-12-30T17:30:00"/>
    <s v="OMRG / TIERRY"/>
    <n v="2022"/>
    <m/>
    <x v="0"/>
    <x v="0"/>
    <x v="0"/>
    <m/>
    <m/>
    <m/>
    <m/>
    <m/>
    <n v="44949"/>
  </r>
  <r>
    <d v="2023-01-23T00:00:00"/>
    <d v="1899-12-30T14:00:00"/>
    <m/>
    <n v="1899"/>
    <n v="111207"/>
    <x v="0"/>
    <s v="S90"/>
    <m/>
    <s v="JP738095"/>
    <s v="GNJ154D"/>
    <s v="TELLO GONZALEZ ARMANDO"/>
    <s v="COROLLA"/>
    <s v="LALC"/>
    <d v="1899-12-30T14:15:00"/>
    <d v="1899-12-30T16:00:00"/>
    <s v="CSN"/>
    <n v="2018"/>
    <m/>
    <x v="0"/>
    <x v="0"/>
    <x v="0"/>
    <m/>
    <m/>
    <m/>
    <m/>
    <m/>
    <n v="44949"/>
  </r>
  <r>
    <d v="2023-01-23T00:00:00"/>
    <d v="1899-12-30T15:00:00"/>
    <m/>
    <n v="1899"/>
    <n v="111150"/>
    <x v="2"/>
    <s v="S30"/>
    <m/>
    <s v="M1222988"/>
    <s v="GKK884E"/>
    <s v="MANCERA SANCHEZ MA DEL CARMEN"/>
    <s v="YARIS"/>
    <s v="ECAZA"/>
    <d v="1899-12-30T15:15:00"/>
    <d v="1899-12-30T18:00:00"/>
    <s v="CSN"/>
    <n v="2021"/>
    <m/>
    <x v="0"/>
    <x v="0"/>
    <x v="0"/>
    <m/>
    <m/>
    <m/>
    <m/>
    <m/>
    <n v="44949"/>
  </r>
  <r>
    <d v="2023-01-23T00:00:00"/>
    <d v="1899-12-30T15:00:00"/>
    <m/>
    <n v="0"/>
    <n v="111260"/>
    <x v="0"/>
    <s v="INSTA.BIRLOS DE SEGURIDAD"/>
    <m/>
    <s v="ES433317"/>
    <s v="UP767B"/>
    <s v="CERVANTES CASTRO HECTOR"/>
    <s v="SIENNA"/>
    <s v="JFL"/>
    <d v="1899-12-30T15:15:00"/>
    <d v="1899-12-30T18:00:00"/>
    <s v="CAAA"/>
    <n v="2014"/>
    <m/>
    <x v="0"/>
    <x v="0"/>
    <x v="0"/>
    <m/>
    <m/>
    <m/>
    <m/>
    <m/>
    <n v="44949"/>
  </r>
  <r>
    <d v="2023-01-24T00:00:00"/>
    <d v="1899-12-30T08:00:00"/>
    <m/>
    <n v="3260"/>
    <n v="111100"/>
    <x v="1"/>
    <s v="S20"/>
    <m/>
    <s v="N3004159"/>
    <s v="GPH815E"/>
    <s v="FLORES BAUTISTA HECTOR"/>
    <s v="AVANZA"/>
    <s v="JFL"/>
    <d v="1899-12-30T08:30:00"/>
    <d v="1899-12-30T12:00:00"/>
    <s v="AC"/>
    <n v="2022"/>
    <m/>
    <x v="0"/>
    <x v="0"/>
    <x v="0"/>
    <m/>
    <m/>
    <m/>
    <m/>
    <m/>
    <n v="44950"/>
  </r>
  <r>
    <d v="2023-01-24T00:00:00"/>
    <d v="1899-12-30T08:00:00"/>
    <m/>
    <n v="0"/>
    <n v="111250"/>
    <x v="1"/>
    <s v="DPOK: CAMBIO DE CILINDROS"/>
    <m/>
    <s v="LS083452"/>
    <s v="GVF132C"/>
    <s v="JIMENEZ GARCIA JOSE ALFREDO"/>
    <s v="SIENNA"/>
    <s v="ECAZA"/>
    <d v="1899-12-30T08:30:00"/>
    <d v="1899-12-30T12:00:00"/>
    <s v="CEPE"/>
    <n v="2020"/>
    <m/>
    <x v="0"/>
    <x v="0"/>
    <x v="0"/>
    <m/>
    <m/>
    <m/>
    <m/>
    <m/>
    <n v="44950"/>
  </r>
  <r>
    <d v="2023-01-24T00:00:00"/>
    <d v="1899-12-30T08:15:00"/>
    <m/>
    <n v="1899"/>
    <n v="111268"/>
    <x v="0"/>
    <s v="S10"/>
    <s v="EXPRESS"/>
    <s v="N3185100"/>
    <s v="SP"/>
    <s v="OLIVER ALVAREZ SERGIO EDGAR"/>
    <s v="PRIUS"/>
    <s v="LALC"/>
    <d v="1899-12-30T08:30:00"/>
    <d v="1899-12-30T11:00:00"/>
    <s v="OMRG"/>
    <n v="2022"/>
    <m/>
    <x v="0"/>
    <x v="0"/>
    <x v="0"/>
    <m/>
    <m/>
    <m/>
    <m/>
    <m/>
    <n v="44950"/>
  </r>
  <r>
    <d v="2023-01-24T00:00:00"/>
    <d v="1899-12-30T08:15:00"/>
    <m/>
    <n v="1899"/>
    <n v="111269"/>
    <x v="0"/>
    <s v="S30"/>
    <m/>
    <s v="N3172421"/>
    <s v="68L318"/>
    <s v="ALVAREZ GONZALEZ MARICELA"/>
    <s v="PRIUS16-"/>
    <s v="JFL"/>
    <d v="1899-12-30T08:30:00"/>
    <d v="1899-12-30T11:00:00"/>
    <s v="CSN"/>
    <n v="2022"/>
    <m/>
    <x v="0"/>
    <x v="0"/>
    <x v="0"/>
    <m/>
    <m/>
    <m/>
    <m/>
    <m/>
    <n v="44950"/>
  </r>
  <r>
    <d v="2023-01-24T00:00:00"/>
    <d v="1899-12-30T08:15:00"/>
    <m/>
    <n v="1899"/>
    <n v="111289"/>
    <x v="3"/>
    <s v="S110"/>
    <s v="EXPRESS"/>
    <s v="JK021835"/>
    <s v="GUY943C"/>
    <s v="VILLA CASTAÑEDA EUSTOLIA"/>
    <s v="AVANZA"/>
    <s v="ECAZA"/>
    <d v="1899-12-30T08:45:00"/>
    <d v="1899-12-30T14:00:00"/>
    <s v="OMRG"/>
    <n v="2018"/>
    <m/>
    <x v="0"/>
    <x v="0"/>
    <x v="0"/>
    <m/>
    <m/>
    <m/>
    <m/>
    <m/>
    <n v="44950"/>
  </r>
  <r>
    <d v="2023-01-24T00:00:00"/>
    <d v="1899-12-30T08:30:00"/>
    <m/>
    <n v="1899"/>
    <n v="111271"/>
    <x v="0"/>
    <s v="S50"/>
    <m/>
    <s v="MK016628"/>
    <s v="GJM025E"/>
    <s v="RANGEL BEDIA JAVIER JESUS"/>
    <s v="AVANZA"/>
    <s v="LALC"/>
    <d v="1899-12-30T09:15:00"/>
    <d v="1899-12-30T11:30:00"/>
    <s v="CSN"/>
    <n v="2021"/>
    <m/>
    <x v="0"/>
    <x v="0"/>
    <x v="0"/>
    <m/>
    <m/>
    <m/>
    <m/>
    <m/>
    <n v="44950"/>
  </r>
  <r>
    <d v="2023-01-24T00:00:00"/>
    <d v="1899-12-30T08:30:00"/>
    <m/>
    <n v="1899"/>
    <n v="111276"/>
    <x v="2"/>
    <s v="S270"/>
    <m/>
    <s v="CW107371"/>
    <s v="GSV209C"/>
    <s v="ALEMAN BUSTAMANTE FAUSTINO"/>
    <s v="RAV4"/>
    <s v="ECAZA"/>
    <d v="1899-12-30T09:00:00"/>
    <d v="1899-12-30T11:30:00"/>
    <s v="TDGR"/>
    <n v="2012"/>
    <m/>
    <x v="0"/>
    <x v="0"/>
    <x v="0"/>
    <m/>
    <m/>
    <m/>
    <m/>
    <m/>
    <n v="44950"/>
  </r>
  <r>
    <d v="2023-01-24T00:00:00"/>
    <d v="1899-12-30T09:00:00"/>
    <m/>
    <n v="3260"/>
    <n v="111172"/>
    <x v="2"/>
    <s v="S20"/>
    <s v="EXPRESS"/>
    <s v="MW182866"/>
    <s v="GNE568E"/>
    <s v="ZARAGOZA MARTINEZ JOSE ALEJANDRO"/>
    <s v="RAV419-"/>
    <s v="ECAZA"/>
    <d v="1899-12-30T09:15:00"/>
    <d v="1899-12-30T13:00:00"/>
    <s v="OMRG"/>
    <n v="2021"/>
    <m/>
    <x v="0"/>
    <x v="0"/>
    <x v="0"/>
    <m/>
    <m/>
    <m/>
    <m/>
    <m/>
    <n v="44950"/>
  </r>
  <r>
    <d v="2023-01-24T00:00:00"/>
    <d v="1899-12-30T09:00:00"/>
    <m/>
    <n v="5330"/>
    <n v="111226"/>
    <x v="2"/>
    <s v="S40"/>
    <s v="EXPRESS"/>
    <s v="H0247875"/>
    <s v="GL9282B"/>
    <s v="RAZO VAZQUEZ MA. CRUZ"/>
    <s v="HILUX"/>
    <s v="JFL"/>
    <d v="1899-12-30T09:40:00"/>
    <d v="1899-12-30T12:00:00"/>
    <s v="OMRG"/>
    <n v="2017"/>
    <m/>
    <x v="0"/>
    <x v="0"/>
    <x v="0"/>
    <m/>
    <m/>
    <m/>
    <m/>
    <m/>
    <n v="44950"/>
  </r>
  <r>
    <d v="2023-01-24T00:00:00"/>
    <d v="1899-12-30T09:00:00"/>
    <m/>
    <n v="1899"/>
    <n v="111243"/>
    <x v="1"/>
    <s v="S50 / CAMBIO GOMAS LIMPIAPARABRISAS"/>
    <m/>
    <s v="K1628371"/>
    <s v="66L737"/>
    <s v="YINSHAN SA DE CV"/>
    <s v="PRIUS C"/>
    <s v="LALC"/>
    <d v="1899-12-30T09:15:00"/>
    <d v="1899-12-30T12:00:00"/>
    <s v="AC"/>
    <n v="2019"/>
    <m/>
    <x v="0"/>
    <x v="0"/>
    <x v="0"/>
    <m/>
    <m/>
    <m/>
    <m/>
    <m/>
    <n v="44950"/>
  </r>
  <r>
    <d v="2023-01-24T00:00:00"/>
    <d v="1899-12-30T09:30:00"/>
    <m/>
    <n v="1899"/>
    <n v="111254"/>
    <x v="0"/>
    <s v="S70"/>
    <m/>
    <s v="KD007441"/>
    <s v="GUZ863C"/>
    <s v="REYNOSO SIMROTH JUDITH YOLANDA"/>
    <s v="RAV419-"/>
    <s v="LALC"/>
    <d v="1899-12-30T09:45:00"/>
    <d v="1899-12-30T12:00:00"/>
    <s v="CAAA"/>
    <n v="2019"/>
    <m/>
    <x v="0"/>
    <x v="0"/>
    <x v="0"/>
    <m/>
    <m/>
    <m/>
    <m/>
    <m/>
    <n v="44950"/>
  </r>
  <r>
    <d v="2023-01-24T00:00:00"/>
    <d v="1899-12-30T09:30:00"/>
    <m/>
    <n v="0"/>
    <n v="111293"/>
    <x v="2"/>
    <s v="INST. CARCAZA Y LUNETA DE ESPEJO RETROVISOR / INST. TAPA DE LA BARRA DEL PORTA EQUIPAJE"/>
    <m/>
    <s v="HS783881"/>
    <s v="GHX038C"/>
    <s v="GARZA LLAVE JESSICA ANTUANETTE"/>
    <s v="SIENNA"/>
    <s v="ECAZA"/>
    <d v="1899-12-30T09:45:00"/>
    <d v="1899-12-30T14:00:00"/>
    <s v="CEPE"/>
    <n v="2017"/>
    <m/>
    <x v="0"/>
    <x v="0"/>
    <x v="0"/>
    <m/>
    <m/>
    <m/>
    <m/>
    <m/>
    <n v="44950"/>
  </r>
  <r>
    <d v="2023-01-24T00:00:00"/>
    <d v="1899-12-30T10:00:00"/>
    <m/>
    <n v="1899"/>
    <n v="111266"/>
    <x v="0"/>
    <s v="S170"/>
    <m/>
    <s v="HP668458"/>
    <s v="GPV493D"/>
    <s v="FERNANDEZ MORALES ROBERTO"/>
    <s v="COROLLA"/>
    <s v="JFL"/>
    <d v="1899-12-30T10:30:00"/>
    <d v="1899-12-30T16:00:00"/>
    <s v="CAAA"/>
    <n v="2017"/>
    <m/>
    <x v="0"/>
    <x v="0"/>
    <x v="0"/>
    <m/>
    <m/>
    <m/>
    <m/>
    <m/>
    <n v="44950"/>
  </r>
  <r>
    <d v="2023-01-24T00:00:00"/>
    <d v="1899-12-30T10:00:00"/>
    <m/>
    <n v="6599"/>
    <n v="111277"/>
    <x v="2"/>
    <s v="S160"/>
    <s v="EXPRESS"/>
    <s v="GK004502"/>
    <s v="055FVG"/>
    <s v="FERNANDEZ URIOSTEGUI ELISEO"/>
    <s v="AVANZA"/>
    <s v="ECAZA"/>
    <d v="1899-12-30T10:45:00"/>
    <d v="1899-12-30T17:00:00"/>
    <s v="OMRG"/>
    <n v="2016"/>
    <m/>
    <x v="0"/>
    <x v="0"/>
    <x v="0"/>
    <m/>
    <m/>
    <m/>
    <m/>
    <m/>
    <n v="44950"/>
  </r>
  <r>
    <d v="2023-01-24T00:00:00"/>
    <d v="1899-12-30T10:30:00"/>
    <m/>
    <n v="754"/>
    <n v="111236"/>
    <x v="1"/>
    <s v="DIAG. EN PALANCA DE VELOCIDADES"/>
    <m/>
    <s v="CW121770"/>
    <s v="SP"/>
    <s v="ORTEGA ARANA TERESA"/>
    <s v="RAV4"/>
    <s v="JFL"/>
    <d v="1899-12-30T11:00:00"/>
    <s v="DIAG"/>
    <s v="FTP / JOAM"/>
    <n v="2012"/>
    <m/>
    <x v="0"/>
    <x v="0"/>
    <x v="5"/>
    <d v="2023-01-23T00:00:00"/>
    <s v="whats"/>
    <s v="si"/>
    <s v="Cliente Nos Indica lo sig. Buenas tardes, agradezco el recordatorio,me surgió un imprevisto no puedo acudir,posteriormente agendarte nueva cita,gracias"/>
    <d v="2023-01-20T00:00:00"/>
    <n v="4"/>
  </r>
  <r>
    <d v="2023-01-24T00:00:00"/>
    <d v="1899-12-30T10:30:00"/>
    <m/>
    <n v="0"/>
    <n v="111263"/>
    <x v="0"/>
    <s v="INST AMORT FRONTALES / ALINEACION"/>
    <m/>
    <s v="FM186000"/>
    <s v="GM6391D"/>
    <s v="MUNICIPIO DE TARIMORO GUANAJUATO"/>
    <s v="TACOMA"/>
    <s v="LALC"/>
    <d v="1899-12-30T10:45:00"/>
    <d v="1899-12-30T14:00:00"/>
    <s v="CSN / TDGR"/>
    <n v="2015"/>
    <m/>
    <x v="0"/>
    <x v="0"/>
    <x v="0"/>
    <m/>
    <m/>
    <m/>
    <m/>
    <m/>
    <n v="44950"/>
  </r>
  <r>
    <d v="2023-01-24T00:00:00"/>
    <d v="1899-12-30T11:00:00"/>
    <m/>
    <n v="3260"/>
    <n v="111153"/>
    <x v="0"/>
    <s v="S60"/>
    <m/>
    <s v="LS056153"/>
    <s v="GSV049C"/>
    <s v="PINTURAS Y PEGAMENTOS DEL CENTRO SA"/>
    <s v="SIENNA"/>
    <s v="LALC"/>
    <d v="1899-12-30T11:15:00"/>
    <d v="1899-12-30T16:00:00"/>
    <s v="CEPE"/>
    <n v="2020"/>
    <m/>
    <x v="0"/>
    <x v="0"/>
    <x v="0"/>
    <m/>
    <m/>
    <m/>
    <m/>
    <m/>
    <n v="44950"/>
  </r>
  <r>
    <d v="2023-01-24T00:00:00"/>
    <d v="1899-12-30T11:00:00"/>
    <m/>
    <n v="1899"/>
    <n v="111301"/>
    <x v="2"/>
    <s v="S10"/>
    <m/>
    <s v="N0427666"/>
    <s v="SP"/>
    <s v="LARA CELAYA JOSE GERARDO"/>
    <s v="HILUX"/>
    <s v="JFL"/>
    <d v="1899-12-30T11:15:00"/>
    <d v="1899-12-30T14:00:00"/>
    <s v="AC"/>
    <n v="2022"/>
    <m/>
    <x v="0"/>
    <x v="0"/>
    <x v="4"/>
    <d v="2023-01-24T00:00:00"/>
    <s v="Llamada y Whats"/>
    <s v="si"/>
    <s v="TUVO UN IMPREVISTO FAMILIAR Y TUVO QUE REPROGRAMAR SU CITA"/>
    <d v="2023-01-23T00:00:00"/>
    <n v="1"/>
  </r>
  <r>
    <d v="2023-01-24T00:00:00"/>
    <d v="1899-12-30T11:15:00"/>
    <m/>
    <n v="5140"/>
    <n v="111303"/>
    <x v="2"/>
    <s v="S100"/>
    <s v="EXPRESS"/>
    <s v="M1316144"/>
    <s v="GE8918C"/>
    <s v="CASTRO HERRERA JOSE ALFONSO"/>
    <s v="HILUX"/>
    <s v="JFL"/>
    <d v="1899-12-30T11:30:00"/>
    <d v="1899-12-30T16:00:00"/>
    <s v="OMRG"/>
    <n v="2021"/>
    <m/>
    <x v="0"/>
    <x v="0"/>
    <x v="0"/>
    <m/>
    <m/>
    <m/>
    <m/>
    <m/>
    <n v="44950"/>
  </r>
  <r>
    <d v="2023-01-24T00:00:00"/>
    <d v="1899-12-30T11:30:00"/>
    <m/>
    <n v="2699"/>
    <n v="111157"/>
    <x v="0"/>
    <s v="S90 / A Y B"/>
    <m/>
    <s v="LM120328"/>
    <s v="GM9975B"/>
    <s v="WATER WELL DRILLING SA DE CV"/>
    <s v="TACOMA"/>
    <s v="LALC"/>
    <d v="1899-12-30T12:00:00"/>
    <d v="1899-12-30T16:00:00"/>
    <s v="CAAA / TDGR"/>
    <n v="2020"/>
    <m/>
    <x v="0"/>
    <x v="0"/>
    <x v="0"/>
    <m/>
    <m/>
    <m/>
    <m/>
    <m/>
    <n v="44950"/>
  </r>
  <r>
    <d v="2023-01-24T00:00:00"/>
    <d v="1899-12-30T11:30:00"/>
    <m/>
    <n v="0"/>
    <n v="111307"/>
    <x v="1"/>
    <s v="DPOK: INST. VISERA IZQ"/>
    <m/>
    <s v="GA059584"/>
    <s v="GWL271B"/>
    <s v="GOMEZ ALVAREZ BENITO ALEJANDRO"/>
    <s v="YARIS"/>
    <s v="JFL"/>
    <d v="1899-12-30T12:30:00"/>
    <d v="1899-12-30T17:00:00"/>
    <s v="CAAA"/>
    <n v="2016"/>
    <m/>
    <x v="0"/>
    <x v="0"/>
    <x v="0"/>
    <m/>
    <m/>
    <m/>
    <m/>
    <m/>
    <n v="44950"/>
  </r>
  <r>
    <d v="2023-01-24T00:00:00"/>
    <d v="1899-12-30T12:00:00"/>
    <m/>
    <n v="5330"/>
    <n v="111105"/>
    <x v="0"/>
    <s v="S120"/>
    <s v="EXPRESS"/>
    <s v="GW486601"/>
    <s v="GMD199D"/>
    <s v="CAMARENA REYNOSO HECTOR RAMON"/>
    <s v="RAV4"/>
    <s v="LALC"/>
    <d v="1899-12-30T12:30:00"/>
    <d v="1899-12-30T17:00:00"/>
    <s v="OMRG"/>
    <n v="2016"/>
    <m/>
    <x v="0"/>
    <x v="0"/>
    <x v="0"/>
    <m/>
    <m/>
    <m/>
    <m/>
    <m/>
    <n v="44950"/>
  </r>
  <r>
    <d v="2023-01-24T00:00:00"/>
    <d v="1899-12-30T12:00:00"/>
    <m/>
    <n v="754"/>
    <n v="111255"/>
    <x v="0"/>
    <s v="DIAG. CRISTAL DE PUERTA DESCUADRADO (LADO COPILOTO)"/>
    <m/>
    <s v="AM104716"/>
    <s v="GW5722A"/>
    <s v="JUAREZ CRUZ JORGE"/>
    <s v="TACOMA"/>
    <s v="JFL"/>
    <d v="1899-12-30T13:00:00"/>
    <s v="DIAG"/>
    <s v="FTP / JOAM"/>
    <n v="2010"/>
    <m/>
    <x v="0"/>
    <x v="0"/>
    <x v="0"/>
    <m/>
    <m/>
    <m/>
    <m/>
    <m/>
    <n v="44950"/>
  </r>
  <r>
    <d v="2023-01-24T00:00:00"/>
    <d v="1899-12-30T12:15:00"/>
    <m/>
    <n v="3260"/>
    <n v="111311"/>
    <x v="2"/>
    <s v="S20"/>
    <m/>
    <s v="NS095600"/>
    <s v="35F297"/>
    <s v="VERBOONEN KHOURY EDUARDO"/>
    <s v="SIENNA HV"/>
    <s v="LALC"/>
    <d v="1899-12-30T12:30:00"/>
    <d v="1899-12-30T17:30:00"/>
    <s v="CEPE"/>
    <n v="2022"/>
    <m/>
    <x v="0"/>
    <x v="0"/>
    <x v="0"/>
    <m/>
    <m/>
    <m/>
    <m/>
    <m/>
    <n v="44950"/>
  </r>
  <r>
    <d v="2023-01-24T00:00:00"/>
    <d v="1899-12-30T13:00:00"/>
    <m/>
    <n v="2742"/>
    <n v="111238"/>
    <x v="0"/>
    <s v="INST. BALATAS DELANTERAS / PURGADO DE FRENOS"/>
    <m/>
    <s v="HS829335"/>
    <s v="GUN772D"/>
    <s v="KYOHO TOYOTSU MEXICO"/>
    <s v="SIENNA"/>
    <s v="ECAZA"/>
    <d v="1899-12-30T13:30:00"/>
    <d v="1899-12-30T18:00:00"/>
    <s v="CEPE"/>
    <n v="2013"/>
    <m/>
    <x v="0"/>
    <x v="0"/>
    <x v="0"/>
    <m/>
    <m/>
    <m/>
    <m/>
    <m/>
    <n v="44950"/>
  </r>
  <r>
    <d v="2023-01-24T00:00:00"/>
    <d v="1899-12-30T13:30:00"/>
    <m/>
    <n v="1899"/>
    <n v="111274"/>
    <x v="2"/>
    <s v="S30"/>
    <m/>
    <s v="NS543438"/>
    <s v="PDH1925"/>
    <s v="DWK LIFE SCIENCES S. DE RL.DE C.V."/>
    <s v="HIGHLANDER"/>
    <s v="LALC"/>
    <d v="1899-12-30T14:00:00"/>
    <d v="1899-12-30T17:00:00"/>
    <s v="AC"/>
    <n v="2022"/>
    <m/>
    <x v="0"/>
    <x v="0"/>
    <x v="0"/>
    <m/>
    <m/>
    <m/>
    <m/>
    <m/>
    <n v="44950"/>
  </r>
  <r>
    <d v="2023-01-24T00:00:00"/>
    <d v="1899-12-30T14:00:00"/>
    <m/>
    <n v="1899"/>
    <n v="111281"/>
    <x v="0"/>
    <s v="S90"/>
    <m/>
    <s v="JP738095"/>
    <s v="GNJ154D"/>
    <s v="TELLO GONZALEZ ARMANDO"/>
    <s v="COROLLA"/>
    <s v="LALC"/>
    <d v="1899-12-30T14:15:00"/>
    <d v="1899-12-30T17:00:00"/>
    <s v="CSN"/>
    <n v="2018"/>
    <m/>
    <x v="0"/>
    <x v="0"/>
    <x v="0"/>
    <m/>
    <m/>
    <m/>
    <m/>
    <m/>
    <n v="44950"/>
  </r>
  <r>
    <d v="2023-01-24T00:00:00"/>
    <d v="1899-12-30T17:00:00"/>
    <m/>
    <n v="1899"/>
    <n v="111313"/>
    <x v="2"/>
    <s v="S50 (SOLO SE RECIBE)"/>
    <m/>
    <s v="M1211603"/>
    <s v="GKY442D"/>
    <s v="LOPEZ PEREZ ROY ESDRAS"/>
    <s v="YARIS"/>
    <s v="JFL"/>
    <d v="1899-12-30T08:00:00"/>
    <d v="1899-12-30T11:00:00"/>
    <s v="GALC"/>
    <n v="2021"/>
    <m/>
    <x v="0"/>
    <x v="0"/>
    <x v="3"/>
    <d v="2023-01-25T00:00:00"/>
    <s v="Llamada y Whats"/>
    <s v="si"/>
    <s v="POR HORARIOS DE TRABAJO  NO ALCANZO A LLEGAR A SU CITA"/>
    <d v="2023-01-23T00:00:00"/>
    <n v="1"/>
  </r>
  <r>
    <d v="2023-01-25T00:00:00"/>
    <d v="1899-12-30T08:00:00"/>
    <m/>
    <n v="1899"/>
    <n v="111174"/>
    <x v="0"/>
    <s v="S90"/>
    <m/>
    <s v="H3553193"/>
    <s v="65L884"/>
    <s v="VARGAS GARCIA MARCIANA"/>
    <s v="PRIUS16-"/>
    <s v="JFL"/>
    <d v="1899-12-30T08:15:00"/>
    <d v="1899-12-30T11:00:00"/>
    <s v="CAAA"/>
    <n v="2017"/>
    <m/>
    <x v="0"/>
    <x v="0"/>
    <x v="0"/>
    <m/>
    <m/>
    <m/>
    <m/>
    <m/>
    <n v="44951"/>
  </r>
  <r>
    <d v="2023-01-25T00:00:00"/>
    <d v="1899-12-30T08:00:00"/>
    <m/>
    <n v="2653"/>
    <n v="111187"/>
    <x v="1"/>
    <s v="S30 / DIAG. GENERAL EN SUSPENSIÓN (SOLICITÓ ARRENDADORA, NO DIEROM INFO PARA DIAG.)"/>
    <m/>
    <s v="J1614424"/>
    <s v="63L271"/>
    <s v="ALD AUTOMOTIVE SA DE CV"/>
    <s v="PRIUS C"/>
    <s v="LALC"/>
    <d v="1899-12-30T08:30:00"/>
    <s v="DIAG"/>
    <s v="FTP / JOAM"/>
    <n v="2018"/>
    <m/>
    <x v="0"/>
    <x v="0"/>
    <x v="6"/>
    <d v="2023-01-18T00:00:00"/>
    <s v="whats"/>
    <s v="si"/>
    <s v="Empresa ALD, Indica que utilizaron la unidad y salio fuera no hay dia para que acudan"/>
    <d v="2023-01-19T00:00:00"/>
    <n v="6"/>
  </r>
  <r>
    <d v="2023-01-25T00:00:00"/>
    <d v="1899-12-30T08:00:00"/>
    <m/>
    <n v="2888"/>
    <n v="111291"/>
    <x v="1"/>
    <s v="REEMP. BALATAS TRASERAS"/>
    <m/>
    <s v="ES445166"/>
    <s v="GGG186D"/>
    <s v="GRUPO ACEITERO DEL BAJIO SA DE CV"/>
    <s v="SIENNA"/>
    <s v="ECAZA"/>
    <d v="1899-12-30T08:30:00"/>
    <d v="1899-12-30T16:45:00"/>
    <s v="AC"/>
    <n v="2014"/>
    <m/>
    <x v="0"/>
    <x v="0"/>
    <x v="6"/>
    <d v="2023-01-22T00:00:00"/>
    <s v="whats"/>
    <s v="si"/>
    <s v="La unidad fue ocupada pero fue concretada 26.01.23"/>
    <d v="2023-01-23T00:00:00"/>
    <n v="2"/>
  </r>
  <r>
    <d v="2023-01-25T00:00:00"/>
    <d v="1899-12-30T08:15:00"/>
    <m/>
    <n v="1899"/>
    <n v="111224"/>
    <x v="2"/>
    <s v="S30"/>
    <s v="EXPRESS"/>
    <s v="MT011325"/>
    <s v="GS2225C"/>
    <s v="CENTENO MELECIO ALDO ROBERTO"/>
    <s v="TACOMA"/>
    <s v="ECAZA"/>
    <d v="1899-12-30T08:30:00"/>
    <d v="1899-12-30T11:15:00"/>
    <s v="OMRG"/>
    <n v="2021"/>
    <m/>
    <x v="0"/>
    <x v="0"/>
    <x v="0"/>
    <m/>
    <m/>
    <m/>
    <m/>
    <m/>
    <n v="44951"/>
  </r>
  <r>
    <d v="2023-01-25T00:00:00"/>
    <d v="1899-12-30T08:30:00"/>
    <m/>
    <n v="5140"/>
    <n v="111258"/>
    <x v="0"/>
    <s v="S100 / LAVADO DE INYECTORES"/>
    <m/>
    <s v="DK006194"/>
    <s v="GTY5102"/>
    <s v="MARTINEZ PEREZ ALEJANDRO"/>
    <s v="AVANZA"/>
    <s v="ECAZA"/>
    <d v="1899-12-30T09:00:00"/>
    <d v="1899-12-30T16:00:00"/>
    <s v="CEPE"/>
    <n v="2013"/>
    <m/>
    <x v="0"/>
    <x v="0"/>
    <x v="0"/>
    <m/>
    <m/>
    <m/>
    <m/>
    <m/>
    <n v="44951"/>
  </r>
  <r>
    <d v="2023-01-25T00:00:00"/>
    <d v="1899-12-30T08:30:00"/>
    <m/>
    <n v="5140"/>
    <n v="111298"/>
    <x v="2"/>
    <s v="S100"/>
    <s v="EXPRESS"/>
    <s v="L0007033"/>
    <m/>
    <s v="IDEAS Y PLANEACION EN CONSTRUCCION"/>
    <s v="HILUX"/>
    <s v="JFL"/>
    <d v="1899-12-30T08:45:00"/>
    <d v="1899-12-30T13:45:00"/>
    <s v="OMRG"/>
    <n v="2020"/>
    <m/>
    <x v="0"/>
    <x v="0"/>
    <x v="4"/>
    <d v="2023-01-25T00:00:00"/>
    <s v="Llamada y Whats"/>
    <s v="si"/>
    <s v="SE OCUPO LA UNIDAD EN EL TRABAJO Y TUVO QUE REPROGRAMAR SU CITA"/>
    <d v="2023-01-18T00:00:00"/>
    <n v="7"/>
  </r>
  <r>
    <d v="2023-01-25T00:00:00"/>
    <d v="1899-12-30T08:30:00"/>
    <m/>
    <n v="1472.59"/>
    <n v="111334"/>
    <x v="0"/>
    <s v="A Y F"/>
    <m/>
    <n v="71128382"/>
    <s v="GVF427C"/>
    <s v="ALMANZA TORRES MARIA DEL PILAR"/>
    <s v="YARIS"/>
    <s v="LALC"/>
    <d v="1899-12-30T09:00:00"/>
    <d v="1899-12-30T11:30:00"/>
    <s v="TDGR"/>
    <n v="2007"/>
    <m/>
    <x v="0"/>
    <x v="0"/>
    <x v="0"/>
    <m/>
    <m/>
    <m/>
    <m/>
    <m/>
    <n v="44951"/>
  </r>
  <r>
    <d v="2023-01-25T00:00:00"/>
    <d v="1899-12-30T08:45:00"/>
    <m/>
    <n v="0"/>
    <n v="111308"/>
    <x v="1"/>
    <s v="22TA03"/>
    <s v="CAMPAÑA"/>
    <s v="MS017242"/>
    <s v="66L815"/>
    <s v="PROYECTOS DE INGENIERIA APLICADA SA DE"/>
    <s v="SIENNA HV"/>
    <s v="LALC"/>
    <d v="1899-12-30T09:00:00"/>
    <d v="1899-12-30T11:00:00"/>
    <s v="GALC"/>
    <n v="2021"/>
    <m/>
    <x v="0"/>
    <x v="0"/>
    <x v="11"/>
    <d v="2023-01-25T00:00:00"/>
    <s v="whats"/>
    <s v="si"/>
    <s v="La verdad se me pasó como salí temprano de tu casa, Te pido una disculpa, Me puedes re agendar ? Se reagenda 27.01.23 folio: 111381"/>
    <d v="2023-01-24T00:00:00"/>
    <n v="1"/>
  </r>
  <r>
    <d v="2023-01-25T00:00:00"/>
    <d v="1899-12-30T08:45:00"/>
    <m/>
    <n v="754"/>
    <n v="111367"/>
    <x v="1"/>
    <s v="DIAG. TESTIGO ENCENDIDO (CHECK ENGINE Y SISTEMA DE ESTABILIDAD)"/>
    <m/>
    <s v="AM050348"/>
    <s v="SP"/>
    <s v="CREAXION SOLUCIONES INTELIGENTES SA DE CV"/>
    <s v="TACOMA"/>
    <s v="JFL"/>
    <d v="1899-12-30T10:45:00"/>
    <s v="DIAG"/>
    <s v="GALC / JOAM"/>
    <n v="2010"/>
    <m/>
    <x v="0"/>
    <x v="0"/>
    <x v="5"/>
    <d v="2023-01-24T00:00:00"/>
    <s v="whats"/>
    <s v="si"/>
    <s v="Cliente nuevo de la ciuda de irapuato nos indica lo sig: Hola buenos días perdón ya no puede ir y se me paso marcarte ..entre aún curso acabo de salir pero Karla. Mela puedes cancelar si pero le puedo marcar en estos días para reagendar??"/>
    <d v="2023-01-24T00:00:00"/>
    <n v="1"/>
  </r>
  <r>
    <d v="2023-01-25T00:00:00"/>
    <d v="1899-12-30T09:00:00"/>
    <m/>
    <n v="0"/>
    <n v="111228"/>
    <x v="3"/>
    <s v="S20 (SERVICIO SIN COSTO, AUTORIZADO POR G.S.)"/>
    <s v="SERV. MOVIL"/>
    <s v="NJ033890"/>
    <s v="GPR481E"/>
    <s v="GUTIERREZ SERRANO LUZ VIOLETA"/>
    <s v="RAIZE"/>
    <s v="JFL"/>
    <s v="MOV"/>
    <s v="SMA"/>
    <s v="CSN"/>
    <n v="2022"/>
    <m/>
    <x v="0"/>
    <x v="0"/>
    <x v="0"/>
    <m/>
    <m/>
    <m/>
    <m/>
    <m/>
    <n v="44951"/>
  </r>
  <r>
    <d v="2023-01-25T00:00:00"/>
    <d v="1899-12-30T09:00:00"/>
    <m/>
    <n v="6130"/>
    <n v="111328"/>
    <x v="1"/>
    <s v="S40 / A Y B"/>
    <m/>
    <s v="N1243024"/>
    <s v="PNL859A"/>
    <s v="INDUSTRIAS PEGA DURO SA DE CV"/>
    <s v="YARIS"/>
    <s v="ECAZA"/>
    <d v="1899-12-30T10:00:00"/>
    <d v="1899-12-30T14:00:00"/>
    <s v="AC / TDGR"/>
    <n v="2022"/>
    <m/>
    <x v="0"/>
    <x v="0"/>
    <x v="0"/>
    <m/>
    <m/>
    <m/>
    <m/>
    <m/>
    <n v="44951"/>
  </r>
  <r>
    <d v="2023-01-25T00:00:00"/>
    <d v="1899-12-30T09:00:00"/>
    <m/>
    <n v="1899"/>
    <n v="111348"/>
    <x v="2"/>
    <s v="S10"/>
    <m/>
    <s v="PT111116"/>
    <s v="SP"/>
    <s v="AUTOTRANSPORTES OBASA DEL CENTRO SA DE"/>
    <s v="TACOMA"/>
    <s v="LALC"/>
    <d v="1899-12-30T09:15:00"/>
    <d v="1899-12-30T12:00:00"/>
    <s v="CAAA"/>
    <n v="2023"/>
    <m/>
    <x v="0"/>
    <x v="0"/>
    <x v="0"/>
    <m/>
    <m/>
    <m/>
    <m/>
    <m/>
    <n v="44951"/>
  </r>
  <r>
    <d v="2023-01-25T00:00:00"/>
    <d v="1899-12-30T09:30:00"/>
    <m/>
    <n v="2653"/>
    <n v="111264"/>
    <x v="2"/>
    <s v="S30 / DIAG. TRONIDO EN SUSPENSION LADO CONDUCTOR"/>
    <m/>
    <s v="N3013524"/>
    <s v="GTL059E"/>
    <s v="COCONI ORTEGA MERCEDES GABRIELA"/>
    <s v="AVANZA"/>
    <s v="ECAZA"/>
    <d v="1899-12-30T10:00:00"/>
    <s v="DIAG"/>
    <s v="GALC / JOAM / CAAA"/>
    <n v="2022"/>
    <m/>
    <x v="0"/>
    <x v="0"/>
    <x v="0"/>
    <m/>
    <m/>
    <m/>
    <m/>
    <m/>
    <n v="44951"/>
  </r>
  <r>
    <d v="2023-01-25T00:00:00"/>
    <d v="1899-12-30T09:30:00"/>
    <m/>
    <n v="1899"/>
    <n v="111288"/>
    <x v="2"/>
    <s v="S10"/>
    <s v="EXPRESS"/>
    <s v="NS122748"/>
    <s v="SP"/>
    <s v="RAMIREZ JURADO LISANDRA MAGALI"/>
    <s v="SIENNA"/>
    <s v="LALC"/>
    <d v="1899-12-30T09:45:00"/>
    <d v="1899-12-30T11:00:00"/>
    <s v="OMRG"/>
    <n v="2022"/>
    <m/>
    <x v="0"/>
    <x v="0"/>
    <x v="0"/>
    <m/>
    <m/>
    <m/>
    <m/>
    <m/>
    <n v="44951"/>
  </r>
  <r>
    <d v="2023-01-25T00:00:00"/>
    <d v="1899-12-30T09:30:00"/>
    <m/>
    <n v="1899"/>
    <n v="111322"/>
    <x v="0"/>
    <s v="S50"/>
    <s v="SERV. MOVIL"/>
    <s v="MS084157"/>
    <s v="SP"/>
    <s v="SEDFAR S DE RL DE CV"/>
    <s v="HIGHLANDER"/>
    <s v="JFL"/>
    <s v="MOV"/>
    <s v="SMA"/>
    <s v="CSN"/>
    <n v="2021"/>
    <m/>
    <x v="0"/>
    <x v="0"/>
    <x v="0"/>
    <m/>
    <m/>
    <m/>
    <m/>
    <m/>
    <n v="44951"/>
  </r>
  <r>
    <d v="2023-01-25T00:00:00"/>
    <d v="1899-12-30T10:00:00"/>
    <m/>
    <n v="1899"/>
    <n v="111208"/>
    <x v="2"/>
    <s v="S40"/>
    <s v="SERV. MOVIL"/>
    <s v="MW126448"/>
    <s v="GTG564D"/>
    <s v="YAÑEZ SALDAÑA GABRIEL ARTURO"/>
    <s v="RAV419-"/>
    <s v="JFL"/>
    <s v="MOV"/>
    <s v="SMA"/>
    <s v="CSN"/>
    <n v="2021"/>
    <m/>
    <x v="0"/>
    <x v="0"/>
    <x v="0"/>
    <m/>
    <m/>
    <m/>
    <m/>
    <m/>
    <n v="44951"/>
  </r>
  <r>
    <d v="2023-01-25T00:00:00"/>
    <d v="1899-12-30T10:00:00"/>
    <m/>
    <n v="5140"/>
    <n v="111267"/>
    <x v="2"/>
    <s v="S200"/>
    <s v="EXPRESS"/>
    <s v="DC050464"/>
    <s v="GGH953D"/>
    <s v="ALMAGUER JASSO MA. DEL RAYO IVONNE"/>
    <s v="COROLLA"/>
    <s v="LALC"/>
    <d v="1899-12-30T10:15:00"/>
    <d v="1899-12-30T14:00:00"/>
    <s v="OMRG"/>
    <n v="2013"/>
    <m/>
    <x v="0"/>
    <x v="0"/>
    <x v="0"/>
    <m/>
    <m/>
    <m/>
    <m/>
    <m/>
    <n v="44951"/>
  </r>
  <r>
    <d v="2023-01-25T00:00:00"/>
    <d v="1899-12-30T10:15:00"/>
    <m/>
    <n v="3260"/>
    <n v="111335"/>
    <x v="2"/>
    <s v="S20"/>
    <m/>
    <s v="N1418684"/>
    <s v="TM1914F"/>
    <s v="JIMENEZ MARQUEZ ROBERTO"/>
    <s v="HILUX"/>
    <s v="JFL"/>
    <d v="1899-12-30T10:30:00"/>
    <d v="1899-12-30T14:00:00"/>
    <s v="CAAA"/>
    <n v="2022"/>
    <m/>
    <x v="0"/>
    <x v="0"/>
    <x v="0"/>
    <m/>
    <m/>
    <m/>
    <m/>
    <m/>
    <n v="44951"/>
  </r>
  <r>
    <d v="2023-01-25T00:00:00"/>
    <d v="1899-12-30T10:30:00"/>
    <m/>
    <n v="3260"/>
    <n v="111273"/>
    <x v="0"/>
    <s v="S60"/>
    <m/>
    <s v="L1408505"/>
    <s v="GF9494C"/>
    <s v="REGONZA REFACCIONES S.A. DE C.V."/>
    <s v="HILUX"/>
    <s v="LALC"/>
    <d v="1899-12-30T11:30:00"/>
    <d v="1899-12-30T14:00:00"/>
    <s v="AC"/>
    <n v="2020"/>
    <m/>
    <x v="0"/>
    <x v="0"/>
    <x v="0"/>
    <m/>
    <m/>
    <m/>
    <m/>
    <m/>
    <n v="44951"/>
  </r>
  <r>
    <d v="2023-01-25T00:00:00"/>
    <d v="1899-12-30T10:30:00"/>
    <m/>
    <n v="3260"/>
    <n v="111283"/>
    <x v="0"/>
    <s v="S140"/>
    <s v="SERV. MOVIL"/>
    <s v="G3532475"/>
    <s v="UPT745B"/>
    <s v="ELGUEA VEJAR SILVIA"/>
    <s v="PRIUS"/>
    <s v="JFL"/>
    <s v="MOV"/>
    <s v="SMA"/>
    <s v="CSN"/>
    <n v="2016"/>
    <m/>
    <x v="0"/>
    <x v="0"/>
    <x v="0"/>
    <m/>
    <m/>
    <m/>
    <m/>
    <m/>
    <n v="44951"/>
  </r>
  <r>
    <d v="2023-01-25T00:00:00"/>
    <d v="1899-12-30T10:30:00"/>
    <m/>
    <n v="1899"/>
    <n v="111327"/>
    <x v="2"/>
    <s v="S170"/>
    <s v="EXPRESS"/>
    <s v="HS811142"/>
    <s v="GHX079E"/>
    <s v="RAMOS LEMARROY RUBEN"/>
    <s v="SIENNA"/>
    <s v="ECAZA"/>
    <d v="1899-12-30T11:00:00"/>
    <d v="1899-12-30T15:00:00"/>
    <s v="OMRG"/>
    <n v="2017"/>
    <m/>
    <x v="0"/>
    <x v="0"/>
    <x v="0"/>
    <m/>
    <m/>
    <m/>
    <m/>
    <m/>
    <n v="44951"/>
  </r>
  <r>
    <d v="2023-01-25T00:00:00"/>
    <d v="1899-12-30T11:00:00"/>
    <m/>
    <n v="1899"/>
    <n v="111286"/>
    <x v="2"/>
    <s v="S130"/>
    <s v="EXPRESS"/>
    <s v="DM139527"/>
    <s v="GW7968A"/>
    <s v="MALDONADO RODRIGUEZ DANIEL"/>
    <s v="TACOMA"/>
    <s v="ECAZA"/>
    <d v="1899-12-30T11:35:00"/>
    <d v="1899-12-30T14:00:00"/>
    <s v="OMRG"/>
    <n v="2013"/>
    <m/>
    <x v="0"/>
    <x v="0"/>
    <x v="0"/>
    <m/>
    <m/>
    <m/>
    <m/>
    <m/>
    <n v="44951"/>
  </r>
  <r>
    <d v="2023-01-25T00:00:00"/>
    <d v="1899-12-30T11:00:00"/>
    <m/>
    <n v="3260"/>
    <n v="111296"/>
    <x v="0"/>
    <s v="S20"/>
    <m/>
    <s v="MK021787"/>
    <s v="GMU394E"/>
    <s v="PFP COMERCIALIZADORA S DE RL DE CV"/>
    <s v="AVANZA"/>
    <s v="JFL"/>
    <d v="1899-12-30T11:15:00"/>
    <d v="1899-12-30T14:00:00"/>
    <s v="CAAA"/>
    <n v="2021"/>
    <m/>
    <x v="0"/>
    <x v="0"/>
    <x v="0"/>
    <m/>
    <m/>
    <m/>
    <m/>
    <m/>
    <n v="44951"/>
  </r>
  <r>
    <d v="2023-01-25T00:00:00"/>
    <d v="1899-12-30T11:15:00"/>
    <m/>
    <n v="5330"/>
    <n v="111336"/>
    <x v="3"/>
    <s v="S240"/>
    <s v="SERV. MOVIL"/>
    <n v="75034165"/>
    <s v="G000000"/>
    <s v="INSTITUTO MARIA DEL REFUGIO"/>
    <s v="YARIS"/>
    <s v="JFL"/>
    <s v="MOV"/>
    <s v="SMA"/>
    <s v="CSN"/>
    <n v="2007"/>
    <m/>
    <x v="0"/>
    <x v="0"/>
    <x v="0"/>
    <m/>
    <m/>
    <m/>
    <m/>
    <m/>
    <n v="44951"/>
  </r>
  <r>
    <d v="2023-01-25T00:00:00"/>
    <d v="1899-12-30T11:30:00"/>
    <m/>
    <n v="0"/>
    <n v="111294"/>
    <x v="1"/>
    <s v="RETIRAR BIRLO DE SEGURIDAD"/>
    <s v="SERV. MOVIL"/>
    <s v="GY142787"/>
    <s v="SP"/>
    <s v="DIAZ HERNANDEZ GILBERTO"/>
    <s v="YARIS R"/>
    <s v="JFL"/>
    <s v="MOV"/>
    <s v="SMA"/>
    <s v="CSN"/>
    <n v="2016"/>
    <m/>
    <x v="0"/>
    <x v="0"/>
    <x v="0"/>
    <m/>
    <m/>
    <m/>
    <m/>
    <m/>
    <n v="44951"/>
  </r>
  <r>
    <d v="2023-01-25T00:00:00"/>
    <d v="1899-12-30T11:30:00"/>
    <m/>
    <n v="5140"/>
    <n v="111320"/>
    <x v="4"/>
    <s v="S100 / DUPLICADO DE LLAVE"/>
    <m/>
    <s v="H3036121"/>
    <s v="NXY4255"/>
    <s v="RAYON GUERRERO LUIS FRANCISCO"/>
    <s v="PRIUS16-"/>
    <s v="ECAZA"/>
    <d v="1899-12-30T12:00:00"/>
    <d v="1899-12-30T16:00:00"/>
    <s v="GALC"/>
    <n v="2017"/>
    <m/>
    <x v="0"/>
    <x v="0"/>
    <x v="0"/>
    <m/>
    <m/>
    <m/>
    <m/>
    <m/>
    <n v="44951"/>
  </r>
  <r>
    <d v="2023-01-25T00:00:00"/>
    <d v="1899-12-30T12:00:00"/>
    <m/>
    <n v="3260"/>
    <n v="111330"/>
    <x v="0"/>
    <s v="S20"/>
    <s v="SERV. MOVIL"/>
    <s v="N3013825"/>
    <s v="GTL976E"/>
    <s v="TRANSPORTES SANMIGUELITOURS SA DE CV"/>
    <s v="AVANZA"/>
    <s v="LALC"/>
    <s v="MOV"/>
    <s v="SMA"/>
    <s v="CSN"/>
    <n v="2022"/>
    <m/>
    <x v="0"/>
    <x v="0"/>
    <x v="0"/>
    <m/>
    <m/>
    <m/>
    <m/>
    <m/>
    <n v="44951"/>
  </r>
  <r>
    <d v="2023-01-25T00:00:00"/>
    <d v="1899-12-30T12:00:00"/>
    <m/>
    <n v="2699"/>
    <n v="111351"/>
    <x v="1"/>
    <s v="S50 / A Y B"/>
    <s v="EXPRESS"/>
    <s v="LJ022923"/>
    <s v="SP"/>
    <s v="TRRI S.A DE C.V."/>
    <s v="COROLLA"/>
    <s v="JFL"/>
    <d v="1899-12-30T12:15:00"/>
    <d v="1899-12-30T16:00:00"/>
    <s v="OMRG"/>
    <n v="2020"/>
    <m/>
    <x v="0"/>
    <x v="0"/>
    <x v="0"/>
    <m/>
    <m/>
    <m/>
    <m/>
    <m/>
    <n v="44951"/>
  </r>
  <r>
    <d v="2023-01-25T00:00:00"/>
    <d v="1899-12-30T12:00:00"/>
    <m/>
    <n v="1899"/>
    <n v="111358"/>
    <x v="2"/>
    <s v="S30"/>
    <s v="EXPRESS"/>
    <s v="M1219045"/>
    <s v="SP"/>
    <s v="FERRUSCA RAMIREZ DANIEL"/>
    <s v="YARIS"/>
    <s v="ECAZA"/>
    <d v="1899-12-30T12:35:00"/>
    <d v="1899-12-30T16:00:00"/>
    <s v="OMRG"/>
    <n v="2021"/>
    <m/>
    <x v="0"/>
    <x v="0"/>
    <x v="3"/>
    <d v="2023-01-25T00:00:00"/>
    <s v="Llamada y Whats"/>
    <s v="si"/>
    <s v="CLIENTE  DE PASO , NO ES DE LA CIUDAD Y NO ALCANZO A LLEGAR  ASU CITA"/>
    <d v="2023-01-24T00:00:00"/>
    <n v="1"/>
  </r>
  <r>
    <d v="2023-01-25T00:00:00"/>
    <d v="1899-12-30T12:30:00"/>
    <m/>
    <n v="0"/>
    <n v="111314"/>
    <x v="1"/>
    <s v="DPOK: REEMPLAZO DE CUBREPOLVOS"/>
    <m/>
    <s v="FP273718"/>
    <s v="GHG766D"/>
    <s v="ECHEVERIA PALMERIN ARTURO"/>
    <s v="COROLLA"/>
    <s v="LALC"/>
    <d v="1899-12-30T13:00:00"/>
    <d v="1899-12-30T17:00:00"/>
    <s v="CEPE"/>
    <n v="2015"/>
    <m/>
    <x v="0"/>
    <x v="0"/>
    <x v="0"/>
    <m/>
    <m/>
    <m/>
    <m/>
    <m/>
    <n v="44951"/>
  </r>
  <r>
    <d v="2023-01-25T00:00:00"/>
    <d v="1899-12-30T12:30:00"/>
    <m/>
    <n v="1899"/>
    <n v="111362"/>
    <x v="4"/>
    <s v="S10"/>
    <s v="EXPRESS"/>
    <s v="N0427666"/>
    <s v="SP"/>
    <s v="LARA CELAYA JOSE GERARDO"/>
    <s v="HILUX"/>
    <s v="ECAZA"/>
    <d v="1899-12-30T13:15:00"/>
    <d v="1899-12-30T17:00:00"/>
    <s v="OMRG"/>
    <n v="2022"/>
    <m/>
    <x v="0"/>
    <x v="0"/>
    <x v="0"/>
    <m/>
    <m/>
    <m/>
    <m/>
    <m/>
    <n v="44951"/>
  </r>
  <r>
    <d v="2023-01-25T00:00:00"/>
    <d v="1899-12-30T13:00:00"/>
    <m/>
    <n v="0"/>
    <n v="111337"/>
    <x v="0"/>
    <s v="DPOK: INST 4 LLANTAS / A Y B"/>
    <m/>
    <s v="L1199368"/>
    <s v="GVN773D"/>
    <s v="KYOHO TOYOTSU MEXICO SA DE CV"/>
    <s v="YARIS"/>
    <s v="ECAZA"/>
    <d v="1899-12-30T13:15:00"/>
    <d v="1899-12-30T18:00:00"/>
    <s v="TDGR"/>
    <n v="2020"/>
    <m/>
    <x v="0"/>
    <x v="0"/>
    <x v="0"/>
    <m/>
    <m/>
    <m/>
    <m/>
    <m/>
    <n v="44951"/>
  </r>
  <r>
    <d v="2023-01-25T00:00:00"/>
    <d v="1899-12-30T13:00:00"/>
    <m/>
    <n v="0"/>
    <n v="111365"/>
    <x v="3"/>
    <s v="DPOK: REEMP AMORTIGUADORES Y SOPORTE"/>
    <m/>
    <s v="4S160650"/>
    <s v="GLY740C"/>
    <s v="JIMENEZ HERNANDEZ SERGIO ARTURO"/>
    <s v="SIENNA"/>
    <s v="LALC"/>
    <d v="1899-12-30T13:15:00"/>
    <d v="1899-12-30T18:00:00"/>
    <s v="FTP"/>
    <n v="2004"/>
    <m/>
    <x v="0"/>
    <x v="0"/>
    <x v="0"/>
    <m/>
    <m/>
    <m/>
    <m/>
    <m/>
    <n v="44951"/>
  </r>
  <r>
    <d v="2023-01-25T00:00:00"/>
    <d v="1899-12-30T13:30:00"/>
    <m/>
    <n v="6599"/>
    <n v="110552"/>
    <x v="1"/>
    <s v="S80"/>
    <s v="EXPRESS"/>
    <s v="H1077833"/>
    <s v="GPX328C"/>
    <s v="AGUILAR RODRIGUEZ MARIANA"/>
    <s v="YARIS"/>
    <s v="LALC"/>
    <d v="1899-12-30T14:00:00"/>
    <d v="1899-12-30T17:00:00"/>
    <s v="OMRG"/>
    <n v="2017"/>
    <m/>
    <x v="0"/>
    <x v="0"/>
    <x v="0"/>
    <m/>
    <m/>
    <m/>
    <m/>
    <m/>
    <n v="44951"/>
  </r>
  <r>
    <d v="2023-01-25T00:00:00"/>
    <d v="1899-12-30T14:00:00"/>
    <m/>
    <n v="6599"/>
    <n v="111325"/>
    <x v="4"/>
    <s v="S80"/>
    <m/>
    <s v="L1140277"/>
    <s v="17J339"/>
    <s v="PRAXAIR MEXICO S DE RL DE CV"/>
    <s v="PRIUS C"/>
    <s v="LALC"/>
    <d v="1899-12-30T14:15:00"/>
    <d v="1899-12-30T17:00:00"/>
    <s v="AC"/>
    <n v="2020"/>
    <m/>
    <x v="0"/>
    <x v="0"/>
    <x v="0"/>
    <m/>
    <m/>
    <m/>
    <m/>
    <m/>
    <n v="44951"/>
  </r>
  <r>
    <d v="2023-01-25T00:00:00"/>
    <d v="1899-12-30T15:00:00"/>
    <m/>
    <n v="6599"/>
    <n v="111319"/>
    <x v="0"/>
    <s v="S80"/>
    <s v="EXPRESS"/>
    <s v="JP742345"/>
    <s v="GLX510C"/>
    <s v="RAMIREZ RODRIGUEZ SELENE"/>
    <s v="COROLLA"/>
    <s v="JFL"/>
    <d v="1899-12-30T14:15:00"/>
    <d v="1899-12-30T17:30:00"/>
    <s v="OMRG"/>
    <n v="2018"/>
    <m/>
    <x v="0"/>
    <x v="0"/>
    <x v="0"/>
    <m/>
    <m/>
    <m/>
    <m/>
    <m/>
    <n v="44951"/>
  </r>
  <r>
    <d v="2023-01-25T00:00:00"/>
    <d v="1899-12-30T17:00:00"/>
    <m/>
    <n v="1899"/>
    <n v="110250"/>
    <x v="4"/>
    <s v="S190 (SOLO SE RECIBE)"/>
    <s v="EXPRESS"/>
    <s v="CW146868"/>
    <s v="GUW510C"/>
    <s v="CERVANTES LORENZO RICARDO"/>
    <s v="RAV4"/>
    <s v="ECAZA"/>
    <s v="SOLO SE"/>
    <s v="RECIBE"/>
    <s v="OMRG"/>
    <n v="2012"/>
    <m/>
    <x v="0"/>
    <x v="0"/>
    <x v="0"/>
    <m/>
    <m/>
    <m/>
    <m/>
    <m/>
    <n v="44951"/>
  </r>
  <r>
    <d v="2023-01-26T00:00:00"/>
    <d v="1899-12-30T08:00:00"/>
    <m/>
    <n v="4299"/>
    <n v="111041"/>
    <x v="3"/>
    <s v="S30 / A Y B / LAVADO VESTIDURAS"/>
    <m/>
    <s v="JK024055"/>
    <s v="GST812A"/>
    <s v="CERDA RUIZ MA. LETICIA"/>
    <s v="AVANZA"/>
    <s v="LALC"/>
    <d v="1899-12-30T08:30:00"/>
    <d v="1899-12-30T12:00:00"/>
    <s v="GALC / JOAM"/>
    <n v="2018"/>
    <m/>
    <x v="0"/>
    <x v="0"/>
    <x v="0"/>
    <m/>
    <m/>
    <m/>
    <m/>
    <m/>
    <n v="44952"/>
  </r>
  <r>
    <d v="2023-01-26T00:00:00"/>
    <d v="1899-12-30T08:00:00"/>
    <m/>
    <n v="1899"/>
    <n v="111355"/>
    <x v="3"/>
    <s v="S10"/>
    <m/>
    <s v="N1332276"/>
    <s v="SP"/>
    <s v="FERNANDEZ GARCIA ADOLFO MARTIN"/>
    <s v="HILUX"/>
    <s v="JFL"/>
    <d v="1899-12-30T08:30:00"/>
    <d v="1899-12-30T11:00:00"/>
    <s v="AC"/>
    <n v="2022"/>
    <m/>
    <x v="0"/>
    <x v="0"/>
    <x v="0"/>
    <m/>
    <m/>
    <m/>
    <m/>
    <m/>
    <n v="44952"/>
  </r>
  <r>
    <d v="2023-01-26T00:00:00"/>
    <d v="1899-12-30T08:15:00"/>
    <m/>
    <n v="6599"/>
    <n v="111347"/>
    <x v="0"/>
    <s v="S80"/>
    <s v="EXPRESS"/>
    <s v="N0051054"/>
    <s v="GNN0101"/>
    <s v="DIAZ RUIZ JOSE DE LA LUZ"/>
    <s v="HILUXD"/>
    <s v="ECAZA"/>
    <d v="1899-12-30T08:45:00"/>
    <d v="1899-12-30T11:00:00"/>
    <s v="OMRG"/>
    <n v="2022"/>
    <m/>
    <x v="0"/>
    <x v="0"/>
    <x v="0"/>
    <m/>
    <m/>
    <m/>
    <m/>
    <m/>
    <n v="44952"/>
  </r>
  <r>
    <d v="2023-01-26T00:00:00"/>
    <d v="1899-12-30T08:15:00"/>
    <m/>
    <n v="1899"/>
    <n v="111384"/>
    <x v="0"/>
    <s v="S50"/>
    <m/>
    <s v="L1639644"/>
    <s v="66L364"/>
    <s v="ZIMBRON JARAMILLO PATRICIA"/>
    <s v="PRIUS C"/>
    <s v="LALC"/>
    <d v="1899-12-30T08:30:00"/>
    <d v="1899-12-30T11:00:00"/>
    <s v="CEPE"/>
    <n v="2020"/>
    <m/>
    <x v="0"/>
    <x v="0"/>
    <x v="0"/>
    <m/>
    <m/>
    <m/>
    <m/>
    <m/>
    <n v="44952"/>
  </r>
  <r>
    <d v="2023-01-26T00:00:00"/>
    <d v="1899-12-30T08:30:00"/>
    <m/>
    <n v="5330"/>
    <n v="111297"/>
    <x v="2"/>
    <s v="S40"/>
    <m/>
    <s v="M3132035"/>
    <s v="G37FWP"/>
    <s v="BALLEZA PEREZ RICARDO"/>
    <s v="PRIUS16-"/>
    <s v="LALC"/>
    <d v="1899-12-30T09:30:00"/>
    <d v="1899-12-30T12:00:00"/>
    <s v="CEPE"/>
    <n v="2021"/>
    <m/>
    <x v="0"/>
    <x v="0"/>
    <x v="0"/>
    <m/>
    <m/>
    <m/>
    <m/>
    <m/>
    <n v="44952"/>
  </r>
  <r>
    <d v="2023-01-26T00:00:00"/>
    <d v="1899-12-30T08:30:00"/>
    <m/>
    <n v="754"/>
    <n v="111386"/>
    <x v="0"/>
    <s v="DIAG. INST. TOLVA (SE LE CAYÓ)"/>
    <m/>
    <s v="PJ001545"/>
    <s v="SP"/>
    <s v="JIMENEZ SERRANO ANTONIO"/>
    <s v="COROLLA"/>
    <s v="JFL"/>
    <d v="1899-12-30T12:15:00"/>
    <d v="1899-12-30T16:00:00"/>
    <s v="GALC / JOAM"/>
    <n v="2023"/>
    <m/>
    <x v="0"/>
    <x v="0"/>
    <x v="0"/>
    <m/>
    <m/>
    <m/>
    <m/>
    <m/>
    <n v="44952"/>
  </r>
  <r>
    <d v="2023-01-26T00:00:00"/>
    <d v="1899-12-30T08:45:00"/>
    <m/>
    <n v="3260"/>
    <n v="111344"/>
    <x v="0"/>
    <s v="S140"/>
    <m/>
    <s v="J1056228"/>
    <s v="GE0369B"/>
    <s v="JIMENEZ MARTINEZ MIGUEL"/>
    <s v="HILUXD"/>
    <s v="LALC"/>
    <d v="1899-12-30T09:00:00"/>
    <d v="1899-12-30T14:00:00"/>
    <s v="CAAA"/>
    <n v="2018"/>
    <m/>
    <x v="0"/>
    <x v="0"/>
    <x v="0"/>
    <m/>
    <m/>
    <m/>
    <m/>
    <m/>
    <n v="44952"/>
  </r>
  <r>
    <d v="2023-01-26T00:00:00"/>
    <d v="1899-12-30T08:45:00"/>
    <m/>
    <n v="5330"/>
    <n v="111364"/>
    <x v="1"/>
    <s v="S40"/>
    <s v="EXPRESS"/>
    <s v="M1217202"/>
    <s v="UMK444C"/>
    <s v="PONCE NEGRETE ALBERTO"/>
    <s v="YARIS"/>
    <s v="ECAZA"/>
    <d v="1899-12-30T10:00:00"/>
    <d v="1899-12-30T14:00:00"/>
    <s v="OMRG"/>
    <n v="2021"/>
    <m/>
    <x v="0"/>
    <x v="0"/>
    <x v="5"/>
    <d v="2023-01-25T00:00:00"/>
    <s v="whats"/>
    <s v="si"/>
    <s v="Cliente nos indica lo sig. Hola señorita buenos días Por cuestiones fuera de mi alcance se me hace difícil llegar a mi Cita Me la puede reasignar, Me da mucha pena Para la próxima semana por la mañana folio: 111415"/>
    <d v="2023-01-24T00:00:00"/>
    <n v="2"/>
  </r>
  <r>
    <d v="2023-01-26T00:00:00"/>
    <d v="1899-12-30T08:45:00"/>
    <m/>
    <n v="3260"/>
    <n v="111393"/>
    <x v="1"/>
    <s v="S20"/>
    <m/>
    <s v="M1319414"/>
    <s v="GP2259C"/>
    <s v="GONZALEZ LOPEZ SUSANA DE LA LUZ"/>
    <s v="HILUX"/>
    <s v="JFL"/>
    <d v="1899-12-30T10:30:00"/>
    <d v="1899-12-30T14:00:00"/>
    <s v="CEPE"/>
    <n v="2021"/>
    <m/>
    <x v="0"/>
    <x v="0"/>
    <x v="0"/>
    <m/>
    <m/>
    <m/>
    <m/>
    <m/>
    <n v="44952"/>
  </r>
  <r>
    <d v="2023-01-26T00:00:00"/>
    <d v="1899-12-30T09:00:00"/>
    <m/>
    <n v="1899"/>
    <n v="111265"/>
    <x v="1"/>
    <s v="S150"/>
    <s v="EXPRESS"/>
    <s v="L0007569"/>
    <s v="EW8626B"/>
    <s v="YINSHAN SA DE CV"/>
    <s v="HILUX"/>
    <s v="ECAZA"/>
    <d v="1899-12-30T09:30:00"/>
    <d v="1899-12-30T12:00:00"/>
    <s v="OMRG"/>
    <n v="2020"/>
    <m/>
    <x v="0"/>
    <x v="0"/>
    <x v="0"/>
    <m/>
    <m/>
    <m/>
    <m/>
    <m/>
    <n v="44952"/>
  </r>
  <r>
    <d v="2023-01-26T00:00:00"/>
    <d v="1899-12-30T09:00:00"/>
    <m/>
    <n v="3260"/>
    <n v="111329"/>
    <x v="3"/>
    <s v="S20"/>
    <m/>
    <s v="LJ004612"/>
    <s v="68L623"/>
    <s v="MARTINEZ RAMOS LAURA GUADALUPE"/>
    <s v="COROLLA HV"/>
    <s v="JFL"/>
    <d v="1899-12-30T09:15:00"/>
    <d v="1899-12-30T14:00:00"/>
    <s v="AC"/>
    <n v="2020"/>
    <m/>
    <x v="0"/>
    <x v="0"/>
    <x v="0"/>
    <m/>
    <m/>
    <m/>
    <m/>
    <m/>
    <n v="44952"/>
  </r>
  <r>
    <d v="2023-01-26T00:00:00"/>
    <d v="1899-12-30T09:00:00"/>
    <m/>
    <n v="0"/>
    <n v="111397"/>
    <x v="1"/>
    <s v="DPOK: REEMP DE ORQUILLAS"/>
    <m/>
    <s v="DS286118"/>
    <s v="GVE156D"/>
    <s v="GARCIA GONZALEZ JOSE"/>
    <s v="SIENNA"/>
    <s v="LALC"/>
    <d v="1899-12-30T09:15:00"/>
    <d v="1899-12-30T16:00:00"/>
    <s v="CSN"/>
    <n v="2013"/>
    <m/>
    <x v="0"/>
    <x v="0"/>
    <x v="0"/>
    <m/>
    <m/>
    <m/>
    <m/>
    <m/>
    <n v="44952"/>
  </r>
  <r>
    <d v="2023-01-26T00:00:00"/>
    <d v="1899-12-30T09:30:00"/>
    <m/>
    <n v="754"/>
    <n v="111295"/>
    <x v="2"/>
    <s v="DIAG. RADIADOR GOTEA"/>
    <m/>
    <s v="J1088557"/>
    <s v="G000000"/>
    <s v="LEYTON PENINA ELIZABETH"/>
    <s v="HILUXD"/>
    <s v="JFL"/>
    <d v="1899-12-30T10:30:00"/>
    <s v="DIAG"/>
    <s v="GALC / JOAM"/>
    <n v="2018"/>
    <m/>
    <x v="0"/>
    <x v="0"/>
    <x v="0"/>
    <m/>
    <m/>
    <m/>
    <m/>
    <m/>
    <n v="44952"/>
  </r>
  <r>
    <d v="2023-01-26T00:00:00"/>
    <d v="1899-12-30T09:30:00"/>
    <m/>
    <n v="4060"/>
    <n v="111349"/>
    <x v="2"/>
    <s v="S20 / A Y B"/>
    <m/>
    <s v="NS110925"/>
    <s v="68L588"/>
    <s v="STREIT MEXICO S DE RL DE CV"/>
    <s v="SIENNA HV"/>
    <s v="ECAZA"/>
    <d v="1899-12-30T10:00:00"/>
    <d v="1899-12-30T14:00:00"/>
    <s v="CAAA / TDGR"/>
    <n v="2022"/>
    <m/>
    <x v="0"/>
    <x v="0"/>
    <x v="0"/>
    <m/>
    <m/>
    <m/>
    <m/>
    <m/>
    <n v="44952"/>
  </r>
  <r>
    <d v="2023-01-26T00:00:00"/>
    <d v="1899-12-30T10:00:00"/>
    <m/>
    <n v="1899"/>
    <n v="111169"/>
    <x v="2"/>
    <s v="S30"/>
    <s v="EXPRESS"/>
    <s v="MS047805"/>
    <s v="67L966"/>
    <s v="LLANTYSERV SA DE CV"/>
    <s v="SIENNA HV"/>
    <s v="ECAZA"/>
    <d v="1899-12-30T10:30:00"/>
    <d v="1899-12-30T14:00:00"/>
    <s v="OMRG"/>
    <n v="2021"/>
    <m/>
    <x v="0"/>
    <x v="0"/>
    <x v="4"/>
    <d v="2023-01-18T00:00:00"/>
    <s v="Llamada y Whats"/>
    <s v="si"/>
    <s v="SE OCUPO LA UNIDAD EN EL TRABAJO Y TUVO QUE REPROGRAMAR SU CITA"/>
    <d v="2023-01-18T00:00:00"/>
    <n v="8"/>
  </r>
  <r>
    <d v="2023-01-26T00:00:00"/>
    <d v="1899-12-30T10:00:00"/>
    <m/>
    <n v="1899"/>
    <n v="111259"/>
    <x v="1"/>
    <s v="S30"/>
    <s v="EXPRESS"/>
    <s v="N1328232"/>
    <s v="GC8911D"/>
    <s v="CONCRETOS ABCD SA DE CV"/>
    <s v="HILUX"/>
    <s v="LALC"/>
    <d v="1899-12-30T11:00:00"/>
    <d v="1899-12-30T16:00:00"/>
    <s v="OMRG"/>
    <n v="2022"/>
    <m/>
    <x v="0"/>
    <x v="0"/>
    <x v="0"/>
    <m/>
    <m/>
    <m/>
    <m/>
    <m/>
    <n v="44952"/>
  </r>
  <r>
    <d v="2023-01-26T00:00:00"/>
    <d v="1899-12-30T10:00:00"/>
    <m/>
    <n v="5330"/>
    <n v="111356"/>
    <x v="0"/>
    <s v="S120"/>
    <m/>
    <s v="H1042705"/>
    <s v="U50APC"/>
    <s v="PROMARSA DEL CENTRO S.A. DE C.V."/>
    <s v="YARIS"/>
    <s v="JFL"/>
    <d v="1899-12-30T10:15:00"/>
    <d v="1899-12-30T14:00:00"/>
    <s v="AC"/>
    <n v="2017"/>
    <m/>
    <x v="0"/>
    <x v="0"/>
    <x v="0"/>
    <m/>
    <m/>
    <m/>
    <m/>
    <m/>
    <n v="44952"/>
  </r>
  <r>
    <d v="2023-01-26T00:00:00"/>
    <d v="1899-12-30T10:30:00"/>
    <m/>
    <n v="1899"/>
    <n v="111353"/>
    <x v="2"/>
    <s v="S30"/>
    <m/>
    <s v="L1201404"/>
    <s v="GHY192C"/>
    <s v="GARCIA RODRIGUEZ LOURDES"/>
    <s v="YARIS"/>
    <s v="LALC"/>
    <d v="1899-12-30T10:45:00"/>
    <d v="1899-12-30T14:00:00"/>
    <s v="CEPE"/>
    <n v="2020"/>
    <m/>
    <x v="0"/>
    <x v="0"/>
    <x v="0"/>
    <m/>
    <m/>
    <m/>
    <m/>
    <m/>
    <n v="44952"/>
  </r>
  <r>
    <d v="2023-01-26T00:00:00"/>
    <d v="1899-12-30T10:30:00"/>
    <m/>
    <n v="1899"/>
    <n v="111360"/>
    <x v="0"/>
    <s v="S90"/>
    <m/>
    <s v="JP738095"/>
    <s v="GNJ154D"/>
    <s v="TELLO GONZALEZ ARMANDO"/>
    <s v="COROLLA"/>
    <s v="JFL"/>
    <d v="1899-12-30T10:45:00"/>
    <d v="1899-12-30T12:00:00"/>
    <s v="CAAA"/>
    <n v="2018"/>
    <m/>
    <x v="0"/>
    <x v="0"/>
    <x v="0"/>
    <m/>
    <m/>
    <m/>
    <m/>
    <m/>
    <n v="44952"/>
  </r>
  <r>
    <d v="2023-01-26T00:00:00"/>
    <d v="1899-12-30T11:00:00"/>
    <m/>
    <n v="5330"/>
    <n v="111278"/>
    <x v="1"/>
    <s v="S120"/>
    <s v="EXPRESS"/>
    <s v="H3579631"/>
    <s v="RRV964A"/>
    <s v="YINSHAN SA DE CV"/>
    <s v="PRIUS16-"/>
    <s v="JFL"/>
    <d v="1899-12-30T11:15:00"/>
    <d v="1899-12-30T16:00:00"/>
    <s v="OMRG"/>
    <n v="2017"/>
    <m/>
    <x v="0"/>
    <x v="0"/>
    <x v="0"/>
    <m/>
    <m/>
    <m/>
    <m/>
    <m/>
    <n v="44952"/>
  </r>
  <r>
    <d v="2023-01-26T00:00:00"/>
    <d v="1899-12-30T11:00:00"/>
    <m/>
    <n v="1899"/>
    <n v="111300"/>
    <x v="0"/>
    <s v="S250"/>
    <m/>
    <s v="CS208711"/>
    <s v="Z98AWD"/>
    <s v="URRUTIA OROPEZA JULIO ALFREDO"/>
    <s v="SIENNA"/>
    <s v="LALC"/>
    <d v="1899-12-30T11:00:00"/>
    <d v="1899-12-30T15:00:00"/>
    <s v="AC"/>
    <n v="2012"/>
    <m/>
    <x v="0"/>
    <x v="0"/>
    <x v="6"/>
    <d v="2023-02-01T00:00:00"/>
    <s v="whats"/>
    <s v="si"/>
    <s v="comenta que por tema de trabajo no alcanza a llegar, el marca en unos dias"/>
    <d v="2023-01-23T00:00:00"/>
    <n v="3"/>
  </r>
  <r>
    <d v="2023-01-26T00:00:00"/>
    <d v="1899-12-30T11:00:00"/>
    <m/>
    <n v="2880"/>
    <n v="111376"/>
    <x v="1"/>
    <s v="INST. BALATAS TRASERAS"/>
    <m/>
    <s v="ES445166"/>
    <s v="GGG186D"/>
    <s v="GRUPO ACEITERO DEL BAJIO SA DE CV"/>
    <s v="SIENNA"/>
    <s v="ECAZA"/>
    <d v="1899-12-30T12:00:00"/>
    <d v="1899-12-30T16:00:00"/>
    <s v="CEPE"/>
    <n v="2014"/>
    <m/>
    <x v="0"/>
    <x v="0"/>
    <x v="0"/>
    <m/>
    <m/>
    <m/>
    <m/>
    <m/>
    <n v="44952"/>
  </r>
  <r>
    <d v="2023-01-26T00:00:00"/>
    <d v="1899-12-30T11:15:00"/>
    <m/>
    <n v="1899"/>
    <n v="111312"/>
    <x v="2"/>
    <s v="S70"/>
    <m/>
    <s v="L1191457"/>
    <s v="GPA822D"/>
    <s v="PONCE VEJAR MELISA"/>
    <s v="YARIS"/>
    <s v="JFL"/>
    <d v="1899-12-30T11:30:00"/>
    <d v="1899-12-30T14:00:00"/>
    <s v="CAAA"/>
    <n v="2020"/>
    <m/>
    <x v="0"/>
    <x v="0"/>
    <x v="0"/>
    <m/>
    <m/>
    <m/>
    <m/>
    <m/>
    <n v="44952"/>
  </r>
  <r>
    <d v="2023-01-26T00:00:00"/>
    <d v="1899-12-30T11:30:00"/>
    <m/>
    <n v="3260"/>
    <n v="111377"/>
    <x v="2"/>
    <s v="S20"/>
    <m/>
    <s v="N0428432"/>
    <s v="SP"/>
    <s v="REYES RODRIGUEZ TERESA"/>
    <s v="HILUX"/>
    <s v="ECAZA"/>
    <d v="1899-12-30T11:45:00"/>
    <d v="1899-12-30T14:00:00"/>
    <s v="AC"/>
    <n v="2022"/>
    <m/>
    <x v="0"/>
    <x v="0"/>
    <x v="0"/>
    <m/>
    <m/>
    <m/>
    <m/>
    <m/>
    <n v="44952"/>
  </r>
  <r>
    <d v="2023-01-26T00:00:00"/>
    <d v="1899-12-30T11:30:00"/>
    <m/>
    <n v="5140"/>
    <n v="111380"/>
    <x v="1"/>
    <s v="S100"/>
    <s v="EXPRESS"/>
    <s v="DU206737"/>
    <s v="GVB432C"/>
    <s v="ORTIZ BARROSO MIRIAM"/>
    <s v="CAMRY"/>
    <s v="LALC"/>
    <d v="1899-12-30T12:00:00"/>
    <d v="1899-12-30T16:00:00"/>
    <s v="OMRG"/>
    <n v="2013"/>
    <m/>
    <x v="0"/>
    <x v="0"/>
    <x v="0"/>
    <m/>
    <m/>
    <m/>
    <m/>
    <m/>
    <n v="44952"/>
  </r>
  <r>
    <d v="2023-01-26T00:00:00"/>
    <d v="1899-12-30T12:00:00"/>
    <m/>
    <n v="2699"/>
    <n v="111385"/>
    <x v="1"/>
    <s v="S50 / A Y B"/>
    <s v="EXPRESS"/>
    <s v="LS071317"/>
    <s v="GHG935D"/>
    <s v="LOPEZ SANCHEZ JAVIER GUADALUPE"/>
    <s v="SIENNA"/>
    <s v="JFL"/>
    <d v="1899-12-30T13:00:00"/>
    <d v="1899-12-30T18:00:00"/>
    <s v="OMRG / AC"/>
    <n v="2020"/>
    <m/>
    <x v="0"/>
    <x v="0"/>
    <x v="0"/>
    <m/>
    <m/>
    <m/>
    <m/>
    <m/>
    <n v="44952"/>
  </r>
  <r>
    <d v="2023-01-26T00:00:00"/>
    <d v="1899-12-30T12:30:00"/>
    <m/>
    <n v="3260"/>
    <n v="111391"/>
    <x v="0"/>
    <s v="S60"/>
    <m/>
    <s v="L1408505"/>
    <s v="GF9494C"/>
    <s v="REGONZA REFACCIONES S.A. DE C.V."/>
    <s v="HILUX"/>
    <s v="LALC"/>
    <d v="1899-12-30T12:45:00"/>
    <d v="1899-12-30T17:00:00"/>
    <s v="TDGR"/>
    <n v="2020"/>
    <m/>
    <x v="0"/>
    <x v="0"/>
    <x v="0"/>
    <m/>
    <m/>
    <m/>
    <m/>
    <m/>
    <n v="44952"/>
  </r>
  <r>
    <d v="2023-01-26T00:00:00"/>
    <d v="1899-12-30T13:00:00"/>
    <m/>
    <n v="0"/>
    <n v="111402"/>
    <x v="0"/>
    <s v="DPOK: INST 4 LLANTAS (ESTAN ENREFACCIONES) / A Y B"/>
    <m/>
    <s v="L1199368"/>
    <s v="GVN773D"/>
    <s v="KYOHO TOYOTSU MEXICO"/>
    <s v="YARIS"/>
    <s v="ECAZA"/>
    <d v="1899-12-30T13:30:00"/>
    <d v="1899-12-30T17:00:00"/>
    <s v="CEPE / TDGR"/>
    <n v="2020"/>
    <m/>
    <x v="0"/>
    <x v="0"/>
    <x v="0"/>
    <m/>
    <m/>
    <m/>
    <m/>
    <m/>
    <n v="44952"/>
  </r>
  <r>
    <d v="2023-01-26T00:00:00"/>
    <d v="1899-12-30T13:00:00"/>
    <m/>
    <n v="754"/>
    <n v="111372"/>
    <x v="3"/>
    <s v="DIAG. GENERAL EN LA UNIDAD"/>
    <m/>
    <s v="F1438524"/>
    <s v="GTK650C"/>
    <s v="OPERADORA LIBRAMIENTO CELAYA, S.A DE C.V"/>
    <s v="YARIS"/>
    <s v="LALC"/>
    <d v="1899-12-30T14:00:00"/>
    <s v="DIAG"/>
    <s v="GALC / JOAM"/>
    <n v="2015"/>
    <m/>
    <x v="0"/>
    <x v="0"/>
    <x v="0"/>
    <m/>
    <m/>
    <m/>
    <m/>
    <m/>
    <n v="44952"/>
  </r>
  <r>
    <d v="2023-01-26T00:00:00"/>
    <d v="1899-12-30T15:00:00"/>
    <m/>
    <n v="0"/>
    <n v="111390"/>
    <x v="2"/>
    <s v="DPOK: CAMBIO DE ANTENA"/>
    <m/>
    <s v="AX075551"/>
    <s v="GV5663C"/>
    <s v="NUÑEZ BARROSO GONZALO"/>
    <s v="TUNDRA"/>
    <s v="ECAZA"/>
    <d v="1899-12-30T15:15:00"/>
    <d v="1899-12-30T18:00:00"/>
    <s v="CSN"/>
    <n v="2010"/>
    <m/>
    <x v="0"/>
    <x v="0"/>
    <x v="0"/>
    <m/>
    <m/>
    <m/>
    <m/>
    <m/>
    <n v="44952"/>
  </r>
  <r>
    <d v="2023-01-26T00:00:00"/>
    <d v="1899-12-30T16:00:00"/>
    <m/>
    <n v="4060"/>
    <n v="111257"/>
    <x v="3"/>
    <s v="S160 / A Y B"/>
    <m/>
    <s v="KS296806"/>
    <s v="GMP670D"/>
    <s v="JOSE GUADALUPE OLIVEROS PORRAS"/>
    <s v="HIGHLANDER"/>
    <s v="ECAZA"/>
    <s v="SOLO SE"/>
    <s v="RECIBE"/>
    <s v="OMRG / TDGR"/>
    <n v="2019"/>
    <m/>
    <x v="0"/>
    <x v="0"/>
    <x v="4"/>
    <d v="2023-01-26T00:00:00"/>
    <s v="Llamada"/>
    <s v="si"/>
    <s v="SOLICITA REPORGRAMACION PARA EL SABADO 04/02"/>
    <d v="2023-02-04T00:00:00"/>
    <n v="-9"/>
  </r>
  <r>
    <d v="2023-01-27T00:00:00"/>
    <d v="1899-12-30T08:00:00"/>
    <m/>
    <n v="1899"/>
    <n v="111070"/>
    <x v="1"/>
    <s v="S10"/>
    <s v="EXPRESS"/>
    <s v="N1251303"/>
    <s v="SP"/>
    <s v="CHIBLE GONZALEZ SAMIRA"/>
    <s v="YARIS"/>
    <s v="LALC"/>
    <d v="1899-12-30T08:30:00"/>
    <d v="1899-12-30T12:45:00"/>
    <s v="OMRG"/>
    <n v="2022"/>
    <m/>
    <x v="0"/>
    <x v="0"/>
    <x v="0"/>
    <m/>
    <m/>
    <m/>
    <m/>
    <m/>
    <n v="44953"/>
  </r>
  <r>
    <d v="2023-01-27T00:00:00"/>
    <d v="1899-12-30T08:00:00"/>
    <m/>
    <n v="1899"/>
    <n v="111279"/>
    <x v="2"/>
    <s v="S110"/>
    <m/>
    <s v="HM062885"/>
    <s v="XX31977"/>
    <s v="BAUTISTA ANTONIO DELIA"/>
    <s v="TACOMA"/>
    <s v="ECAZA"/>
    <d v="1899-12-30T08:30:00"/>
    <d v="1899-12-30T11:15:00"/>
    <s v="AC"/>
    <n v="2017"/>
    <m/>
    <x v="0"/>
    <x v="0"/>
    <x v="0"/>
    <m/>
    <m/>
    <m/>
    <m/>
    <m/>
    <n v="44953"/>
  </r>
  <r>
    <d v="2023-01-27T00:00:00"/>
    <d v="1899-12-30T08:00:00"/>
    <m/>
    <n v="1899"/>
    <n v="111323"/>
    <x v="2"/>
    <s v="S50"/>
    <m/>
    <s v="MP205564"/>
    <s v="GJA916E"/>
    <s v="MEDINA GONZALEZ CARLOS GIOVANNI"/>
    <s v="COROLLA"/>
    <s v="JFL"/>
    <d v="1899-12-30T08:15:00"/>
    <d v="1899-12-30T11:30:00"/>
    <s v="CAAA"/>
    <n v="2021"/>
    <m/>
    <x v="0"/>
    <x v="0"/>
    <x v="0"/>
    <m/>
    <m/>
    <m/>
    <m/>
    <m/>
    <n v="44953"/>
  </r>
  <r>
    <d v="2023-01-27T00:00:00"/>
    <d v="1899-12-30T08:15:00"/>
    <m/>
    <n v="3260"/>
    <n v="111321"/>
    <x v="0"/>
    <s v="S60"/>
    <m/>
    <s v="JP751219"/>
    <s v="SP"/>
    <s v="VACA LEDESMA JUAN RAYMUNDO"/>
    <s v="COROLLA"/>
    <s v="JFL"/>
    <d v="1899-12-30T09:00:00"/>
    <d v="1899-12-30T11:15:00"/>
    <s v="CAAA"/>
    <n v="2018"/>
    <m/>
    <x v="0"/>
    <x v="0"/>
    <x v="2"/>
    <d v="2023-02-01T00:00:00"/>
    <s v="whats"/>
    <s v="si"/>
    <s v="no responde llamadas "/>
    <d v="2023-01-24T00:00:00"/>
    <n v="3"/>
  </r>
  <r>
    <d v="2023-01-27T00:00:00"/>
    <d v="1899-12-30T08:15:00"/>
    <m/>
    <n v="0"/>
    <n v="111381"/>
    <x v="1"/>
    <s v="22TA03"/>
    <s v="CAMPAÑA"/>
    <s v="MS017242"/>
    <s v="66L815"/>
    <s v="PROYECTOS DE INGENIERIA APLICADA SA DE"/>
    <s v="SIENNA HV"/>
    <s v="LALC"/>
    <d v="1899-12-30T08:45:00"/>
    <d v="1899-12-30T17:30:00"/>
    <s v="GALC"/>
    <n v="2021"/>
    <m/>
    <x v="0"/>
    <x v="0"/>
    <x v="0"/>
    <m/>
    <m/>
    <m/>
    <m/>
    <m/>
    <n v="44953"/>
  </r>
  <r>
    <d v="2023-01-27T00:00:00"/>
    <d v="1899-12-30T08:15:00"/>
    <m/>
    <n v="754"/>
    <n v="111404"/>
    <x v="1"/>
    <s v="DIAG. UNIDAD HACE RUIDO AL ENCENDER"/>
    <m/>
    <s v="FA050162"/>
    <s v="GX5790B"/>
    <s v="RAYA ROSAS TERESITA"/>
    <s v="YARIS"/>
    <s v="ECAZA"/>
    <d v="1899-12-30T09:00:00"/>
    <s v="DIAG"/>
    <s v="FTP"/>
    <n v="2015"/>
    <m/>
    <x v="0"/>
    <x v="0"/>
    <x v="0"/>
    <m/>
    <m/>
    <m/>
    <m/>
    <m/>
    <n v="44953"/>
  </r>
  <r>
    <d v="2023-01-27T00:00:00"/>
    <d v="1899-12-30T08:30:00"/>
    <m/>
    <n v="3260"/>
    <n v="111107"/>
    <x v="0"/>
    <s v="S20"/>
    <m/>
    <s v="NS097896"/>
    <s v="68L006"/>
    <s v="GUTIERREZ IGLESIAS KARINA"/>
    <s v="SIENNA HV"/>
    <s v="LALC"/>
    <d v="1899-12-30T08:45:00"/>
    <d v="1899-12-30T11:30:00"/>
    <s v="CEPE"/>
    <n v="2022"/>
    <m/>
    <x v="0"/>
    <x v="0"/>
    <x v="0"/>
    <m/>
    <m/>
    <m/>
    <m/>
    <m/>
    <n v="44953"/>
  </r>
  <r>
    <d v="2023-01-27T00:00:00"/>
    <d v="1899-12-30T08:30:00"/>
    <m/>
    <n v="3260"/>
    <n v="111338"/>
    <x v="3"/>
    <s v="S60"/>
    <m/>
    <s v="L0004988"/>
    <s v="GA3361B"/>
    <s v="MEDINA GUERRERO JOSE"/>
    <s v="HILUX"/>
    <s v="JFL"/>
    <d v="1899-12-30T09:45:00"/>
    <d v="1899-12-30T11:30:00"/>
    <s v="AC"/>
    <n v="2020"/>
    <m/>
    <x v="0"/>
    <x v="0"/>
    <x v="0"/>
    <m/>
    <m/>
    <m/>
    <m/>
    <m/>
    <n v="44953"/>
  </r>
  <r>
    <d v="2023-01-27T00:00:00"/>
    <d v="1899-12-30T08:30:00"/>
    <m/>
    <n v="4060"/>
    <n v="111352"/>
    <x v="3"/>
    <s v="S20 / ALINEACIÓN"/>
    <m/>
    <s v="NJ058844"/>
    <s v="PDZ3773"/>
    <s v="MENDOZA ORTIZ HECTOR SERGIO"/>
    <s v="COROLLA HV"/>
    <s v="ECAZA"/>
    <d v="1899-12-30T09:45:00"/>
    <d v="1899-12-30T13:00:00"/>
    <s v="GALC"/>
    <n v="2022"/>
    <m/>
    <x v="0"/>
    <x v="0"/>
    <x v="0"/>
    <m/>
    <m/>
    <m/>
    <m/>
    <m/>
    <n v="44953"/>
  </r>
  <r>
    <d v="2023-01-27T00:00:00"/>
    <d v="1899-12-30T08:45:00"/>
    <m/>
    <n v="5330"/>
    <n v="111343"/>
    <x v="1"/>
    <s v="S120"/>
    <m/>
    <s v="HP711352"/>
    <s v="GJG923D"/>
    <s v="ROSALES ARGUETA JUAN PAULO"/>
    <s v="COROLLA"/>
    <s v="JFL"/>
    <d v="1899-12-30T09:45:00"/>
    <d v="1899-12-30T15:45:00"/>
    <s v="CEPE"/>
    <n v="2017"/>
    <m/>
    <x v="0"/>
    <x v="0"/>
    <x v="0"/>
    <m/>
    <m/>
    <m/>
    <m/>
    <m/>
    <n v="44953"/>
  </r>
  <r>
    <d v="2023-01-27T00:00:00"/>
    <d v="1899-12-30T08:45:00"/>
    <m/>
    <n v="3260"/>
    <n v="111345"/>
    <x v="0"/>
    <s v="S20"/>
    <m/>
    <s v="NJ024497"/>
    <s v="GNP521E"/>
    <s v="JIMENEZ PATIñO JAQUELIN"/>
    <s v="RAIZE"/>
    <s v="LALC"/>
    <d v="1899-12-30T09:00:00"/>
    <d v="1899-12-30T12:00:00"/>
    <s v="TDGR"/>
    <n v="2022"/>
    <m/>
    <x v="0"/>
    <x v="0"/>
    <x v="0"/>
    <m/>
    <m/>
    <m/>
    <m/>
    <m/>
    <n v="44953"/>
  </r>
  <r>
    <d v="2023-01-27T00:00:00"/>
    <d v="1899-12-30T08:45:00"/>
    <m/>
    <n v="1899"/>
    <n v="111346"/>
    <x v="1"/>
    <s v="S250"/>
    <m/>
    <s v="E1433260"/>
    <s v="GVG3182"/>
    <s v="DEL RAZO HERNANDEZ JESICA DAFNE"/>
    <s v="YARIS"/>
    <s v="ECAZA"/>
    <d v="1899-12-30T09:45:00"/>
    <d v="1899-12-30T13:45:00"/>
    <s v="CAAA"/>
    <n v="2014"/>
    <m/>
    <x v="0"/>
    <x v="0"/>
    <x v="0"/>
    <m/>
    <m/>
    <m/>
    <m/>
    <m/>
    <n v="44953"/>
  </r>
  <r>
    <d v="2023-01-27T00:00:00"/>
    <d v="1899-12-30T09:00:00"/>
    <m/>
    <n v="2699"/>
    <n v="111287"/>
    <x v="0"/>
    <s v="S130 / A Y B"/>
    <m/>
    <s v="G0168405"/>
    <s v="GL7763B"/>
    <s v="AGUILAR PATIÑO JESUS"/>
    <s v="HILUX"/>
    <s v="LALC"/>
    <d v="1899-12-30T09:15:00"/>
    <d v="1899-12-30T12:00:00"/>
    <s v="AC"/>
    <n v="2016"/>
    <m/>
    <x v="0"/>
    <x v="0"/>
    <x v="0"/>
    <m/>
    <m/>
    <m/>
    <m/>
    <m/>
    <n v="44953"/>
  </r>
  <r>
    <d v="2023-01-27T00:00:00"/>
    <d v="1899-12-30T09:00:00"/>
    <m/>
    <n v="3260"/>
    <n v="111315"/>
    <x v="3"/>
    <s v="S20"/>
    <s v="MOVIL SMA"/>
    <s v="N1324516"/>
    <s v="SP"/>
    <s v="HFM TECH SA DE CV"/>
    <s v="HILUX"/>
    <s v="JFL"/>
    <d v="1899-12-30T09:15:00"/>
    <d v="1899-12-30T12:00:00"/>
    <s v="CSN"/>
    <n v="2022"/>
    <m/>
    <x v="0"/>
    <x v="0"/>
    <x v="0"/>
    <m/>
    <m/>
    <m/>
    <m/>
    <m/>
    <n v="44953"/>
  </r>
  <r>
    <d v="2023-01-27T00:00:00"/>
    <d v="1899-12-30T09:15:00"/>
    <m/>
    <n v="1899"/>
    <n v="111446"/>
    <x v="1"/>
    <s v="S30"/>
    <s v="EXPRESS"/>
    <s v="NJ014701"/>
    <s v="GMK159E"/>
    <s v="SERVICIO INDUSTRIAL GOMARC"/>
    <s v="RAIZE"/>
    <s v="ECAZA"/>
    <d v="1899-12-30T09:45:00"/>
    <d v="1899-12-30T14:45:00"/>
    <s v="OMRG"/>
    <n v="2022"/>
    <m/>
    <x v="0"/>
    <x v="0"/>
    <x v="0"/>
    <m/>
    <m/>
    <m/>
    <m/>
    <m/>
    <n v="44953"/>
  </r>
  <r>
    <d v="2023-01-27T00:00:00"/>
    <d v="1899-12-30T09:30:00"/>
    <m/>
    <n v="1899"/>
    <n v="111317"/>
    <x v="0"/>
    <s v="S110"/>
    <s v="MOVIL SMA"/>
    <s v="G0168743"/>
    <s v="ABC1234"/>
    <s v="GARCIA JAQUELINE"/>
    <s v="HILUX"/>
    <s v="JFL"/>
    <d v="1899-12-30T09:45:00"/>
    <d v="1899-12-30T13:00:00"/>
    <s v="CSN"/>
    <n v="2016"/>
    <m/>
    <x v="0"/>
    <x v="0"/>
    <x v="0"/>
    <m/>
    <m/>
    <m/>
    <m/>
    <m/>
    <n v="44953"/>
  </r>
  <r>
    <d v="2023-01-27T00:00:00"/>
    <d v="1899-12-30T09:30:00"/>
    <m/>
    <n v="1899"/>
    <n v="111359"/>
    <x v="2"/>
    <s v="S30"/>
    <s v="EXPRESS"/>
    <s v="N1232961"/>
    <s v="GPR362E"/>
    <s v="TORRES ALVAREZ MARIA GUADALUPE"/>
    <s v="YARIS"/>
    <s v="JFL"/>
    <d v="1899-12-30T10:00:00"/>
    <d v="1899-12-30T12:30:00"/>
    <s v="OMRG"/>
    <n v="2022"/>
    <m/>
    <x v="0"/>
    <x v="0"/>
    <x v="0"/>
    <m/>
    <m/>
    <m/>
    <m/>
    <m/>
    <n v="44953"/>
  </r>
  <r>
    <d v="2023-01-27T00:00:00"/>
    <d v="1899-12-30T09:30:00"/>
    <m/>
    <n v="6599"/>
    <n v="111369"/>
    <x v="1"/>
    <s v="S160"/>
    <m/>
    <s v="CS217600"/>
    <s v="GSW295C"/>
    <s v="ARENAS ROSILLO FELIPE"/>
    <s v="SIENNA"/>
    <s v="ECAZA"/>
    <d v="1899-12-30T10:45:00"/>
    <d v="1899-12-30T15:30:00"/>
    <s v="AC"/>
    <n v="2012"/>
    <m/>
    <x v="0"/>
    <x v="0"/>
    <x v="0"/>
    <m/>
    <m/>
    <m/>
    <m/>
    <m/>
    <n v="44953"/>
  </r>
  <r>
    <d v="2023-01-27T00:00:00"/>
    <d v="1899-12-30T10:00:00"/>
    <m/>
    <n v="1899"/>
    <n v="111223"/>
    <x v="2"/>
    <s v="S10"/>
    <s v="EXPRESS"/>
    <s v="N1251498"/>
    <s v="SP"/>
    <s v="ORTEGA ARROYO LUZ MARIA DEL CARMEN"/>
    <s v="YARIS"/>
    <s v="ECAZA"/>
    <d v="1899-12-30T10:30:00"/>
    <d v="1899-12-30T12:45:00"/>
    <s v="OMRG"/>
    <n v="2022"/>
    <m/>
    <x v="0"/>
    <x v="0"/>
    <x v="0"/>
    <m/>
    <m/>
    <m/>
    <m/>
    <m/>
    <n v="44953"/>
  </r>
  <r>
    <d v="2023-01-27T00:00:00"/>
    <d v="1899-12-30T10:00:00"/>
    <m/>
    <n v="5330"/>
    <n v="111252"/>
    <x v="1"/>
    <s v="S120"/>
    <s v="EXPRESS"/>
    <s v="HY176232"/>
    <s v="GKK641E"/>
    <s v="LOPEZ GONZALEZ MIGUEL"/>
    <s v="YARIS R"/>
    <s v="JFL"/>
    <d v="1899-12-30T10:45:00"/>
    <d v="1899-12-30T16:30:00"/>
    <s v="OMRG"/>
    <n v="2017"/>
    <m/>
    <x v="0"/>
    <x v="0"/>
    <x v="0"/>
    <m/>
    <m/>
    <m/>
    <m/>
    <m/>
    <n v="44953"/>
  </r>
  <r>
    <d v="2023-01-27T00:00:00"/>
    <d v="1899-12-30T10:00:00"/>
    <m/>
    <n v="2699"/>
    <n v="111387"/>
    <x v="0"/>
    <s v="S110 / A Y B"/>
    <m/>
    <s v="KU519496"/>
    <s v="68L786"/>
    <s v="ECO SUMINISTROS S.A. DE C.V."/>
    <s v="CAMRY HV"/>
    <s v="LALC"/>
    <d v="1899-12-30T11:15:00"/>
    <d v="1899-12-30T14:00:00"/>
    <s v="CEPE"/>
    <n v="2019"/>
    <m/>
    <x v="0"/>
    <x v="0"/>
    <x v="0"/>
    <m/>
    <m/>
    <m/>
    <m/>
    <m/>
    <n v="44953"/>
  </r>
  <r>
    <d v="2023-01-27T00:00:00"/>
    <d v="1899-12-30T10:30:00"/>
    <m/>
    <n v="5609.15"/>
    <n v="111370"/>
    <x v="0"/>
    <s v="S80 (COSTO EMPLEADO TOYOTA)"/>
    <m/>
    <s v="KY528602"/>
    <s v="GHW619C"/>
    <s v="CORNEJO ARROYO SERGIO ALEJANDRO"/>
    <s v="YARIS R"/>
    <s v="LALC"/>
    <d v="1899-12-30T10:45:00"/>
    <d v="1899-12-30T14:00:00"/>
    <s v="GALC"/>
    <n v="2019"/>
    <m/>
    <x v="0"/>
    <x v="0"/>
    <x v="0"/>
    <m/>
    <m/>
    <m/>
    <m/>
    <m/>
    <n v="44953"/>
  </r>
  <r>
    <d v="2023-01-27T00:00:00"/>
    <d v="1899-12-30T10:30:00"/>
    <m/>
    <n v="3260"/>
    <n v="111392"/>
    <x v="0"/>
    <s v="S180"/>
    <m/>
    <s v="L0003086"/>
    <s v="NW5764B"/>
    <s v="PROMOTORA TECNICA INDUSTRIAL SA DE CV"/>
    <s v="HILUX"/>
    <s v="JFL"/>
    <d v="1899-12-30T10:45:00"/>
    <d v="1899-12-30T14:00:00"/>
    <s v="CAAA"/>
    <n v="2020"/>
    <m/>
    <x v="0"/>
    <x v="0"/>
    <x v="0"/>
    <m/>
    <m/>
    <m/>
    <m/>
    <m/>
    <n v="44953"/>
  </r>
  <r>
    <d v="2023-01-27T00:00:00"/>
    <d v="1899-12-30T10:30:00"/>
    <m/>
    <n v="0"/>
    <n v="111403"/>
    <x v="2"/>
    <s v="INST. CHICOTES DE ACC / INST. MODULO AC (PZAS EN REFACCIONES)"/>
    <m/>
    <s v="L3800359"/>
    <s v="GH3456B"/>
    <s v="HIGH LAND GREENS"/>
    <s v="HILUXD"/>
    <s v="ECAZA"/>
    <d v="1899-12-30T11:00:00"/>
    <d v="1899-12-30T18:00:00"/>
    <s v="FTP"/>
    <n v="2020"/>
    <m/>
    <x v="0"/>
    <x v="0"/>
    <x v="0"/>
    <m/>
    <m/>
    <m/>
    <m/>
    <m/>
    <n v="44953"/>
  </r>
  <r>
    <d v="2023-01-27T00:00:00"/>
    <d v="1899-12-30T11:00:00"/>
    <m/>
    <n v="1899"/>
    <n v="111375"/>
    <x v="2"/>
    <s v="S10"/>
    <s v="EXPRESS"/>
    <s v="NV021792"/>
    <s v="SP"/>
    <s v="BANNER ENGINEERING DE MEXICO"/>
    <s v="COROLLA CR"/>
    <s v="ECAZA"/>
    <d v="1899-12-30T11:30:00"/>
    <d v="1899-12-30T15:30:00"/>
    <s v="OMRG"/>
    <n v="2022"/>
    <m/>
    <x v="0"/>
    <x v="0"/>
    <x v="0"/>
    <m/>
    <m/>
    <m/>
    <m/>
    <m/>
    <n v="44953"/>
  </r>
  <r>
    <d v="2023-01-27T00:00:00"/>
    <d v="1899-12-30T11:00:00"/>
    <m/>
    <n v="2699"/>
    <n v="111388"/>
    <x v="1"/>
    <s v="S30 / A Y B"/>
    <m/>
    <s v="LS086196"/>
    <s v="SP"/>
    <s v="FERNANDEZ ROBLES JORGE"/>
    <s v="SIENNA"/>
    <s v="JFL"/>
    <d v="1899-12-30T11:30:00"/>
    <d v="1899-12-30T15:00:00"/>
    <s v="CAAA"/>
    <n v="2020"/>
    <m/>
    <x v="0"/>
    <x v="0"/>
    <x v="0"/>
    <m/>
    <m/>
    <m/>
    <m/>
    <m/>
    <n v="44953"/>
  </r>
  <r>
    <d v="2023-01-27T00:00:00"/>
    <d v="1899-12-30T11:00:00"/>
    <m/>
    <n v="6599"/>
    <n v="111416"/>
    <x v="2"/>
    <s v="S80"/>
    <s v="EXPRESS"/>
    <s v="KU510955"/>
    <s v="68L122"/>
    <s v="SALAZAR REYNA KEILA ESTHER"/>
    <s v="CAMRY HV"/>
    <s v="LALC"/>
    <d v="1899-12-30T12:45:00"/>
    <d v="1899-12-30T15:30:00"/>
    <s v="OMRG"/>
    <n v="2019"/>
    <m/>
    <x v="0"/>
    <x v="0"/>
    <x v="0"/>
    <m/>
    <m/>
    <m/>
    <m/>
    <m/>
    <n v="44953"/>
  </r>
  <r>
    <d v="2023-01-27T00:00:00"/>
    <d v="1899-12-30T11:15:00"/>
    <m/>
    <n v="5330"/>
    <n v="111435"/>
    <x v="0"/>
    <s v="S40"/>
    <s v="EXPRESS"/>
    <s v="M0422506"/>
    <s v="GR4905C"/>
    <s v="CURTIDOR MUÑOZ JOSE"/>
    <s v="HILUX"/>
    <s v="LALC"/>
    <d v="1899-12-30T16:30:00"/>
    <d v="1899-12-30T18:00:00"/>
    <s v="OMRG"/>
    <n v="2021"/>
    <m/>
    <x v="0"/>
    <x v="0"/>
    <x v="0"/>
    <m/>
    <m/>
    <m/>
    <m/>
    <m/>
    <n v="44953"/>
  </r>
  <r>
    <d v="2023-01-27T00:00:00"/>
    <d v="1899-12-30T11:30:00"/>
    <m/>
    <n v="5330"/>
    <n v="110705"/>
    <x v="1"/>
    <s v="S20"/>
    <s v="EXPRESS"/>
    <s v="NP113720"/>
    <s v="GRM545E"/>
    <s v="VEGA ZUÑIGA ANGEL"/>
    <s v="COROLLA"/>
    <s v="JFL"/>
    <d v="1899-12-30T11:45:00"/>
    <d v="1899-12-30T14:45:00"/>
    <s v="OMRG"/>
    <n v="2022"/>
    <m/>
    <x v="0"/>
    <x v="0"/>
    <x v="0"/>
    <m/>
    <m/>
    <m/>
    <m/>
    <m/>
    <n v="44953"/>
  </r>
  <r>
    <d v="2023-01-27T00:00:00"/>
    <d v="1899-12-30T11:30:00"/>
    <m/>
    <n v="6599"/>
    <n v="111412"/>
    <x v="3"/>
    <s v="S80"/>
    <m/>
    <s v="L1194607"/>
    <s v="GYK191B"/>
    <s v="MONROY CORONA YOLANDA"/>
    <s v="YARIS"/>
    <s v="ECAZA"/>
    <d v="1899-12-30T12:00:00"/>
    <d v="1899-12-30T15:30:00"/>
    <s v="CEPE"/>
    <n v="2020"/>
    <m/>
    <x v="0"/>
    <x v="0"/>
    <x v="0"/>
    <m/>
    <m/>
    <m/>
    <m/>
    <m/>
    <n v="44953"/>
  </r>
  <r>
    <d v="2023-01-27T00:00:00"/>
    <d v="1899-12-30T11:30:00"/>
    <m/>
    <n v="1899"/>
    <n v="111422"/>
    <x v="0"/>
    <s v="S10"/>
    <m/>
    <s v="N3000669"/>
    <s v="SP"/>
    <s v="MACIAS GASCA FERNANDO"/>
    <s v="AVANZA"/>
    <s v="LALC"/>
    <d v="1900-01-11T07:12:00"/>
    <d v="1899-12-30T15:00:00"/>
    <s v="CAAA"/>
    <n v="2022"/>
    <m/>
    <x v="0"/>
    <x v="0"/>
    <x v="0"/>
    <m/>
    <m/>
    <m/>
    <m/>
    <m/>
    <n v="44953"/>
  </r>
  <r>
    <d v="2023-01-27T00:00:00"/>
    <d v="1899-12-30T12:00:00"/>
    <m/>
    <n v="0"/>
    <n v="111342"/>
    <x v="2"/>
    <s v="INST. CALAVERA TRASERA DERECHA"/>
    <s v="MOVIL SMA"/>
    <s v="PT108545"/>
    <s v="JX92784"/>
    <s v="JARDON SANCHEZ VICTOR EDUARDO"/>
    <s v="TACOMA"/>
    <s v="JFL"/>
    <d v="1899-12-30T12:45:00"/>
    <d v="1899-12-30T16:00:00"/>
    <s v="CSN"/>
    <n v="2023"/>
    <m/>
    <x v="0"/>
    <x v="0"/>
    <x v="0"/>
    <m/>
    <m/>
    <m/>
    <m/>
    <m/>
    <n v="44953"/>
  </r>
  <r>
    <d v="2023-01-27T00:00:00"/>
    <d v="1899-12-30T12:00:00"/>
    <m/>
    <n v="6599"/>
    <n v="111425"/>
    <x v="2"/>
    <s v="S160"/>
    <s v="EXPRESS"/>
    <s v="K1405720"/>
    <s v="GD1307B"/>
    <s v="REYES RODRIGUEZ TERESA"/>
    <s v="HILUX"/>
    <s v="ECAZA"/>
    <d v="1899-12-30T13:00:00"/>
    <d v="1899-12-30T16:30:00"/>
    <s v="OMRG"/>
    <n v="2019"/>
    <m/>
    <x v="0"/>
    <x v="0"/>
    <x v="0"/>
    <m/>
    <m/>
    <m/>
    <m/>
    <m/>
    <n v="44953"/>
  </r>
  <r>
    <d v="2023-01-27T00:00:00"/>
    <d v="1899-12-30T12:00:00"/>
    <m/>
    <n v="1899"/>
    <n v="111443"/>
    <x v="2"/>
    <s v="S70"/>
    <m/>
    <s v="HK009474"/>
    <s v="GLD695D"/>
    <s v="MARTINEZ LOPEZ ERIKA"/>
    <s v="AVANZA"/>
    <s v="JFL"/>
    <d v="1899-12-30T16:00:00"/>
    <d v="1899-12-30T18:00:00"/>
    <s v="CEPE"/>
    <n v="2017"/>
    <m/>
    <x v="0"/>
    <x v="0"/>
    <x v="0"/>
    <m/>
    <m/>
    <m/>
    <m/>
    <m/>
    <n v="44953"/>
  </r>
  <r>
    <d v="2023-01-27T00:00:00"/>
    <d v="1899-12-30T12:30:00"/>
    <m/>
    <n v="1899"/>
    <n v="111379"/>
    <x v="2"/>
    <s v="S310"/>
    <s v="EXPRESS"/>
    <s v="BS103370"/>
    <s v="GNR881C"/>
    <s v="VILLA GOMEZ CECILIA"/>
    <s v="SIENNA"/>
    <s v="LALC"/>
    <d v="1899-12-30T13:45:00"/>
    <d v="1899-12-30T16:30:00"/>
    <s v="OMRG"/>
    <n v="2011"/>
    <m/>
    <x v="0"/>
    <x v="0"/>
    <x v="0"/>
    <m/>
    <m/>
    <m/>
    <m/>
    <m/>
    <n v="44953"/>
  </r>
  <r>
    <d v="2023-01-27T00:00:00"/>
    <d v="1899-12-30T12:30:00"/>
    <m/>
    <n v="6599"/>
    <n v="111423"/>
    <x v="0"/>
    <s v="S80"/>
    <m/>
    <s v="N0051054"/>
    <s v="GNN0101"/>
    <s v="DIAZ RUIZ JOSE DE LA LUZ"/>
    <s v="HILUXD"/>
    <s v="ECAZA"/>
    <d v="1899-12-30T13:00:00"/>
    <d v="1899-12-30T17:00:00"/>
    <s v="CAAA"/>
    <n v="2022"/>
    <m/>
    <x v="0"/>
    <x v="0"/>
    <x v="1"/>
    <d v="2023-02-01T00:00:00"/>
    <s v="whats"/>
    <s v="si"/>
    <s v="asesor no concreta la cita "/>
    <d v="2023-01-27T00:00:00"/>
    <n v="0"/>
  </r>
  <r>
    <d v="2023-01-27T00:00:00"/>
    <d v="1899-12-30T12:30:00"/>
    <m/>
    <n v="1899"/>
    <n v="111432"/>
    <x v="2"/>
    <s v="S150"/>
    <m/>
    <s v="F1440334"/>
    <s v="GNN082C"/>
    <s v="VILLEGAS SIXTOS VERONICA"/>
    <s v="YARIS"/>
    <s v="JFL"/>
    <d v="1899-12-30T15:00:00"/>
    <d v="1899-12-30T17:30:00"/>
    <s v="TDGR"/>
    <n v="2015"/>
    <m/>
    <x v="0"/>
    <x v="0"/>
    <x v="0"/>
    <m/>
    <m/>
    <m/>
    <m/>
    <m/>
    <n v="44953"/>
  </r>
  <r>
    <d v="2023-01-27T00:00:00"/>
    <d v="1899-12-30T13:00:00"/>
    <m/>
    <n v="1899"/>
    <n v="111374"/>
    <x v="0"/>
    <s v="S30"/>
    <s v="EXPRESS"/>
    <s v="NP285445"/>
    <s v="GYM648D"/>
    <s v="KYOHO TOYOTSU MEXICO SA DE CV"/>
    <s v="COROLLA"/>
    <s v="ECAZA"/>
    <d v="1899-12-30T14:00:00"/>
    <d v="1899-12-30T16:00:00"/>
    <s v="OMRG"/>
    <n v="2022"/>
    <m/>
    <x v="0"/>
    <x v="0"/>
    <x v="0"/>
    <m/>
    <m/>
    <m/>
    <m/>
    <m/>
    <n v="44953"/>
  </r>
  <r>
    <d v="2023-01-27T00:00:00"/>
    <d v="1899-12-30T13:00:00"/>
    <m/>
    <n v="2699"/>
    <n v="111427"/>
    <x v="1"/>
    <s v="S30 / A Y B"/>
    <s v="EXPRESS"/>
    <s v="N0425863"/>
    <s v="GC0938D"/>
    <s v="NUBBA COMERCIAL SA DE CV"/>
    <s v="HILUX"/>
    <s v="JFL"/>
    <d v="1900-01-13T07:12:00"/>
    <d v="1899-12-30T18:00:00"/>
    <s v="OMRG"/>
    <n v="2022"/>
    <m/>
    <x v="0"/>
    <x v="0"/>
    <x v="0"/>
    <m/>
    <m/>
    <m/>
    <m/>
    <m/>
    <n v="44953"/>
  </r>
  <r>
    <d v="2023-01-27T00:00:00"/>
    <d v="1899-12-30T13:00:00"/>
    <m/>
    <n v="3260"/>
    <n v="111428"/>
    <x v="0"/>
    <s v="S60"/>
    <m/>
    <s v="LP037314"/>
    <s v="GJE065E"/>
    <s v="MAQUINADOS INDUSTRIALES EL PEDREGAL SA"/>
    <s v="COROLLA"/>
    <s v="LALC"/>
    <d v="1899-12-30T14:00:00"/>
    <d v="1899-12-30T17:00:00"/>
    <s v="AC"/>
    <n v="2020"/>
    <m/>
    <x v="0"/>
    <x v="0"/>
    <x v="4"/>
    <d v="2023-02-01T00:00:00"/>
    <s v="whats"/>
    <s v="si"/>
    <s v="por tema de trabajo se ocupa la unidad"/>
    <d v="2023-01-26T00:00:00"/>
    <n v="1"/>
  </r>
  <r>
    <d v="2023-01-27T00:00:00"/>
    <d v="1899-12-30T13:30:00"/>
    <m/>
    <n v="5140"/>
    <n v="111430"/>
    <x v="0"/>
    <s v="S100"/>
    <m/>
    <s v="JW741068"/>
    <s v="GUW335C"/>
    <s v="TREJO ROJAS SAUL"/>
    <s v="RAV4"/>
    <s v="LALC"/>
    <d v="1900-01-13T00:00:00"/>
    <d v="1899-12-30T17:00:00"/>
    <s v="GALC"/>
    <n v="2018"/>
    <m/>
    <x v="0"/>
    <x v="0"/>
    <x v="0"/>
    <m/>
    <m/>
    <m/>
    <m/>
    <m/>
    <n v="44953"/>
  </r>
  <r>
    <d v="2023-01-27T00:00:00"/>
    <d v="1899-12-30T14:00:00"/>
    <m/>
    <n v="1899"/>
    <n v="111383"/>
    <x v="3"/>
    <s v="S50"/>
    <m/>
    <s v="LJ020981"/>
    <s v="64L261"/>
    <s v="SERRANO RICO ERNESTO"/>
    <s v="COROLLA"/>
    <s v="LALC"/>
    <d v="1899-12-30T14:15:00"/>
    <d v="1899-12-30T17:00:00"/>
    <s v="CEPE"/>
    <n v="2020"/>
    <m/>
    <x v="0"/>
    <x v="0"/>
    <x v="0"/>
    <m/>
    <m/>
    <m/>
    <m/>
    <m/>
    <n v="44953"/>
  </r>
  <r>
    <d v="2023-01-27T00:00:00"/>
    <d v="1899-12-30T14:30:00"/>
    <m/>
    <n v="2653"/>
    <n v="111222"/>
    <x v="2"/>
    <s v="S190 / DIAG. RUIDO EN LLANTA TRASERA IZQ"/>
    <m/>
    <s v="CL039941"/>
    <s v="GDX963D"/>
    <s v="PINEDA MENDOZA JUAN JOSE"/>
    <s v="YARIS"/>
    <s v="JFL"/>
    <d v="1899-12-30T15:00:00"/>
    <s v="DIAG"/>
    <s v="GALC"/>
    <n v="2012"/>
    <m/>
    <x v="0"/>
    <x v="0"/>
    <x v="0"/>
    <m/>
    <m/>
    <m/>
    <m/>
    <m/>
    <n v="44953"/>
  </r>
  <r>
    <d v="2023-01-27T00:00:00"/>
    <d v="1899-12-30T14:45:00"/>
    <m/>
    <n v="1899"/>
    <n v="111437"/>
    <x v="3"/>
    <s v="S270"/>
    <m/>
    <s v="K0264823"/>
    <s v="FZ2975C"/>
    <s v="AHERN INTERNACIONAL DE MEXICO S.A. DE"/>
    <s v="HILUX"/>
    <s v="JFL"/>
    <d v="1899-12-30T16:00:00"/>
    <d v="1899-12-30T18:00:00"/>
    <s v="AC"/>
    <n v="2019"/>
    <m/>
    <x v="0"/>
    <x v="0"/>
    <x v="4"/>
    <d v="2023-01-28T00:00:00"/>
    <s v="whats"/>
    <s v="si"/>
    <s v="SOLICITA REPORGRAMACION PARA EL 31/01"/>
    <d v="2023-01-31T00:00:00"/>
    <n v="-4"/>
  </r>
  <r>
    <d v="2023-01-27T00:00:00"/>
    <d v="1899-12-30T15:00:00"/>
    <m/>
    <n v="1899"/>
    <n v="111434"/>
    <x v="0"/>
    <s v="S110"/>
    <s v="EXPRESS"/>
    <s v="KU513859"/>
    <s v="68L519"/>
    <s v="SANDOVAL ESPINDOLA HECTOR"/>
    <s v="CAMRY HV"/>
    <s v="JFL"/>
    <d v="1899-12-30T16:00:00"/>
    <d v="1899-12-30T18:00:00"/>
    <s v="OMRG"/>
    <n v="2019"/>
    <m/>
    <x v="0"/>
    <x v="0"/>
    <x v="0"/>
    <m/>
    <m/>
    <m/>
    <m/>
    <m/>
    <n v="44953"/>
  </r>
  <r>
    <d v="2023-01-27T00:00:00"/>
    <d v="1899-12-30T15:00:00"/>
    <m/>
    <n v="1899"/>
    <n v="111439"/>
    <x v="0"/>
    <s v="S210"/>
    <m/>
    <n v="75041514"/>
    <s v="GGX877E"/>
    <s v="CORRALES MORALES JULIO"/>
    <s v="YARIS"/>
    <s v="ECAZA"/>
    <d v="1899-12-30T16:00:00"/>
    <d v="1899-12-30T18:00:00"/>
    <s v="CAAA"/>
    <n v="2007"/>
    <m/>
    <x v="0"/>
    <x v="0"/>
    <x v="0"/>
    <m/>
    <m/>
    <m/>
    <m/>
    <m/>
    <n v="44953"/>
  </r>
  <r>
    <d v="2023-01-27T00:00:00"/>
    <d v="1899-12-30T15:00:00"/>
    <m/>
    <n v="1899"/>
    <n v="111451"/>
    <x v="0"/>
    <s v="S270"/>
    <m/>
    <s v="FA049716"/>
    <s v="JME4535"/>
    <s v="INNOVACION TECNOLOGICA INTEGRAL PARA LABORATORIOS SA DE CV"/>
    <s v="YARIS"/>
    <s v="ECAZA"/>
    <d v="1899-12-30T16:00:00"/>
    <d v="1899-12-30T18:00:00"/>
    <s v="CEPE"/>
    <n v="2015"/>
    <m/>
    <x v="0"/>
    <x v="0"/>
    <x v="0"/>
    <m/>
    <m/>
    <m/>
    <m/>
    <m/>
    <n v="44953"/>
  </r>
  <r>
    <d v="2023-01-28T00:00:00"/>
    <d v="1899-12-30T08:00:00"/>
    <m/>
    <n v="4060"/>
    <n v="110919"/>
    <x v="1"/>
    <s v="S60 / A Y B (RESPETAR COSTO ANTERIOR)"/>
    <m/>
    <s v="LP036794"/>
    <s v="SP"/>
    <s v="CRUZ MARTINEZ OMAR"/>
    <s v="COROLLA"/>
    <s v="JFL"/>
    <d v="1899-12-30T08:15:00"/>
    <d v="1899-12-30T11:00:00"/>
    <s v="CSN / TDGR"/>
    <n v="2020"/>
    <m/>
    <x v="0"/>
    <x v="0"/>
    <x v="0"/>
    <m/>
    <m/>
    <m/>
    <m/>
    <m/>
    <n v="44954"/>
  </r>
  <r>
    <d v="2023-01-28T00:00:00"/>
    <d v="1899-12-30T08:00:00"/>
    <m/>
    <n v="1899"/>
    <n v="110963"/>
    <x v="0"/>
    <s v="S50"/>
    <m/>
    <s v="LP138216"/>
    <s v="GGJ623D"/>
    <s v="MARTINEZ VALADEZ MARIA ELENA"/>
    <s v="COROLLA"/>
    <s v="ECAZA"/>
    <d v="1899-12-30T08:15:00"/>
    <d v="1899-12-30T11:00:00"/>
    <s v="FTP"/>
    <n v="2020"/>
    <m/>
    <x v="0"/>
    <x v="0"/>
    <x v="0"/>
    <m/>
    <m/>
    <m/>
    <m/>
    <m/>
    <n v="44954"/>
  </r>
  <r>
    <d v="2023-01-28T00:00:00"/>
    <d v="1899-12-30T08:00:00"/>
    <m/>
    <n v="2699"/>
    <n v="111414"/>
    <x v="3"/>
    <s v="S190 / A Y B (RESPETAR COSTO ANTERIOR)"/>
    <m/>
    <s v="DS301746"/>
    <s v="GNH973C"/>
    <s v="NAVA PRIETO ANAHI"/>
    <s v="SIENNA"/>
    <s v="LALC"/>
    <d v="1899-12-30T09:00:00"/>
    <d v="1899-12-30T11:15:00"/>
    <s v="CSN / TDGR"/>
    <n v="2013"/>
    <m/>
    <x v="0"/>
    <x v="0"/>
    <x v="0"/>
    <m/>
    <m/>
    <m/>
    <m/>
    <m/>
    <n v="44954"/>
  </r>
  <r>
    <d v="2023-01-28T00:00:00"/>
    <d v="1899-12-30T08:15:00"/>
    <m/>
    <n v="5330"/>
    <n v="111112"/>
    <x v="3"/>
    <s v="S40"/>
    <s v="EXPRESS"/>
    <s v="M1221306"/>
    <s v="GJP167E"/>
    <s v="AGUILAR PEREZ MONTSERRAT"/>
    <s v="YARIS"/>
    <s v="ECAZA"/>
    <d v="1899-12-30T08:30:00"/>
    <d v="1899-12-30T11:15:00"/>
    <s v="OMRG"/>
    <n v="2021"/>
    <m/>
    <x v="0"/>
    <x v="0"/>
    <x v="0"/>
    <m/>
    <m/>
    <m/>
    <m/>
    <m/>
    <n v="44954"/>
  </r>
  <r>
    <d v="2023-01-28T00:00:00"/>
    <d v="1899-12-30T08:15:00"/>
    <m/>
    <n v="3260"/>
    <n v="111132"/>
    <x v="0"/>
    <s v="S260"/>
    <m/>
    <s v="L0002389"/>
    <s v="GE7446C"/>
    <s v="LA PROXIMA ESTACION SPR DE RL"/>
    <s v="HILUX"/>
    <s v="LALC"/>
    <d v="1899-12-30T09:00:00"/>
    <d v="1899-12-30T11:15:00"/>
    <s v="FTP"/>
    <n v="2020"/>
    <m/>
    <x v="0"/>
    <x v="0"/>
    <x v="2"/>
    <d v="2023-02-01T00:00:00"/>
    <s v="whats"/>
    <s v="si"/>
    <s v="se marca y manda msj, no responde"/>
    <d v="2023-01-18T00:00:00"/>
    <n v="10"/>
  </r>
  <r>
    <d v="2023-01-28T00:00:00"/>
    <d v="1899-12-30T08:15:00"/>
    <m/>
    <n v="1899"/>
    <n v="111339"/>
    <x v="3"/>
    <s v="S110"/>
    <m/>
    <s v="H1067370"/>
    <s v="GW7921C"/>
    <s v="NIETO MOSQUEDA ALMA ROSA"/>
    <s v="YARIS"/>
    <s v="JFL"/>
    <d v="1899-12-30T08:45:00"/>
    <d v="1899-12-30T11:15:00"/>
    <s v="CEPE"/>
    <n v="2017"/>
    <m/>
    <x v="0"/>
    <x v="0"/>
    <x v="0"/>
    <m/>
    <m/>
    <m/>
    <m/>
    <m/>
    <n v="44954"/>
  </r>
  <r>
    <d v="2023-01-28T00:00:00"/>
    <d v="1899-12-30T08:30:00"/>
    <m/>
    <n v="5330"/>
    <n v="111270"/>
    <x v="2"/>
    <s v="S40"/>
    <s v="EXPRESS"/>
    <s v="M1231127"/>
    <s v="GLV984E"/>
    <s v="GARCIA ROBLES RUTH"/>
    <s v="YARIS"/>
    <s v="ECAZA"/>
    <d v="1899-12-30T09:00:00"/>
    <d v="1899-12-30T13:00:00"/>
    <s v="OMRG"/>
    <n v="2021"/>
    <m/>
    <x v="0"/>
    <x v="0"/>
    <x v="0"/>
    <m/>
    <m/>
    <m/>
    <m/>
    <m/>
    <n v="44954"/>
  </r>
  <r>
    <d v="2023-01-28T00:00:00"/>
    <d v="1899-12-30T09:00:00"/>
    <m/>
    <n v="6599"/>
    <n v="111085"/>
    <x v="3"/>
    <s v="S240"/>
    <m/>
    <s v="F0263793"/>
    <s v="GC4528D"/>
    <s v="EXTINGUIDORES ZARAGOZA DE CELAYA S.A DE C"/>
    <s v="HILUX"/>
    <s v="LALC"/>
    <d v="1899-12-30T09:15:00"/>
    <d v="1899-12-30T11:30:00"/>
    <s v="FTP"/>
    <n v="2015"/>
    <m/>
    <x v="0"/>
    <x v="0"/>
    <x v="0"/>
    <m/>
    <m/>
    <m/>
    <m/>
    <m/>
    <n v="44954"/>
  </r>
  <r>
    <d v="2023-01-28T00:00:00"/>
    <d v="1899-12-30T09:00:00"/>
    <m/>
    <n v="0"/>
    <n v="111253"/>
    <x v="3"/>
    <s v="20TA03 (SE CONSULTO TIEMPO CON A.T.)"/>
    <s v="CAMPAÑA"/>
    <s v="FP211271"/>
    <s v="SP"/>
    <s v="ESTEBAN ONTIVEROS CANTERO"/>
    <s v="COROLLA"/>
    <s v="JFL"/>
    <d v="1899-12-30T09:15:00"/>
    <d v="1899-12-30T12:45:00"/>
    <s v="CEPE"/>
    <n v="2015"/>
    <m/>
    <x v="0"/>
    <x v="0"/>
    <x v="0"/>
    <m/>
    <m/>
    <m/>
    <m/>
    <m/>
    <n v="44954"/>
  </r>
  <r>
    <d v="2023-01-28T00:00:00"/>
    <d v="1899-12-30T09:00:00"/>
    <m/>
    <n v="3260"/>
    <n v="111468"/>
    <x v="0"/>
    <s v="S60"/>
    <m/>
    <s v="LK009122"/>
    <s v="GWK991B"/>
    <s v="CANO MELESIO RITA SUSANA"/>
    <s v="AVANZA"/>
    <s v="ECAZA"/>
    <d v="1899-12-30T09:45:00"/>
    <d v="1899-12-30T11:45:00"/>
    <s v="CEPE"/>
    <n v="0.75"/>
    <m/>
    <x v="0"/>
    <x v="0"/>
    <x v="1"/>
    <m/>
    <m/>
    <m/>
    <s v="Asesor no jaló la cita correctamente"/>
    <m/>
    <n v="44954"/>
  </r>
  <r>
    <d v="2023-01-28T00:00:00"/>
    <d v="1899-12-30T09:30:00"/>
    <m/>
    <n v="1899"/>
    <n v="110312"/>
    <x v="2"/>
    <s v="S50"/>
    <s v="EXPRESS"/>
    <s v="LK008480"/>
    <s v="GXJ705C"/>
    <s v="RAMOS CABALLERO ANA MARIA"/>
    <s v="AVANZA"/>
    <s v="ECAZA"/>
    <d v="1899-12-30T09:45:00"/>
    <d v="1899-12-30T12:30:00"/>
    <s v="OMRG"/>
    <n v="2020"/>
    <m/>
    <x v="0"/>
    <x v="0"/>
    <x v="0"/>
    <m/>
    <m/>
    <m/>
    <m/>
    <m/>
    <n v="44954"/>
  </r>
  <r>
    <d v="2023-01-28T00:00:00"/>
    <d v="1899-12-30T09:30:00"/>
    <m/>
    <n v="6599"/>
    <n v="111244"/>
    <x v="1"/>
    <s v="S80"/>
    <s v="EXPRESS"/>
    <s v="KR072709"/>
    <s v="GXY967D"/>
    <s v="ELGUERA HERNANDEZ JESUS MANUEL"/>
    <s v="CHR"/>
    <s v="JFL"/>
    <d v="1899-12-30T10:10:00"/>
    <d v="1899-12-30T14:00:00"/>
    <s v="OMRG"/>
    <n v="2019"/>
    <m/>
    <x v="0"/>
    <x v="0"/>
    <x v="0"/>
    <m/>
    <m/>
    <m/>
    <m/>
    <m/>
    <n v="44954"/>
  </r>
  <r>
    <d v="2023-01-28T00:00:00"/>
    <d v="1899-12-30T09:30:00"/>
    <m/>
    <n v="1899"/>
    <n v="111394"/>
    <x v="2"/>
    <s v="S130"/>
    <m/>
    <s v="LK007130"/>
    <s v="NXJ5769"/>
    <s v="YINSHAN SA DE CV"/>
    <s v="AVANZA"/>
    <s v="LALC"/>
    <d v="1899-12-30T10:15:00"/>
    <d v="1899-12-30T12:15:00"/>
    <s v="CSN"/>
    <n v="2020"/>
    <m/>
    <x v="0"/>
    <x v="0"/>
    <x v="0"/>
    <m/>
    <m/>
    <m/>
    <m/>
    <m/>
    <n v="44954"/>
  </r>
  <r>
    <d v="2023-01-28T00:00:00"/>
    <d v="1899-12-30T10:00:00"/>
    <m/>
    <n v="1899"/>
    <n v="111020"/>
    <x v="2"/>
    <s v="S30"/>
    <m/>
    <s v="M1146404"/>
    <s v="67L240"/>
    <s v="ZARATE DIAZ DENISSE"/>
    <s v="PRIUS C"/>
    <s v="JFL"/>
    <d v="1899-12-30T10:15:00"/>
    <d v="1899-12-30T12:30:00"/>
    <s v="CEPE"/>
    <n v="2021"/>
    <m/>
    <x v="0"/>
    <x v="0"/>
    <x v="0"/>
    <m/>
    <m/>
    <m/>
    <m/>
    <m/>
    <n v="44954"/>
  </r>
  <r>
    <d v="2023-01-28T00:00:00"/>
    <d v="1899-12-30T10:00:00"/>
    <m/>
    <n v="1899"/>
    <n v="111148"/>
    <x v="0"/>
    <s v="S110"/>
    <m/>
    <s v="FA015456"/>
    <s v="GUW567C"/>
    <s v="TOMAS CORTES ILSE PAULINA"/>
    <s v="YARIS"/>
    <s v="LALC"/>
    <d v="1899-12-30T11:00:00"/>
    <d v="1899-12-30T13:00:00"/>
    <s v="CEPE"/>
    <n v="2015"/>
    <m/>
    <x v="0"/>
    <x v="0"/>
    <x v="0"/>
    <m/>
    <m/>
    <m/>
    <m/>
    <m/>
    <n v="44954"/>
  </r>
  <r>
    <d v="2023-01-28T00:00:00"/>
    <d v="1899-12-30T10:00:00"/>
    <m/>
    <n v="1899"/>
    <n v="111016"/>
    <x v="2"/>
    <s v="S50"/>
    <m/>
    <s v="LP114686"/>
    <s v="GUN155D"/>
    <s v="BARCENAS RUIZ BEATRIZ"/>
    <s v="COROLLA"/>
    <s v="ECAZA"/>
    <d v="1899-12-30T11:15:00"/>
    <d v="1899-12-30T13:00:00"/>
    <s v="CSN"/>
    <n v="2020"/>
    <m/>
    <x v="0"/>
    <x v="0"/>
    <x v="0"/>
    <m/>
    <m/>
    <m/>
    <m/>
    <m/>
    <n v="44954"/>
  </r>
  <r>
    <d v="2023-01-28T00:00:00"/>
    <d v="1899-12-30T10:15:00"/>
    <m/>
    <n v="0"/>
    <n v="111017"/>
    <x v="2"/>
    <s v="22TC03"/>
    <s v="CAMPAÑA"/>
    <s v="LP114686"/>
    <s v="GUN155D"/>
    <s v="BARCENAS RUIZ BEATRIZ"/>
    <s v="COROLLA"/>
    <s v="ECAZA"/>
    <d v="1899-12-30T11:30:00"/>
    <d v="1899-12-30T14:00:00"/>
    <s v="CSN"/>
    <n v="2020"/>
    <m/>
    <x v="0"/>
    <x v="0"/>
    <x v="0"/>
    <m/>
    <m/>
    <m/>
    <m/>
    <m/>
    <n v="44954"/>
  </r>
  <r>
    <d v="2023-01-28T00:00:00"/>
    <d v="1899-12-30T10:30:00"/>
    <m/>
    <n v="1899"/>
    <n v="111183"/>
    <x v="2"/>
    <s v="S70"/>
    <m/>
    <s v="L1409673"/>
    <s v="GR4866A"/>
    <s v="DISTRIBUCIONES SEISO CELAYA SA DE CV"/>
    <s v="HILUX"/>
    <s v="ECAZA"/>
    <d v="1899-12-30T11:00:00"/>
    <d v="1899-12-30T12:45:00"/>
    <s v="FTP"/>
    <n v="2020"/>
    <m/>
    <x v="0"/>
    <x v="0"/>
    <x v="0"/>
    <m/>
    <m/>
    <m/>
    <m/>
    <m/>
    <n v="44954"/>
  </r>
  <r>
    <d v="2023-01-28T00:00:00"/>
    <d v="1899-12-30T10:30:00"/>
    <m/>
    <n v="5330"/>
    <n v="111206"/>
    <x v="2"/>
    <s v="S120"/>
    <m/>
    <s v="GY146850"/>
    <s v="GXR608B"/>
    <s v="MATEHUALA DIAZ MARIA LUISA"/>
    <s v="YARIS R"/>
    <s v="LALC"/>
    <d v="1899-12-30T11:30:00"/>
    <d v="1899-12-30T13:00:00"/>
    <s v="CEPE"/>
    <n v="2016"/>
    <m/>
    <x v="0"/>
    <x v="0"/>
    <x v="4"/>
    <d v="2023-01-30T00:00:00"/>
    <s v="Llamada y Whats"/>
    <s v="si"/>
    <s v="POR MOTIVOS DE SALUD , NO PUDO LLEGAR ASU CITA"/>
    <d v="2023-01-19T00:00:00"/>
    <n v="9"/>
  </r>
  <r>
    <d v="2023-01-28T00:00:00"/>
    <d v="1899-12-30T10:30:00"/>
    <m/>
    <n v="1899"/>
    <n v="111200"/>
    <x v="0"/>
    <s v="S130"/>
    <s v="EXPRESS"/>
    <s v="CW144808"/>
    <s v="GLR556E"/>
    <s v="CAMACHO MARTINEZ MARIA ELENA"/>
    <s v="RAV4"/>
    <s v="JFL"/>
    <d v="1899-12-30T10:45:00"/>
    <d v="1899-12-30T14:00:00"/>
    <s v="OMRG"/>
    <n v="2012"/>
    <m/>
    <x v="0"/>
    <x v="0"/>
    <x v="0"/>
    <m/>
    <m/>
    <m/>
    <m/>
    <m/>
    <n v="44954"/>
  </r>
  <r>
    <d v="2023-01-28T00:00:00"/>
    <d v="1899-12-30T10:45:00"/>
    <m/>
    <n v="0"/>
    <n v="111201"/>
    <x v="0"/>
    <s v="F0S"/>
    <s v="CAMPAÑA"/>
    <s v="CW144808"/>
    <s v="GLR556E"/>
    <s v="CAMACHO MARTINEZ MARIA ELENA"/>
    <s v="RAV4"/>
    <s v="JFL"/>
    <d v="1899-12-30T11:15:00"/>
    <d v="1899-12-30T13:45:00"/>
    <s v="FTP"/>
    <n v="2012"/>
    <m/>
    <x v="0"/>
    <x v="0"/>
    <x v="0"/>
    <m/>
    <m/>
    <m/>
    <m/>
    <m/>
    <n v="44954"/>
  </r>
  <r>
    <d v="2023-01-28T00:00:00"/>
    <d v="1899-12-30T11:00:00"/>
    <m/>
    <n v="1899"/>
    <n v="111219"/>
    <x v="2"/>
    <s v="S10"/>
    <m/>
    <s v="NV019774"/>
    <s v="SP"/>
    <s v="DIAZ GUERRA ARGELIA"/>
    <s v="COROLLA CR"/>
    <s v="ECAZA"/>
    <d v="1899-12-30T11:15:00"/>
    <d v="1899-12-30T13:45:00"/>
    <s v="TDGR"/>
    <n v="2022"/>
    <m/>
    <x v="0"/>
    <x v="0"/>
    <x v="0"/>
    <m/>
    <m/>
    <m/>
    <m/>
    <m/>
    <n v="44954"/>
  </r>
  <r>
    <d v="2023-01-28T00:00:00"/>
    <d v="1899-12-30T11:00:00"/>
    <m/>
    <n v="5140"/>
    <n v="111225"/>
    <x v="3"/>
    <s v="S100"/>
    <s v="EXPRESS"/>
    <n v="74004776"/>
    <s v="GH38342"/>
    <s v="DURAN RODRIGUEZ BERTA"/>
    <s v="HILUX"/>
    <s v="JFL"/>
    <d v="1899-12-30T11:15:00"/>
    <d v="1899-12-30T14:00:00"/>
    <s v="OMRG"/>
    <n v="2007"/>
    <m/>
    <x v="0"/>
    <x v="0"/>
    <x v="0"/>
    <m/>
    <m/>
    <m/>
    <m/>
    <m/>
    <n v="44954"/>
  </r>
  <r>
    <d v="2023-01-28T00:00:00"/>
    <d v="1899-12-30T11:00:00"/>
    <m/>
    <n v="1899"/>
    <n v="111272"/>
    <x v="1"/>
    <s v="S90 / REEMP BANDA ACC (CTE. TRAERA PIEZAS"/>
    <s v="EXPRESS"/>
    <s v="JW701129"/>
    <s v="GUT868B"/>
    <s v="PACHECO VIVERO JOSE JESUS KARIM"/>
    <s v="RAV4"/>
    <s v="LALC"/>
    <d v="1899-12-30T12:00:00"/>
    <d v="1899-12-30T14:00:00"/>
    <s v="OMRG"/>
    <n v="2018"/>
    <m/>
    <x v="0"/>
    <x v="0"/>
    <x v="0"/>
    <m/>
    <m/>
    <m/>
    <m/>
    <m/>
    <n v="44954"/>
  </r>
  <r>
    <d v="2023-01-28T00:00:00"/>
    <d v="1899-12-30T11:15:00"/>
    <m/>
    <n v="800"/>
    <n v="111470"/>
    <x v="1"/>
    <s v="A Y B (RESPETAR COSTO ANTERIOR) (CITA FRANK, AUT. HORARIO)"/>
    <m/>
    <s v="M1223490"/>
    <s v="GYX637D"/>
    <s v="AMATE NAVARRO FATIMA ELIZABETH"/>
    <s v="YARIS"/>
    <s v="JFL"/>
    <d v="1899-12-30T12:15:00"/>
    <d v="1899-12-30T14:00:00"/>
    <s v="TDGR"/>
    <n v="2021"/>
    <m/>
    <x v="0"/>
    <x v="0"/>
    <x v="0"/>
    <m/>
    <m/>
    <m/>
    <m/>
    <m/>
    <n v="44954"/>
  </r>
  <r>
    <d v="2023-01-28T00:00:00"/>
    <d v="1899-12-30T11:30:00"/>
    <m/>
    <n v="1899"/>
    <n v="110937"/>
    <x v="0"/>
    <s v="S10"/>
    <s v="EXPRESS"/>
    <s v="N1250394"/>
    <s v="SP"/>
    <s v="ORTEGA MORAN CASANDRA"/>
    <s v="YARIS"/>
    <s v="LALC"/>
    <d v="1899-12-30T12:20:00"/>
    <d v="1899-12-30T14:00:00"/>
    <s v="OMRG"/>
    <n v="2022"/>
    <m/>
    <x v="0"/>
    <x v="0"/>
    <x v="0"/>
    <m/>
    <m/>
    <m/>
    <m/>
    <m/>
    <n v="44954"/>
  </r>
  <r>
    <d v="2023-01-28T00:00:00"/>
    <d v="1899-12-30T11:30:00"/>
    <m/>
    <n v="1899"/>
    <n v="111302"/>
    <x v="1"/>
    <s v="S50"/>
    <s v="EXPRESS"/>
    <s v="L3111710"/>
    <s v="66L142"/>
    <s v="VILLANUEVA MALAGON ENRIQUE"/>
    <s v="PRIUS16-"/>
    <s v="JFL"/>
    <d v="1899-12-30T12:40:00"/>
    <d v="1899-12-30T14:00:00"/>
    <s v="OMRG"/>
    <n v="2020"/>
    <m/>
    <x v="0"/>
    <x v="0"/>
    <x v="0"/>
    <m/>
    <m/>
    <m/>
    <m/>
    <m/>
    <n v="44954"/>
  </r>
  <r>
    <d v="2023-01-30T00:00:00"/>
    <d v="1899-12-30T08:00:00"/>
    <m/>
    <n v="5330"/>
    <n v="111382"/>
    <x v="3"/>
    <s v="S120"/>
    <m/>
    <s v="KP877224"/>
    <s v="GTH960D"/>
    <s v="JARVIS GARCIA TELMA ISABEL"/>
    <s v="COROLLA"/>
    <s v="JFL"/>
    <d v="1899-12-30T08:30:00"/>
    <d v="1899-12-30T12:00:00"/>
    <s v="AC"/>
    <n v="2019"/>
    <m/>
    <x v="0"/>
    <x v="0"/>
    <x v="0"/>
    <m/>
    <m/>
    <m/>
    <m/>
    <m/>
    <n v="44956"/>
  </r>
  <r>
    <d v="2023-01-30T00:00:00"/>
    <d v="1899-12-30T08:00:00"/>
    <m/>
    <n v="1899"/>
    <n v="111398"/>
    <x v="1"/>
    <s v="S70"/>
    <m/>
    <s v="K1625640"/>
    <s v="65L289"/>
    <s v="PATIÑO CANTERO SERGIO ALFREDO"/>
    <s v="PRIUS C"/>
    <s v="LALC"/>
    <d v="1899-12-30T08:30:00"/>
    <d v="1899-12-30T11:00:00"/>
    <s v="CEPE"/>
    <n v="2019"/>
    <m/>
    <x v="0"/>
    <x v="0"/>
    <x v="0"/>
    <m/>
    <m/>
    <m/>
    <m/>
    <m/>
    <n v="44956"/>
  </r>
  <r>
    <d v="2023-01-30T00:00:00"/>
    <d v="1899-12-30T08:00:00"/>
    <m/>
    <n v="2699"/>
    <n v="111409"/>
    <x v="1"/>
    <s v="S70 / A Y B (RESPETAR COSTO ANTERIOR)"/>
    <m/>
    <s v="N4002047"/>
    <s v="JX53983"/>
    <s v="NOVASEM INNOVACIONES SA DE CV"/>
    <s v="HILUXD"/>
    <s v="ECAZA"/>
    <d v="1899-12-30T08:15:00"/>
    <d v="1899-12-30T11:00:00"/>
    <s v="CAAA"/>
    <n v="2022"/>
    <m/>
    <x v="0"/>
    <x v="0"/>
    <x v="0"/>
    <m/>
    <m/>
    <m/>
    <m/>
    <m/>
    <n v="44956"/>
  </r>
  <r>
    <d v="2023-01-30T00:00:00"/>
    <d v="1899-12-30T08:15:00"/>
    <m/>
    <n v="0"/>
    <n v="111447"/>
    <x v="0"/>
    <s v="INST. BALATAS DELANTERAS Y TRASERAS"/>
    <m/>
    <s v="JP738095"/>
    <s v="GMJ154D"/>
    <s v="TELLO GONZALEZ ARMANDO"/>
    <s v="COROLLA"/>
    <s v="JFL"/>
    <d v="1899-12-30T10:30:00"/>
    <d v="1899-12-30T14:00:00"/>
    <s v="CSN"/>
    <n v="2018"/>
    <m/>
    <x v="0"/>
    <x v="0"/>
    <x v="2"/>
    <d v="2023-02-01T00:00:00"/>
    <s v="whats"/>
    <s v="si"/>
    <s v="se marca y manda msj, no responde"/>
    <d v="2023-01-26T00:00:00"/>
    <n v="4"/>
  </r>
  <r>
    <d v="2023-01-30T00:00:00"/>
    <d v="1899-12-30T08:15:00"/>
    <m/>
    <n v="3260"/>
    <n v="111481"/>
    <x v="2"/>
    <s v="S220"/>
    <m/>
    <s v="K6199351"/>
    <s v="27RC6L"/>
    <s v="TURISMOS PEJO TOUR SA DE CV"/>
    <s v="HIACE"/>
    <s v="ECAZA"/>
    <d v="1899-12-30T10:00:00"/>
    <d v="1899-12-30T14:00:00"/>
    <s v="OMRG"/>
    <n v="2019"/>
    <m/>
    <x v="0"/>
    <x v="0"/>
    <x v="0"/>
    <m/>
    <m/>
    <m/>
    <m/>
    <m/>
    <n v="44956"/>
  </r>
  <r>
    <d v="2023-01-30T00:00:00"/>
    <d v="1899-12-30T08:15:00"/>
    <m/>
    <n v="5330"/>
    <n v="111483"/>
    <x v="0"/>
    <s v="S40"/>
    <s v="EXPRESS"/>
    <s v="D0256158"/>
    <s v="GN51014"/>
    <s v="GAYTAN CRUZ PABLO"/>
    <s v="HILUX"/>
    <s v="LALC"/>
    <d v="1899-12-30T08:30:00"/>
    <d v="1899-12-30T14:00:00"/>
    <s v="OMRG"/>
    <n v="2013"/>
    <m/>
    <x v="0"/>
    <x v="0"/>
    <x v="0"/>
    <m/>
    <m/>
    <m/>
    <m/>
    <m/>
    <n v="44956"/>
  </r>
  <r>
    <d v="2023-01-30T00:00:00"/>
    <d v="1899-12-30T08:30:00"/>
    <m/>
    <n v="1899"/>
    <n v="111478"/>
    <x v="2"/>
    <s v="S50"/>
    <m/>
    <s v="LJ028732"/>
    <s v="18F545"/>
    <s v="YINSHAN SA DE CV"/>
    <s v="COROLLA HV"/>
    <s v="LALC"/>
    <d v="1899-12-30T09:15:00"/>
    <d v="1899-12-30T12:00:00"/>
    <s v="CEPE"/>
    <n v="2020"/>
    <m/>
    <x v="0"/>
    <x v="0"/>
    <x v="0"/>
    <m/>
    <m/>
    <m/>
    <m/>
    <m/>
    <n v="44956"/>
  </r>
  <r>
    <d v="2023-01-30T00:00:00"/>
    <d v="1899-12-30T08:45:00"/>
    <m/>
    <n v="5330"/>
    <n v="111415"/>
    <x v="1"/>
    <s v="S40"/>
    <m/>
    <s v="M1217202"/>
    <s v="UMK444C"/>
    <s v="PONCE NEGRETE ALBERTO"/>
    <s v="YARIS"/>
    <s v="ECAZA"/>
    <d v="1899-12-30T09:00:00"/>
    <d v="1899-12-30T13:00:00"/>
    <s v="CSN"/>
    <n v="2021"/>
    <m/>
    <x v="0"/>
    <x v="0"/>
    <x v="0"/>
    <m/>
    <m/>
    <m/>
    <m/>
    <m/>
    <n v="44956"/>
  </r>
  <r>
    <d v="2023-01-30T00:00:00"/>
    <d v="1899-12-30T08:45:00"/>
    <m/>
    <n v="2699"/>
    <n v="111441"/>
    <x v="1"/>
    <s v="S50 / A Y B (RESPETAR COSTO ANTERIOR)"/>
    <m/>
    <s v="LK014296"/>
    <s v="GMA635D"/>
    <s v="GUERRERO URIBE MAGDALENA"/>
    <s v="AVANZA"/>
    <s v="JFL"/>
    <d v="1899-12-30T09:00:00"/>
    <d v="1899-12-30T14:00:00"/>
    <s v="CAAA / TDGR"/>
    <n v="2020"/>
    <m/>
    <x v="0"/>
    <x v="0"/>
    <x v="0"/>
    <m/>
    <m/>
    <m/>
    <m/>
    <m/>
    <n v="44956"/>
  </r>
  <r>
    <d v="2023-01-30T00:00:00"/>
    <d v="1899-12-30T09:00:00"/>
    <m/>
    <n v="754"/>
    <n v="111420"/>
    <x v="2"/>
    <s v="DIAG. TESTIGO ENCENDIDO (CHECK ENGINE)"/>
    <m/>
    <s v="GY110696"/>
    <s v="GWA9164"/>
    <s v="CRUZ GARCIA DANIEL ISAAC"/>
    <s v="YARIS R"/>
    <s v="ECAZA"/>
    <d v="1899-12-30T09:15:00"/>
    <s v="DIAG"/>
    <s v="FTP / JOAM"/>
    <n v="2016"/>
    <m/>
    <x v="0"/>
    <x v="0"/>
    <x v="4"/>
    <d v="2023-01-30T00:00:00"/>
    <s v="Llamada y Whats"/>
    <s v="si"/>
    <s v="TUVO UN PERCANSE Y NO ALCANZO A LLEGAR A SU CITA"/>
    <d v="2023-01-26T00:00:00"/>
    <n v="4"/>
  </r>
  <r>
    <d v="2023-01-30T00:00:00"/>
    <d v="1899-12-30T09:00:00"/>
    <m/>
    <n v="2699"/>
    <n v="111421"/>
    <x v="3"/>
    <s v="S130  / A Y B"/>
    <s v="EXPRESS"/>
    <s v="C1423736"/>
    <s v="GUX696C"/>
    <s v="RODRIGUEZ RUIZ JAIME JESUS"/>
    <s v="YARIS"/>
    <s v="LALC"/>
    <d v="1899-12-30T09:15:00"/>
    <d v="1899-12-30T11:30:00"/>
    <s v="OMRG"/>
    <n v="2012"/>
    <m/>
    <x v="0"/>
    <x v="0"/>
    <x v="0"/>
    <m/>
    <m/>
    <m/>
    <m/>
    <m/>
    <n v="44956"/>
  </r>
  <r>
    <d v="2023-01-30T00:00:00"/>
    <d v="1899-12-30T09:00:00"/>
    <m/>
    <n v="3260"/>
    <n v="111424"/>
    <x v="1"/>
    <s v="S20"/>
    <s v="EXPRESS"/>
    <s v="NU592884"/>
    <s v="68L866"/>
    <s v="YINSHAN SA DE CV"/>
    <s v="CAMRY HV"/>
    <s v="JFL"/>
    <d v="1899-12-30T09:30:00"/>
    <d v="1899-12-30T12:00:00"/>
    <s v="OMRG"/>
    <n v="2022"/>
    <m/>
    <x v="0"/>
    <x v="0"/>
    <x v="0"/>
    <m/>
    <m/>
    <m/>
    <m/>
    <m/>
    <n v="44956"/>
  </r>
  <r>
    <d v="2023-01-30T00:00:00"/>
    <d v="1899-12-30T09:30:00"/>
    <m/>
    <n v="754"/>
    <n v="111438"/>
    <x v="1"/>
    <s v="DIAG. TESTIGO ENCENDIDO (PRESION AIRE EN LLANTAS)"/>
    <m/>
    <s v="CS196786"/>
    <s v="GKR372C"/>
    <s v="CHAVEZ COLUNGA LUIS BERNARDO"/>
    <s v="SIENNA"/>
    <s v="JFL"/>
    <d v="1899-12-30T11:15:00"/>
    <s v="DIAG"/>
    <s v="FTP / JOAM"/>
    <n v="2012"/>
    <m/>
    <x v="0"/>
    <x v="0"/>
    <x v="5"/>
    <d v="2023-01-27T00:00:00"/>
    <s v="whats"/>
    <s v="si"/>
    <s v="Cliente en la Confirmacion Nos indica lo sig. Gracias bien le llamamos a su cel y nos Contesta su esposa y nos indica que no puedo acudir se ocupo "/>
    <d v="2023-01-26T00:00:00"/>
    <n v="4"/>
  </r>
  <r>
    <d v="2023-01-30T00:00:00"/>
    <d v="1899-12-30T09:30:00"/>
    <m/>
    <n v="1899"/>
    <n v="111461"/>
    <x v="2"/>
    <s v="S110"/>
    <m/>
    <s v="H1394369"/>
    <s v="GR39690"/>
    <s v="DE LA MORA BELTRAN CONSTRUCCIONES"/>
    <s v="HILUX"/>
    <s v="LALC"/>
    <d v="1899-12-30T09:45:00"/>
    <d v="1899-12-30T12:00:00"/>
    <s v="CAAA"/>
    <n v="2017"/>
    <m/>
    <x v="0"/>
    <x v="0"/>
    <x v="4"/>
    <d v="2023-01-27T00:00:00"/>
    <s v="Llamada y Whats"/>
    <s v="si"/>
    <s v="Sali fuera , ya que regrese  VUELVE AGENDAR SU CITA"/>
    <d v="2023-01-27T00:00:00"/>
    <n v="3"/>
  </r>
  <r>
    <d v="2023-01-30T00:00:00"/>
    <d v="1899-12-30T10:00:00"/>
    <m/>
    <n v="1899"/>
    <n v="111410"/>
    <x v="0"/>
    <s v="S50"/>
    <m/>
    <s v="LU898392"/>
    <s v="GVW004D"/>
    <s v="LOMELIN VELASCO REBECA"/>
    <s v="CAMRY"/>
    <s v="LALC"/>
    <d v="1899-12-30T10:15:00"/>
    <d v="1899-12-30T14:00:00"/>
    <s v="AC"/>
    <n v="2020"/>
    <m/>
    <x v="0"/>
    <x v="0"/>
    <x v="6"/>
    <d v="2023-02-01T00:00:00"/>
    <s v="whats"/>
    <s v="si"/>
    <s v="Sali fuera , ya que regrese narca"/>
    <d v="2023-01-25T00:00:00"/>
    <n v="5"/>
  </r>
  <r>
    <d v="2023-01-30T00:00:00"/>
    <d v="1899-12-30T10:00:00"/>
    <m/>
    <n v="5330"/>
    <n v="111429"/>
    <x v="2"/>
    <s v="S40"/>
    <s v="EXPRESS"/>
    <s v="MU011916"/>
    <s v="66L770"/>
    <s v="SANCHEZ HERNANDEZ JULIA DOLORES"/>
    <s v="RAV4 HV"/>
    <s v="ECAZA"/>
    <d v="1899-12-30T10:15:00"/>
    <d v="1899-12-30T14:00:00"/>
    <s v="OMRG"/>
    <n v="2021"/>
    <m/>
    <x v="0"/>
    <x v="0"/>
    <x v="0"/>
    <m/>
    <m/>
    <m/>
    <m/>
    <m/>
    <n v="44956"/>
  </r>
  <r>
    <d v="2023-01-30T00:00:00"/>
    <d v="1899-12-30T10:00:00"/>
    <m/>
    <n v="0"/>
    <n v="111455"/>
    <x v="2"/>
    <s v="REEMP DE BUJIA"/>
    <m/>
    <s v="L0007033"/>
    <m/>
    <s v="IDEAS Y PLANEACION EN CONSTRUCCION"/>
    <s v="HILUX"/>
    <s v="JFL"/>
    <d v="1899-12-30T10:45:00"/>
    <d v="1899-12-30T14:00:00"/>
    <s v="AC"/>
    <n v="2020"/>
    <m/>
    <x v="0"/>
    <x v="0"/>
    <x v="4"/>
    <d v="2023-01-18T00:00:00"/>
    <s v="Llamada y Whats"/>
    <s v="si"/>
    <s v="SE OCUPO LA UNIDAD EN EL TRABAJO Y TUVO QUE REPROGRAMAR SU CITA"/>
    <d v="2023-01-18T00:00:00"/>
    <n v="12"/>
  </r>
  <r>
    <d v="2023-01-30T00:00:00"/>
    <d v="1899-12-30T10:30:00"/>
    <m/>
    <n v="1899"/>
    <n v="111399"/>
    <x v="0"/>
    <s v="S210"/>
    <m/>
    <s v="KU197754"/>
    <s v="JRG6406"/>
    <s v="DAOSA S.A DE C.V"/>
    <s v="CAMRY"/>
    <s v="LALC"/>
    <d v="1899-12-30T10:45:00"/>
    <d v="1899-12-30T15:00:00"/>
    <s v="CAAA"/>
    <n v="2019"/>
    <m/>
    <x v="0"/>
    <x v="0"/>
    <x v="0"/>
    <m/>
    <m/>
    <m/>
    <m/>
    <m/>
    <n v="44956"/>
  </r>
  <r>
    <d v="2023-01-30T00:00:00"/>
    <d v="1899-12-30T10:30:00"/>
    <m/>
    <n v="1899"/>
    <n v="111419"/>
    <x v="2"/>
    <s v="S170"/>
    <s v="EXPRESS"/>
    <s v="FW184185"/>
    <s v="PZU3581"/>
    <s v="LARA LOSOYA EREIDA"/>
    <s v="RAV4"/>
    <s v="ECAZA"/>
    <d v="1899-12-30T11:00:00"/>
    <d v="1899-12-30T14:00:00"/>
    <s v="OMRG"/>
    <n v="2015"/>
    <m/>
    <x v="0"/>
    <x v="0"/>
    <x v="0"/>
    <m/>
    <m/>
    <m/>
    <m/>
    <m/>
    <n v="44956"/>
  </r>
  <r>
    <d v="2023-01-30T00:00:00"/>
    <d v="1899-12-30T10:30:00"/>
    <m/>
    <n v="1899"/>
    <n v="111454"/>
    <x v="2"/>
    <s v="S130"/>
    <m/>
    <s v="FW314027"/>
    <s v="GXC862D"/>
    <s v="LOPEZ PERALTA NOELIA"/>
    <s v="RAV4"/>
    <s v="JFL"/>
    <d v="1899-12-30T11:30:00"/>
    <d v="1899-12-30T14:00:00"/>
    <s v="AC / TDGR"/>
    <n v="2011"/>
    <m/>
    <x v="0"/>
    <x v="0"/>
    <x v="0"/>
    <m/>
    <m/>
    <m/>
    <m/>
    <m/>
    <n v="44956"/>
  </r>
  <r>
    <d v="2023-01-30T00:00:00"/>
    <d v="1899-12-30T11:00:00"/>
    <m/>
    <n v="1472.59"/>
    <n v="111460"/>
    <x v="3"/>
    <s v="A Y F"/>
    <s v="EXPRESS"/>
    <s v="LP130909"/>
    <s v="GPA833E"/>
    <s v="PEDRAZA PURON JORGE"/>
    <s v="COROLLA"/>
    <s v="ECAZA"/>
    <d v="1899-12-30T11:30:00"/>
    <d v="1899-12-30T15:00:00"/>
    <s v="OMRG"/>
    <n v="2020"/>
    <m/>
    <x v="0"/>
    <x v="0"/>
    <x v="0"/>
    <m/>
    <m/>
    <m/>
    <m/>
    <m/>
    <n v="44956"/>
  </r>
  <r>
    <d v="2023-01-30T00:00:00"/>
    <d v="1899-12-30T11:00:00"/>
    <m/>
    <n v="5330"/>
    <n v="111464"/>
    <x v="0"/>
    <s v="S40"/>
    <s v="EXPRESS"/>
    <s v="LU907503"/>
    <s v="GUJ020C"/>
    <s v="DISTRIBUIDORA DE CERVEZAS Y BEBIDAS S.A."/>
    <s v="CAMRY"/>
    <s v="LALC"/>
    <d v="1899-12-30T12:45:00"/>
    <d v="1899-12-30T17:00:00"/>
    <s v="OMRG"/>
    <n v="2020"/>
    <m/>
    <x v="0"/>
    <x v="1"/>
    <x v="5"/>
    <d v="2023-02-01T00:00:00"/>
    <s v="whats"/>
    <s v="si"/>
    <s v="se ocupo, por tema de trabajo"/>
    <d v="2023-01-27T00:00:00"/>
    <n v="3"/>
  </r>
  <r>
    <d v="2023-01-30T00:00:00"/>
    <d v="1899-12-30T11:00:00"/>
    <m/>
    <n v="0"/>
    <n v="111473"/>
    <x v="2"/>
    <s v="DPOK: CAMBIO AMORT. DELANTEROS Y TRASEROS /  INST BARRA ESTQABILIZADORA FRONTAL / ALINEACION"/>
    <m/>
    <s v="MS520984"/>
    <s v="J18BHJ"/>
    <s v="TOYOTA MOTOR MANUFACTURING DE GUANAJUATO"/>
    <s v="HIGHLANDER"/>
    <s v="JFL"/>
    <d v="1899-12-30T11:15:00"/>
    <s v="SE QUEDA"/>
    <s v="CEPE"/>
    <n v="2021"/>
    <m/>
    <x v="0"/>
    <x v="0"/>
    <x v="0"/>
    <m/>
    <m/>
    <m/>
    <m/>
    <m/>
    <n v="44956"/>
  </r>
  <r>
    <d v="2023-01-30T00:00:00"/>
    <d v="1899-12-30T11:30:00"/>
    <m/>
    <n v="1899"/>
    <n v="111467"/>
    <x v="2"/>
    <s v="S90"/>
    <m/>
    <s v="H1033401"/>
    <s v="GXM728D"/>
    <s v="MARTINEZ ALMANZA FATIMA"/>
    <s v="YARIS"/>
    <s v="ECAZA"/>
    <d v="1899-12-30T11:45:00"/>
    <d v="1899-12-30T17:00:00"/>
    <s v="CAAA"/>
    <n v="2017"/>
    <m/>
    <x v="0"/>
    <x v="0"/>
    <x v="3"/>
    <d v="2023-01-31T00:00:00"/>
    <s v="whats"/>
    <s v="VISTO (WHATS)"/>
    <s v="no contesta llamada, se le dejo whats"/>
    <d v="2023-01-27T00:00:00"/>
    <n v="3"/>
  </r>
  <r>
    <d v="2023-01-30T00:00:00"/>
    <d v="1899-12-30T11:30:00"/>
    <m/>
    <n v="5940"/>
    <n v="111469"/>
    <x v="1"/>
    <s v="S100 / A Y B (RESPETAR COSTO ANTERIOR)"/>
    <s v="EXPRESS"/>
    <s v="J3079606"/>
    <s v="SP"/>
    <s v="MEDINA OLIVEROS SERGIO ARMANDO"/>
    <s v="PRIUS"/>
    <s v="JFL"/>
    <d v="1899-12-30T11:45:00"/>
    <d v="1899-12-30T15:00:00"/>
    <s v="OMRG / TDGR"/>
    <n v="2018"/>
    <m/>
    <x v="0"/>
    <x v="0"/>
    <x v="0"/>
    <m/>
    <m/>
    <m/>
    <m/>
    <m/>
    <n v="44956"/>
  </r>
  <r>
    <d v="2023-01-30T00:00:00"/>
    <d v="1899-12-30T11:30:00"/>
    <m/>
    <n v="5940"/>
    <n v="111472"/>
    <x v="2"/>
    <s v="S100 / A Y B (RESPETAR COSTO ANTERIOR)"/>
    <s v="EXPRESS"/>
    <s v="H1057523"/>
    <s v="GPK101B"/>
    <s v="GONZALEZ ESCOBEDO GERARDO"/>
    <s v="YARIS"/>
    <s v="LALC"/>
    <d v="1899-12-30T13:30:00"/>
    <d v="1899-12-30T17:00:00"/>
    <s v="OMRG / AC"/>
    <n v="2017"/>
    <m/>
    <x v="0"/>
    <x v="0"/>
    <x v="4"/>
    <d v="2023-01-27T00:00:00"/>
    <s v="Llamada y Whats"/>
    <s v="si"/>
    <s v="POR INSEGURIDAD  EN LA CIUDAD"/>
    <d v="2023-01-27T00:00:00"/>
    <n v="3"/>
  </r>
  <r>
    <d v="2023-01-30T00:00:00"/>
    <d v="1899-12-30T12:00:00"/>
    <m/>
    <n v="1899"/>
    <n v="111426"/>
    <x v="2"/>
    <s v="S10"/>
    <s v="EXPRESS"/>
    <s v="N1242834"/>
    <s v="SP"/>
    <s v="CONCRETOS ABCD SA DE CV"/>
    <s v="YARIS"/>
    <s v="LALC"/>
    <d v="1899-12-30T12:30:00"/>
    <d v="1899-12-30T15:45:00"/>
    <s v="OMRG"/>
    <n v="2022"/>
    <m/>
    <x v="0"/>
    <x v="0"/>
    <x v="0"/>
    <m/>
    <m/>
    <m/>
    <m/>
    <m/>
    <n v="44956"/>
  </r>
  <r>
    <d v="2023-01-30T00:00:00"/>
    <d v="1899-12-30T12:00:00"/>
    <m/>
    <n v="2699"/>
    <n v="111477"/>
    <x v="1"/>
    <s v="S50 / A Y B (RESPETAR COSTO ANTERIOR)"/>
    <m/>
    <s v="M1146277"/>
    <s v="67L203"/>
    <s v="ROBLES CASTILLO GISELA"/>
    <s v="PRIUS C"/>
    <s v="JFL"/>
    <d v="1899-12-30T12:15:00"/>
    <d v="1899-12-30T17:00:00"/>
    <s v="AC / TDGR"/>
    <n v="2021"/>
    <m/>
    <x v="0"/>
    <x v="0"/>
    <x v="0"/>
    <m/>
    <m/>
    <m/>
    <m/>
    <m/>
    <n v="44956"/>
  </r>
  <r>
    <d v="2023-01-30T00:00:00"/>
    <d v="1899-12-30T13:00:00"/>
    <m/>
    <n v="0"/>
    <n v="111401"/>
    <x v="0"/>
    <s v="INST. BALATAS DELANTERAS / PURGADO DE FRENOS"/>
    <m/>
    <s v="HS829335"/>
    <s v="GUN772D"/>
    <s v="KYOHO TOYOTSU MEXICO"/>
    <s v="SIENNA"/>
    <s v="ECAZA"/>
    <d v="1899-12-30T14:15:00"/>
    <d v="1899-12-30T17:00:00"/>
    <s v="CSN"/>
    <n v="2013"/>
    <m/>
    <x v="0"/>
    <x v="0"/>
    <x v="0"/>
    <m/>
    <m/>
    <m/>
    <m/>
    <m/>
    <n v="44956"/>
  </r>
  <r>
    <d v="2023-01-30T00:00:00"/>
    <d v="1899-12-30T14:30:00"/>
    <m/>
    <n v="754"/>
    <n v="111445"/>
    <x v="0"/>
    <s v="DIAG. RUIDO EN BOCINAS (HORARIO AUTORIZA BETO)"/>
    <m/>
    <s v="J1609592"/>
    <s v="07U224"/>
    <s v="VILLEGAZ RUIZ RAUL"/>
    <s v="PRIUS C"/>
    <s v="LALC"/>
    <d v="1899-12-30T15:00:00"/>
    <s v="DIAG"/>
    <s v="FTP / JOAM"/>
    <n v="2018"/>
    <m/>
    <x v="0"/>
    <x v="0"/>
    <x v="8"/>
    <d v="2023-02-01T00:00:00"/>
    <s v="whats"/>
    <s v="si"/>
    <s v="asesor comernta que no fue necesario abrir orden"/>
    <d v="2023-01-26T00:00:00"/>
    <n v="4"/>
  </r>
  <r>
    <d v="2023-01-30T00:00:00"/>
    <d v="1899-12-30T15:30:00"/>
    <m/>
    <n v="1614.15"/>
    <n v="111400"/>
    <x v="0"/>
    <s v="S50 (EMPLEADO TOYOTA)"/>
    <m/>
    <s v="M1212120"/>
    <s v="GXM743D"/>
    <s v="RAMBLAS ARREAGA PEDRO"/>
    <s v="YARIS"/>
    <s v="ECAZA"/>
    <d v="1899-12-30T15:45:00"/>
    <d v="1899-12-30T18:00:00"/>
    <s v="CAAA"/>
    <n v="2021"/>
    <m/>
    <x v="0"/>
    <x v="0"/>
    <x v="0"/>
    <m/>
    <m/>
    <m/>
    <m/>
    <m/>
    <n v="44956"/>
  </r>
  <r>
    <d v="2023-01-31T00:00:00"/>
    <d v="1899-12-30T07:45:00"/>
    <m/>
    <n v="3340"/>
    <n v="111485"/>
    <x v="1"/>
    <s v="S20 / A Y B (RESPETAR COSTO ANTERIOR) (RECIBE SUSI)"/>
    <m/>
    <s v="M1220256"/>
    <s v="GGR735E"/>
    <s v="SANCHEZ VALENCIA ALFONSO SILVERIO"/>
    <s v="YARIS"/>
    <s v="JFL"/>
    <d v="1899-12-30T09:00:00"/>
    <d v="1899-12-30T14:00:00"/>
    <s v="TDGR"/>
    <n v="2021"/>
    <m/>
    <x v="0"/>
    <x v="0"/>
    <x v="0"/>
    <m/>
    <m/>
    <m/>
    <m/>
    <m/>
    <n v="44957"/>
  </r>
  <r>
    <d v="2023-01-31T00:00:00"/>
    <d v="1899-12-30T08:00:00"/>
    <m/>
    <n v="1899"/>
    <n v="111405"/>
    <x v="3"/>
    <s v="S150"/>
    <m/>
    <s v="K1403002"/>
    <s v="GU0239B"/>
    <s v="RODRIGUEZ LICONA GERARDO ALBERTO"/>
    <s v="HILUX"/>
    <s v="ECAZA"/>
    <d v="1899-12-30T08:30:00"/>
    <d v="1899-12-30T11:00:00"/>
    <s v="AC"/>
    <n v="2019"/>
    <m/>
    <x v="0"/>
    <x v="0"/>
    <x v="4"/>
    <d v="2023-01-28T00:00:00"/>
    <s v="whats"/>
    <s v="si"/>
    <s v="SOLICITA REPORGRAMACION PARA EL 31/01"/>
    <d v="2023-01-31T00:00:00"/>
    <n v="0"/>
  </r>
  <r>
    <d v="2023-01-31T00:00:00"/>
    <d v="1899-12-30T08:00:00"/>
    <m/>
    <n v="5330"/>
    <n v="111436"/>
    <x v="1"/>
    <s v="S140"/>
    <m/>
    <s v="EP120296"/>
    <s v="GUM626C"/>
    <s v="MARTINEZ MARAVILLO ROGELIO"/>
    <s v="COROLLA"/>
    <s v="JFL"/>
    <d v="1899-12-30T08:15:00"/>
    <d v="1899-12-30T11:00:00"/>
    <s v="CAAA"/>
    <n v="2014"/>
    <m/>
    <x v="0"/>
    <x v="0"/>
    <x v="0"/>
    <m/>
    <m/>
    <m/>
    <m/>
    <m/>
    <n v="44957"/>
  </r>
  <r>
    <d v="2023-01-31T00:00:00"/>
    <d v="1899-12-30T08:00:00"/>
    <m/>
    <n v="6599"/>
    <n v="111495"/>
    <x v="0"/>
    <s v="S80"/>
    <m/>
    <s v="LJ008743"/>
    <s v="65L905"/>
    <s v="RAUL OMAR MOCTEZUMA CARDENAS"/>
    <s v="COROLLA HV"/>
    <s v="LALC"/>
    <d v="1899-12-30T08:15:00"/>
    <d v="1899-12-30T12:00:00"/>
    <s v="FTP"/>
    <n v="2020"/>
    <m/>
    <x v="0"/>
    <x v="0"/>
    <x v="0"/>
    <m/>
    <m/>
    <m/>
    <m/>
    <m/>
    <n v="44957"/>
  </r>
  <r>
    <d v="2023-01-31T00:00:00"/>
    <d v="1899-12-30T08:15:00"/>
    <m/>
    <n v="1899"/>
    <n v="111488"/>
    <x v="0"/>
    <s v="S50"/>
    <m/>
    <s v="M0421220"/>
    <s v="GP8756C"/>
    <s v="CCH COMERCIALIZADORA DE PRODUCTOS D"/>
    <s v="DEHILUX"/>
    <s v="LALC"/>
    <d v="1899-12-30T08:30:00"/>
    <d v="1899-12-30T11:00:00"/>
    <s v="OMRG"/>
    <n v="2021"/>
    <m/>
    <x v="0"/>
    <x v="0"/>
    <x v="0"/>
    <m/>
    <m/>
    <m/>
    <m/>
    <m/>
    <n v="44957"/>
  </r>
  <r>
    <d v="2023-01-31T00:00:00"/>
    <d v="1899-12-30T08:15:00"/>
    <m/>
    <n v="1899"/>
    <n v="111492"/>
    <x v="2"/>
    <s v="S110"/>
    <s v="EXPRESS"/>
    <s v="H0172568"/>
    <s v="MU0418D"/>
    <s v="MARTINEZ GUTIERREZ LORENZO"/>
    <s v="HILUX"/>
    <s v="JFL"/>
    <d v="1899-12-30T08:50:00"/>
    <d v="1899-12-30T11:00:00"/>
    <s v="OMRG"/>
    <n v="2017"/>
    <m/>
    <x v="0"/>
    <x v="0"/>
    <x v="0"/>
    <m/>
    <m/>
    <m/>
    <m/>
    <m/>
    <n v="44957"/>
  </r>
  <r>
    <d v="2023-01-31T00:00:00"/>
    <d v="1899-12-30T08:30:00"/>
    <m/>
    <n v="754"/>
    <n v="111448"/>
    <x v="0"/>
    <s v="DPOK: INST. LODERA IZQ"/>
    <m/>
    <s v="PJ001545"/>
    <s v="69L077"/>
    <s v="JIMENEZ SERRANO ANTONIO"/>
    <s v="COROLLA"/>
    <s v="JFL"/>
    <d v="1899-12-30T09:30:00"/>
    <d v="1899-12-30T11:30:00"/>
    <s v="CEPE"/>
    <n v="2023"/>
    <m/>
    <x v="0"/>
    <x v="0"/>
    <x v="0"/>
    <m/>
    <m/>
    <m/>
    <m/>
    <m/>
    <n v="44957"/>
  </r>
  <r>
    <d v="2023-01-31T00:00:00"/>
    <d v="1899-12-30T08:30:00"/>
    <m/>
    <n v="5330"/>
    <n v="111456"/>
    <x v="3"/>
    <s v="S120"/>
    <s v="EXPRESS"/>
    <s v="HK013401"/>
    <s v="GWT098C"/>
    <s v="BALDERAS BALDERAS JOSE ANTONIO"/>
    <s v="AVANZA"/>
    <s v="ECAZA"/>
    <d v="1899-12-30T09:30:00"/>
    <d v="1899-12-30T12:00:00"/>
    <s v="OMRG"/>
    <n v="2017"/>
    <m/>
    <x v="0"/>
    <x v="0"/>
    <x v="0"/>
    <m/>
    <m/>
    <m/>
    <m/>
    <m/>
    <n v="44957"/>
  </r>
  <r>
    <d v="2023-01-31T00:00:00"/>
    <d v="1899-12-30T08:45:00"/>
    <m/>
    <n v="6599"/>
    <n v="111471"/>
    <x v="1"/>
    <s v="S80"/>
    <m/>
    <s v="J1402437"/>
    <s v="FY5320C"/>
    <s v="MANRIQUEZ DIAZ YADIRA"/>
    <s v="HILUX"/>
    <s v="ECAZA"/>
    <d v="1899-12-30T09:00:00"/>
    <d v="1899-12-30T12:00:00"/>
    <s v="CAAA"/>
    <n v="2018"/>
    <m/>
    <x v="0"/>
    <x v="0"/>
    <x v="0"/>
    <m/>
    <m/>
    <m/>
    <m/>
    <m/>
    <n v="44957"/>
  </r>
  <r>
    <d v="2023-01-31T00:00:00"/>
    <d v="1899-12-30T08:45:00"/>
    <m/>
    <n v="1899"/>
    <n v="111526"/>
    <x v="3"/>
    <s v="S270"/>
    <m/>
    <s v="K0264823"/>
    <s v="FZ2975C"/>
    <s v="AHERN INTERNATIONAL DE MEXICO SA DE CV"/>
    <s v="HILUX"/>
    <s v="LALC"/>
    <d v="1899-12-30T09:15:00"/>
    <d v="1899-12-30T12:00:00"/>
    <s v="AC"/>
    <n v="2019"/>
    <m/>
    <x v="0"/>
    <x v="0"/>
    <x v="0"/>
    <m/>
    <m/>
    <m/>
    <m/>
    <m/>
    <n v="44957"/>
  </r>
  <r>
    <d v="2023-01-31T00:00:00"/>
    <d v="1899-12-30T09:00:00"/>
    <m/>
    <n v="1899"/>
    <n v="110735"/>
    <x v="3"/>
    <s v="S10"/>
    <s v="MOVIL SMA"/>
    <s v="N1324838"/>
    <s v="SP"/>
    <s v="CABALLERO SIERRA MIGUEL"/>
    <s v="HILUX"/>
    <s v="JFL"/>
    <s v="MOV"/>
    <s v="SMA"/>
    <s v="CSN"/>
    <n v="2022"/>
    <m/>
    <x v="0"/>
    <x v="0"/>
    <x v="0"/>
    <m/>
    <m/>
    <m/>
    <m/>
    <m/>
    <n v="44957"/>
  </r>
  <r>
    <d v="2023-01-31T00:00:00"/>
    <d v="1899-12-30T09:00:00"/>
    <m/>
    <n v="1899"/>
    <n v="111332"/>
    <x v="2"/>
    <s v="S70"/>
    <s v="EXPRESS"/>
    <s v="J1402771"/>
    <s v="GJ1586B"/>
    <s v="ZARRAGA SERVIN TERESA"/>
    <s v="HILUX"/>
    <s v="LALC"/>
    <d v="1899-12-30T09:15:00"/>
    <d v="1899-12-30T11:00:00"/>
    <s v="OMRG"/>
    <n v="2018"/>
    <m/>
    <x v="0"/>
    <x v="0"/>
    <x v="0"/>
    <m/>
    <m/>
    <m/>
    <m/>
    <m/>
    <n v="44957"/>
  </r>
  <r>
    <d v="2023-01-31T00:00:00"/>
    <d v="1899-12-30T09:00:00"/>
    <m/>
    <n v="754"/>
    <n v="111505"/>
    <x v="1"/>
    <s v="DIAG. UNIDAD SE JALONEA EN MOVIMIENTO"/>
    <m/>
    <s v="MK019590"/>
    <s v="SP"/>
    <s v="PSSL SEGURIDAD PRIVADA SA DE CV"/>
    <s v="AVANZA"/>
    <s v="ECAZA"/>
    <d v="1899-12-30T10:00:00"/>
    <s v="DIAG"/>
    <s v="FTP"/>
    <n v="2021"/>
    <m/>
    <x v="0"/>
    <x v="0"/>
    <x v="0"/>
    <m/>
    <m/>
    <m/>
    <m/>
    <m/>
    <n v="44957"/>
  </r>
  <r>
    <d v="2023-01-31T00:00:00"/>
    <d v="1899-12-30T09:15:00"/>
    <m/>
    <n v="1899"/>
    <n v="111504"/>
    <x v="3"/>
    <s v="S50"/>
    <s v="EXPRESS"/>
    <s v="M1211623"/>
    <s v="GVN038C"/>
    <s v="SANCHEZ GARCIA AMADOR"/>
    <s v="YARIS"/>
    <s v="JFL"/>
    <d v="1899-12-30T10:45:00"/>
    <d v="1899-12-30T14:00:00"/>
    <s v="OMRG"/>
    <n v="2021"/>
    <m/>
    <x v="0"/>
    <x v="0"/>
    <x v="0"/>
    <m/>
    <m/>
    <m/>
    <m/>
    <m/>
    <n v="44957"/>
  </r>
  <r>
    <d v="2023-01-31T00:00:00"/>
    <d v="1899-12-30T09:30:00"/>
    <m/>
    <n v="5330"/>
    <n v="111378"/>
    <x v="3"/>
    <s v="S40"/>
    <m/>
    <s v="NS081197"/>
    <s v="67L804"/>
    <s v="CERVANTES CERROBLANCO MARTHA JIMENA"/>
    <s v="SIENNA HV"/>
    <s v="JFL"/>
    <d v="1899-12-30T10:00:00"/>
    <d v="1899-12-30T14:00:00"/>
    <s v="AC"/>
    <n v="2022"/>
    <m/>
    <x v="0"/>
    <x v="0"/>
    <x v="0"/>
    <m/>
    <m/>
    <m/>
    <m/>
    <m/>
    <n v="44957"/>
  </r>
  <r>
    <d v="2023-01-31T00:00:00"/>
    <d v="1899-12-30T09:30:00"/>
    <m/>
    <n v="2653"/>
    <n v="111484"/>
    <x v="2"/>
    <s v="S10 / DIAG. TRONIDO EN ESCAPE"/>
    <m/>
    <s v="N1252334"/>
    <s v="GTJ227E"/>
    <s v="MUÑOZ RODRIGUEZ MARIA DEL ROSARIO"/>
    <s v="YARIS"/>
    <s v="LALC"/>
    <d v="1899-12-30T12:00:00"/>
    <s v="DIAG"/>
    <s v="AC / FTP / JOAM"/>
    <n v="2022"/>
    <m/>
    <x v="0"/>
    <x v="0"/>
    <x v="0"/>
    <m/>
    <m/>
    <m/>
    <m/>
    <m/>
    <n v="44957"/>
  </r>
  <r>
    <d v="2023-01-31T00:00:00"/>
    <d v="1899-12-30T09:30:00"/>
    <m/>
    <n v="2699"/>
    <n v="111493"/>
    <x v="1"/>
    <s v="S30 / A Y B (RESPETAR COSTO ANTERIOR)"/>
    <s v="EXPRESS"/>
    <s v="N4002614"/>
    <s v="GC4557D"/>
    <s v="AGROSERVICIOS NIETO"/>
    <s v="HILUXD"/>
    <s v="ECAZA"/>
    <d v="1899-12-30T10:15:00"/>
    <d v="1899-12-30T14:00:00"/>
    <s v="OMRG / TDGR"/>
    <n v="2022"/>
    <m/>
    <x v="0"/>
    <x v="0"/>
    <x v="0"/>
    <m/>
    <m/>
    <m/>
    <m/>
    <m/>
    <n v="44957"/>
  </r>
  <r>
    <d v="2023-01-31T00:00:00"/>
    <d v="1899-12-30T10:00:00"/>
    <m/>
    <n v="1899"/>
    <n v="111418"/>
    <x v="2"/>
    <s v="S50"/>
    <s v="MOVIL SMA"/>
    <s v="M1319668"/>
    <s v="GP2758C"/>
    <s v="HFM TECH SA DE CV"/>
    <s v="HILUX"/>
    <s v="JFL"/>
    <s v="MOV"/>
    <s v="SMA"/>
    <s v="CSN"/>
    <n v="2021"/>
    <m/>
    <x v="0"/>
    <x v="0"/>
    <x v="0"/>
    <m/>
    <m/>
    <m/>
    <m/>
    <m/>
    <n v="44957"/>
  </r>
  <r>
    <d v="2023-01-31T00:00:00"/>
    <d v="1899-12-30T10:00:00"/>
    <m/>
    <n v="2699"/>
    <n v="111453"/>
    <x v="3"/>
    <s v="S110 / A Y B(RESPETAR COSTO ANTERIOR)"/>
    <m/>
    <s v="H3027022"/>
    <s v="GNN470C"/>
    <s v="ARELLANO VALENZUELA JOSE MARIA"/>
    <s v="PRIUS16-"/>
    <s v="LALC"/>
    <d v="1899-12-30T10:30:00"/>
    <d v="1899-12-30T17:00:00"/>
    <s v="CAAA / TDGR"/>
    <n v="2017"/>
    <m/>
    <x v="0"/>
    <x v="0"/>
    <x v="0"/>
    <m/>
    <m/>
    <m/>
    <m/>
    <m/>
    <n v="44957"/>
  </r>
  <r>
    <d v="2023-01-31T00:00:00"/>
    <d v="1899-12-30T10:00:00"/>
    <m/>
    <n v="1899"/>
    <n v="111512"/>
    <x v="1"/>
    <s v="S110"/>
    <s v="EXPRESS"/>
    <s v="LP036328"/>
    <s v="SP"/>
    <s v="CRUZ SOLIS LINKER HILARIO"/>
    <s v="COROLLA"/>
    <s v="ECAZA"/>
    <d v="1899-12-30T11:00:00"/>
    <d v="1899-12-30T16:00:00"/>
    <s v="OMRG"/>
    <n v="2020"/>
    <m/>
    <x v="0"/>
    <x v="0"/>
    <x v="0"/>
    <m/>
    <m/>
    <m/>
    <m/>
    <m/>
    <n v="44957"/>
  </r>
  <r>
    <d v="2023-01-31T00:00:00"/>
    <d v="1899-12-30T10:15:00"/>
    <m/>
    <n v="0"/>
    <n v="111513"/>
    <x v="1"/>
    <s v="22TC07"/>
    <s v="CAMPAÑA"/>
    <s v="LP036328"/>
    <s v="SP"/>
    <s v="CRUZ SOLIS LINKER HILARIO"/>
    <s v="COROLLA"/>
    <s v="ECAZA"/>
    <d v="1899-12-30T12:00:00"/>
    <d v="1899-12-30T17:00:00"/>
    <s v="FTP"/>
    <n v="2020"/>
    <m/>
    <x v="0"/>
    <x v="0"/>
    <x v="0"/>
    <m/>
    <m/>
    <m/>
    <m/>
    <m/>
    <n v="44957"/>
  </r>
  <r>
    <d v="2023-01-31T00:00:00"/>
    <d v="1899-12-30T10:30:00"/>
    <m/>
    <n v="1899"/>
    <n v="111350"/>
    <x v="2"/>
    <s v="S10"/>
    <s v="MOVIL SMA"/>
    <s v="N1332841"/>
    <s v="SP"/>
    <s v="PROMOTORA Y CONSTRUCTORA TOLLAN"/>
    <s v="HILUX"/>
    <s v="JFL"/>
    <s v="MOV"/>
    <s v="SMA"/>
    <s v="CSN"/>
    <n v="2022"/>
    <m/>
    <x v="0"/>
    <x v="0"/>
    <x v="0"/>
    <m/>
    <m/>
    <m/>
    <m/>
    <m/>
    <n v="44957"/>
  </r>
  <r>
    <d v="2023-01-31T00:00:00"/>
    <d v="1899-12-30T10:30:00"/>
    <m/>
    <n v="1899"/>
    <n v="111489"/>
    <x v="2"/>
    <s v="S110"/>
    <s v="EXPRESS"/>
    <s v="H1394369"/>
    <s v="GR39690"/>
    <s v="DE LA MORA BELTRAN CONSTRUCCIONES"/>
    <s v="HILUX"/>
    <s v="LALC"/>
    <d v="1899-12-30T11:30:00"/>
    <d v="1899-12-30T17:00:00"/>
    <s v="OMRG"/>
    <n v="2017"/>
    <m/>
    <x v="0"/>
    <x v="0"/>
    <x v="4"/>
    <d v="2023-01-27T00:00:00"/>
    <s v="Llamada y Whats"/>
    <s v="si"/>
    <s v="POR INSEGURIDAD  EN LA CIUDAD"/>
    <d v="2023-01-27T00:00:00"/>
    <n v="4"/>
  </r>
  <r>
    <d v="2023-01-31T00:00:00"/>
    <d v="1899-12-30T10:30:00"/>
    <m/>
    <n v="1899"/>
    <n v="111510"/>
    <x v="2"/>
    <s v="S90"/>
    <s v="EXPRESS"/>
    <s v="J1609354"/>
    <s v="68L121"/>
    <s v="LOPEZ GUERRERO LUIS ALBERTO"/>
    <s v="PRIUS C"/>
    <s v="ECAZA"/>
    <d v="1899-12-30T11:50:00"/>
    <d v="1899-12-30T17:00:00"/>
    <s v="OMRG"/>
    <n v="2018"/>
    <m/>
    <x v="0"/>
    <x v="0"/>
    <x v="4"/>
    <d v="2023-01-30T00:00:00"/>
    <s v="Llamada y Whats"/>
    <s v="si"/>
    <s v="POR INSEGURIDAD  EN LA CIUDAD"/>
    <d v="2023-01-30T00:00:00"/>
    <n v="1"/>
  </r>
  <r>
    <d v="2023-01-31T00:00:00"/>
    <d v="1899-12-30T11:00:00"/>
    <m/>
    <n v="1899"/>
    <n v="111498"/>
    <x v="0"/>
    <s v="S210"/>
    <m/>
    <s v="KU511326"/>
    <s v="65L725"/>
    <s v="ROYAL TRANSPORTS S.A. DE C.V."/>
    <s v="CAMRY"/>
    <s v="JFL"/>
    <d v="1899-12-30T11:15:00"/>
    <d v="1899-12-30T15:00:00"/>
    <s v="CAAA"/>
    <n v="2019"/>
    <m/>
    <x v="0"/>
    <x v="0"/>
    <x v="4"/>
    <m/>
    <m/>
    <m/>
    <s v="Por trabajo"/>
    <m/>
    <n v="44957"/>
  </r>
  <r>
    <d v="2023-01-31T00:00:00"/>
    <d v="1899-12-30T11:00:00"/>
    <m/>
    <n v="1899"/>
    <n v="111507"/>
    <x v="3"/>
    <s v="S70"/>
    <s v="EXPRESS"/>
    <s v="H0249640"/>
    <s v="GF4662B"/>
    <s v="ANGELES GUERRERO VALENTIN"/>
    <s v="HILUX"/>
    <s v="ECAZA"/>
    <d v="1899-12-30T11:30:00"/>
    <d v="1899-12-30T17:00:00"/>
    <s v="CEPE"/>
    <n v="2017"/>
    <m/>
    <x v="0"/>
    <x v="0"/>
    <x v="0"/>
    <m/>
    <m/>
    <m/>
    <m/>
    <m/>
    <n v="44957"/>
  </r>
  <r>
    <d v="2023-01-31T00:00:00"/>
    <d v="1899-12-30T11:30:00"/>
    <m/>
    <n v="1899"/>
    <n v="111506"/>
    <x v="1"/>
    <s v="S30"/>
    <s v="EXPRESS"/>
    <s v="MS047243"/>
    <s v="68L491"/>
    <s v="GONZALEZ MONTAÑO CLAUDIA"/>
    <s v="SIENNA HV"/>
    <s v="LALC"/>
    <d v="1899-12-30T12:00:00"/>
    <d v="1899-12-30T17:00:00"/>
    <s v="OMRG"/>
    <n v="2021"/>
    <m/>
    <x v="0"/>
    <x v="0"/>
    <x v="0"/>
    <m/>
    <m/>
    <m/>
    <m/>
    <m/>
    <n v="44957"/>
  </r>
  <r>
    <d v="2023-01-31T00:00:00"/>
    <d v="1899-12-30T12:00:00"/>
    <m/>
    <n v="1899"/>
    <n v="111474"/>
    <x v="2"/>
    <s v="S190"/>
    <s v="MOVIL SMA"/>
    <s v="CU198767"/>
    <s v="SP"/>
    <s v="DIAZ PEREZ ANDRES"/>
    <s v="CAMRY"/>
    <s v="JFL"/>
    <s v="MOV"/>
    <s v="SMA"/>
    <s v="CSN"/>
    <n v="2012"/>
    <m/>
    <x v="0"/>
    <x v="0"/>
    <x v="0"/>
    <m/>
    <m/>
    <m/>
    <m/>
    <m/>
    <n v="44957"/>
  </r>
  <r>
    <d v="2023-01-31T00:00:00"/>
    <d v="1899-12-30T12:00:00"/>
    <m/>
    <n v="3260"/>
    <n v="111496"/>
    <x v="0"/>
    <s v="S60"/>
    <m/>
    <s v="LP037314"/>
    <s v="GJE065E"/>
    <s v="MAQUINADOS INDUSTRIALES EL PEDREGAL"/>
    <s v="COROLLA"/>
    <s v="LALC"/>
    <d v="1899-12-30T12:15:00"/>
    <d v="1899-12-30T17:00:00"/>
    <s v="CAAA"/>
    <n v="2020"/>
    <m/>
    <x v="0"/>
    <x v="0"/>
    <x v="0"/>
    <m/>
    <m/>
    <m/>
    <m/>
    <m/>
    <n v="44957"/>
  </r>
  <r>
    <d v="2023-01-31T00:00:00"/>
    <d v="1899-12-30T12:00:00"/>
    <m/>
    <n v="3260"/>
    <n v="111517"/>
    <x v="0"/>
    <s v="S20"/>
    <m/>
    <s v="NS092437"/>
    <s v="68L150"/>
    <s v="COMAGRICEN SA DE CV"/>
    <s v="SIENNA HV"/>
    <s v="ECAZA"/>
    <d v="1899-12-30T12:15:00"/>
    <d v="1899-12-30T17:00:00"/>
    <s v="CEPE"/>
    <n v="2022"/>
    <m/>
    <x v="0"/>
    <x v="0"/>
    <x v="0"/>
    <m/>
    <m/>
    <m/>
    <m/>
    <m/>
    <n v="44957"/>
  </r>
  <r>
    <d v="2023-01-31T00:00:00"/>
    <d v="1899-12-30T12:00:00"/>
    <m/>
    <n v="6599"/>
    <n v="111520"/>
    <x v="1"/>
    <s v="S80"/>
    <s v="EXPRESS"/>
    <s v="KJ004328"/>
    <s v="GHN088C"/>
    <s v="LOPEZ LEON ROSENDO"/>
    <s v="RAV419-"/>
    <s v="JFL"/>
    <d v="1899-12-30T12:30:00"/>
    <d v="1899-12-30T17:00:00"/>
    <s v="OMRG"/>
    <n v="2019"/>
    <m/>
    <x v="0"/>
    <x v="0"/>
    <x v="0"/>
    <m/>
    <m/>
    <m/>
    <m/>
    <m/>
    <n v="44957"/>
  </r>
  <r>
    <d v="2023-01-31T00:00:00"/>
    <d v="1899-12-30T12:30:00"/>
    <m/>
    <n v="1899"/>
    <n v="111516"/>
    <x v="2"/>
    <s v="S70"/>
    <s v="EXPRESS"/>
    <s v="JW754967"/>
    <s v="GWP167D"/>
    <s v="TOLEDO JUAREZ DANIEL"/>
    <s v="RAV4"/>
    <s v="LALC"/>
    <d v="1899-12-30T13:00:00"/>
    <d v="1899-12-30T17:00:00"/>
    <s v="OMRG"/>
    <n v="2018"/>
    <m/>
    <x v="0"/>
    <x v="0"/>
    <x v="4"/>
    <d v="2023-01-31T00:00:00"/>
    <s v="Llamada y Whats"/>
    <s v="si"/>
    <s v="POR MOTIVOS PERSONALES , NO PUDO LLEGAR A SU CITA"/>
    <d v="2023-01-30T00:00:00"/>
    <n v="1"/>
  </r>
  <r>
    <d v="2023-01-31T00:00:00"/>
    <d v="1899-12-30T12:30:00"/>
    <m/>
    <n v="1899"/>
    <n v="111525"/>
    <x v="3"/>
    <s v="S110"/>
    <m/>
    <s v="ES440181"/>
    <s v="GTM313E"/>
    <s v="IRMA ARACELI CHAVEZ TAPIA"/>
    <s v="SIENNA"/>
    <s v="JFL"/>
    <d v="1899-12-30T12:45:00"/>
    <d v="1899-12-30T17:00:00"/>
    <s v="CAAA"/>
    <n v="2014"/>
    <m/>
    <x v="0"/>
    <x v="0"/>
    <x v="4"/>
    <d v="2023-01-31T00:00:00"/>
    <s v="whats"/>
    <s v="si"/>
    <s v="SOLICITA REPORGRAMACION PARA EL 02/02"/>
    <d v="2023-02-02T00:00:00"/>
    <n v="-2"/>
  </r>
  <r>
    <d v="2023-01-31T00:00:00"/>
    <d v="1899-12-30T12:30:00"/>
    <m/>
    <n v="1899"/>
    <n v="111534"/>
    <x v="1"/>
    <s v="S30"/>
    <m/>
    <s v="N1327866"/>
    <s v="GB6105D"/>
    <s v="GARCIA LOPEZ CRISTINA"/>
    <s v="HILUX"/>
    <s v="ECAZA"/>
    <d v="1899-12-30T13:00:00"/>
    <d v="1899-12-30T17:00:00"/>
    <s v="TDGR"/>
    <n v="2022"/>
    <m/>
    <x v="0"/>
    <x v="0"/>
    <x v="0"/>
    <m/>
    <m/>
    <m/>
    <m/>
    <m/>
    <n v="44957"/>
  </r>
  <r>
    <d v="2023-01-31T00:00:00"/>
    <d v="1899-12-30T13:00:00"/>
    <m/>
    <n v="2699"/>
    <n v="111490"/>
    <x v="0"/>
    <s v="S30 / A Y B (RESPETAR COSTO ANTERIOR)"/>
    <m/>
    <s v="NP285445"/>
    <s v="GYM648D"/>
    <s v="KYOHO TOYOTSU MEXICO SA DE CV"/>
    <s v="COROLLA"/>
    <s v="ECAZA"/>
    <d v="1899-12-30T13:30:00"/>
    <d v="1899-12-30T17:00:00"/>
    <s v="CEPE / TDGR"/>
    <n v="2022"/>
    <m/>
    <x v="0"/>
    <x v="0"/>
    <x v="0"/>
    <m/>
    <m/>
    <m/>
    <m/>
    <m/>
    <n v="44957"/>
  </r>
  <r>
    <d v="2023-01-31T00:00:00"/>
    <d v="1899-12-30T13:00:00"/>
    <m/>
    <n v="6090"/>
    <n v="111531"/>
    <x v="2"/>
    <s v="S100 / A Y B"/>
    <m/>
    <s v="H1057523"/>
    <s v="GPK101B"/>
    <s v="GONZALEZ ESCOBEDO GERARDO"/>
    <s v="YARIS"/>
    <s v="LALC"/>
    <d v="1899-12-30T14:00:00"/>
    <d v="1899-12-30T17:00:00"/>
    <s v="AC / TDGR"/>
    <n v="2017"/>
    <m/>
    <x v="0"/>
    <x v="0"/>
    <x v="4"/>
    <d v="2023-01-31T00:00:00"/>
    <s v="Llamada y Whats"/>
    <s v="si"/>
    <s v="POR MOTIVOS DE INSEGURIDAD  EN LA CIUDAD , SE REPROGRAMO SU CITA"/>
    <d v="2023-01-27T00:00:00"/>
    <n v="4"/>
  </r>
  <r>
    <d v="2023-01-31T00:00:00"/>
    <d v="1899-12-30T13:30:00"/>
    <m/>
    <n v="5140"/>
    <n v="111522"/>
    <x v="0"/>
    <s v="S100"/>
    <s v="EXPRESS"/>
    <s v="FW299017"/>
    <s v="GUV4595"/>
    <s v="RIOS GRACIA XOCHITL ELVIA"/>
    <s v="RAV4"/>
    <s v="LALC"/>
    <d v="1899-12-30T13:45:00"/>
    <d v="1899-12-30T17:00:00"/>
    <s v="OMRG"/>
    <n v="2015"/>
    <m/>
    <x v="0"/>
    <x v="0"/>
    <x v="0"/>
    <m/>
    <m/>
    <m/>
    <m/>
    <m/>
    <n v="44957"/>
  </r>
  <r>
    <d v="2023-01-31T00:00:00"/>
    <d v="1899-12-30T14:00:00"/>
    <m/>
    <n v="1899"/>
    <n v="111524"/>
    <x v="0"/>
    <s v="S50"/>
    <m/>
    <s v="MS089762"/>
    <s v="GYC008D"/>
    <s v="GRUPO CONSTRUCTOR MOARCI SA DE CV"/>
    <s v="HIGHLANDER"/>
    <s v="LALC"/>
    <d v="1899-12-30T14:15:00"/>
    <d v="1899-12-30T17:45:00"/>
    <s v="CEPE"/>
    <n v="2021"/>
    <m/>
    <x v="0"/>
    <x v="0"/>
    <x v="0"/>
    <m/>
    <m/>
    <m/>
    <m/>
    <m/>
    <n v="44957"/>
  </r>
  <r>
    <d v="2023-01-31T00:00:00"/>
    <d v="1899-12-30T14:30:00"/>
    <m/>
    <n v="1899"/>
    <n v="111494"/>
    <x v="2"/>
    <s v="S30"/>
    <m/>
    <s v="N1238348"/>
    <s v="GND703E"/>
    <s v="LANUZA SANCHEZ ITZEL XIADANI"/>
    <s v="YARIS"/>
    <s v="JFL"/>
    <d v="1899-12-30T14:45:00"/>
    <d v="1899-12-30T17:00:00"/>
    <s v="AC"/>
    <n v="2022"/>
    <m/>
    <x v="0"/>
    <x v="0"/>
    <x v="4"/>
    <d v="2023-01-31T00:00:00"/>
    <s v="Llamada y Whats"/>
    <s v="si"/>
    <s v="POR INSEGURIDAD  EN LA CIUDAD"/>
    <d v="2023-01-30T00:00:00"/>
    <n v="1"/>
  </r>
  <r>
    <d v="2023-01-31T00:00:00"/>
    <d v="1899-12-30T15:00:00"/>
    <m/>
    <n v="754"/>
    <n v="111529"/>
    <x v="2"/>
    <s v="DIAG. RECHINIDO EN BALATAS TRASERAS"/>
    <m/>
    <s v="N1238348"/>
    <s v="GND703E"/>
    <s v="AGROCULTIVOS DEL BAJIO SPR DE RL DE CV"/>
    <s v="HILUX"/>
    <s v="ECAZA"/>
    <d v="1899-12-30T15:00:00"/>
    <s v="DIAG"/>
    <s v="FTP / JOAM"/>
    <n v="2022"/>
    <m/>
    <x v="0"/>
    <x v="0"/>
    <x v="4"/>
    <d v="2023-01-30T00:00:00"/>
    <s v="Llamada y Whats"/>
    <s v="si"/>
    <s v="POR INSEGURIDAD  EN LA CIUDAD"/>
    <d v="2023-01-30T00:00:00"/>
    <n v="1"/>
  </r>
  <r>
    <d v="2023-02-01T00:00:00"/>
    <d v="1899-12-30T07:45:00"/>
    <m/>
    <n v="1899"/>
    <n v="111549"/>
    <x v="3"/>
    <s v="S150"/>
    <m/>
    <s v="K1403002"/>
    <s v="GU0239B"/>
    <s v="RODRIGUEZ LICONA GERARDO ALBERTO"/>
    <s v="HILUX"/>
    <s v="ECAZA"/>
    <d v="1899-12-30T08:00:00"/>
    <d v="1899-12-30T12:00:00"/>
    <s v="CAAA"/>
    <n v="2019"/>
    <m/>
    <x v="1"/>
    <x v="0"/>
    <x v="0"/>
    <m/>
    <m/>
    <m/>
    <m/>
    <m/>
    <n v="44958"/>
  </r>
  <r>
    <d v="2023-02-01T00:00:00"/>
    <d v="1899-12-30T08:00:00"/>
    <m/>
    <n v="2374"/>
    <n v="111371"/>
    <x v="1"/>
    <s v="S30 / ALINEACION (RESPETAR COSTO ANTERIOR)"/>
    <m/>
    <s v="J1614424"/>
    <s v="63L271"/>
    <s v="ALD AUTOMOTIVE SA DE CV"/>
    <s v="PRIUS C"/>
    <s v="JFL"/>
    <d v="1899-12-30T08:30:00"/>
    <d v="1899-12-30T14:00:00"/>
    <s v="AC / TDGR"/>
    <n v="2018"/>
    <m/>
    <x v="1"/>
    <x v="0"/>
    <x v="0"/>
    <m/>
    <m/>
    <m/>
    <m/>
    <m/>
    <n v="44958"/>
  </r>
  <r>
    <d v="2023-02-01T00:00:00"/>
    <d v="1899-12-30T08:00:00"/>
    <m/>
    <n v="3260"/>
    <n v="111486"/>
    <x v="0"/>
    <s v="S60"/>
    <s v="EXPRESS"/>
    <s v="LU312493"/>
    <s v="GGA991E"/>
    <s v="SOTO MENDOZA KARINA"/>
    <s v="CAMRY"/>
    <s v="LALC"/>
    <d v="1899-12-30T08:30:00"/>
    <d v="1899-12-30T11:00:00"/>
    <s v="OMRG"/>
    <n v="2020"/>
    <m/>
    <x v="1"/>
    <x v="0"/>
    <x v="0"/>
    <m/>
    <m/>
    <m/>
    <m/>
    <m/>
    <n v="44958"/>
  </r>
  <r>
    <d v="2023-02-01T00:00:00"/>
    <d v="1899-12-30T08:15:00"/>
    <m/>
    <n v="3260"/>
    <n v="111560"/>
    <x v="2"/>
    <s v="S60"/>
    <m/>
    <s v="M3136318"/>
    <s v="66L347"/>
    <s v="GONZALEZ MUÑOZ EULISES"/>
    <s v="PRIUS16-"/>
    <s v="JFL"/>
    <d v="1899-12-30T08:45:00"/>
    <d v="1899-12-30T11:00:00"/>
    <s v="CAAA"/>
    <n v="2021"/>
    <m/>
    <x v="1"/>
    <x v="0"/>
    <x v="0"/>
    <m/>
    <m/>
    <m/>
    <m/>
    <m/>
    <n v="44958"/>
  </r>
  <r>
    <d v="2023-02-01T00:00:00"/>
    <d v="1899-12-30T08:30:00"/>
    <m/>
    <n v="4060"/>
    <n v="111457"/>
    <x v="2"/>
    <s v="S60 / A Y B (RESPETAR COSTO ANTERIOR)"/>
    <m/>
    <s v="LD049254"/>
    <s v="U85BGP"/>
    <s v="TOYOTA MOTOR MANUFACTURING DE GUANAJUATO"/>
    <s v="RAV4"/>
    <s v="JFL"/>
    <d v="1899-12-30T09:00:00"/>
    <d v="1899-12-30T12:00:00"/>
    <s v="AC / TDGR"/>
    <n v="2020"/>
    <m/>
    <x v="1"/>
    <x v="0"/>
    <x v="0"/>
    <m/>
    <m/>
    <m/>
    <m/>
    <m/>
    <n v="44958"/>
  </r>
  <r>
    <d v="2023-02-01T00:00:00"/>
    <d v="1899-12-30T08:30:00"/>
    <m/>
    <n v="4060"/>
    <n v="111535"/>
    <x v="2"/>
    <s v="S20 / A Y B (RESPETAR COSTO ANTERIOR)"/>
    <s v="EXPRESS"/>
    <s v="NS103578"/>
    <s v="68L222"/>
    <s v="AGUILAR MALAGON JUAN CARLOS"/>
    <s v="SIENNA HV"/>
    <s v="LALC"/>
    <d v="1899-12-30T08:45:00"/>
    <d v="1899-12-30T11:00:00"/>
    <s v="OMRG / TDGR"/>
    <n v="2022"/>
    <m/>
    <x v="1"/>
    <x v="0"/>
    <x v="0"/>
    <m/>
    <m/>
    <m/>
    <m/>
    <m/>
    <n v="44958"/>
  </r>
  <r>
    <d v="2023-02-01T00:00:00"/>
    <d v="1899-12-30T08:45:00"/>
    <m/>
    <n v="1899"/>
    <n v="111555"/>
    <x v="2"/>
    <s v="S70"/>
    <s v="EXPRESS"/>
    <s v="JW754967"/>
    <s v="GWP167D"/>
    <s v="TOLEDO JUAREZ DANIEL"/>
    <s v="RAV4"/>
    <s v="LALC"/>
    <d v="1899-12-30T09:05:00"/>
    <d v="1899-12-30T12:00:00"/>
    <s v="OMRG"/>
    <n v="2018"/>
    <m/>
    <x v="1"/>
    <x v="0"/>
    <x v="0"/>
    <m/>
    <m/>
    <m/>
    <m/>
    <m/>
    <n v="44958"/>
  </r>
  <r>
    <d v="2023-02-01T00:00:00"/>
    <d v="1899-12-30T08:45:00"/>
    <m/>
    <n v="754"/>
    <n v="111567"/>
    <x v="2"/>
    <s v="DIAG. TARDA EN ENCENDER"/>
    <m/>
    <s v="L1204757"/>
    <s v="GNH968C"/>
    <s v="GRANADOS FRIAS VERONICA ROCIO"/>
    <s v="YARIS"/>
    <s v="JFL"/>
    <d v="1899-12-30T09:00:00"/>
    <s v="DIAG"/>
    <s v="FTP / JOAM"/>
    <n v="2020"/>
    <m/>
    <x v="1"/>
    <x v="0"/>
    <x v="0"/>
    <m/>
    <m/>
    <m/>
    <m/>
    <m/>
    <n v="44958"/>
  </r>
  <r>
    <d v="2023-02-01T00:00:00"/>
    <d v="1899-12-30T09:00:00"/>
    <m/>
    <n v="6599"/>
    <n v="111487"/>
    <x v="3"/>
    <s v="S80"/>
    <m/>
    <s v="L0004567"/>
    <s v="FZ2492C"/>
    <s v="MILAC COORDINADO, S.A. DE C.V."/>
    <s v="HILUX"/>
    <s v="JFL"/>
    <d v="1899-12-30T09:15:00"/>
    <d v="1899-12-30T14:00:00"/>
    <s v="CAAA"/>
    <n v="2020"/>
    <m/>
    <x v="1"/>
    <x v="0"/>
    <x v="0"/>
    <m/>
    <m/>
    <m/>
    <m/>
    <m/>
    <n v="44958"/>
  </r>
  <r>
    <d v="2023-02-01T00:00:00"/>
    <d v="1899-12-30T09:00:00"/>
    <m/>
    <n v="3260"/>
    <n v="111502"/>
    <x v="2"/>
    <s v="S20"/>
    <s v="EXPRESS"/>
    <s v="LP038077"/>
    <s v="GLA720D"/>
    <s v="AYALA LOPEZ OMAR"/>
    <s v="COROLLA"/>
    <s v="LALC"/>
    <d v="1899-12-30T09:30:00"/>
    <d v="1899-12-30T14:00:00"/>
    <s v="OMRG"/>
    <n v="2020"/>
    <m/>
    <x v="1"/>
    <x v="0"/>
    <x v="0"/>
    <m/>
    <m/>
    <m/>
    <m/>
    <m/>
    <n v="44958"/>
  </r>
  <r>
    <d v="2023-02-01T00:00:00"/>
    <d v="1899-12-30T09:30:00"/>
    <m/>
    <n v="1899"/>
    <n v="111459"/>
    <x v="2"/>
    <s v="S10"/>
    <s v="EXPRESS"/>
    <s v="N1329399"/>
    <s v="SP"/>
    <s v="GARCIA CASTAÑEDA MARIA PATRICIA"/>
    <s v="HILUX"/>
    <s v="LALC"/>
    <d v="1899-12-30T09:50:00"/>
    <d v="1899-12-30T14:00:00"/>
    <s v="OMRG"/>
    <n v="2022"/>
    <m/>
    <x v="1"/>
    <x v="0"/>
    <x v="0"/>
    <m/>
    <m/>
    <m/>
    <m/>
    <m/>
    <n v="44958"/>
  </r>
  <r>
    <d v="2023-02-01T00:00:00"/>
    <d v="1899-12-30T09:30:00"/>
    <m/>
    <n v="6599"/>
    <n v="111480"/>
    <x v="3"/>
    <s v="S80"/>
    <s v="EXPRESS"/>
    <s v="DK003257"/>
    <s v="GHX740C"/>
    <s v="ARTEAGA GOMEZ AMELIA PAULA"/>
    <s v="AVANZA"/>
    <s v="JFL"/>
    <d v="1899-12-30T10:40:00"/>
    <d v="1899-12-30T14:00:00"/>
    <s v="OMRG"/>
    <n v="2013"/>
    <m/>
    <x v="1"/>
    <x v="0"/>
    <x v="0"/>
    <m/>
    <m/>
    <m/>
    <m/>
    <m/>
    <n v="44958"/>
  </r>
  <r>
    <d v="2023-02-01T00:00:00"/>
    <d v="1899-12-30T10:00:00"/>
    <m/>
    <n v="1899"/>
    <n v="111450"/>
    <x v="2"/>
    <s v="S30"/>
    <s v="EXPRESS"/>
    <s v="MS047805"/>
    <s v="67L966"/>
    <s v="LLANTYSERV SA DE CV"/>
    <s v="SIENNA HV"/>
    <s v="JFL"/>
    <d v="1899-12-30T10:20:00"/>
    <d v="1899-12-30T14:00:00"/>
    <s v="OMRG"/>
    <n v="2021"/>
    <m/>
    <x v="1"/>
    <x v="0"/>
    <x v="0"/>
    <m/>
    <m/>
    <m/>
    <m/>
    <m/>
    <n v="44958"/>
  </r>
  <r>
    <d v="2023-02-01T00:00:00"/>
    <d v="1899-12-30T10:00:00"/>
    <m/>
    <n v="5330"/>
    <n v="111542"/>
    <x v="3"/>
    <s v="S40"/>
    <m/>
    <s v="J1133753"/>
    <s v="GGJ980D"/>
    <s v="PRODOCSA SA DE CV"/>
    <s v="YARIS"/>
    <s v="ECAZA"/>
    <d v="1899-12-30T11:30:00"/>
    <d v="1899-12-30T14:00:00"/>
    <s v="AC"/>
    <n v="2018"/>
    <m/>
    <x v="1"/>
    <x v="0"/>
    <x v="0"/>
    <m/>
    <m/>
    <m/>
    <m/>
    <m/>
    <n v="44958"/>
  </r>
  <r>
    <d v="2023-02-01T00:00:00"/>
    <d v="1899-12-30T10:30:00"/>
    <m/>
    <n v="2699"/>
    <n v="111550"/>
    <x v="0"/>
    <s v="S50 / A Y B (RESPETAR COSTO ANTERIOR)"/>
    <s v="EXPRESS"/>
    <s v="N1326607"/>
    <s v="EW0575B"/>
    <s v="UPL AGRO SA DE CV"/>
    <s v="HILUX"/>
    <s v="LALC"/>
    <d v="1899-12-30T12:00:00"/>
    <d v="1899-12-30T15:00:00"/>
    <s v="OMRG / TDGR"/>
    <n v="2022"/>
    <m/>
    <x v="1"/>
    <x v="0"/>
    <x v="0"/>
    <m/>
    <m/>
    <m/>
    <m/>
    <m/>
    <n v="44958"/>
  </r>
  <r>
    <d v="2023-02-01T00:00:00"/>
    <d v="1899-12-30T10:30:00"/>
    <m/>
    <n v="3260"/>
    <n v="111552"/>
    <x v="0"/>
    <s v="S20"/>
    <m/>
    <s v="NS092437"/>
    <s v="68L150"/>
    <s v="COMAGRICEN SA DE CV"/>
    <s v="SIENNA HV"/>
    <s v="JFL"/>
    <d v="1899-12-30T11:15:00"/>
    <d v="1899-12-30T14:00:00"/>
    <s v="CAAA"/>
    <n v="2022"/>
    <m/>
    <x v="1"/>
    <x v="0"/>
    <x v="0"/>
    <m/>
    <m/>
    <m/>
    <m/>
    <m/>
    <n v="44958"/>
  </r>
  <r>
    <d v="2023-02-01T00:00:00"/>
    <d v="1899-12-30T10:30:00"/>
    <m/>
    <s v=" -   "/>
    <n v="111570"/>
    <x v="2"/>
    <s v="REVISION DE ALINEACION (VOLANTE CHUECO)"/>
    <m/>
    <s v="NS110925"/>
    <s v="68L588"/>
    <s v="STREIT MEXICO S DE RL DE CV"/>
    <s v="SIENNA HV"/>
    <s v="ECAZA"/>
    <d v="1899-12-30T11:00:00"/>
    <d v="1899-12-30T14:00:00"/>
    <s v="TDGR"/>
    <n v="2022"/>
    <m/>
    <x v="1"/>
    <x v="0"/>
    <x v="1"/>
    <d v="2023-02-01T00:00:00"/>
    <s v="Llamada y Whats"/>
    <s v="si"/>
    <s v="UNIDAD  SI LLEGO A SU CITA , PERO SE ABRIO ORDEN DE RECLAMACIÓN"/>
    <d v="2023-01-31T00:00:00"/>
    <n v="1"/>
  </r>
  <r>
    <d v="2023-02-01T00:00:00"/>
    <d v="1899-12-30T11:00:00"/>
    <m/>
    <n v="754"/>
    <n v="111530"/>
    <x v="2"/>
    <s v="DIAG UNIDAD NO ENCIENDE A LA PRIMERA"/>
    <m/>
    <s v="N1249012"/>
    <s v="GTA127E"/>
    <s v="PSSL SEGURIDAD PRIVADA SA DE CV"/>
    <s v="YARIS"/>
    <s v="JFL"/>
    <d v="1899-12-30T11:15:00"/>
    <s v="DIAG"/>
    <s v="FTP / JOAM"/>
    <n v="2022"/>
    <m/>
    <x v="1"/>
    <x v="0"/>
    <x v="3"/>
    <d v="2023-02-02T00:00:00"/>
    <s v="Llamada y Whats"/>
    <s v="si"/>
    <s v="LA UNIDAD SE ENCUENTRA EN USO DEL TRABAJO Y NO PUEDE LLEGAR  A SU CITA"/>
    <d v="2023-01-30T00:00:00"/>
    <n v="2"/>
  </r>
  <r>
    <d v="2023-02-01T00:00:00"/>
    <d v="1899-12-30T11:00:00"/>
    <m/>
    <n v="1899"/>
    <n v="111561"/>
    <x v="2"/>
    <s v="S90"/>
    <s v="EXPRESS"/>
    <s v="J1609354"/>
    <s v="68L121"/>
    <s v="LOPEZ GUERRERO LUIS ALBERTO"/>
    <s v="PRIUS C"/>
    <s v="LALC"/>
    <d v="1899-12-30T13:30:00"/>
    <d v="1899-12-30T17:00:00"/>
    <s v="OMRG"/>
    <n v="2018"/>
    <m/>
    <x v="1"/>
    <x v="0"/>
    <x v="0"/>
    <m/>
    <m/>
    <m/>
    <m/>
    <m/>
    <n v="44958"/>
  </r>
  <r>
    <d v="2023-02-01T00:00:00"/>
    <d v="1899-12-30T11:30:00"/>
    <m/>
    <n v="1899"/>
    <n v="111556"/>
    <x v="0"/>
    <s v="S10"/>
    <m/>
    <s v="NW219330"/>
    <s v="SP"/>
    <s v="RIVERA CRUZ JULIO CESAR"/>
    <s v="RAV4"/>
    <s v="LALC"/>
    <d v="1899-12-30T12:00:00"/>
    <d v="1899-12-30T17:00:00"/>
    <s v="CAAA"/>
    <n v="2022"/>
    <m/>
    <x v="1"/>
    <x v="0"/>
    <x v="0"/>
    <m/>
    <m/>
    <m/>
    <m/>
    <m/>
    <n v="44958"/>
  </r>
  <r>
    <d v="2023-02-01T00:00:00"/>
    <d v="1899-12-30T11:30:00"/>
    <m/>
    <n v="754"/>
    <n v="111558"/>
    <x v="1"/>
    <s v="DIAG SE DESCARGA BATERIA"/>
    <m/>
    <s v="H3566317"/>
    <s v="GSM762C"/>
    <s v="ESPINOSA INGENIEROS CONSTRUCTORES SA DE"/>
    <s v="PRIUS16-"/>
    <s v="JFL"/>
    <d v="1899-12-30T13:15:00"/>
    <s v="DIAG"/>
    <s v="FTP / JOAM"/>
    <n v="2017"/>
    <m/>
    <x v="1"/>
    <x v="0"/>
    <x v="0"/>
    <m/>
    <m/>
    <m/>
    <m/>
    <m/>
    <n v="44958"/>
  </r>
  <r>
    <d v="2023-02-01T00:00:00"/>
    <d v="1899-12-30T12:00:00"/>
    <m/>
    <n v="6599"/>
    <n v="111551"/>
    <x v="1"/>
    <s v="S80"/>
    <s v="EXPRESS"/>
    <s v="KJ004328"/>
    <s v="GHN088C"/>
    <s v="LOPEZ LEON ROSENDO"/>
    <s v="RAV419-"/>
    <s v="LALC"/>
    <d v="1899-12-30T12:15:00"/>
    <d v="1899-12-30T17:00:00"/>
    <s v="OMRG"/>
    <n v="2019"/>
    <m/>
    <x v="1"/>
    <x v="0"/>
    <x v="0"/>
    <m/>
    <m/>
    <m/>
    <m/>
    <m/>
    <n v="44958"/>
  </r>
  <r>
    <d v="2023-02-01T00:00:00"/>
    <d v="1899-12-30T12:30:00"/>
    <m/>
    <n v="1899"/>
    <n v="111373"/>
    <x v="2"/>
    <s v="S50"/>
    <s v="EXPRESS"/>
    <s v="LS047723"/>
    <s v="GLC148D"/>
    <s v="DIPASA INTERNACIONAL DE MEXICO S.A. DE C"/>
    <s v="SIENNA"/>
    <s v="LALC"/>
    <d v="1899-12-30T14:45:00"/>
    <d v="1899-12-30T18:00:00"/>
    <s v="OMRG"/>
    <n v="2020"/>
    <m/>
    <x v="1"/>
    <x v="0"/>
    <x v="0"/>
    <m/>
    <m/>
    <m/>
    <m/>
    <m/>
    <n v="44958"/>
  </r>
  <r>
    <d v="2023-02-01T00:00:00"/>
    <d v="1899-12-30T12:30:00"/>
    <m/>
    <n v="1899"/>
    <n v="111546"/>
    <x v="1"/>
    <s v="S30"/>
    <s v="EXPRESS"/>
    <s v="N1327866"/>
    <s v="GB6105D"/>
    <s v="GARCIA LOPEZ CRISTINA"/>
    <s v="HILUX"/>
    <s v="JFL"/>
    <d v="1899-12-30T13:15:00"/>
    <d v="1899-12-30T17:00:00"/>
    <s v="OMRG"/>
    <n v="2022"/>
    <m/>
    <x v="1"/>
    <x v="0"/>
    <x v="0"/>
    <m/>
    <m/>
    <m/>
    <m/>
    <m/>
    <n v="44958"/>
  </r>
  <r>
    <d v="2023-02-01T00:00:00"/>
    <d v="1899-12-30T13:00:00"/>
    <m/>
    <n v="5140"/>
    <n v="111548"/>
    <x v="0"/>
    <s v="S100"/>
    <s v="EXPRESS"/>
    <s v="FW299017"/>
    <s v="GUV4595"/>
    <s v="RIOS GRACIA XOCHITL ELVIA"/>
    <s v="RAV4"/>
    <s v="LALC"/>
    <d v="1899-12-30T14:00:00"/>
    <d v="1899-12-30T17:00:00"/>
    <s v="OMRG"/>
    <n v="2015"/>
    <m/>
    <x v="1"/>
    <x v="0"/>
    <x v="0"/>
    <m/>
    <m/>
    <m/>
    <m/>
    <m/>
    <n v="44958"/>
  </r>
  <r>
    <d v="2023-02-01T00:00:00"/>
    <d v="1899-12-30T13:00:00"/>
    <m/>
    <n v="2699"/>
    <n v="111557"/>
    <x v="0"/>
    <s v="S30 / A Y B (RESPETAR COSTO ANTERIOR)"/>
    <m/>
    <s v="NP285445"/>
    <s v="GYM648D"/>
    <s v="KYOHO TOYOTSU MEXICO SA DE CV"/>
    <s v="COROLLA"/>
    <s v="ECAZA"/>
    <d v="1899-12-30T13:15:00"/>
    <d v="1899-12-30T17:00:00"/>
    <s v="CAAA / TDGR"/>
    <n v="2022"/>
    <m/>
    <x v="1"/>
    <x v="0"/>
    <x v="0"/>
    <m/>
    <m/>
    <m/>
    <m/>
    <m/>
    <n v="44958"/>
  </r>
  <r>
    <d v="2023-02-01T00:00:00"/>
    <d v="1899-12-30T14:30:00"/>
    <m/>
    <n v="1899"/>
    <n v="111572"/>
    <x v="2"/>
    <s v="S30"/>
    <s v="SERV. MOVIL"/>
    <s v="MS058520"/>
    <s v="SP"/>
    <s v="TOYOTA MOTOR MANUFACTURING DE GUANAJUATO"/>
    <s v="SIENNA HV"/>
    <s v="ECAZA"/>
    <s v="SERV"/>
    <s v="MOV"/>
    <s v="CSN"/>
    <n v="2021"/>
    <m/>
    <x v="1"/>
    <x v="0"/>
    <x v="0"/>
    <m/>
    <m/>
    <m/>
    <m/>
    <m/>
    <n v="44958"/>
  </r>
  <r>
    <d v="2023-02-01T00:00:00"/>
    <d v="1899-12-30T14:45:00"/>
    <m/>
    <n v="1899"/>
    <n v="111574"/>
    <x v="2"/>
    <s v="S30"/>
    <s v="SERV. MOVIL"/>
    <s v="MW170768"/>
    <s v="V75BJF"/>
    <s v="TOYOTA MOTOR MANUFACTURING DE GUANAJUATO"/>
    <s v="RAV4"/>
    <s v="ECAZA"/>
    <s v="SERV"/>
    <s v="MOV"/>
    <s v="CSN"/>
    <n v="2021"/>
    <m/>
    <x v="1"/>
    <x v="0"/>
    <x v="0"/>
    <m/>
    <m/>
    <m/>
    <m/>
    <m/>
    <n v="44958"/>
  </r>
  <r>
    <d v="2023-02-01T00:00:00"/>
    <d v="1899-12-30T15:00:00"/>
    <m/>
    <n v="3260"/>
    <n v="111575"/>
    <x v="2"/>
    <s v="S20"/>
    <s v="SERV. MOVIL"/>
    <s v="M1321037"/>
    <s v="S31BJM"/>
    <s v="TOYOTA MOTOR MANUFACTURING DE GUANAJUATO"/>
    <s v="HILUX"/>
    <s v="ECAZA"/>
    <s v="SERV"/>
    <s v="MOV"/>
    <s v="CSN"/>
    <n v="2021"/>
    <m/>
    <x v="1"/>
    <x v="0"/>
    <x v="0"/>
    <m/>
    <m/>
    <m/>
    <m/>
    <m/>
    <n v="44958"/>
  </r>
  <r>
    <d v="2023-02-01T00:00:00"/>
    <d v="1899-12-30T15:15:00"/>
    <m/>
    <n v="5330"/>
    <n v="111576"/>
    <x v="2"/>
    <s v="S40"/>
    <s v="SERV. MOVIL"/>
    <s v="MS059259"/>
    <s v="F09BHV"/>
    <s v="TOYOTA MOTOR MANUFACTURING DE GUANAJUATO"/>
    <s v="HIGHLANDER"/>
    <s v="ECAZA"/>
    <s v="SERV"/>
    <s v="MOV"/>
    <s v="CSN"/>
    <n v="2021"/>
    <m/>
    <x v="1"/>
    <x v="0"/>
    <x v="0"/>
    <m/>
    <m/>
    <m/>
    <m/>
    <m/>
    <n v="44958"/>
  </r>
  <r>
    <d v="2023-02-01T00:00:00"/>
    <d v="1899-12-30T15:30:00"/>
    <m/>
    <n v="1899"/>
    <n v="111577"/>
    <x v="2"/>
    <s v="S10"/>
    <s v="SERV. MOVIL"/>
    <s v="NW212120"/>
    <s v="S99BMV"/>
    <s v="TOYOTA MOTOR MANUFACTURING DE GUANAJUATO"/>
    <s v="RAV4"/>
    <s v="ECAZA"/>
    <s v="SERV"/>
    <s v="MOV"/>
    <s v="CSN"/>
    <n v="2022"/>
    <m/>
    <x v="1"/>
    <x v="0"/>
    <x v="0"/>
    <m/>
    <m/>
    <m/>
    <m/>
    <m/>
    <n v="44958"/>
  </r>
  <r>
    <d v="2023-02-01T00:00:00"/>
    <d v="1899-12-30T15:45:00"/>
    <m/>
    <n v="3260"/>
    <n v="111578"/>
    <x v="2"/>
    <s v="S60"/>
    <s v="SERV. MOVIL"/>
    <s v="MW146280"/>
    <s v="K85BHR"/>
    <s v="TOYOTA MOTOR MANUFACTURING DE GUANAJUATO"/>
    <s v="RAV419-"/>
    <s v="ECAZA"/>
    <s v="SERV"/>
    <s v="MOV"/>
    <s v="CSN"/>
    <n v="2021"/>
    <m/>
    <x v="1"/>
    <x v="0"/>
    <x v="0"/>
    <m/>
    <m/>
    <m/>
    <m/>
    <m/>
    <n v="44958"/>
  </r>
  <r>
    <d v="2023-02-01T00:00:00"/>
    <d v="1899-12-30T16:00:00"/>
    <m/>
    <n v="1899"/>
    <n v="111579"/>
    <x v="2"/>
    <s v="S10"/>
    <s v="SERV. MOVIL"/>
    <s v="NW212121"/>
    <s v="J49BKM"/>
    <s v="TOYOTA MOTOR MANUFACTURING DE GUANAJUATO"/>
    <s v="RAV4"/>
    <s v="ECAZA"/>
    <s v="SERV"/>
    <s v="MOV"/>
    <s v="CSN"/>
    <n v="2022"/>
    <m/>
    <x v="1"/>
    <x v="0"/>
    <x v="0"/>
    <m/>
    <m/>
    <m/>
    <m/>
    <m/>
    <n v="44958"/>
  </r>
  <r>
    <d v="2023-02-01T00:00:00"/>
    <d v="1899-12-30T16:15:00"/>
    <m/>
    <n v="3260"/>
    <n v="111580"/>
    <x v="2"/>
    <s v="S60"/>
    <s v="SERV. MOVIL"/>
    <s v="MS040547"/>
    <s v="30F226"/>
    <s v="TOYOTA MOTOR MANUFACTURING DE GUANAJUATO"/>
    <s v="SIENNA HV"/>
    <s v="ECAZA"/>
    <s v="SERV"/>
    <s v="MOV"/>
    <s v="CSN"/>
    <n v="2021"/>
    <m/>
    <x v="1"/>
    <x v="0"/>
    <x v="0"/>
    <m/>
    <m/>
    <m/>
    <m/>
    <m/>
    <n v="44958"/>
  </r>
  <r>
    <d v="2023-02-02T00:00:00"/>
    <d v="1899-12-30T08:30:00"/>
    <m/>
    <n v="3260"/>
    <n v="111463"/>
    <x v="1"/>
    <s v="S60"/>
    <s v="EXPRESS"/>
    <s v="M1321763"/>
    <s v="GS4723C"/>
    <s v="ALLPRINTS SA DE CV"/>
    <s v="HILUX"/>
    <s v="JFL"/>
    <d v="1899-12-30T09:00:00"/>
    <d v="1899-12-30T11:30:00"/>
    <s v="OMRG"/>
    <n v="2021"/>
    <m/>
    <x v="1"/>
    <x v="0"/>
    <x v="0"/>
    <m/>
    <m/>
    <m/>
    <m/>
    <m/>
    <n v="44959"/>
  </r>
  <r>
    <d v="2023-02-02T00:00:00"/>
    <d v="1899-12-30T08:30:00"/>
    <m/>
    <n v="5330"/>
    <n v="111497"/>
    <x v="2"/>
    <s v="S40"/>
    <m/>
    <s v="MW169841"/>
    <s v="GVV924D"/>
    <s v="CASTAÑEDA RAMOS AGUSTIN"/>
    <s v="RAV419-"/>
    <s v="LALC"/>
    <d v="1899-12-30T09:00:00"/>
    <d v="1899-12-30T12:00:00"/>
    <s v="CEPE"/>
    <n v="2021"/>
    <m/>
    <x v="1"/>
    <x v="0"/>
    <x v="0"/>
    <m/>
    <m/>
    <m/>
    <m/>
    <m/>
    <n v="44959"/>
  </r>
  <r>
    <d v="2023-02-02T00:00:00"/>
    <d v="1899-12-30T08:30:00"/>
    <m/>
    <n v="754"/>
    <n v="111503"/>
    <x v="2"/>
    <s v="DIAG. ZUMBIDO EN BALERO LADO DERECHO AL CICRCULAR"/>
    <m/>
    <s v="LP112588"/>
    <s v="GVC008C"/>
    <s v="ALFARO QUEZADA PABLO FRANCISCO"/>
    <s v="COROLLA"/>
    <s v="ECAZA"/>
    <d v="1899-12-30T09:00:00"/>
    <s v="DIAG"/>
    <s v="FTP / JOAM"/>
    <n v="2020"/>
    <m/>
    <x v="1"/>
    <x v="0"/>
    <x v="0"/>
    <m/>
    <m/>
    <m/>
    <m/>
    <m/>
    <n v="44959"/>
  </r>
  <r>
    <d v="2023-02-02T00:00:00"/>
    <d v="1899-12-30T08:45:00"/>
    <m/>
    <n v="1899"/>
    <n v="111523"/>
    <x v="0"/>
    <s v="S30"/>
    <m/>
    <s v="MS054218"/>
    <s v="22L252"/>
    <s v="PROVEEDORA DE SERVICIOS JURIDICOS SC"/>
    <s v="SIENNA HV"/>
    <s v="LALC"/>
    <d v="1899-12-30T09:00:00"/>
    <d v="1899-12-30T12:00:00"/>
    <s v="CSN"/>
    <n v="2021"/>
    <m/>
    <x v="1"/>
    <x v="0"/>
    <x v="0"/>
    <m/>
    <m/>
    <m/>
    <m/>
    <m/>
    <n v="44959"/>
  </r>
  <r>
    <d v="2023-02-02T00:00:00"/>
    <d v="1899-12-30T08:45:00"/>
    <m/>
    <n v="6598"/>
    <n v="111539"/>
    <x v="1"/>
    <s v="S100"/>
    <m/>
    <s v="LS045924"/>
    <s v="GWL329B"/>
    <s v="MENA DIAZ RAFAEL"/>
    <s v="SIENNA"/>
    <s v="JFL"/>
    <d v="1899-12-30T09:00:00"/>
    <d v="1899-12-30T12:00:00"/>
    <s v="AC"/>
    <n v="2020"/>
    <m/>
    <x v="1"/>
    <x v="0"/>
    <x v="0"/>
    <m/>
    <m/>
    <m/>
    <m/>
    <m/>
    <n v="44959"/>
  </r>
  <r>
    <d v="2023-02-02T00:00:00"/>
    <d v="1899-12-30T08:45:00"/>
    <m/>
    <n v="5140"/>
    <n v="111543"/>
    <x v="2"/>
    <s v="S100"/>
    <s v="EXPRESS"/>
    <s v="J0257064"/>
    <s v="JV78528"/>
    <s v="YINSHAN SA DE CV"/>
    <s v="HILUX"/>
    <s v="ECAZA"/>
    <d v="1899-12-30T09:45:00"/>
    <d v="1899-12-30T12:00:00"/>
    <s v="OMRG"/>
    <n v="2018"/>
    <m/>
    <x v="1"/>
    <x v="0"/>
    <x v="0"/>
    <m/>
    <m/>
    <m/>
    <m/>
    <m/>
    <n v="44959"/>
  </r>
  <r>
    <d v="2023-02-02T00:00:00"/>
    <d v="1899-12-30T09:00:00"/>
    <m/>
    <n v="1899"/>
    <n v="111545"/>
    <x v="0"/>
    <s v="S170"/>
    <m/>
    <s v="K6204264"/>
    <s v="GLC158D"/>
    <s v="SIGMA QUALITY ASSISTANCE SA DE CV"/>
    <s v="HIACE"/>
    <s v="LALC"/>
    <d v="1899-12-30T09:15:00"/>
    <d v="1899-12-30T12:00:00"/>
    <s v="CAAA"/>
    <n v="2019"/>
    <m/>
    <x v="1"/>
    <x v="0"/>
    <x v="0"/>
    <m/>
    <m/>
    <m/>
    <m/>
    <m/>
    <n v="44959"/>
  </r>
  <r>
    <d v="2023-02-02T00:00:00"/>
    <d v="1899-12-30T09:00:00"/>
    <m/>
    <n v="3260"/>
    <n v="111588"/>
    <x v="0"/>
    <s v="S20"/>
    <m/>
    <s v="N0425289"/>
    <s v="GC5930D"/>
    <s v="HERNANDEZ ALVAREZ JESSICA VIRIDIANA"/>
    <s v="HILUX"/>
    <s v="ECAZA"/>
    <d v="1899-12-30T09:15:00"/>
    <d v="1899-12-30T14:00:00"/>
    <s v="TDGR"/>
    <n v="2022"/>
    <m/>
    <x v="1"/>
    <x v="0"/>
    <x v="0"/>
    <m/>
    <m/>
    <m/>
    <m/>
    <m/>
    <n v="44959"/>
  </r>
  <r>
    <d v="2023-02-02T00:00:00"/>
    <d v="1899-12-30T09:00:00"/>
    <m/>
    <n v="1899"/>
    <n v="111613"/>
    <x v="0"/>
    <s v="S130"/>
    <s v="EXPRESS"/>
    <s v="GY138503"/>
    <s v="GGA7836"/>
    <s v="FRIAS RUIZ ANA KAREN"/>
    <s v="YARIS R"/>
    <s v="JFL"/>
    <d v="1899-12-30T09:20:00"/>
    <d v="1899-12-30T11:45:00"/>
    <s v="OMRG"/>
    <n v="2016"/>
    <m/>
    <x v="1"/>
    <x v="0"/>
    <x v="0"/>
    <m/>
    <m/>
    <m/>
    <m/>
    <m/>
    <n v="44959"/>
  </r>
  <r>
    <d v="2023-02-02T00:00:00"/>
    <d v="1899-12-30T09:15:00"/>
    <m/>
    <n v="2849"/>
    <n v="111610"/>
    <x v="0"/>
    <s v="S130 / A Y B"/>
    <m/>
    <s v="FU492585"/>
    <s v="GRJ410C"/>
    <s v="KINNEY GARCIA MARIA GUADALUPE"/>
    <s v="CAMRY"/>
    <s v="LALC"/>
    <d v="1899-12-30T10:15:00"/>
    <d v="1899-12-30T15:00:00"/>
    <s v="CAAA / TDGR"/>
    <n v="2015"/>
    <m/>
    <x v="1"/>
    <x v="0"/>
    <x v="0"/>
    <m/>
    <m/>
    <m/>
    <m/>
    <m/>
    <n v="44959"/>
  </r>
  <r>
    <d v="2023-02-02T00:00:00"/>
    <d v="1899-12-30T09:15:00"/>
    <m/>
    <n v="1899"/>
    <n v="111618"/>
    <x v="1"/>
    <s v="S30"/>
    <m/>
    <s v="MK019328"/>
    <s v="GLB947E"/>
    <s v="GUERRERO MORALES MA LOURDES"/>
    <s v="AVANZA"/>
    <s v="JFL"/>
    <d v="1899-12-30T11:00:00"/>
    <d v="1899-12-30T14:00:00"/>
    <s v="CAAA"/>
    <n v="2021"/>
    <m/>
    <x v="1"/>
    <x v="0"/>
    <x v="0"/>
    <m/>
    <m/>
    <m/>
    <m/>
    <m/>
    <n v="44959"/>
  </r>
  <r>
    <d v="2023-02-02T00:00:00"/>
    <d v="1899-12-30T09:15:00"/>
    <m/>
    <n v="1899"/>
    <n v="111625"/>
    <x v="3"/>
    <s v="S110"/>
    <m/>
    <s v="MJ012337"/>
    <s v="65L769"/>
    <s v="PATIÑO AMAYA ARISTOTELES"/>
    <s v="COROLLA HV"/>
    <s v="ECAZA"/>
    <d v="1899-12-30T10:30:00"/>
    <d v="1899-12-30T14:00:00"/>
    <s v="CEPE"/>
    <n v="2021"/>
    <m/>
    <x v="1"/>
    <x v="0"/>
    <x v="0"/>
    <m/>
    <m/>
    <m/>
    <m/>
    <m/>
    <n v="44959"/>
  </r>
  <r>
    <d v="2023-02-02T00:00:00"/>
    <d v="1899-12-30T09:30:00"/>
    <m/>
    <n v="3260"/>
    <n v="111509"/>
    <x v="0"/>
    <s v="S60"/>
    <m/>
    <s v="KU520604"/>
    <s v="08F457"/>
    <s v="YUSEN LOGISTICS (MEXICO) S.A. DE C.V."/>
    <s v="CAMRY"/>
    <s v="LALC"/>
    <d v="1899-12-30T10:30:00"/>
    <d v="1899-12-30T14:00:00"/>
    <s v="AC"/>
    <n v="2019"/>
    <m/>
    <x v="1"/>
    <x v="0"/>
    <x v="0"/>
    <m/>
    <m/>
    <m/>
    <m/>
    <m/>
    <n v="44959"/>
  </r>
  <r>
    <d v="2023-02-02T00:00:00"/>
    <d v="1899-12-30T09:30:00"/>
    <m/>
    <n v="5330"/>
    <n v="111583"/>
    <x v="1"/>
    <s v="S40"/>
    <m/>
    <s v="N6005084"/>
    <s v="GN9592C"/>
    <s v="MAYOREO DE DULCES S.A. DE C.V."/>
    <s v="HIACE"/>
    <s v="ECAZA"/>
    <d v="1899-12-30T09:45:00"/>
    <d v="1899-12-30T15:00:00"/>
    <s v="CSN"/>
    <n v="2022"/>
    <m/>
    <x v="1"/>
    <x v="0"/>
    <x v="0"/>
    <m/>
    <m/>
    <m/>
    <m/>
    <m/>
    <n v="44959"/>
  </r>
  <r>
    <d v="2023-02-02T00:00:00"/>
    <d v="1899-12-30T09:30:00"/>
    <m/>
    <n v="4814"/>
    <n v="111592"/>
    <x v="1"/>
    <s v="S20 / DIAG / A Y B (RESPETAR COSTO ANTERIOR)"/>
    <m/>
    <s v="N1328033"/>
    <s v="GB6111D"/>
    <s v="MANTENIMIENTO AVICOLA, PORCICOLA Y PLOM"/>
    <s v="HILUX"/>
    <s v="JFL"/>
    <d v="1899-12-30T16:00:00"/>
    <s v="DIAG"/>
    <s v="FTP / TDGR"/>
    <n v="2022"/>
    <m/>
    <x v="1"/>
    <x v="0"/>
    <x v="0"/>
    <m/>
    <m/>
    <m/>
    <m/>
    <m/>
    <n v="44959"/>
  </r>
  <r>
    <d v="2023-02-02T00:00:00"/>
    <d v="1899-12-30T09:45:00"/>
    <m/>
    <n v="2849"/>
    <n v="111628"/>
    <x v="1"/>
    <s v="S30 / A Y B"/>
    <m/>
    <s v="N0426436"/>
    <s v="GC2701D"/>
    <s v="FLETES Y FORRAJES SA DE CV"/>
    <s v="HILUX"/>
    <s v="JFL"/>
    <d v="1899-12-30T11:30:00"/>
    <d v="1899-12-30T15:00:00"/>
    <s v="AC / TDGR"/>
    <n v="202"/>
    <m/>
    <x v="1"/>
    <x v="0"/>
    <x v="0"/>
    <m/>
    <m/>
    <m/>
    <m/>
    <m/>
    <n v="44959"/>
  </r>
  <r>
    <d v="2023-02-02T00:00:00"/>
    <d v="1899-12-30T10:00:00"/>
    <m/>
    <n v="1899"/>
    <n v="111333"/>
    <x v="2"/>
    <s v="S30"/>
    <s v="EXPRESS"/>
    <s v="M1217125"/>
    <s v="GHY270E"/>
    <s v="LEON NARVAEZ IDALMY ASIRY"/>
    <s v="YARIS"/>
    <s v="LALC"/>
    <d v="1899-12-30T11:15:00"/>
    <d v="1899-12-30T18:00:00"/>
    <s v="OMRG"/>
    <n v="2021"/>
    <m/>
    <x v="1"/>
    <x v="0"/>
    <x v="0"/>
    <m/>
    <m/>
    <m/>
    <m/>
    <m/>
    <n v="44959"/>
  </r>
  <r>
    <d v="2023-02-02T00:00:00"/>
    <d v="1899-12-30T10:00:00"/>
    <m/>
    <n v="5330"/>
    <n v="111553"/>
    <x v="0"/>
    <s v="S40"/>
    <s v="EXPRESS"/>
    <s v="LU907503"/>
    <s v="GUJ020C"/>
    <s v="DISTRIBUIDORA DE CERVEZAS Y BEBIDAS S.A"/>
    <s v="CAMRY"/>
    <s v="JFL"/>
    <d v="1899-12-30T10:30:00"/>
    <d v="1899-12-30T14:00:00"/>
    <s v="OMRG"/>
    <n v="2020"/>
    <m/>
    <x v="1"/>
    <x v="0"/>
    <x v="0"/>
    <m/>
    <m/>
    <m/>
    <m/>
    <m/>
    <n v="44959"/>
  </r>
  <r>
    <d v="2023-02-02T00:00:00"/>
    <d v="1899-12-30T10:00:00"/>
    <m/>
    <n v="1899"/>
    <n v="111612"/>
    <x v="1"/>
    <s v="S30"/>
    <m/>
    <s v="N1327866"/>
    <s v="GB6105D"/>
    <s v="GARCIA LOPEZ CRISTINA"/>
    <s v="HILUX"/>
    <s v="ECAZA"/>
    <d v="1899-12-30T11:30:00"/>
    <d v="1899-12-30T15:00:00"/>
    <s v="CAAA"/>
    <n v="2022"/>
    <m/>
    <x v="1"/>
    <x v="0"/>
    <x v="0"/>
    <m/>
    <m/>
    <m/>
    <m/>
    <m/>
    <n v="44959"/>
  </r>
  <r>
    <d v="2023-02-02T00:00:00"/>
    <d v="1899-12-30T10:30:00"/>
    <m/>
    <n v="754"/>
    <n v="111532"/>
    <x v="2"/>
    <s v="DIAG TESTIGO ENCENDIDO (CHECK ENGINE)"/>
    <m/>
    <s v="GY110696"/>
    <s v="GWA9164"/>
    <s v="CRUZ GARCIA DANIEL ISAAC"/>
    <s v="YARIS R"/>
    <s v="ECAZA"/>
    <d v="1899-12-30T11:00:00"/>
    <s v="DIAG"/>
    <s v="FTP / JOAM"/>
    <n v="2016"/>
    <m/>
    <x v="1"/>
    <x v="0"/>
    <x v="3"/>
    <d v="2023-02-02T00:00:00"/>
    <s v="Llamada y Whats"/>
    <s v="si"/>
    <s v="SE  CORRIJIO LA FALLA "/>
    <d v="2023-01-26T00:00:00"/>
    <n v="7"/>
  </r>
  <r>
    <d v="2023-02-02T00:00:00"/>
    <d v="1899-12-30T10:30:00"/>
    <m/>
    <n v="1899"/>
    <n v="111547"/>
    <x v="0"/>
    <s v="S50"/>
    <m/>
    <s v="MS089762"/>
    <s v="GYC008D"/>
    <s v="GRUPO CONSTRUCTOR MOARCI SA DE CV"/>
    <s v="HIGHLANDER"/>
    <s v="LALC"/>
    <d v="1899-12-30T11:15:00"/>
    <d v="1899-12-30T17:00:00"/>
    <s v="AC"/>
    <n v="2021"/>
    <m/>
    <x v="1"/>
    <x v="0"/>
    <x v="0"/>
    <m/>
    <m/>
    <m/>
    <m/>
    <m/>
    <n v="44959"/>
  </r>
  <r>
    <d v="2023-02-02T00:00:00"/>
    <d v="1899-12-30T10:30:00"/>
    <m/>
    <n v="6599"/>
    <n v="111586"/>
    <x v="2"/>
    <s v="S80 / LIMPIEZA CUERPO ACELERACION"/>
    <m/>
    <s v="MK018128"/>
    <s v="SRX561A"/>
    <s v="CORPORATIVO INTEGRAL CSI SA DE CV"/>
    <s v="AVANZA"/>
    <s v="JFL"/>
    <d v="1899-12-30T10:45:00"/>
    <d v="1899-12-30T16:00:00"/>
    <s v="CEPE"/>
    <n v="2021"/>
    <m/>
    <x v="1"/>
    <x v="0"/>
    <x v="0"/>
    <m/>
    <m/>
    <m/>
    <m/>
    <m/>
    <n v="44959"/>
  </r>
  <r>
    <d v="2023-02-02T00:00:00"/>
    <d v="1899-12-30T11:00:00"/>
    <m/>
    <n v="5330"/>
    <n v="111290"/>
    <x v="0"/>
    <s v="S40"/>
    <s v="EXPRESS"/>
    <s v="L3126475"/>
    <s v="65L041"/>
    <s v="RODRIGUEZ QUIÑONES LUVIA"/>
    <s v="PRIUS16-"/>
    <s v="LALC"/>
    <d v="1899-12-30T11:30:00"/>
    <d v="1899-12-30T14:00:00"/>
    <s v="OMRG"/>
    <n v="2020"/>
    <m/>
    <x v="1"/>
    <x v="0"/>
    <x v="0"/>
    <m/>
    <m/>
    <m/>
    <m/>
    <m/>
    <n v="44959"/>
  </r>
  <r>
    <d v="2023-02-02T00:00:00"/>
    <d v="1899-12-30T11:00:00"/>
    <m/>
    <n v="1899"/>
    <n v="111593"/>
    <x v="0"/>
    <s v="S130"/>
    <m/>
    <s v="LP073429"/>
    <s v="GSN946C"/>
    <s v="IMPAGTA S DE RL DE CV"/>
    <s v="COROLLA"/>
    <s v="JFL"/>
    <d v="1899-12-30T12:00:00"/>
    <d v="1899-12-30T17:00:00"/>
    <s v="CSN"/>
    <n v="2020"/>
    <m/>
    <x v="1"/>
    <x v="0"/>
    <x v="0"/>
    <m/>
    <m/>
    <m/>
    <m/>
    <m/>
    <n v="44959"/>
  </r>
  <r>
    <d v="2023-02-02T00:00:00"/>
    <d v="1899-12-30T11:00:00"/>
    <m/>
    <n v="3260"/>
    <n v="111620"/>
    <x v="2"/>
    <s v="S140"/>
    <m/>
    <s v="LU523436"/>
    <s v="66L667"/>
    <s v="SIN TRAB LIN TRAN REP MEX SEC 0 B"/>
    <s v="CAMRY HV"/>
    <s v="ECAZA"/>
    <d v="1899-12-30T12:00:00"/>
    <d v="1899-12-30T15:45:00"/>
    <s v="CAAA"/>
    <n v="2020"/>
    <m/>
    <x v="1"/>
    <x v="0"/>
    <x v="0"/>
    <m/>
    <m/>
    <m/>
    <m/>
    <m/>
    <n v="44959"/>
  </r>
  <r>
    <d v="2023-02-02T00:00:00"/>
    <d v="1899-12-30T11:30:00"/>
    <m/>
    <n v="5330"/>
    <n v="111608"/>
    <x v="1"/>
    <s v="S40"/>
    <s v="EXPRESS"/>
    <s v="MS066475"/>
    <s v="GYX668D"/>
    <s v="GARCIA FLORES JESUS ALEJANDRO"/>
    <s v="SIENNA HV"/>
    <s v="ECAZA"/>
    <d v="1899-12-30T13:05:00"/>
    <d v="1899-12-30T17:00:00"/>
    <s v="OMRG"/>
    <n v="2021"/>
    <m/>
    <x v="1"/>
    <x v="0"/>
    <x v="0"/>
    <m/>
    <m/>
    <m/>
    <m/>
    <m/>
    <n v="44959"/>
  </r>
  <r>
    <d v="2023-02-02T00:00:00"/>
    <d v="1899-12-30T11:30:00"/>
    <m/>
    <n v="1899"/>
    <n v="111611"/>
    <x v="1"/>
    <s v="S10"/>
    <s v="EXPRESS"/>
    <s v="N0428644"/>
    <s v="SP"/>
    <s v="REYNOSO AYALA SUSANA"/>
    <s v="HILUX"/>
    <s v="LALC"/>
    <d v="1899-12-30T12:10:00"/>
    <d v="1899-12-30T16:00:00"/>
    <s v="OMRG"/>
    <n v="2022"/>
    <m/>
    <x v="1"/>
    <x v="0"/>
    <x v="0"/>
    <m/>
    <m/>
    <m/>
    <m/>
    <m/>
    <n v="44959"/>
  </r>
  <r>
    <d v="2023-02-02T00:00:00"/>
    <d v="1899-12-30T12:00:00"/>
    <m/>
    <n v="1899"/>
    <n v="111599"/>
    <x v="0"/>
    <s v="S110"/>
    <s v="EXPRESS"/>
    <s v="ES440181"/>
    <s v="GTM313E"/>
    <s v="IRMA ARACELI CHAVEZ TAPIA"/>
    <s v="SIENNA"/>
    <s v="JFL"/>
    <d v="1899-12-30T12:45:00"/>
    <d v="1899-12-30T17:00:00"/>
    <s v="OMRG"/>
    <n v="2014"/>
    <m/>
    <x v="1"/>
    <x v="0"/>
    <x v="0"/>
    <m/>
    <m/>
    <m/>
    <m/>
    <m/>
    <n v="44959"/>
  </r>
  <r>
    <d v="2023-02-02T00:00:00"/>
    <d v="1899-12-30T12:30:00"/>
    <m/>
    <n v="754"/>
    <n v="111566"/>
    <x v="2"/>
    <s v="DIAG. RECHINIDO EN BALATAS TRASERAS"/>
    <m/>
    <s v="K0185381"/>
    <s v="GW8530B"/>
    <s v="AGRO CULTIVOS DEL BAJIO S.P.R DE R.L DE"/>
    <s v="HILUX"/>
    <s v="ECAZA"/>
    <d v="1899-12-30T13:00:00"/>
    <s v="DIAG"/>
    <s v="FTP / JOAM"/>
    <n v="2019"/>
    <m/>
    <x v="1"/>
    <x v="0"/>
    <x v="0"/>
    <m/>
    <m/>
    <m/>
    <m/>
    <m/>
    <n v="44959"/>
  </r>
  <r>
    <d v="2023-02-02T00:00:00"/>
    <d v="1899-12-30T13:00:00"/>
    <m/>
    <n v="2699"/>
    <n v="111559"/>
    <x v="0"/>
    <s v="S110 / A Y B (RESPETAR COSTO ANTERIOR)"/>
    <m/>
    <s v="KP872440"/>
    <s v="GRW205D"/>
    <s v="KYOHO TOYOTSU MEXICO"/>
    <s v="COROLLA"/>
    <s v="ECAZA"/>
    <d v="1899-12-30T13:15:00"/>
    <d v="1899-12-30T16:00:00"/>
    <s v="CEPE / TDGR"/>
    <n v="2019"/>
    <m/>
    <x v="1"/>
    <x v="0"/>
    <x v="0"/>
    <m/>
    <m/>
    <m/>
    <m/>
    <m/>
    <n v="44959"/>
  </r>
  <r>
    <d v="2023-02-02T00:00:00"/>
    <d v="1899-12-30T13:30:00"/>
    <m/>
    <n v="3260"/>
    <n v="111617"/>
    <x v="2"/>
    <s v="S20"/>
    <m/>
    <s v="NT013748"/>
    <s v="GS5886C"/>
    <s v="ORTEGA JIMENEZ ALICIA"/>
    <s v="TACOMA"/>
    <s v="LALC"/>
    <d v="1899-12-30T14:00:00"/>
    <d v="1899-12-30T17:00:00"/>
    <s v="AC"/>
    <n v="2022"/>
    <m/>
    <x v="1"/>
    <x v="0"/>
    <x v="0"/>
    <m/>
    <m/>
    <m/>
    <m/>
    <m/>
    <n v="44959"/>
  </r>
  <r>
    <d v="2023-02-02T00:00:00"/>
    <d v="1899-12-30T14:30:00"/>
    <m/>
    <n v="754"/>
    <n v="111143"/>
    <x v="1"/>
    <s v="DIAG. CONFIGURACIÓN DE BLUETOOTH AL TELEFONO EN EL ESTEREO"/>
    <m/>
    <s v="NJ040060"/>
    <s v="NZM9596"/>
    <s v="HERNANDEZ MARTINEZ MA. GUADALUPE"/>
    <s v="COROLLA HV"/>
    <s v="JFL"/>
    <d v="1899-12-30T14:45:00"/>
    <s v="DIAG"/>
    <s v="JOAM"/>
    <n v="2022"/>
    <m/>
    <x v="1"/>
    <x v="0"/>
    <x v="0"/>
    <m/>
    <m/>
    <m/>
    <m/>
    <m/>
    <n v="44959"/>
  </r>
  <r>
    <d v="2023-02-02T00:00:00"/>
    <d v="1899-12-30T16:00:00"/>
    <m/>
    <n v="754"/>
    <n v="111582"/>
    <x v="0"/>
    <s v="DIAG. EN AC (NO ENFRIA) (SOLO SE RECIBE)"/>
    <m/>
    <s v="GP473324"/>
    <s v="GRK842D"/>
    <s v="GAMEZ MARTINEZ JOSE MANUEL"/>
    <s v="COROLLA"/>
    <s v="ECAZA"/>
    <s v="SOLO SE"/>
    <s v="RECIBE"/>
    <s v="FTP / JOAM"/>
    <n v="2016"/>
    <m/>
    <x v="1"/>
    <x v="0"/>
    <x v="5"/>
    <d v="2023-02-23T00:00:00"/>
    <s v="Llamada y Whats"/>
    <s v="si"/>
    <s v="POR TEMA DE TRABAJO NO ALCANZA A LLEGAR"/>
    <d v="2023-01-30T00:00:00"/>
    <n v="3"/>
  </r>
  <r>
    <d v="2023-02-03T00:00:00"/>
    <d v="1899-12-30T08:00:00"/>
    <m/>
    <n v="2699"/>
    <n v="111292"/>
    <x v="0"/>
    <s v="S50 / A Y B (RESPETAR COSTO ANTERIOR)"/>
    <m/>
    <s v="JM128749"/>
    <s v="MU9973W"/>
    <s v="MARTINEZ GUZMAN JOSE LUIS"/>
    <s v="TACOMA"/>
    <s v="JFL"/>
    <d v="1899-12-30T08:15:00"/>
    <d v="1899-12-30T11:30:00"/>
    <s v="CAAA / TDGR"/>
    <n v="2018"/>
    <m/>
    <x v="1"/>
    <x v="0"/>
    <x v="5"/>
    <d v="2023-03-01T00:00:00"/>
    <s v="whats"/>
    <s v="si"/>
    <s v="por tema de trabajo salio de la ciudad, el marca en unos dias para re programar"/>
    <d v="2023-01-23T00:00:00"/>
    <n v="11"/>
  </r>
  <r>
    <d v="2023-02-03T00:00:00"/>
    <d v="1899-12-30T08:00:00"/>
    <m/>
    <n v="3260"/>
    <n v="111499"/>
    <x v="3"/>
    <s v="S60"/>
    <m/>
    <s v="LP091618"/>
    <s v="GHR778C"/>
    <s v="MARTINEZ CHIMAL ALEJANDRA"/>
    <s v="COROLLA"/>
    <s v="ECAZA"/>
    <d v="1899-12-30T08:30:00"/>
    <d v="1899-12-30T11:00:00"/>
    <s v="CEPE"/>
    <n v="2020"/>
    <m/>
    <x v="1"/>
    <x v="0"/>
    <x v="0"/>
    <m/>
    <m/>
    <m/>
    <m/>
    <m/>
    <n v="44960"/>
  </r>
  <r>
    <d v="2023-02-03T00:00:00"/>
    <d v="1899-12-30T08:00:00"/>
    <m/>
    <n v="5140"/>
    <n v="111508"/>
    <x v="3"/>
    <s v="S100"/>
    <s v="EXPRESS"/>
    <s v="H0250715"/>
    <s v="GU3818A"/>
    <s v="SANCHEZ BERNAL JOSE"/>
    <s v="HILUX"/>
    <s v="LALC"/>
    <d v="1899-12-30T08:30:00"/>
    <d v="1899-12-30T11:00:00"/>
    <s v="OMRG"/>
    <n v="2017"/>
    <m/>
    <x v="1"/>
    <x v="0"/>
    <x v="0"/>
    <m/>
    <m/>
    <m/>
    <m/>
    <m/>
    <n v="44960"/>
  </r>
  <r>
    <d v="2023-02-03T00:00:00"/>
    <d v="1899-12-30T08:15:00"/>
    <m/>
    <n v="2653"/>
    <n v="111540"/>
    <x v="2"/>
    <s v="S70 / DIAG. BATERIA (SE DESCARGA)"/>
    <m/>
    <s v="K1150092"/>
    <s v="GPK556C"/>
    <s v="HERNANDEZ RUIZ JOSE JESUS"/>
    <s v="YARIS"/>
    <s v="ECAZA"/>
    <d v="1899-12-30T12:00:00"/>
    <s v="DIAG"/>
    <s v="FTP /JOAM / CSN"/>
    <n v="2019"/>
    <m/>
    <x v="1"/>
    <x v="0"/>
    <x v="0"/>
    <m/>
    <m/>
    <m/>
    <m/>
    <m/>
    <n v="44960"/>
  </r>
  <r>
    <d v="2023-02-03T00:00:00"/>
    <d v="1899-12-30T08:15:00"/>
    <m/>
    <n v="1899"/>
    <n v="111629"/>
    <x v="0"/>
    <s v="S110"/>
    <m/>
    <s v="K1176581"/>
    <s v="GNX555E"/>
    <s v="GALLARDO HERNANDEZ ROBERTO"/>
    <s v="YARIS"/>
    <s v="LALC"/>
    <d v="1899-12-30T08:30:00"/>
    <d v="1899-12-30T11:30:00"/>
    <s v="AC"/>
    <n v="2019"/>
    <m/>
    <x v="1"/>
    <x v="0"/>
    <x v="0"/>
    <m/>
    <m/>
    <m/>
    <m/>
    <m/>
    <n v="44960"/>
  </r>
  <r>
    <d v="2023-02-03T00:00:00"/>
    <d v="1899-12-30T08:15:00"/>
    <m/>
    <n v="3260"/>
    <n v="111631"/>
    <x v="3"/>
    <s v="S60"/>
    <m/>
    <s v="L1196315"/>
    <s v="GLD644D"/>
    <s v="ORTIZ RENDON SANDRA"/>
    <s v="YARIS"/>
    <s v="JFL"/>
    <d v="1899-12-30T09:15:00"/>
    <d v="1899-12-30T12:00:00"/>
    <s v="CSN"/>
    <n v="2020"/>
    <m/>
    <x v="1"/>
    <x v="0"/>
    <x v="0"/>
    <m/>
    <m/>
    <m/>
    <m/>
    <m/>
    <n v="44960"/>
  </r>
  <r>
    <d v="2023-02-03T00:00:00"/>
    <d v="1899-12-30T08:30:00"/>
    <m/>
    <n v="6090"/>
    <n v="111527"/>
    <x v="1"/>
    <s v="S100 / A Y B "/>
    <s v="EXPRESS"/>
    <s v="N4001540"/>
    <s v="SY5278C"/>
    <s v="AGRO QUERETANA, S. DE R.L. DE C.V."/>
    <s v="HILUXD"/>
    <s v="JFL"/>
    <d v="1899-12-30T09:00:00"/>
    <d v="1899-12-30T12:00:00"/>
    <s v="OMRG / TDGR"/>
    <n v="2022"/>
    <m/>
    <x v="1"/>
    <x v="0"/>
    <x v="0"/>
    <m/>
    <m/>
    <m/>
    <m/>
    <m/>
    <n v="44960"/>
  </r>
  <r>
    <d v="2023-02-03T00:00:00"/>
    <d v="1899-12-30T08:30:00"/>
    <m/>
    <n v="1899"/>
    <n v="111600"/>
    <x v="1"/>
    <s v="S30"/>
    <m/>
    <s v="NP117296"/>
    <s v="GTA126E"/>
    <s v="PSSL SEGURIDAD PRIVADA SA DE CV"/>
    <s v="COROLLA"/>
    <s v="LALC"/>
    <d v="1899-12-30T09:00:00"/>
    <d v="1899-12-30T12:00:00"/>
    <s v="CAAA"/>
    <n v="2022"/>
    <m/>
    <x v="1"/>
    <x v="0"/>
    <x v="0"/>
    <m/>
    <m/>
    <m/>
    <m/>
    <m/>
    <n v="44960"/>
  </r>
  <r>
    <d v="2023-02-03T00:00:00"/>
    <d v="1899-12-30T08:45:00"/>
    <m/>
    <n v="0"/>
    <n v="111533"/>
    <x v="2"/>
    <s v="REEMP DE BUJIA"/>
    <m/>
    <s v="L0007033"/>
    <m/>
    <s v="IDEAS Y PLANEACION EN CONSTRUCCION"/>
    <s v="HILUX"/>
    <s v="JFL"/>
    <d v="1899-12-30T09:15:00"/>
    <d v="1899-12-30T12:00:00"/>
    <s v="CEPE"/>
    <n v="2020"/>
    <m/>
    <x v="1"/>
    <x v="0"/>
    <x v="0"/>
    <m/>
    <m/>
    <m/>
    <m/>
    <m/>
    <n v="44960"/>
  </r>
  <r>
    <d v="2023-02-03T00:00:00"/>
    <d v="1899-12-30T08:45:00"/>
    <m/>
    <n v="5330"/>
    <n v="111638"/>
    <x v="1"/>
    <s v="S120"/>
    <s v="EXPRESS"/>
    <s v="DD545675"/>
    <s v="GTE934C"/>
    <s v="HERNANDEZ HERNANDEZ EFRAIN"/>
    <s v="YARIS"/>
    <s v="ECAZA"/>
    <d v="1899-12-30T09:30:00"/>
    <d v="1899-12-30T12:00:00"/>
    <s v="OMRG"/>
    <n v="2013"/>
    <m/>
    <x v="1"/>
    <x v="0"/>
    <x v="0"/>
    <m/>
    <m/>
    <m/>
    <m/>
    <m/>
    <n v="44960"/>
  </r>
  <r>
    <d v="2023-02-03T00:00:00"/>
    <d v="1899-12-30T08:45:00"/>
    <m/>
    <n v="1899"/>
    <n v="111647"/>
    <x v="0"/>
    <s v="S50"/>
    <m/>
    <s v="MW223028"/>
    <s v="GKK525E"/>
    <s v="VARGAS VARELA RITO"/>
    <s v="RAV419-"/>
    <s v="LALC"/>
    <d v="1899-12-30T10:00:00"/>
    <d v="1899-12-30T14:00:00"/>
    <s v="CEPE"/>
    <n v="2021"/>
    <m/>
    <x v="1"/>
    <x v="0"/>
    <x v="0"/>
    <m/>
    <m/>
    <m/>
    <m/>
    <m/>
    <n v="44960"/>
  </r>
  <r>
    <d v="2023-02-03T00:00:00"/>
    <d v="1899-12-30T09:00:00"/>
    <m/>
    <n v="1899"/>
    <n v="111237"/>
    <x v="3"/>
    <s v="S30"/>
    <m/>
    <s v="MK012486"/>
    <s v="GLB768E"/>
    <s v="JARAMILLO GARCIA BERNARDO"/>
    <s v="AVANZA"/>
    <s v="ECAZA"/>
    <d v="1899-12-30T09:15:00"/>
    <d v="1899-12-30T12:00:00"/>
    <s v="AC"/>
    <n v="2021"/>
    <m/>
    <x v="1"/>
    <x v="0"/>
    <x v="0"/>
    <m/>
    <m/>
    <m/>
    <m/>
    <m/>
    <n v="44960"/>
  </r>
  <r>
    <d v="2023-02-03T00:00:00"/>
    <d v="1899-12-30T09:00:00"/>
    <m/>
    <n v="6599"/>
    <n v="111634"/>
    <x v="0"/>
    <s v="S80"/>
    <m/>
    <s v="JP754398"/>
    <s v="GGH578D"/>
    <s v="RICO GOMEZ ALEJANDRO"/>
    <s v="COROLLA"/>
    <s v="LALC"/>
    <d v="1899-12-30T09:45:00"/>
    <d v="1899-12-30T12:00:00"/>
    <s v="CAAA"/>
    <n v="2018"/>
    <m/>
    <x v="1"/>
    <x v="0"/>
    <x v="0"/>
    <m/>
    <m/>
    <m/>
    <m/>
    <m/>
    <n v="44960"/>
  </r>
  <r>
    <d v="2023-02-03T00:00:00"/>
    <d v="1899-12-30T09:30:00"/>
    <m/>
    <n v="6090"/>
    <n v="111595"/>
    <x v="2"/>
    <s v="S100 / A Y B"/>
    <m/>
    <s v="H1075089"/>
    <s v="GGE386D"/>
    <s v="FLORES GUTIERREZ AIDE ELIZABETH"/>
    <s v="YARIS"/>
    <s v="ECAZA"/>
    <d v="1899-12-30T10:00:00"/>
    <d v="1899-12-30T14:00:00"/>
    <s v="AC / TDGR"/>
    <n v="2017"/>
    <m/>
    <x v="1"/>
    <x v="0"/>
    <x v="4"/>
    <d v="2023-02-04T00:00:00"/>
    <s v="Llamada y Whats"/>
    <s v="si"/>
    <s v="SE  OCUPO LA UNIDAD EN EL TRABAJO"/>
    <d v="2023-02-01T00:00:00"/>
    <n v="2"/>
  </r>
  <r>
    <d v="2023-02-03T00:00:00"/>
    <d v="1899-12-30T09:30:00"/>
    <m/>
    <n v="1899"/>
    <n v="111597"/>
    <x v="2"/>
    <s v="S90"/>
    <s v="EXPRESS"/>
    <s v="J1609354"/>
    <s v="68L121"/>
    <s v="LOPEZ GUERRERO LUIS ALBERTO"/>
    <s v="PRIUS C"/>
    <s v="LALC"/>
    <d v="1899-12-30T10:30:00"/>
    <d v="1899-12-30T14:00:00"/>
    <s v="OMRG"/>
    <n v="2018"/>
    <m/>
    <x v="1"/>
    <x v="0"/>
    <x v="0"/>
    <m/>
    <m/>
    <m/>
    <m/>
    <m/>
    <n v="44960"/>
  </r>
  <r>
    <d v="2023-02-03T00:00:00"/>
    <d v="1899-12-30T09:30:00"/>
    <m/>
    <n v="1899"/>
    <n v="111645"/>
    <x v="0"/>
    <s v="S50"/>
    <m/>
    <s v="KU724771"/>
    <s v="JRB6497"/>
    <s v="GONZALEZ REYES MARTHA IRMA"/>
    <s v="CAMRY"/>
    <s v="JFL"/>
    <d v="1899-12-30T10:00:00"/>
    <d v="1899-12-30T14:00:00"/>
    <s v="FTP"/>
    <n v="2019"/>
    <m/>
    <x v="1"/>
    <x v="0"/>
    <x v="0"/>
    <m/>
    <m/>
    <m/>
    <m/>
    <m/>
    <n v="44960"/>
  </r>
  <r>
    <d v="2023-02-03T00:00:00"/>
    <d v="1899-12-30T10:00:00"/>
    <m/>
    <n v="5940"/>
    <n v="111554"/>
    <x v="1"/>
    <s v="S100 / A Y B (RESPETAR COSTO ANTERIOR)"/>
    <s v="EXPRESS"/>
    <s v="H1077574"/>
    <s v="GPX760C"/>
    <s v="TUBERIAS Y VALVULAS DEL POTOSI SA DE"/>
    <s v="YARIS"/>
    <s v="JFL"/>
    <d v="1899-12-30T10:45:00"/>
    <d v="1899-12-30T17:00:00"/>
    <s v="OMRG / TDGR"/>
    <n v="2017"/>
    <m/>
    <x v="1"/>
    <x v="0"/>
    <x v="0"/>
    <m/>
    <m/>
    <m/>
    <m/>
    <m/>
    <n v="44960"/>
  </r>
  <r>
    <d v="2023-02-03T00:00:00"/>
    <d v="1899-12-30T10:00:00"/>
    <m/>
    <n v="5140"/>
    <n v="111571"/>
    <x v="0"/>
    <s v="S200"/>
    <m/>
    <s v="DW056223"/>
    <s v="GNH003C"/>
    <s v="FLORES ALMANZA ANITA"/>
    <s v="RAV4"/>
    <s v="ECAZA"/>
    <d v="1899-12-30T10:15:00"/>
    <d v="1899-12-30T17:00:00"/>
    <s v="CSN"/>
    <n v="2013"/>
    <m/>
    <x v="1"/>
    <x v="0"/>
    <x v="0"/>
    <m/>
    <m/>
    <m/>
    <m/>
    <m/>
    <n v="44960"/>
  </r>
  <r>
    <d v="2023-02-03T00:00:00"/>
    <d v="1899-12-30T10:00:00"/>
    <m/>
    <n v="5330"/>
    <n v="111598"/>
    <x v="0"/>
    <s v="S120 / INST DESCANSABRAZOS"/>
    <m/>
    <s v="EW149107"/>
    <s v="UPY181E"/>
    <s v="CASTAñEDA GARCIA MARIANA"/>
    <s v="RAV4"/>
    <s v="LALC"/>
    <d v="1899-12-30T10:30:00"/>
    <d v="1899-12-30T14:00:00"/>
    <s v="CEPE"/>
    <n v="2014"/>
    <m/>
    <x v="1"/>
    <x v="0"/>
    <x v="0"/>
    <m/>
    <m/>
    <m/>
    <m/>
    <m/>
    <n v="44960"/>
  </r>
  <r>
    <d v="2023-02-03T00:00:00"/>
    <d v="1899-12-30T10:30:00"/>
    <m/>
    <n v="0"/>
    <n v="111623"/>
    <x v="5"/>
    <s v="INST. DESCANSABRAZOS (CITA FRANK)"/>
    <m/>
    <s v="NJ030370"/>
    <s v="GPN252E"/>
    <s v="NAVARRETE RUIZ EDUARDO DAVID"/>
    <s v="RAIZE"/>
    <s v="JFL"/>
    <d v="1899-12-30T11:00:00"/>
    <d v="1899-12-30T15:00:00"/>
    <s v="FTP"/>
    <n v="2022"/>
    <m/>
    <x v="1"/>
    <x v="0"/>
    <x v="0"/>
    <m/>
    <m/>
    <m/>
    <m/>
    <m/>
    <n v="44960"/>
  </r>
  <r>
    <d v="2023-02-03T00:00:00"/>
    <d v="1899-12-30T10:30:00"/>
    <m/>
    <n v="1899"/>
    <n v="111636"/>
    <x v="0"/>
    <s v="S50"/>
    <m/>
    <s v="LU898392"/>
    <s v="GVW004D"/>
    <s v="LOMELIN VELASCO REBECA"/>
    <s v="CAMRY"/>
    <s v="ECAZA"/>
    <d v="1899-12-30T11:15:00"/>
    <d v="1899-12-30T14:00:00"/>
    <s v="CAAA"/>
    <n v="2020"/>
    <m/>
    <x v="1"/>
    <x v="0"/>
    <x v="4"/>
    <d v="2023-03-01T00:00:00"/>
    <s v="whats"/>
    <s v="si"/>
    <s v="re programa 01-03-23112385"/>
    <d v="2023-02-02T00:00:00"/>
    <n v="1"/>
  </r>
  <r>
    <d v="2023-02-03T00:00:00"/>
    <d v="1899-12-30T10:30:00"/>
    <m/>
    <n v="5140"/>
    <n v="111637"/>
    <x v="0"/>
    <s v="S200"/>
    <m/>
    <s v="L0007849"/>
    <s v="GU3752A"/>
    <s v="AHERN INTERNACIONAL DE MEXICO S.A. D"/>
    <s v="HILUX"/>
    <s v="LALC"/>
    <d v="1899-12-30T11:00:00"/>
    <d v="1899-12-30T15:00:00"/>
    <s v="AC"/>
    <n v="2020"/>
    <m/>
    <x v="1"/>
    <x v="0"/>
    <x v="0"/>
    <m/>
    <m/>
    <m/>
    <m/>
    <m/>
    <n v="44960"/>
  </r>
  <r>
    <d v="2023-02-03T00:00:00"/>
    <d v="1899-12-30T11:00:00"/>
    <m/>
    <n v="5140"/>
    <n v="111544"/>
    <x v="1"/>
    <s v="S100"/>
    <s v="EXPRESS"/>
    <s v="HP702237"/>
    <s v="GJG615D"/>
    <s v="PACHECO RAMIREZ ANDREA"/>
    <s v="COROLLA"/>
    <s v="JFL"/>
    <d v="1899-12-30T11:30:00"/>
    <d v="1899-12-30T15:00:00"/>
    <s v="OMRG"/>
    <n v="2017"/>
    <m/>
    <x v="1"/>
    <x v="0"/>
    <x v="0"/>
    <m/>
    <m/>
    <m/>
    <m/>
    <m/>
    <n v="44960"/>
  </r>
  <r>
    <d v="2023-02-03T00:00:00"/>
    <d v="1899-12-30T11:00:00"/>
    <m/>
    <n v="1899"/>
    <n v="111646"/>
    <x v="1"/>
    <s v="S10"/>
    <m/>
    <s v="P0429266"/>
    <s v="SP"/>
    <s v="HIDRAULICA MODERNA SA DE CV"/>
    <s v="HILUX"/>
    <s v="LALC"/>
    <d v="1899-12-30T12:15:00"/>
    <d v="1899-12-30T15:45:00"/>
    <s v="AC"/>
    <n v="2023"/>
    <m/>
    <x v="1"/>
    <x v="0"/>
    <x v="0"/>
    <m/>
    <m/>
    <m/>
    <m/>
    <m/>
    <n v="44960"/>
  </r>
  <r>
    <d v="2023-02-03T00:00:00"/>
    <d v="1899-12-30T11:00:00"/>
    <m/>
    <n v="5140"/>
    <n v="111664"/>
    <x v="1"/>
    <s v="S100"/>
    <s v="EXPRESS"/>
    <s v="HP645756"/>
    <s v="GVT734D"/>
    <s v="SANCHEZ ESPINOZA RAMON"/>
    <s v="COROLLA"/>
    <s v="ECAZA"/>
    <d v="1899-12-30T12:00:00"/>
    <d v="1899-12-30T17:00:00"/>
    <s v="OMRG"/>
    <n v="2017"/>
    <m/>
    <x v="1"/>
    <x v="0"/>
    <x v="0"/>
    <m/>
    <m/>
    <m/>
    <m/>
    <m/>
    <n v="44960"/>
  </r>
  <r>
    <d v="2023-02-03T00:00:00"/>
    <d v="1899-12-30T11:30:00"/>
    <m/>
    <n v="1899"/>
    <n v="111596"/>
    <x v="0"/>
    <s v="S10"/>
    <m/>
    <s v="N3009162"/>
    <s v="SP"/>
    <s v="HIDRAULICA TLALOC SA DE CV"/>
    <s v="AVANZA"/>
    <s v="LALC"/>
    <d v="1899-12-30T14:15:00"/>
    <d v="1899-12-30T17:00:00"/>
    <s v="CAAA"/>
    <n v="2022"/>
    <m/>
    <x v="1"/>
    <x v="0"/>
    <x v="0"/>
    <m/>
    <m/>
    <m/>
    <m/>
    <m/>
    <n v="44960"/>
  </r>
  <r>
    <d v="2023-02-03T00:00:00"/>
    <d v="1899-12-30T11:30:00"/>
    <m/>
    <n v="1899"/>
    <n v="111650"/>
    <x v="2"/>
    <s v="S210"/>
    <s v="EXPRESS"/>
    <s v="J3900616"/>
    <s v="GS8653C"/>
    <s v="AGRICOLA NIETO S DE PR DE RL DE CV"/>
    <s v="HILUXD"/>
    <s v="ECAZA"/>
    <d v="1899-12-30T12:00:00"/>
    <d v="1899-12-30T17:00:00"/>
    <s v="OMRG"/>
    <n v="2018"/>
    <m/>
    <x v="1"/>
    <x v="0"/>
    <x v="0"/>
    <m/>
    <m/>
    <m/>
    <m/>
    <m/>
    <n v="44960"/>
  </r>
  <r>
    <d v="2023-02-03T00:00:00"/>
    <d v="1899-12-30T11:30:00"/>
    <m/>
    <n v="6599"/>
    <n v="111658"/>
    <x v="2"/>
    <s v="S80 / LIMPIEZA CUERPO DE ACELERACIÓN"/>
    <m/>
    <s v="MK018128"/>
    <s v="SRX561A"/>
    <s v="CORPORATIVO INTEGRAL CSI SA DE CV"/>
    <s v="AVANZA"/>
    <s v="JFL"/>
    <d v="1899-12-30T12:15:00"/>
    <d v="1899-12-30T17:00:00"/>
    <s v="CEPE"/>
    <n v="2021"/>
    <m/>
    <x v="1"/>
    <x v="0"/>
    <x v="0"/>
    <m/>
    <m/>
    <m/>
    <m/>
    <m/>
    <n v="44960"/>
  </r>
  <r>
    <d v="2023-02-03T00:00:00"/>
    <d v="1899-12-30T15:00:00"/>
    <m/>
    <n v="754"/>
    <n v="111654"/>
    <x v="2"/>
    <s v="DIAG. RECHINIDO EN BALATAS TRASERAS"/>
    <m/>
    <s v="K0185381"/>
    <s v="GW8530B"/>
    <s v="AGRO CULTIVOS DEL BAJIO S.P.R DE R.L"/>
    <s v="HILUX"/>
    <s v="ECAZA"/>
    <d v="1899-12-30T15:30:00"/>
    <s v="DIAG"/>
    <s v="FTP / JOAM"/>
    <n v="2019"/>
    <m/>
    <x v="1"/>
    <x v="0"/>
    <x v="1"/>
    <d v="2023-02-03T00:00:00"/>
    <s v="Llamada y Whats"/>
    <s v="si"/>
    <s v="UNIDAD  SI LLEGO A SU CITA , PERO SE ABRIO ORDEN INTERNA"/>
    <d v="2023-01-30T00:00:00"/>
    <n v="4"/>
  </r>
  <r>
    <d v="2023-02-03T00:00:00"/>
    <d v="1899-12-30T15:30:00"/>
    <m/>
    <n v="1899"/>
    <n v="111630"/>
    <x v="0"/>
    <s v="S150"/>
    <m/>
    <s v="GY140903"/>
    <s v="GXC169C"/>
    <s v="MEJIA MONTOYA ISRAEL"/>
    <s v="YARIS R"/>
    <s v="JFL"/>
    <d v="1899-12-30T15:45:00"/>
    <d v="1899-12-30T18:00:00"/>
    <s v="AC"/>
    <n v="2016"/>
    <m/>
    <x v="1"/>
    <x v="0"/>
    <x v="0"/>
    <m/>
    <m/>
    <m/>
    <m/>
    <m/>
    <n v="44960"/>
  </r>
  <r>
    <d v="2023-02-04T00:00:00"/>
    <d v="1899-12-30T08:00:00"/>
    <m/>
    <n v="1899"/>
    <n v="110950"/>
    <x v="2"/>
    <s v="S30"/>
    <m/>
    <s v="N3155004"/>
    <s v="67L770"/>
    <s v="REFACCIONES Y ACCESORIOS PARA LA INDUSTRIA"/>
    <s v="PRIUS16-"/>
    <s v="LALC"/>
    <d v="1899-12-30T08:15:00"/>
    <d v="1899-12-30T10:45:00"/>
    <s v="CSN"/>
    <n v="2022"/>
    <m/>
    <x v="1"/>
    <x v="0"/>
    <x v="0"/>
    <m/>
    <m/>
    <m/>
    <m/>
    <m/>
    <n v="44961"/>
  </r>
  <r>
    <d v="2023-02-04T00:00:00"/>
    <d v="1899-12-30T08:00:00"/>
    <m/>
    <n v="1472.59"/>
    <s v="I-140777"/>
    <x v="1"/>
    <s v="A Y F"/>
    <m/>
    <s v="8C933795"/>
    <s v="GYW833B"/>
    <s v="MUÑOZ S. LOPEZ JOSE ANTONIO "/>
    <s v="COROLLA"/>
    <s v="ECAZA"/>
    <d v="1899-12-30T08:30:00"/>
    <d v="1899-12-30T14:30:00"/>
    <s v="OMRG"/>
    <n v="2008"/>
    <m/>
    <x v="1"/>
    <x v="0"/>
    <x v="0"/>
    <m/>
    <m/>
    <m/>
    <m/>
    <m/>
    <n v="44961"/>
  </r>
  <r>
    <d v="2023-02-04T00:00:00"/>
    <d v="1899-12-30T08:00:00"/>
    <m/>
    <n v="1899"/>
    <n v="111326"/>
    <x v="0"/>
    <s v="S70"/>
    <s v="EXPRESS"/>
    <s v="J1612210"/>
    <s v="65L622"/>
    <s v="PAREDES CAMARGO ANTONIO ARTURO"/>
    <s v="PRIUS C"/>
    <s v="JFL"/>
    <d v="1899-12-30T09:00:00"/>
    <d v="1899-12-30T11:00:00"/>
    <s v="TDGR"/>
    <n v="2018"/>
    <m/>
    <x v="1"/>
    <x v="0"/>
    <x v="0"/>
    <m/>
    <m/>
    <m/>
    <m/>
    <m/>
    <n v="44961"/>
  </r>
  <r>
    <d v="2023-02-04T00:00:00"/>
    <d v="1899-12-30T08:15:00"/>
    <m/>
    <n v="1899"/>
    <n v="111309"/>
    <x v="0"/>
    <s v="S70"/>
    <m/>
    <s v="KR084949"/>
    <s v="GRS407C"/>
    <s v="GOMEZ LOPEZ JOSE MAURICIO"/>
    <s v="CHR"/>
    <s v="JFL"/>
    <d v="1899-12-30T09:00:00"/>
    <d v="1899-12-30T11:15:00"/>
    <s v="CSN"/>
    <n v="2019"/>
    <m/>
    <x v="1"/>
    <x v="0"/>
    <x v="0"/>
    <m/>
    <m/>
    <m/>
    <m/>
    <m/>
    <n v="44961"/>
  </r>
  <r>
    <d v="2023-02-04T00:00:00"/>
    <d v="1899-12-30T08:15:00"/>
    <m/>
    <m/>
    <n v="111431"/>
    <x v="2"/>
    <s v="REEM AMORT DEL, REEM AMORT TRA, A+B  (COSTO ANTERIOR)"/>
    <m/>
    <s v="FP315450"/>
    <s v="UKR473F"/>
    <s v="NUTRIX SA DE CV"/>
    <s v="COROLLA"/>
    <s v="ECAZA"/>
    <d v="1899-12-30T08:30:00"/>
    <d v="1899-12-30T14:00:00"/>
    <s v="GLAC / TDGR"/>
    <n v="2015"/>
    <m/>
    <x v="1"/>
    <x v="0"/>
    <x v="0"/>
    <m/>
    <m/>
    <m/>
    <m/>
    <m/>
    <n v="44961"/>
  </r>
  <r>
    <d v="2023-02-04T00:00:00"/>
    <d v="1899-12-30T08:15:00"/>
    <m/>
    <n v="1899"/>
    <n v="111541"/>
    <x v="0"/>
    <s v="S30"/>
    <s v="EXPRESS"/>
    <s v="K1139598"/>
    <s v="GHW551C"/>
    <s v="SANCHEZ AGUILAR ISRAEL"/>
    <s v="YARIS"/>
    <s v="LALC"/>
    <d v="1899-12-30T09:30:00"/>
    <d v="1899-12-30T10:00:00"/>
    <s v="OMRG"/>
    <n v="2019"/>
    <m/>
    <x v="1"/>
    <x v="0"/>
    <x v="0"/>
    <m/>
    <m/>
    <m/>
    <m/>
    <m/>
    <n v="44961"/>
  </r>
  <r>
    <d v="2023-02-04T00:00:00"/>
    <d v="1899-12-30T08:30:00"/>
    <m/>
    <n v="6599"/>
    <n v="111482"/>
    <x v="2"/>
    <s v="S160"/>
    <s v="EXPRESS"/>
    <s v="M1314064"/>
    <s v="GH9678C"/>
    <s v="MC FARM AGROINDUSTRIAL S.A. DE C.V."/>
    <s v="HILUX"/>
    <s v="ECAZA"/>
    <d v="1899-12-30T08:45:00"/>
    <d v="1899-12-30T10:45:00"/>
    <s v="OMRG"/>
    <n v="2021"/>
    <m/>
    <x v="1"/>
    <x v="0"/>
    <x v="0"/>
    <m/>
    <m/>
    <m/>
    <m/>
    <m/>
    <n v="44961"/>
  </r>
  <r>
    <d v="2023-02-04T00:00:00"/>
    <d v="1899-12-30T08:45:00"/>
    <m/>
    <n v="1899"/>
    <n v="111694"/>
    <x v="1"/>
    <s v="S30"/>
    <m/>
    <s v="M1221381"/>
    <s v="GNL630E"/>
    <s v="RUBIO GONZALEZ JULIO CESAR"/>
    <s v="YARIS"/>
    <s v="JFL"/>
    <d v="1899-12-30T10:45:00"/>
    <d v="1899-12-30T14:15:00"/>
    <s v="TDGR"/>
    <n v="2021"/>
    <m/>
    <x v="1"/>
    <x v="0"/>
    <x v="0"/>
    <m/>
    <m/>
    <m/>
    <m/>
    <m/>
    <n v="44961"/>
  </r>
  <r>
    <d v="2023-02-04T00:00:00"/>
    <d v="1899-12-30T09:00:00"/>
    <m/>
    <n v="1899"/>
    <n v="111275"/>
    <x v="1"/>
    <s v="S90"/>
    <m/>
    <s v="GP366479"/>
    <s v="GNJ737C"/>
    <s v="GUTIERREZ MORENO GABRIELA"/>
    <s v="COROLLA"/>
    <s v="JFL"/>
    <d v="1899-12-30T10:15:00"/>
    <d v="1899-12-30T14:00:00"/>
    <s v="TDGR"/>
    <n v="2016"/>
    <m/>
    <x v="1"/>
    <x v="0"/>
    <x v="0"/>
    <m/>
    <m/>
    <m/>
    <m/>
    <m/>
    <n v="44961"/>
  </r>
  <r>
    <d v="2023-02-04T00:00:00"/>
    <d v="1899-12-30T09:00:00"/>
    <m/>
    <n v="7399"/>
    <n v="111452"/>
    <x v="3"/>
    <s v="S160 / A+B COST ANTERIOR"/>
    <m/>
    <s v="KS296806"/>
    <s v="GMP670D"/>
    <s v="JOSE GUADALUPE OLIVEROS PORRAS"/>
    <s v="HIGHLANDER"/>
    <s v="LALC"/>
    <d v="1899-12-30T09:45:00"/>
    <d v="1899-12-30T13:00:00"/>
    <s v="CSN /TDGR"/>
    <n v="2019"/>
    <m/>
    <x v="1"/>
    <x v="0"/>
    <x v="5"/>
    <d v="2023-02-13T00:00:00"/>
    <s v="whats"/>
    <s v="VISTO (WHATS)"/>
    <s v="SE REGRESO LA LLAMADA PERO NO RESPONDE, SE LE DEJA MENSAJE DE WHATS"/>
    <d v="2023-02-03T00:00:00"/>
    <n v="1"/>
  </r>
  <r>
    <d v="2023-02-04T00:00:00"/>
    <d v="1899-12-30T09:30:00"/>
    <m/>
    <n v="3260"/>
    <n v="111491"/>
    <x v="1"/>
    <s v="S20"/>
    <m/>
    <s v="N1241023"/>
    <s v="GNJ584E"/>
    <s v="CAMPOS SANCHEZ SERGIO"/>
    <s v="YARIS"/>
    <s v="ECAZA"/>
    <d v="1899-12-30T09:45:00"/>
    <d v="1899-12-30T14:30:00"/>
    <s v="OMRG"/>
    <n v="2022"/>
    <m/>
    <x v="1"/>
    <x v="0"/>
    <x v="0"/>
    <m/>
    <m/>
    <m/>
    <m/>
    <m/>
    <n v="44961"/>
  </r>
  <r>
    <d v="2023-02-04T00:00:00"/>
    <d v="1899-12-30T09:30:00"/>
    <m/>
    <n v="5140"/>
    <n v="111682"/>
    <x v="0"/>
    <s v="S100"/>
    <s v="EXPRESS"/>
    <s v="K1166571"/>
    <s v="GNB265E"/>
    <s v="ZUÑIGA VILLASEÑOR MARIA GUADALUPE"/>
    <s v="YARIS"/>
    <s v="JFL"/>
    <d v="1899-12-30T10:15:00"/>
    <d v="1899-12-30T12:00:00"/>
    <s v="OMRG"/>
    <n v="2019"/>
    <m/>
    <x v="1"/>
    <x v="0"/>
    <x v="0"/>
    <m/>
    <m/>
    <m/>
    <m/>
    <m/>
    <n v="44961"/>
  </r>
  <r>
    <d v="2023-02-04T00:00:00"/>
    <d v="1899-12-30T10:00:00"/>
    <m/>
    <n v="6599"/>
    <n v="111299"/>
    <x v="0"/>
    <s v="S80"/>
    <s v="EXPRESS"/>
    <s v="LR115604"/>
    <s v="GXX553C"/>
    <s v="FIGUEROA HERNANDEZ ZAIRA MARIANA"/>
    <s v="CHR"/>
    <s v="LALC"/>
    <d v="1899-12-30T11:15:00"/>
    <d v="1899-12-30T14:00:00"/>
    <s v="OMRG"/>
    <n v="2020"/>
    <m/>
    <x v="1"/>
    <x v="0"/>
    <x v="0"/>
    <m/>
    <m/>
    <m/>
    <m/>
    <m/>
    <n v="44961"/>
  </r>
  <r>
    <d v="2023-02-04T00:00:00"/>
    <d v="1899-12-30T10:00:00"/>
    <m/>
    <n v="3260"/>
    <n v="111511"/>
    <x v="1"/>
    <s v="S20"/>
    <m/>
    <s v="NP294930"/>
    <s v="GNC306E"/>
    <s v="HERNANDEZ PANTOJA OFELIA"/>
    <s v="COROLLA"/>
    <s v="JFL"/>
    <d v="1899-12-30T11:30:00"/>
    <d v="1899-12-30T13:30:00"/>
    <s v="CSN"/>
    <n v="2022"/>
    <m/>
    <x v="1"/>
    <x v="0"/>
    <x v="2"/>
    <d v="2023-02-03T00:00:00"/>
    <s v="whats"/>
    <s v="NO"/>
    <s v="Enviamos la confirmacion de su cita pero ya no respondio"/>
    <d v="2023-01-30T00:00:00"/>
    <n v="5"/>
  </r>
  <r>
    <d v="2023-02-04T00:00:00"/>
    <d v="1899-12-30T10:00:00"/>
    <m/>
    <n v="1899"/>
    <n v="111518"/>
    <x v="0"/>
    <s v="S70"/>
    <m/>
    <s v="KJ023096"/>
    <s v="66L292"/>
    <s v="ACOSTA CANO DAVID"/>
    <s v="RAV4 HV"/>
    <s v="ECAZA"/>
    <d v="1899-12-30T10:45:00"/>
    <d v="1899-12-30T13:00:00"/>
    <s v="GLAC  "/>
    <n v="2019"/>
    <m/>
    <x v="1"/>
    <x v="0"/>
    <x v="0"/>
    <m/>
    <m/>
    <m/>
    <m/>
    <m/>
    <n v="44961"/>
  </r>
  <r>
    <d v="2023-02-04T00:00:00"/>
    <d v="1899-12-30T10:30:00"/>
    <m/>
    <n v="1899"/>
    <n v="111537"/>
    <x v="2"/>
    <s v="S10"/>
    <s v="EXPRESS"/>
    <s v="NU069712"/>
    <s v="SP"/>
    <s v="RIVERA GOMEZ BERENICE"/>
    <s v="RAV4"/>
    <s v="ECAZA"/>
    <d v="1899-12-30T11:45:00"/>
    <d v="1899-12-30T14:00:00"/>
    <s v="OMRG"/>
    <n v="2022"/>
    <m/>
    <x v="1"/>
    <x v="0"/>
    <x v="0"/>
    <m/>
    <m/>
    <m/>
    <m/>
    <m/>
    <n v="44961"/>
  </r>
  <r>
    <d v="2023-02-04T00:00:00"/>
    <d v="1899-12-30T10:30:00"/>
    <m/>
    <n v="1899"/>
    <n v="111573"/>
    <x v="1"/>
    <s v="S10"/>
    <m/>
    <s v="N3182347"/>
    <s v="SP"/>
    <s v="FRIAS OLVERA LUIS FELIX"/>
    <s v="PRIUS"/>
    <s v="LALC"/>
    <d v="1899-12-30T11:30:00"/>
    <d v="1899-12-30T14:15:00"/>
    <s v="GLAC"/>
    <n v="2022"/>
    <m/>
    <x v="1"/>
    <x v="0"/>
    <x v="0"/>
    <m/>
    <m/>
    <m/>
    <m/>
    <m/>
    <n v="44961"/>
  </r>
  <r>
    <d v="2023-02-04T00:00:00"/>
    <d v="1899-12-30T11:00:00"/>
    <m/>
    <n v="1899"/>
    <n v="111584"/>
    <x v="0"/>
    <s v="S90"/>
    <m/>
    <s v="L3104720"/>
    <s v="65L244"/>
    <s v="JUAREZ ROJAS GUILLERMO URIEL"/>
    <s v="PRIUS16-"/>
    <s v="JFL"/>
    <d v="1899-12-30T12:30:00"/>
    <d v="1899-12-30T14:30:00"/>
    <s v="OMRG"/>
    <n v="2020"/>
    <m/>
    <x v="1"/>
    <x v="0"/>
    <x v="0"/>
    <m/>
    <m/>
    <m/>
    <m/>
    <m/>
    <n v="44961"/>
  </r>
  <r>
    <d v="2023-02-04T00:00:00"/>
    <d v="1899-12-30T11:00:00"/>
    <m/>
    <n v="1899"/>
    <n v="111587"/>
    <x v="2"/>
    <s v="S30"/>
    <s v="EXPRESS"/>
    <s v="N1238348"/>
    <s v="GND703E"/>
    <s v="LANUZA SANCHEZ ITZEL XIADANI"/>
    <s v="YARIS"/>
    <s v="ECAZA"/>
    <d v="1899-12-30T12:15:00"/>
    <d v="1899-12-30T14:15:00"/>
    <s v="OMRG"/>
    <n v="2022"/>
    <m/>
    <x v="1"/>
    <x v="0"/>
    <x v="0"/>
    <m/>
    <m/>
    <m/>
    <m/>
    <m/>
    <n v="44961"/>
  </r>
  <r>
    <d v="2023-02-04T00:00:00"/>
    <d v="1899-12-30T11:00:00"/>
    <m/>
    <n v="1899"/>
    <n v="111594"/>
    <x v="1"/>
    <s v="S90"/>
    <s v="EXPRESS"/>
    <s v="LR105739"/>
    <s v="GND117D"/>
    <s v="ANAYA PALACIOS EDGAR"/>
    <s v="CHR"/>
    <s v="LALC"/>
    <d v="1899-12-30T13:00:00"/>
    <d v="1899-12-30T14:45:00"/>
    <s v="OMRG"/>
    <n v="2020"/>
    <m/>
    <x v="1"/>
    <x v="0"/>
    <x v="0"/>
    <m/>
    <m/>
    <m/>
    <m/>
    <m/>
    <n v="44961"/>
  </r>
  <r>
    <d v="2023-02-04T00:00:00"/>
    <d v="1899-12-30T11:30:00"/>
    <m/>
    <n v="3260"/>
    <n v="111601"/>
    <x v="2"/>
    <s v="S20"/>
    <m/>
    <s v="MK020577"/>
    <s v="GGU046E"/>
    <s v="VERA RUIZ MARIA DEL ROSARIO"/>
    <s v="AVANZA"/>
    <s v="ECAZA"/>
    <d v="1899-12-30T12:15:00"/>
    <d v="1899-12-30T14:00:00"/>
    <s v="GLAC"/>
    <n v="2021"/>
    <m/>
    <x v="1"/>
    <x v="0"/>
    <x v="0"/>
    <m/>
    <m/>
    <m/>
    <m/>
    <m/>
    <n v="44961"/>
  </r>
  <r>
    <d v="2023-02-04T00:00:00"/>
    <d v="1899-12-30T11:30:00"/>
    <m/>
    <n v="1472.59"/>
    <n v="111609"/>
    <x v="2"/>
    <s v="A Y F"/>
    <m/>
    <s v="DW035819"/>
    <s v="GWL395B"/>
    <s v="HUANASTA DIAZ OSWALDO"/>
    <s v="RAV4  "/>
    <s v="LALC"/>
    <d v="1899-12-30T13:00:00"/>
    <d v="1899-12-30T14:00:00"/>
    <s v="GLAC"/>
    <n v="2013"/>
    <m/>
    <x v="1"/>
    <x v="0"/>
    <x v="0"/>
    <m/>
    <m/>
    <m/>
    <m/>
    <m/>
    <n v="44961"/>
  </r>
  <r>
    <d v="2023-02-04T00:00:00"/>
    <d v="1899-12-30T11:30:00"/>
    <m/>
    <n v="1899"/>
    <n v="111615"/>
    <x v="1"/>
    <s v="S10"/>
    <m/>
    <s v="P6007596"/>
    <s v="SP"/>
    <s v="VICTOR ARTURO CALVA JAIME"/>
    <s v="HIACE"/>
    <s v="JFL"/>
    <d v="1899-12-30T12:30:00"/>
    <d v="1899-12-30T15:30:00"/>
    <s v="CSN"/>
    <n v="2023"/>
    <m/>
    <x v="1"/>
    <x v="0"/>
    <x v="0"/>
    <m/>
    <m/>
    <m/>
    <m/>
    <m/>
    <n v="44961"/>
  </r>
  <r>
    <d v="2023-02-07T00:00:00"/>
    <d v="1899-12-30T07:30:00"/>
    <m/>
    <n v="6599"/>
    <n v="111705"/>
    <x v="0"/>
    <s v="S160"/>
    <s v="EXPRESS"/>
    <s v="JW770698"/>
    <s v="JPR3119"/>
    <s v="COMERCIALIZADORA GREENHOW S.A. DE C.V."/>
    <s v="RAV4"/>
    <s v="LALC"/>
    <d v="1899-12-30T08:00:00"/>
    <d v="1899-12-30T11:30:00"/>
    <s v="CEPE"/>
    <n v="2018"/>
    <m/>
    <x v="1"/>
    <x v="0"/>
    <x v="0"/>
    <m/>
    <m/>
    <m/>
    <m/>
    <m/>
    <n v="44964"/>
  </r>
  <r>
    <d v="2023-02-07T00:00:00"/>
    <d v="1899-12-30T07:45:00"/>
    <m/>
    <n v="1899"/>
    <n v="111686"/>
    <x v="0"/>
    <s v="S70"/>
    <m/>
    <s v="MT026500"/>
    <s v="GH6581C"/>
    <s v="VALENCIA PANTOJA ALEJANDRO"/>
    <s v="TACOMA"/>
    <s v="ECAZA"/>
    <d v="1899-12-30T08:00:00"/>
    <d v="1899-12-30T11:30:00"/>
    <s v="GAL"/>
    <n v="2021"/>
    <m/>
    <x v="1"/>
    <x v="0"/>
    <x v="0"/>
    <m/>
    <m/>
    <m/>
    <m/>
    <m/>
    <n v="44964"/>
  </r>
  <r>
    <d v="2023-02-07T00:00:00"/>
    <d v="1899-12-30T08:00:00"/>
    <m/>
    <n v="2849"/>
    <n v="111462"/>
    <x v="3"/>
    <s v="S150, ALINEACION Y BALANCEO, REEMP E UNST DE CUCHILLAS, INST DE BARILLA DE COFRE"/>
    <m/>
    <s v="HP601258"/>
    <s v="GMA761D"/>
    <s v="FRAGOSO CANCHOLA ESTEFANI BEATRIZ"/>
    <s v="COROLLA"/>
    <s v="JFL"/>
    <d v="1899-12-30T08:15:00"/>
    <d v="1899-12-30T16:00:00"/>
    <s v="AC"/>
    <n v="2017"/>
    <m/>
    <x v="1"/>
    <x v="0"/>
    <x v="0"/>
    <m/>
    <m/>
    <m/>
    <m/>
    <m/>
    <n v="44964"/>
  </r>
  <r>
    <d v="2023-02-07T00:00:00"/>
    <d v="1899-12-30T08:00:00"/>
    <m/>
    <n v="3060"/>
    <n v="111648"/>
    <x v="3"/>
    <s v="S60"/>
    <s v="EXPRESS"/>
    <s v="LP016623"/>
    <s v="GR2724B"/>
    <s v="LOPEZ AGUADO JOSE LUIS"/>
    <s v="COROLLA"/>
    <s v="LALC"/>
    <d v="1899-12-30T08:45:00"/>
    <d v="1899-12-30T11:00:00"/>
    <s v="CAA"/>
    <n v="2020"/>
    <m/>
    <x v="1"/>
    <x v="0"/>
    <x v="0"/>
    <m/>
    <m/>
    <m/>
    <m/>
    <m/>
    <n v="44964"/>
  </r>
  <r>
    <d v="2023-02-07T00:00:00"/>
    <d v="1899-12-30T08:00:00"/>
    <m/>
    <n v="1899"/>
    <n v="111661"/>
    <x v="0"/>
    <s v="S30"/>
    <m/>
    <s v="MP251198"/>
    <s v="GYR830D"/>
    <s v="MARTINEZ ARGUETA CINTHIA CAROLINA"/>
    <s v="COROLLA"/>
    <s v="ECAZA"/>
    <d v="1899-12-30T08:15:00"/>
    <d v="1899-12-30T11:30:00"/>
    <s v="FT"/>
    <n v="2021"/>
    <m/>
    <x v="1"/>
    <x v="0"/>
    <x v="0"/>
    <m/>
    <m/>
    <m/>
    <m/>
    <m/>
    <n v="44964"/>
  </r>
  <r>
    <d v="2023-02-07T00:00:00"/>
    <d v="1899-12-30T08:15:00"/>
    <m/>
    <n v="5330"/>
    <n v="111667"/>
    <x v="0"/>
    <s v="S40"/>
    <s v="EXPRESS"/>
    <s v="M1212740"/>
    <s v="GXN990D"/>
    <s v="JAMAICA CORTES CLAUDIA"/>
    <s v="YARIS"/>
    <s v="LALC"/>
    <d v="1899-12-30T08:30:00"/>
    <d v="1899-12-30T12:00:00"/>
    <s v="OMRG"/>
    <n v="2021"/>
    <m/>
    <x v="1"/>
    <x v="0"/>
    <x v="0"/>
    <m/>
    <m/>
    <m/>
    <m/>
    <m/>
    <n v="44964"/>
  </r>
  <r>
    <d v="2023-02-07T00:00:00"/>
    <d v="1899-12-30T08:30:00"/>
    <m/>
    <n v="754"/>
    <n v="111585"/>
    <x v="0"/>
    <s v="DIAG, RUIDO EN TRASNMISION, RUIDO EN AC"/>
    <m/>
    <s v="P3027418"/>
    <s v="SP"/>
    <s v="SALAS CORREA VICTOR TRINIDAD"/>
    <s v="AVANZA"/>
    <s v="JFL"/>
    <d v="1899-12-30T09:15:00"/>
    <s v="DIAG"/>
    <s v="FTP"/>
    <n v="2023"/>
    <m/>
    <x v="1"/>
    <x v="0"/>
    <x v="0"/>
    <m/>
    <m/>
    <m/>
    <m/>
    <m/>
    <n v="44964"/>
  </r>
  <r>
    <d v="2023-02-07T00:00:00"/>
    <d v="1899-12-30T08:30:00"/>
    <m/>
    <n v="1899"/>
    <n v="111614"/>
    <x v="2"/>
    <s v="S110"/>
    <s v="EXPRESS"/>
    <s v="HW544666"/>
    <m/>
    <s v="RAMIREZ GAITAN MIGUEL ANGEL"/>
    <s v="RAV4"/>
    <s v="LALC"/>
    <d v="1899-12-30T09:00:00"/>
    <d v="1899-12-30T11:30:00"/>
    <s v="OMRG"/>
    <n v="2017"/>
    <m/>
    <x v="1"/>
    <x v="0"/>
    <x v="0"/>
    <m/>
    <m/>
    <m/>
    <m/>
    <m/>
    <n v="44964"/>
  </r>
  <r>
    <d v="2023-02-07T00:00:00"/>
    <d v="1899-12-30T08:30:00"/>
    <m/>
    <n v="1899"/>
    <n v="111619"/>
    <x v="1"/>
    <s v="S170"/>
    <s v="EXPRESS"/>
    <s v="HW581125"/>
    <s v="GRH418D"/>
    <s v="FLETES ENTREGA Y RECOLECCION S DE RL DE C"/>
    <s v="RAV4"/>
    <s v="ECAZA"/>
    <d v="1899-12-30T09:15:00"/>
    <d v="1899-12-30T12:45:00"/>
    <s v="CAA"/>
    <n v="2017"/>
    <m/>
    <x v="1"/>
    <x v="0"/>
    <x v="0"/>
    <m/>
    <m/>
    <m/>
    <m/>
    <m/>
    <n v="44964"/>
  </r>
  <r>
    <d v="2023-02-07T00:00:00"/>
    <d v="1899-12-30T08:45:00"/>
    <m/>
    <n v="1899"/>
    <n v="111643"/>
    <x v="1"/>
    <s v="S90"/>
    <s v="EXPRESS"/>
    <s v="H1075109"/>
    <s v="GJN184E"/>
    <s v="CARRANZA LOZANO ARMIRO EMILIO"/>
    <s v="YARIS"/>
    <s v="LALC"/>
    <d v="1899-12-30T09:45:00"/>
    <d v="1899-12-30T13:00:00"/>
    <s v="CEPE"/>
    <n v="2017"/>
    <m/>
    <x v="1"/>
    <x v="0"/>
    <x v="0"/>
    <m/>
    <m/>
    <m/>
    <m/>
    <m/>
    <n v="44964"/>
  </r>
  <r>
    <d v="2023-02-07T00:00:00"/>
    <d v="1899-12-30T08:45:00"/>
    <m/>
    <n v="1899"/>
    <n v="111676"/>
    <x v="2"/>
    <s v="S10"/>
    <m/>
    <s v="N1333850"/>
    <s v="SP"/>
    <s v="PATIÑO GARCIA VICENTE ABEL"/>
    <s v="HILUX"/>
    <s v="ECAZA"/>
    <d v="1899-12-30T09:00:00"/>
    <d v="1899-12-30T12:00:00"/>
    <s v="GALC"/>
    <n v="2022"/>
    <m/>
    <x v="1"/>
    <x v="0"/>
    <x v="0"/>
    <m/>
    <m/>
    <m/>
    <m/>
    <m/>
    <n v="44964"/>
  </r>
  <r>
    <d v="2023-02-07T00:00:00"/>
    <d v="1899-12-30T08:45:00"/>
    <m/>
    <n v="3260"/>
    <n v="111701"/>
    <x v="0"/>
    <s v="S20"/>
    <m/>
    <s v="NS539896"/>
    <s v="SP"/>
    <s v="AGRONEGOCIOS COVARRO SA DE CV"/>
    <s v="HIGHLANDER"/>
    <s v="JFL"/>
    <d v="1899-12-30T09:00:00"/>
    <d v="1899-12-30T11:45:00"/>
    <s v="TDG"/>
    <n v="2022"/>
    <m/>
    <x v="1"/>
    <x v="0"/>
    <x v="0"/>
    <m/>
    <m/>
    <m/>
    <m/>
    <m/>
    <n v="44964"/>
  </r>
  <r>
    <d v="2023-02-07T00:00:00"/>
    <d v="1899-12-30T09:00:00"/>
    <m/>
    <n v="4014"/>
    <n v="111589"/>
    <x v="3"/>
    <s v="S140, DIAG LA CAJUELA NO ABRE"/>
    <m/>
    <s v="HU327322"/>
    <s v="GNH438E"/>
    <s v="PARDO JESUS R"/>
    <s v="CAMRY"/>
    <s v="ECAZA"/>
    <d v="1899-12-30T09:45:00"/>
    <s v="DIAG"/>
    <s v="CEPE"/>
    <n v="2017"/>
    <m/>
    <x v="1"/>
    <x v="0"/>
    <x v="0"/>
    <m/>
    <m/>
    <m/>
    <m/>
    <m/>
    <n v="44964"/>
  </r>
  <r>
    <d v="2023-02-07T00:00:00"/>
    <d v="1899-12-30T09:00:00"/>
    <m/>
    <n v="5330"/>
    <n v="111649"/>
    <x v="0"/>
    <s v="S40"/>
    <s v="EXPRESS"/>
    <s v="M1142017"/>
    <s v="66L809"/>
    <s v="BLANCA CARRASCO ROGELIO"/>
    <s v="PRIUS C"/>
    <s v="JFL"/>
    <d v="1899-12-30T10:00:00"/>
    <d v="1899-12-30T12:00:00"/>
    <s v="CAA"/>
    <n v="2021"/>
    <m/>
    <x v="1"/>
    <x v="0"/>
    <x v="0"/>
    <m/>
    <m/>
    <m/>
    <m/>
    <m/>
    <n v="44964"/>
  </r>
  <r>
    <d v="2023-02-07T00:00:00"/>
    <d v="1899-12-30T09:00:00"/>
    <m/>
    <n v="1899"/>
    <n v="111697"/>
    <x v="0"/>
    <s v="S70"/>
    <s v="EXPRESS"/>
    <s v="K3091816"/>
    <s v="65L870"/>
    <s v="RAMOS SOLORZANO MARIA TERESA"/>
    <s v="PRIUS16-"/>
    <s v="LALC"/>
    <d v="1899-12-30T09:45:00"/>
    <d v="1900-01-10T07:12:00"/>
    <s v="CEPE"/>
    <n v="2019"/>
    <m/>
    <x v="1"/>
    <x v="0"/>
    <x v="0"/>
    <m/>
    <m/>
    <m/>
    <m/>
    <m/>
    <n v="44964"/>
  </r>
  <r>
    <d v="2023-02-07T00:00:00"/>
    <d v="1899-12-30T09:15:00"/>
    <m/>
    <n v="5330"/>
    <n v="111690"/>
    <x v="3"/>
    <s v="S40"/>
    <s v="MOVIL SMA"/>
    <s v="C5109339"/>
    <s v="SP"/>
    <s v="MIKE STOLTZ"/>
    <s v="RAV4"/>
    <s v="ECAZA"/>
    <s v="MOV SMA"/>
    <s v="MOV SMA"/>
    <s v="CSN"/>
    <n v="2012"/>
    <m/>
    <x v="1"/>
    <x v="0"/>
    <x v="10"/>
    <d v="2023-02-07T00:00:00"/>
    <s v="whats"/>
    <s v="si"/>
    <s v="ASESOR NO CONCRETO LA CITA"/>
    <d v="2023-02-05T00:00:00"/>
    <n v="2"/>
  </r>
  <r>
    <d v="2023-02-07T00:00:00"/>
    <d v="1899-12-30T09:30:00"/>
    <m/>
    <n v="3260"/>
    <n v="111449"/>
    <x v="0"/>
    <s v="S20"/>
    <s v="EXPRESS"/>
    <s v="N1325328"/>
    <s v="GB7408D"/>
    <s v="RAMBLAS LUGO EFRAIN"/>
    <s v="HILUX"/>
    <s v="JFL"/>
    <d v="1899-12-30T10:15:00"/>
    <d v="1899-12-30T13:00:00"/>
    <s v="OMRG"/>
    <n v="2022"/>
    <m/>
    <x v="1"/>
    <x v="0"/>
    <x v="0"/>
    <m/>
    <m/>
    <m/>
    <m/>
    <m/>
    <n v="44964"/>
  </r>
  <r>
    <d v="2023-02-07T00:00:00"/>
    <d v="1899-12-30T09:30:00"/>
    <m/>
    <n v="1899"/>
    <n v="111641"/>
    <x v="2"/>
    <s v="S50"/>
    <s v="MOVIL SMA"/>
    <s v="M1319668"/>
    <s v="GP2758C"/>
    <s v="HFM TECH SA DE CV"/>
    <s v="HILUX"/>
    <s v="ECAZA"/>
    <s v="MOV SMA"/>
    <s v="MOV SMA"/>
    <s v="CSN"/>
    <n v="2021"/>
    <m/>
    <x v="1"/>
    <x v="0"/>
    <x v="0"/>
    <m/>
    <m/>
    <m/>
    <m/>
    <m/>
    <n v="44964"/>
  </r>
  <r>
    <d v="2023-02-07T00:00:00"/>
    <d v="1899-12-30T09:30:00"/>
    <m/>
    <n v="2849"/>
    <n v="111656"/>
    <x v="0"/>
    <s v="S30 , ALINEACION Y BALANCEO"/>
    <m/>
    <s v="N0425236"/>
    <s v="SP"/>
    <s v="DITRA LEASE SA DE CV"/>
    <s v="HILUX"/>
    <s v="LALC"/>
    <d v="1899-12-30T09:45:00"/>
    <d v="1899-12-30T13:00:00"/>
    <s v="AC / TDG"/>
    <n v="2022"/>
    <m/>
    <x v="1"/>
    <x v="0"/>
    <x v="10"/>
    <d v="2023-02-23T00:00:00"/>
    <s v="whats"/>
    <s v="si"/>
    <s v="SE REPORGRAMA PARA EL DIA SIGUIENTE, COMENTA QUE HABIA MUCHO TRAFICO"/>
    <d v="2023-02-02T00:00:00"/>
    <n v="5"/>
  </r>
  <r>
    <d v="2023-02-07T00:00:00"/>
    <d v="1899-12-30T10:00:00"/>
    <m/>
    <n v="1899"/>
    <n v="111604"/>
    <x v="1"/>
    <s v="S30"/>
    <s v="MOVIL SMA"/>
    <s v="KS346121"/>
    <s v="GRN712C"/>
    <s v="SIDERA VISUS SA DE CV"/>
    <s v="HIGHLANDER"/>
    <s v="ECAZA"/>
    <s v="MOV SMA"/>
    <s v="MOV SMA"/>
    <s v="CSN"/>
    <n v="2019"/>
    <m/>
    <x v="1"/>
    <x v="0"/>
    <x v="0"/>
    <m/>
    <m/>
    <m/>
    <m/>
    <m/>
    <n v="44964"/>
  </r>
  <r>
    <d v="2023-02-07T00:00:00"/>
    <d v="1899-12-30T10:00:00"/>
    <m/>
    <n v="1899"/>
    <n v="111621"/>
    <x v="2"/>
    <s v="S30"/>
    <s v="EXPRESS"/>
    <s v="MS047805"/>
    <s v="67L966"/>
    <s v="LLANTYSERV SA DE CV"/>
    <s v="SIENNA HV"/>
    <s v="JFL"/>
    <d v="1899-12-30T10:15:00"/>
    <d v="1900-01-11T03:36:00"/>
    <s v="CEPE"/>
    <n v="2021"/>
    <m/>
    <x v="1"/>
    <x v="0"/>
    <x v="4"/>
    <d v="2023-02-08T00:00:00"/>
    <s v="Llamada y Whats"/>
    <s v="si"/>
    <s v="SALIO FUERA DE LA CIUDAD"/>
    <d v="2023-02-01T00:00:00"/>
    <n v="6"/>
  </r>
  <r>
    <d v="2023-02-07T00:00:00"/>
    <d v="1899-12-30T10:00:00"/>
    <m/>
    <n v="1899"/>
    <n v="111642"/>
    <x v="1"/>
    <s v="S90"/>
    <s v="EXPRESS"/>
    <s v="KK006984"/>
    <s v="GLX299C"/>
    <s v="ARELLANO VAZQUEZ ROSA MARIA"/>
    <s v="AVANZA"/>
    <s v="LALC"/>
    <d v="1899-12-30T10:15:00"/>
    <d v="1900-01-13T10:48:00"/>
    <s v="CEPE"/>
    <n v="2019"/>
    <m/>
    <x v="1"/>
    <x v="0"/>
    <x v="0"/>
    <m/>
    <m/>
    <m/>
    <m/>
    <m/>
    <n v="44964"/>
  </r>
  <r>
    <d v="2023-02-07T00:00:00"/>
    <d v="1899-12-30T10:30:00"/>
    <m/>
    <n v="1899"/>
    <n v="111568"/>
    <x v="2"/>
    <s v="S110"/>
    <s v="EXPRESS"/>
    <s v="H1394369"/>
    <s v="GR39690"/>
    <s v="DE LA MORA BELTRAN CONSTRUCCIONES"/>
    <s v="HILUX"/>
    <s v="LALC"/>
    <d v="1899-12-30T11:00:00"/>
    <d v="1899-12-30T13:45:00"/>
    <s v="OMR"/>
    <n v="2017"/>
    <m/>
    <x v="1"/>
    <x v="0"/>
    <x v="0"/>
    <m/>
    <m/>
    <m/>
    <m/>
    <m/>
    <n v="44964"/>
  </r>
  <r>
    <d v="2023-02-07T00:00:00"/>
    <d v="1899-12-30T10:30:00"/>
    <m/>
    <n v="0"/>
    <n v="111603"/>
    <x v="2"/>
    <s v="CAMPAÑA 20TA02"/>
    <s v="CAMPAÑA"/>
    <s v="K0260271"/>
    <s v="GB8829C"/>
    <s v="LUNA HERNANDEZ ANTONIO"/>
    <s v="HILUX"/>
    <s v="ECAZA"/>
    <d v="1899-12-30T11:30:00"/>
    <d v="1899-12-30T15:00:00"/>
    <s v="FTP"/>
    <n v="2019"/>
    <m/>
    <x v="1"/>
    <x v="0"/>
    <x v="0"/>
    <m/>
    <m/>
    <m/>
    <m/>
    <m/>
    <n v="44964"/>
  </r>
  <r>
    <d v="2023-02-07T00:00:00"/>
    <d v="1899-12-30T10:30:00"/>
    <m/>
    <n v="2849"/>
    <n v="111696"/>
    <x v="1"/>
    <s v="S150, ALINEACION Y BALANCEO"/>
    <m/>
    <s v="J0256375"/>
    <s v="FZ8254C"/>
    <s v="MEXICO COMPAÑIA CONSTRUCTORA SA DE CV"/>
    <s v="HILUX"/>
    <s v="JFL"/>
    <d v="1899-12-30T11:00:00"/>
    <d v="1899-12-30T13:45:00"/>
    <s v="CEPE / TDG"/>
    <n v="2018"/>
    <m/>
    <x v="1"/>
    <x v="0"/>
    <x v="0"/>
    <m/>
    <m/>
    <m/>
    <m/>
    <m/>
    <n v="44964"/>
  </r>
  <r>
    <d v="2023-02-07T00:00:00"/>
    <d v="1899-12-30T10:45:00"/>
    <m/>
    <n v="754"/>
    <n v="111698"/>
    <x v="0"/>
    <s v="DIAG, SENSOR DE PRESIN DE LLANTA ENCENDIDO / CLIENTE LLEGARA 11:00 AM "/>
    <m/>
    <s v="KR078498"/>
    <s v="SP"/>
    <s v="GARDUÑO RAMONA PAULINE"/>
    <s v="CHR"/>
    <s v="ECAZA"/>
    <d v="1899-12-30T12:00:00"/>
    <s v="DIAG"/>
    <s v="GALC"/>
    <n v="2019"/>
    <m/>
    <x v="1"/>
    <x v="0"/>
    <x v="1"/>
    <d v="2023-03-01T00:00:00"/>
    <s v="whats"/>
    <s v="si"/>
    <s v="no presento la falla"/>
    <d v="2023-02-03T00:00:00"/>
    <n v="4"/>
  </r>
  <r>
    <d v="2023-02-07T00:00:00"/>
    <d v="1899-12-30T11:00:00"/>
    <m/>
    <n v="3260"/>
    <n v="111668"/>
    <x v="1"/>
    <s v="S180 INST CONBERTODOR DE CAJA"/>
    <s v="EXPRESS"/>
    <s v="CU581901"/>
    <s v="GMB593D"/>
    <s v="FRIAS HERNANDEZ JOSE ROGELIO"/>
    <s v="CAMRY"/>
    <s v="JFL"/>
    <d v="1899-12-30T11:15:00"/>
    <d v="1899-12-30T15:00:00"/>
    <s v="OMR"/>
    <n v="2012"/>
    <m/>
    <x v="1"/>
    <x v="0"/>
    <x v="0"/>
    <m/>
    <m/>
    <m/>
    <m/>
    <m/>
    <n v="44964"/>
  </r>
  <r>
    <d v="2023-02-07T00:00:00"/>
    <d v="1899-12-30T11:00:00"/>
    <m/>
    <n v="3260"/>
    <n v="111674"/>
    <x v="1"/>
    <s v="S140"/>
    <s v="EXPRESS"/>
    <s v="CS216634"/>
    <s v="NXC3346"/>
    <s v="GONZALEZ OCAMPO JAIME ARTURO"/>
    <s v="SIENNA"/>
    <s v="ECAZA"/>
    <d v="1899-12-30T11:15:00"/>
    <d v="1899-12-30T14:30:00"/>
    <s v="AC"/>
    <n v="2012"/>
    <m/>
    <x v="1"/>
    <x v="0"/>
    <x v="0"/>
    <m/>
    <m/>
    <m/>
    <m/>
    <m/>
    <n v="44964"/>
  </r>
  <r>
    <d v="2023-02-07T00:00:00"/>
    <d v="1899-12-30T11:15:00"/>
    <m/>
    <n v="1899"/>
    <n v="111689"/>
    <x v="1"/>
    <s v="S70"/>
    <s v="MOVIL SMA"/>
    <s v="MS044583"/>
    <s v="UWS477B"/>
    <s v="ERICA ROBIN PIEDFORT X"/>
    <s v="HIGHLANDER"/>
    <s v="ECAZA"/>
    <s v="MOV SMA"/>
    <s v="MOV SMA"/>
    <s v="CSN"/>
    <n v="2021"/>
    <m/>
    <x v="1"/>
    <x v="0"/>
    <x v="0"/>
    <m/>
    <m/>
    <m/>
    <m/>
    <m/>
    <n v="44964"/>
  </r>
  <r>
    <d v="2023-02-07T00:00:00"/>
    <d v="1899-12-30T11:30:00"/>
    <m/>
    <n v="1899"/>
    <n v="111665"/>
    <x v="2"/>
    <s v="S10"/>
    <s v="MOVIL SMA"/>
    <s v="N1332841"/>
    <s v="SP12345"/>
    <s v="PROMOTORA Y CONSTRUCTORA TOLLAN"/>
    <s v="HILUX"/>
    <s v="ECAZA"/>
    <s v="MOV SMA"/>
    <s v="MOV SMA"/>
    <s v="CSN"/>
    <n v="2022"/>
    <m/>
    <x v="1"/>
    <x v="0"/>
    <x v="0"/>
    <m/>
    <m/>
    <m/>
    <m/>
    <m/>
    <n v="44964"/>
  </r>
  <r>
    <d v="2023-02-07T00:00:00"/>
    <d v="1899-12-30T11:30:00"/>
    <m/>
    <n v="1899"/>
    <n v="111680"/>
    <x v="0"/>
    <s v="S10"/>
    <s v="EXPRESS"/>
    <s v="N1333197"/>
    <s v="SP"/>
    <s v="PRODUCTORES AGRICOLAS DEL MODULO ACAMBARO"/>
    <s v="HILUX     "/>
    <s v="LALC"/>
    <d v="1899-12-30T11:45:00"/>
    <d v="1899-12-30T14:45:00"/>
    <s v="CEPE"/>
    <n v="2022"/>
    <m/>
    <x v="1"/>
    <x v="0"/>
    <x v="0"/>
    <m/>
    <m/>
    <m/>
    <m/>
    <m/>
    <n v="44964"/>
  </r>
  <r>
    <d v="2023-02-07T00:00:00"/>
    <d v="1899-12-30T11:30:00"/>
    <m/>
    <n v="2699"/>
    <n v="111695"/>
    <x v="1"/>
    <s v="S50 ALINEACION Y BALANCEO"/>
    <s v="EXPRESS"/>
    <s v="L3123646"/>
    <s v="68L363"/>
    <s v="MONTELLANO RESENDIZ PEDRO ESTANISLAO"/>
    <s v="PRIUS16-"/>
    <s v="JFL"/>
    <d v="1899-12-30T11:45:00"/>
    <d v="1899-12-30T16:00:00"/>
    <s v="CEPE"/>
    <n v="2020"/>
    <m/>
    <x v="1"/>
    <x v="0"/>
    <x v="0"/>
    <m/>
    <m/>
    <m/>
    <m/>
    <m/>
    <n v="44964"/>
  </r>
  <r>
    <d v="2023-02-07T00:00:00"/>
    <d v="1899-12-30T12:00:00"/>
    <m/>
    <n v="1899"/>
    <n v="111639"/>
    <x v="2"/>
    <s v="S190"/>
    <s v="MOVIL SMA"/>
    <s v="CU198767"/>
    <s v="SP12345"/>
    <s v="DIAZ PEREZ ANDRES"/>
    <s v="CAMRY"/>
    <s v="ECAZA"/>
    <s v="MOV SMA"/>
    <s v="MOV SMA"/>
    <s v="CSN"/>
    <n v="2012"/>
    <m/>
    <x v="1"/>
    <x v="0"/>
    <x v="0"/>
    <m/>
    <m/>
    <m/>
    <m/>
    <m/>
    <n v="44964"/>
  </r>
  <r>
    <d v="2023-02-07T00:00:00"/>
    <d v="1899-12-30T12:00:00"/>
    <m/>
    <n v="0"/>
    <n v="111691"/>
    <x v="0"/>
    <s v="ACT 22TC07"/>
    <s v="CAMPAÑA"/>
    <s v="LP095564"/>
    <s v="GPX867C"/>
    <s v="FRAGOSO ZARAZUA GUSTAVO EDUARDO"/>
    <s v="COROLLA"/>
    <s v="JFL"/>
    <d v="1899-12-30T12:15:00"/>
    <d v="1899-12-30T15:00:00"/>
    <s v="CEPE"/>
    <n v="2020"/>
    <m/>
    <x v="1"/>
    <x v="0"/>
    <x v="6"/>
    <d v="2023-02-23T00:00:00"/>
    <s v="whats"/>
    <s v="si"/>
    <s v="POR TEMA DE TRABAJO NO ALCANZA A. SE REPORGRAMA"/>
    <d v="2023-02-03T00:00:00"/>
    <n v="4"/>
  </r>
  <r>
    <d v="2023-02-07T00:00:00"/>
    <d v="1899-12-30T12:30:00"/>
    <m/>
    <n v="0"/>
    <n v="111622"/>
    <x v="1"/>
    <s v="ACT 22TC07"/>
    <s v="CAMPAÑA"/>
    <s v="LP017155"/>
    <s v="GRM759D"/>
    <s v="MARTINEZ CAñADA LUIS ERNESTO"/>
    <s v="COROLLA"/>
    <s v="LALC"/>
    <d v="1899-12-30T15:00:00"/>
    <d v="1899-12-30T18:00:00"/>
    <s v="GALC"/>
    <n v="2020"/>
    <m/>
    <x v="1"/>
    <x v="0"/>
    <x v="0"/>
    <m/>
    <m/>
    <m/>
    <m/>
    <m/>
    <n v="44964"/>
  </r>
  <r>
    <d v="2023-02-07T00:00:00"/>
    <d v="1899-12-30T12:30:00"/>
    <m/>
    <n v="754"/>
    <n v="111669"/>
    <x v="3"/>
    <s v="INST CILINDRO, CHAVETA Y MANIJA ECT"/>
    <s v="MOVIL SMA"/>
    <s v="EP045716"/>
    <s v="N24BGE"/>
    <s v="ALVARADO SORIA MARYCARMEN"/>
    <s v="COROLLA"/>
    <s v="ECAZA"/>
    <s v="MOV SMA"/>
    <s v="MOV SMA"/>
    <s v="CSN"/>
    <n v="2014"/>
    <m/>
    <x v="1"/>
    <x v="0"/>
    <x v="0"/>
    <m/>
    <m/>
    <m/>
    <m/>
    <m/>
    <n v="44964"/>
  </r>
  <r>
    <d v="2023-02-07T00:00:00"/>
    <d v="1899-12-30T12:30:00"/>
    <m/>
    <n v="5330"/>
    <n v="111707"/>
    <x v="1"/>
    <s v="S40"/>
    <s v="EXPRESS"/>
    <s v="M1318104"/>
    <s v="GB5833D"/>
    <s v="LINARES MONTOYA AARON ARISTOTELES"/>
    <s v="HILUX"/>
    <s v="JFL"/>
    <d v="1899-12-30T12:15:00"/>
    <d v="1899-12-30T16:00:00"/>
    <s v="OMRG"/>
    <n v="2021"/>
    <m/>
    <x v="1"/>
    <x v="0"/>
    <x v="0"/>
    <m/>
    <m/>
    <m/>
    <m/>
    <m/>
    <n v="44964"/>
  </r>
  <r>
    <d v="2023-02-07T00:00:00"/>
    <d v="1899-12-30T14:00:00"/>
    <m/>
    <n v="754"/>
    <n v="111644"/>
    <x v="1"/>
    <s v="INST DE SENSOR DE PRESION DE LLANTA"/>
    <m/>
    <s v="K1625640"/>
    <s v="65L289"/>
    <s v="PATIÑO CANTERO SERGIO ALFREDO"/>
    <s v="PRIUS C"/>
    <s v="LALC"/>
    <d v="1899-12-30T14:15:00"/>
    <d v="1899-12-30T18:00:00"/>
    <s v="GALC"/>
    <n v="2019"/>
    <m/>
    <x v="1"/>
    <x v="0"/>
    <x v="0"/>
    <m/>
    <m/>
    <m/>
    <m/>
    <m/>
    <n v="44964"/>
  </r>
  <r>
    <d v="2023-02-07T00:00:00"/>
    <d v="1899-12-30T16:00:00"/>
    <m/>
    <n v="754"/>
    <n v="111703"/>
    <x v="3"/>
    <s v="DIAG AC"/>
    <m/>
    <s v="GP473324"/>
    <s v="GRK842D"/>
    <s v="GAMEZ MARTINEZ JOSE MANUEL"/>
    <s v="COROLLA"/>
    <s v="JFL"/>
    <s v="TALLER"/>
    <s v="TAELLER"/>
    <s v="FTP"/>
    <n v="2016"/>
    <m/>
    <x v="1"/>
    <x v="0"/>
    <x v="0"/>
    <m/>
    <m/>
    <m/>
    <m/>
    <m/>
    <n v="44964"/>
  </r>
  <r>
    <d v="2023-02-08T00:00:00"/>
    <d v="1899-12-30T08:45:00"/>
    <m/>
    <n v="2849"/>
    <n v="111655"/>
    <x v="0"/>
    <s v="S50 / A Y B"/>
    <m/>
    <s v="LJ018727"/>
    <s v="66L589"/>
    <s v="PROVEEDORA DE SERVICIOS JURIDICOS SC"/>
    <s v="COROLLA"/>
    <s v="LALC"/>
    <d v="1899-12-30T09:00:00"/>
    <d v="1899-12-30T12:00:00"/>
    <s v="AC /TDGR"/>
    <n v="2020"/>
    <m/>
    <x v="1"/>
    <x v="0"/>
    <x v="0"/>
    <m/>
    <m/>
    <m/>
    <m/>
    <m/>
    <n v="44965"/>
  </r>
  <r>
    <d v="2023-02-08T00:00:00"/>
    <d v="1899-12-30T08:45:00"/>
    <m/>
    <n v="1899"/>
    <n v="111673"/>
    <x v="2"/>
    <s v="S90"/>
    <m/>
    <s v="HK007307"/>
    <s v="GJJ742C"/>
    <s v="DIAZ ALARCON ARTURO NICOLAS"/>
    <s v="AVANZA"/>
    <s v="ECAZA"/>
    <d v="1899-12-30T09:00:00"/>
    <d v="1899-12-30T12:00:00"/>
    <s v="CSN"/>
    <n v="2017"/>
    <m/>
    <x v="1"/>
    <x v="0"/>
    <x v="0"/>
    <m/>
    <m/>
    <m/>
    <m/>
    <m/>
    <n v="44965"/>
  </r>
  <r>
    <d v="2023-02-08T00:00:00"/>
    <d v="1899-12-30T08:45:00"/>
    <m/>
    <n v="3260"/>
    <n v="111683"/>
    <x v="1"/>
    <s v="S60"/>
    <s v="EXPRESS"/>
    <s v="K0181405"/>
    <s v="GP1441C"/>
    <s v="GRUPO PROYECTOS AD HOMINEM, S DE RL DE C"/>
    <s v="HILUX"/>
    <s v="JFL"/>
    <d v="1899-12-30T09:00:00"/>
    <d v="1899-12-30T12:00:00"/>
    <s v="OMRG"/>
    <n v="2019"/>
    <m/>
    <x v="1"/>
    <x v="0"/>
    <x v="0"/>
    <m/>
    <m/>
    <m/>
    <m/>
    <m/>
    <n v="44965"/>
  </r>
  <r>
    <d v="2023-02-08T00:00:00"/>
    <d v="1899-12-30T09:00:00"/>
    <m/>
    <n v="5330"/>
    <n v="111411"/>
    <x v="1"/>
    <s v="S40"/>
    <s v="EXPRESS"/>
    <s v="MU011143"/>
    <s v="65L777"/>
    <s v="GUERRERO MARTINEZ JOSE LUIS"/>
    <s v="RAV4 HV"/>
    <s v="ECAZA"/>
    <d v="1899-12-30T09:40:00"/>
    <d v="1899-12-30T12:00:00"/>
    <s v="OMRG"/>
    <n v="2021"/>
    <m/>
    <x v="1"/>
    <x v="0"/>
    <x v="0"/>
    <m/>
    <m/>
    <m/>
    <m/>
    <m/>
    <n v="44965"/>
  </r>
  <r>
    <d v="2023-02-08T00:00:00"/>
    <d v="1899-12-30T09:00:00"/>
    <m/>
    <n v="2735"/>
    <n v="111624"/>
    <x v="0"/>
    <s v="S10 / DIAG. BOTÓN DE POSICIÓN DE ASIENTO SUELTO"/>
    <m/>
    <s v="NU073428"/>
    <s v="SP"/>
    <s v="BUSTAMANTE OLALDE JESUS"/>
    <s v="RAV4 HV"/>
    <s v="LALC"/>
    <d v="1899-12-30T09:15:00"/>
    <s v="DIAG"/>
    <s v="FTP / AC / JOAM"/>
    <n v="2022"/>
    <m/>
    <x v="1"/>
    <x v="0"/>
    <x v="0"/>
    <m/>
    <m/>
    <m/>
    <m/>
    <m/>
    <n v="44965"/>
  </r>
  <r>
    <d v="2023-02-08T00:00:00"/>
    <d v="1899-12-30T09:00:00"/>
    <m/>
    <n v="1899"/>
    <n v="111653"/>
    <x v="1"/>
    <s v="S70"/>
    <s v="EXPRESS"/>
    <s v="KS320362"/>
    <s v="UME038B"/>
    <s v="ANGUIANO CONTRERAS GRACIA VIOLETA"/>
    <s v="HIGHLANDER"/>
    <s v="JFL"/>
    <d v="1899-12-30T09:20:00"/>
    <d v="1899-12-30T11:30:00"/>
    <s v="OMRG"/>
    <n v="2019"/>
    <m/>
    <x v="1"/>
    <x v="0"/>
    <x v="0"/>
    <m/>
    <m/>
    <m/>
    <m/>
    <m/>
    <n v="44965"/>
  </r>
  <r>
    <d v="2023-02-08T00:00:00"/>
    <d v="1899-12-30T09:15:00"/>
    <m/>
    <n v="0"/>
    <n v="111699"/>
    <x v="3"/>
    <s v="E02"/>
    <m/>
    <s v="8M057254"/>
    <s v="GV8784C"/>
    <s v="VALENZUELA GONZALEZ CRISTIAN"/>
    <s v="TACOMA"/>
    <s v="JFL"/>
    <d v="1899-12-30T10:00:00"/>
    <d v="1899-12-30T14:00:00"/>
    <s v="GALC"/>
    <n v="2008"/>
    <m/>
    <x v="1"/>
    <x v="0"/>
    <x v="0"/>
    <m/>
    <m/>
    <m/>
    <m/>
    <m/>
    <n v="44965"/>
  </r>
  <r>
    <d v="2023-02-08T00:00:00"/>
    <d v="1899-12-30T09:15:00"/>
    <m/>
    <n v="1899"/>
    <n v="111710"/>
    <x v="0"/>
    <s v="S170"/>
    <s v="EXPRESS"/>
    <s v="H1394785"/>
    <s v="SW4539A"/>
    <s v="BURGOS RAMIREZ HECTOR"/>
    <s v="HILUX"/>
    <s v="ECAZA"/>
    <d v="1899-12-30T09:30:00"/>
    <d v="1899-12-30T12:00:00"/>
    <s v="CEPE"/>
    <n v="2017"/>
    <m/>
    <x v="1"/>
    <x v="0"/>
    <x v="0"/>
    <m/>
    <m/>
    <m/>
    <m/>
    <m/>
    <n v="44965"/>
  </r>
  <r>
    <d v="2023-02-08T00:00:00"/>
    <d v="1899-12-30T09:15:00"/>
    <m/>
    <n v="5330"/>
    <n v="111713"/>
    <x v="0"/>
    <s v="S120"/>
    <s v="EXPRESS"/>
    <s v="H1046555"/>
    <s v="GJH282D"/>
    <s v="ALBERTO SERRANO ALEJANDRA"/>
    <s v="YARIS"/>
    <s v="LALC"/>
    <d v="1899-12-30T09:50:00"/>
    <d v="1899-12-30T11:30:00"/>
    <s v="CEPE"/>
    <n v="2017"/>
    <m/>
    <x v="1"/>
    <x v="0"/>
    <x v="0"/>
    <m/>
    <m/>
    <m/>
    <m/>
    <m/>
    <n v="44965"/>
  </r>
  <r>
    <d v="2023-02-08T00:00:00"/>
    <d v="1899-12-30T09:30:00"/>
    <m/>
    <n v="1899"/>
    <n v="111605"/>
    <x v="3"/>
    <s v="S110"/>
    <m/>
    <s v="HK013484"/>
    <s v="B06ALZ"/>
    <s v="GASCA QUEZADA JOSE LUIS"/>
    <s v="AVANZA"/>
    <s v="ECAZA"/>
    <d v="1899-12-30T09:45:00"/>
    <d v="1899-12-30T13:00:00"/>
    <s v="AC"/>
    <n v="2017"/>
    <m/>
    <x v="1"/>
    <x v="0"/>
    <x v="0"/>
    <m/>
    <m/>
    <m/>
    <m/>
    <m/>
    <n v="44965"/>
  </r>
  <r>
    <d v="2023-02-08T00:00:00"/>
    <d v="1899-12-30T09:30:00"/>
    <m/>
    <n v="836"/>
    <n v="111657"/>
    <x v="0"/>
    <s v="DIAG. TESTIGO ENCENDIDO (PRESIÓN AIRE EN LLANTAS)"/>
    <m/>
    <s v="7S053439"/>
    <s v="GUW534C"/>
    <s v="GUIDO RAMIREZ SILVERIO"/>
    <s v="SIENNA"/>
    <s v="JFL"/>
    <d v="1899-12-30T11:30:00"/>
    <s v="DIAG"/>
    <s v="FTP / JOAM"/>
    <n v="2007"/>
    <m/>
    <x v="1"/>
    <x v="0"/>
    <x v="0"/>
    <m/>
    <m/>
    <m/>
    <m/>
    <m/>
    <n v="44965"/>
  </r>
  <r>
    <d v="2023-02-08T00:00:00"/>
    <d v="1899-12-30T09:30:00"/>
    <m/>
    <n v="0"/>
    <n v="111659"/>
    <x v="1"/>
    <s v="G0P"/>
    <m/>
    <s v="9C028762"/>
    <s v="SP"/>
    <s v="GODINEZ HERNANDEZ JOSE"/>
    <s v="COROLLA"/>
    <s v="LALC"/>
    <d v="1899-12-30T10:00:00"/>
    <d v="1899-12-30T13:00:00"/>
    <s v="CSN"/>
    <n v="2009"/>
    <m/>
    <x v="1"/>
    <x v="0"/>
    <x v="0"/>
    <m/>
    <m/>
    <m/>
    <m/>
    <m/>
    <n v="44965"/>
  </r>
  <r>
    <d v="2023-02-08T00:00:00"/>
    <d v="1899-12-30T10:00:00"/>
    <m/>
    <n v="3260"/>
    <n v="110854"/>
    <x v="0"/>
    <s v="S60"/>
    <m/>
    <s v="H1394639"/>
    <s v="GR8810B"/>
    <s v="BARKSHADT GRANADOS BUFFY JAZMINNE"/>
    <s v="HILUX"/>
    <s v="JFL"/>
    <d v="1899-12-30T10:30:00"/>
    <d v="1899-12-30T14:00:00"/>
    <s v="AC"/>
    <n v="2017"/>
    <m/>
    <x v="1"/>
    <x v="0"/>
    <x v="9"/>
    <d v="2023-02-23T00:00:00"/>
    <s v="whats"/>
    <s v="si"/>
    <s v="VA SALIR UNOS DIAS RE AGENDA PARA OTRO MOMENTO"/>
    <d v="2023-01-10T00:00:00"/>
    <n v="29"/>
  </r>
  <r>
    <d v="2023-02-08T00:00:00"/>
    <d v="1899-12-30T10:00:00"/>
    <m/>
    <n v="2849"/>
    <n v="111606"/>
    <x v="2"/>
    <s v="S90 / A Y B"/>
    <s v="EXPRESS"/>
    <s v="M6003229"/>
    <s v="EXL362B"/>
    <s v="GENTHERM DE MEXICO SA DE CV"/>
    <s v="HIACE"/>
    <s v="ECAZA"/>
    <d v="1899-12-30T10:30:00"/>
    <d v="1899-12-30T14:00:00"/>
    <s v="OMRG / TDGR"/>
    <n v="2021"/>
    <m/>
    <x v="1"/>
    <x v="0"/>
    <x v="0"/>
    <m/>
    <m/>
    <m/>
    <m/>
    <m/>
    <n v="44965"/>
  </r>
  <r>
    <d v="2023-02-08T00:00:00"/>
    <d v="1899-12-30T10:00:00"/>
    <m/>
    <n v="1899"/>
    <n v="111678"/>
    <x v="2"/>
    <s v="S130"/>
    <s v="EXPRESS"/>
    <s v="G3528030"/>
    <s v="GYX860B"/>
    <s v="SIC CELAYA SA DE CV"/>
    <s v="PRIUS16-"/>
    <s v="LALC"/>
    <d v="1899-12-30T10:50:00"/>
    <d v="1899-12-30T14:00:00"/>
    <s v="OMRG"/>
    <n v="2016"/>
    <m/>
    <x v="1"/>
    <x v="0"/>
    <x v="0"/>
    <m/>
    <m/>
    <m/>
    <m/>
    <m/>
    <n v="44965"/>
  </r>
  <r>
    <d v="2023-02-08T00:00:00"/>
    <d v="1899-12-30T10:30:00"/>
    <m/>
    <n v="0"/>
    <n v="111766"/>
    <x v="3"/>
    <s v="DPOK: INST. APOYACABEZA / INST. RESPALDO ASIENTOS"/>
    <s v="REC. A DOMICILIO"/>
    <s v="NS084983"/>
    <s v="ULS036H"/>
    <s v="MARTINEZ RODRIGUEZ LORENA"/>
    <s v="SIENNA HV"/>
    <s v="ECAZA"/>
    <d v="1899-12-30T11:00:00"/>
    <d v="1899-12-30T15:00:00"/>
    <s v="CSN"/>
    <n v="2022"/>
    <m/>
    <x v="1"/>
    <x v="0"/>
    <x v="0"/>
    <m/>
    <m/>
    <m/>
    <m/>
    <m/>
    <n v="44965"/>
  </r>
  <r>
    <d v="2023-02-08T00:00:00"/>
    <d v="1899-12-30T10:30:00"/>
    <m/>
    <n v="6599"/>
    <n v="111723"/>
    <x v="1"/>
    <s v="S80"/>
    <s v="EXPRESS"/>
    <s v="MP165524"/>
    <s v="GNK003D"/>
    <s v="MALDONADO VELASCO RODRIGO"/>
    <s v="COROLLA"/>
    <s v="JFL"/>
    <d v="1899-12-30T11:30:00"/>
    <d v="1899-12-30T17:00:00"/>
    <s v="OMRG"/>
    <n v="2021"/>
    <m/>
    <x v="1"/>
    <x v="0"/>
    <x v="0"/>
    <m/>
    <m/>
    <m/>
    <m/>
    <m/>
    <n v="44965"/>
  </r>
  <r>
    <d v="2023-02-08T00:00:00"/>
    <d v="1899-12-30T10:30:00"/>
    <m/>
    <n v="2849"/>
    <n v="111727"/>
    <x v="0"/>
    <s v="S90 / A Y B"/>
    <s v="EXPRESS"/>
    <s v="HS884379"/>
    <s v="SP"/>
    <s v="MORENO TOVAR GREGORIO"/>
    <s v="SIENNA"/>
    <s v="LALC"/>
    <d v="1899-12-30T10:45:00"/>
    <d v="1899-12-30T14:00:00"/>
    <s v="CEPE / TDGR"/>
    <n v="2017"/>
    <m/>
    <x v="1"/>
    <x v="0"/>
    <x v="0"/>
    <m/>
    <m/>
    <m/>
    <m/>
    <m/>
    <n v="44965"/>
  </r>
  <r>
    <d v="2023-02-08T00:00:00"/>
    <d v="1899-12-30T10:45:00"/>
    <m/>
    <n v="1899"/>
    <n v="111750"/>
    <x v="2"/>
    <s v="S10"/>
    <s v="EXPRESS"/>
    <s v="NJ044132"/>
    <s v="SP"/>
    <s v="MEDINA MANCERA SALVADOR"/>
    <s v="RAIZE"/>
    <s v="LALC"/>
    <d v="1899-12-30T11:15:00"/>
    <d v="1899-12-30T14:00:00"/>
    <s v="OMRG"/>
    <n v="2022"/>
    <m/>
    <x v="1"/>
    <x v="0"/>
    <x v="0"/>
    <m/>
    <m/>
    <m/>
    <m/>
    <m/>
    <n v="44965"/>
  </r>
  <r>
    <d v="2023-02-08T00:00:00"/>
    <d v="1899-12-30T11:00:00"/>
    <m/>
    <n v="5330"/>
    <n v="111731"/>
    <x v="0"/>
    <s v="S40"/>
    <s v="EXPRESS"/>
    <s v="M1316120"/>
    <s v="GB4571D"/>
    <s v="LAGUNA MENDOZA ERICK RENE"/>
    <s v="HILUX"/>
    <s v="LALC"/>
    <d v="1899-12-30T11:15:00"/>
    <d v="1899-12-30T14:00:00"/>
    <s v="CEPE"/>
    <n v="2021"/>
    <m/>
    <x v="1"/>
    <x v="0"/>
    <x v="0"/>
    <m/>
    <m/>
    <m/>
    <m/>
    <m/>
    <n v="44965"/>
  </r>
  <r>
    <d v="2023-02-08T00:00:00"/>
    <d v="1899-12-30T11:00:00"/>
    <m/>
    <n v="836"/>
    <n v="111740"/>
    <x v="1"/>
    <s v="DIAG. RUIDO EN SUSPENSIÓN DELANTERA"/>
    <m/>
    <s v="LU907503"/>
    <s v="GUJ020C"/>
    <s v="DISTRIBUIDORA DE CERVEZAS Y BEBIDAS S.A."/>
    <s v="CAMRY"/>
    <s v="JFL"/>
    <d v="1899-12-30T13:15:00"/>
    <s v="DIAG"/>
    <s v="FTP / JOAM"/>
    <n v="2020"/>
    <m/>
    <x v="1"/>
    <x v="0"/>
    <x v="0"/>
    <m/>
    <m/>
    <m/>
    <m/>
    <m/>
    <n v="44965"/>
  </r>
  <r>
    <d v="2023-02-08T00:00:00"/>
    <d v="1899-12-30T11:00:00"/>
    <m/>
    <n v="1899"/>
    <n v="111751"/>
    <x v="1"/>
    <s v="S90"/>
    <m/>
    <s v="KK006984"/>
    <s v="GLX299C"/>
    <s v="ARELLANO VAZQUEZ ROSA MARIA"/>
    <s v="AVANZA"/>
    <s v="ECAZA"/>
    <d v="1899-12-30T11:15:00"/>
    <d v="1899-12-30T15:00:00"/>
    <s v="AC"/>
    <n v="2019"/>
    <m/>
    <x v="1"/>
    <x v="0"/>
    <x v="5"/>
    <d v="2023-02-07T00:00:00"/>
    <s v="whats"/>
    <s v="si"/>
    <s v="Si, muchas gracias.. si se puede para mañana Ud. Me indica si hay disponibilidad, Me parece perfecto! Confirmo con este.. gracias."/>
    <d v="2023-02-02T00:00:00"/>
    <n v="6"/>
  </r>
  <r>
    <d v="2023-02-08T00:00:00"/>
    <d v="1899-12-30T11:30:00"/>
    <m/>
    <n v="3260"/>
    <n v="111726"/>
    <x v="1"/>
    <s v="S180"/>
    <s v="EXPRESS"/>
    <s v="DD548856"/>
    <s v="GNY986D"/>
    <s v="GOMEZ BOCANEGRA GRACIELA"/>
    <s v="YARIS"/>
    <s v="ECAZA"/>
    <d v="1899-12-30T12:15:00"/>
    <d v="1899-12-30T16:00:00"/>
    <s v="OMRG"/>
    <n v="2013"/>
    <m/>
    <x v="1"/>
    <x v="0"/>
    <x v="0"/>
    <m/>
    <m/>
    <m/>
    <m/>
    <m/>
    <n v="44965"/>
  </r>
  <r>
    <d v="2023-02-08T00:00:00"/>
    <d v="1899-12-30T11:30:00"/>
    <m/>
    <n v="2849"/>
    <n v="111730"/>
    <x v="0"/>
    <s v="S30 / A Y B"/>
    <s v="EXPRESS"/>
    <s v="N0425236"/>
    <s v="SP"/>
    <s v="DITRA LEASE SA DE CV"/>
    <s v="HILUX"/>
    <s v="LALC"/>
    <d v="1899-12-30T12:00:00"/>
    <d v="1899-12-30T16:00:00"/>
    <s v="CEPE / TDGR"/>
    <n v="2022"/>
    <m/>
    <x v="1"/>
    <x v="0"/>
    <x v="0"/>
    <m/>
    <m/>
    <m/>
    <m/>
    <m/>
    <n v="44965"/>
  </r>
  <r>
    <d v="2023-02-08T00:00:00"/>
    <d v="1899-12-30T11:30:00"/>
    <m/>
    <n v="2665"/>
    <n v="111743"/>
    <x v="2"/>
    <s v="S120 (EMPLEADO TOYOTA CELAYA)"/>
    <s v="EXPRESS"/>
    <s v="GS166627"/>
    <s v="G000000"/>
    <s v="RODRIGUEZ GOMEZ MARCO ANTONIO"/>
    <s v="HIGHLANDER"/>
    <s v="JFL"/>
    <d v="1899-12-30T12:30:00"/>
    <d v="1899-12-30T17:00:00"/>
    <s v="OMRG"/>
    <n v="2016"/>
    <m/>
    <x v="1"/>
    <x v="0"/>
    <x v="0"/>
    <m/>
    <m/>
    <m/>
    <m/>
    <m/>
    <n v="44965"/>
  </r>
  <r>
    <d v="2023-02-08T00:00:00"/>
    <d v="1899-12-30T12:00:00"/>
    <m/>
    <n v="0"/>
    <n v="111720"/>
    <x v="0"/>
    <s v="22TC07"/>
    <m/>
    <s v="LP095564"/>
    <s v="GPX867C"/>
    <s v="FRAGOSO ZARAZUA GUSTAVO EDUARDO"/>
    <s v="COROLLA"/>
    <s v="JFL"/>
    <d v="1899-12-30T12:15:00"/>
    <d v="1899-12-30T16:00:00"/>
    <s v="CSN"/>
    <n v="2020"/>
    <m/>
    <x v="1"/>
    <x v="0"/>
    <x v="0"/>
    <m/>
    <m/>
    <m/>
    <m/>
    <m/>
    <n v="44965"/>
  </r>
  <r>
    <d v="2023-02-08T00:00:00"/>
    <d v="1899-12-30T13:00:00"/>
    <m/>
    <n v="6090"/>
    <n v="111732"/>
    <x v="2"/>
    <s v="S100 / A Y B"/>
    <s v="EXPRESS"/>
    <s v="H1075089"/>
    <s v="GGE386D"/>
    <s v="FLORES GUTIERREZ AIDE ELIZABETH"/>
    <s v="YARIS"/>
    <s v="ECAZA"/>
    <d v="1899-12-30T13:15:00"/>
    <d v="1899-12-30T17:00:00"/>
    <s v="OMRG / TDGR"/>
    <n v="2017"/>
    <m/>
    <x v="1"/>
    <x v="0"/>
    <x v="0"/>
    <m/>
    <m/>
    <m/>
    <m/>
    <m/>
    <n v="44965"/>
  </r>
  <r>
    <d v="2023-02-08T00:00:00"/>
    <d v="1899-12-30T13:00:00"/>
    <m/>
    <n v="1944"/>
    <n v="111756"/>
    <x v="2"/>
    <s v="CAMBIO BALATAS TRASERAS"/>
    <m/>
    <s v="FK018727"/>
    <s v="GTN647C"/>
    <s v="TREJO ROJAS PEDRO"/>
    <s v="AVANZA"/>
    <s v="LALC"/>
    <d v="1899-12-30T14:00:00"/>
    <d v="1899-12-30T17:00:00"/>
    <s v="AC"/>
    <n v="2015"/>
    <m/>
    <x v="1"/>
    <x v="0"/>
    <x v="0"/>
    <m/>
    <m/>
    <m/>
    <m/>
    <m/>
    <n v="44965"/>
  </r>
  <r>
    <d v="2023-02-08T00:00:00"/>
    <d v="1899-12-30T13:30:00"/>
    <m/>
    <n v="836"/>
    <n v="111755"/>
    <x v="2"/>
    <s v="DIAG. VIBRACIÓN AL FRENAR / A Y B"/>
    <m/>
    <s v="KS334968"/>
    <s v="GMJ082D"/>
    <s v="MUNICIPIO DE APASEO EL GRANDE GUANAJUATO"/>
    <s v="HIGHLANDER"/>
    <s v="LALC"/>
    <d v="1899-12-30T14:00:00"/>
    <s v="DIAG"/>
    <s v="GALC / JOAM / TDGR"/>
    <n v="2019"/>
    <m/>
    <x v="1"/>
    <x v="0"/>
    <x v="0"/>
    <m/>
    <m/>
    <m/>
    <m/>
    <m/>
    <n v="44965"/>
  </r>
  <r>
    <d v="2023-02-08T00:00:00"/>
    <d v="1899-12-30T14:30:00"/>
    <m/>
    <n v="1899"/>
    <n v="111776"/>
    <x v="1"/>
    <s v="S70"/>
    <m/>
    <s v="MJ011167"/>
    <s v="66L239"/>
    <s v="SOTO RODRIGUEZ JUAN DIEGO"/>
    <s v="COROLLA HV"/>
    <s v="JFL"/>
    <d v="1899-12-30T15:00:00"/>
    <d v="1899-12-30T18:00:00"/>
    <s v="CSN"/>
    <n v="2021"/>
    <m/>
    <x v="1"/>
    <x v="0"/>
    <x v="0"/>
    <m/>
    <m/>
    <m/>
    <m/>
    <m/>
    <n v="44965"/>
  </r>
  <r>
    <d v="2023-02-08T00:00:00"/>
    <d v="1899-12-30T15:00:00"/>
    <m/>
    <n v="836"/>
    <n v="111719"/>
    <x v="2"/>
    <s v="DIAG. RECHINIDO EN BALATAS TRASERAS"/>
    <m/>
    <s v="K0185381"/>
    <s v="GW8530B"/>
    <s v="AGRO CULTIVOS DEL BAJIO S.P.R DE R.L DE"/>
    <s v="HILUX"/>
    <s v="ECAZA"/>
    <d v="1899-12-30T16:00:00"/>
    <s v="DIAG"/>
    <s v="GALC / TDGR"/>
    <n v="2019"/>
    <m/>
    <x v="1"/>
    <x v="0"/>
    <x v="0"/>
    <m/>
    <m/>
    <m/>
    <m/>
    <m/>
    <n v="44965"/>
  </r>
  <r>
    <d v="2023-02-08T00:00:00"/>
    <d v="1899-12-30T15:30:00"/>
    <m/>
    <n v="1899"/>
    <n v="111765"/>
    <x v="1"/>
    <s v="S30"/>
    <s v="EXPRESS"/>
    <s v="MS014446"/>
    <s v="66L9945"/>
    <s v="SERMIB SERVICIOS Y MANTENIMIENTOS S DE RL DE CV"/>
    <s v="SIENNA"/>
    <s v="JFL"/>
    <d v="1899-12-30T15:15:00"/>
    <d v="1899-12-30T18:00:00"/>
    <s v="AC"/>
    <n v="2021"/>
    <m/>
    <x v="1"/>
    <x v="0"/>
    <x v="0"/>
    <m/>
    <m/>
    <m/>
    <m/>
    <m/>
    <n v="44965"/>
  </r>
  <r>
    <d v="2023-02-09T00:00:00"/>
    <d v="1899-12-30T08:00:00"/>
    <m/>
    <n v="3260"/>
    <n v="111810"/>
    <x v="2"/>
    <s v="S20"/>
    <m/>
    <s v="N1330330"/>
    <s v="GT4949C"/>
    <s v="PRODUCTOS FORESTALES FLOVIESA S DE RL DE"/>
    <s v="HILUX"/>
    <s v="ECAZA"/>
    <d v="1899-12-30T08:30:00"/>
    <d v="1899-12-30T11:30:00"/>
    <s v="FTP"/>
    <n v="2022"/>
    <m/>
    <x v="1"/>
    <x v="0"/>
    <x v="0"/>
    <m/>
    <m/>
    <m/>
    <m/>
    <m/>
    <n v="44966"/>
  </r>
  <r>
    <d v="2023-02-09T00:00:00"/>
    <d v="1899-12-30T08:00:00"/>
    <m/>
    <n v="6599"/>
    <n v="111813"/>
    <x v="0"/>
    <s v="S160"/>
    <s v="EXPRESS"/>
    <s v="F0054408"/>
    <s v="FY1973B"/>
    <s v="SALGADO MA DEL SOCORRO"/>
    <s v="HIACE"/>
    <s v="JFL"/>
    <d v="1899-12-30T08:30:00"/>
    <d v="1899-12-30T11:00:00"/>
    <s v="CEPE"/>
    <n v="2015"/>
    <m/>
    <x v="1"/>
    <x v="0"/>
    <x v="0"/>
    <m/>
    <m/>
    <m/>
    <m/>
    <m/>
    <n v="44966"/>
  </r>
  <r>
    <d v="2023-02-09T00:00:00"/>
    <d v="1899-12-30T08:00:00"/>
    <m/>
    <n v="1899"/>
    <n v="111814"/>
    <x v="0"/>
    <s v="S110"/>
    <m/>
    <s v="J1400296"/>
    <s v="FY1976B"/>
    <s v="SALGADO MA DEL SOCORRO"/>
    <s v="HILUX"/>
    <s v="LALC"/>
    <d v="1899-12-30T08:15:00"/>
    <d v="1899-12-30T11:00:00"/>
    <s v="GALC"/>
    <n v="2018"/>
    <m/>
    <x v="1"/>
    <x v="0"/>
    <x v="0"/>
    <m/>
    <m/>
    <m/>
    <m/>
    <m/>
    <n v="44966"/>
  </r>
  <r>
    <d v="2023-02-09T00:00:00"/>
    <d v="1899-12-30T08:15:00"/>
    <m/>
    <n v="1899"/>
    <n v="111802"/>
    <x v="2"/>
    <s v="S150"/>
    <m/>
    <s v="H1018780"/>
    <s v="NXK6929"/>
    <s v="ALCAMARE INTERNATIONAL RECYCLING GROUP"/>
    <s v="DYARIS"/>
    <s v="LALC"/>
    <d v="1899-12-30T09:00:00"/>
    <d v="1899-12-30T12:00:00"/>
    <s v="FTP"/>
    <n v="2017"/>
    <m/>
    <x v="1"/>
    <x v="0"/>
    <x v="0"/>
    <m/>
    <m/>
    <m/>
    <m/>
    <m/>
    <n v="44966"/>
  </r>
  <r>
    <d v="2023-02-09T00:00:00"/>
    <d v="1899-12-30T08:15:00"/>
    <m/>
    <n v="1899"/>
    <n v="111804"/>
    <x v="0"/>
    <s v="S90"/>
    <m/>
    <s v="H1053250"/>
    <s v="GXG547D"/>
    <s v="ANGEL DIAZ ESTEBAN"/>
    <s v="YARIS"/>
    <s v="JFL"/>
    <d v="1899-12-30T09:00:00"/>
    <d v="1899-12-30T12:00:00"/>
    <s v="GALC"/>
    <n v="2017"/>
    <m/>
    <x v="1"/>
    <x v="0"/>
    <x v="0"/>
    <m/>
    <m/>
    <m/>
    <m/>
    <m/>
    <n v="44966"/>
  </r>
  <r>
    <d v="2023-02-09T00:00:00"/>
    <d v="1899-12-30T08:15:00"/>
    <m/>
    <n v="3260"/>
    <n v="111808"/>
    <x v="0"/>
    <s v="S140"/>
    <s v="EXPRESS"/>
    <s v="FU555659"/>
    <s v="GXS869B"/>
    <s v="GRUPO KASOKU INDUSTRIAL, S.A. DE C.V."/>
    <s v="CAMRY"/>
    <s v="ECAZA"/>
    <d v="1899-12-30T08:30:00"/>
    <d v="1899-12-30T11:00:00"/>
    <s v="OMRG"/>
    <n v="2015"/>
    <m/>
    <x v="1"/>
    <x v="0"/>
    <x v="0"/>
    <m/>
    <m/>
    <m/>
    <m/>
    <m/>
    <n v="44966"/>
  </r>
  <r>
    <d v="2023-02-09T00:00:00"/>
    <d v="1899-12-30T08:30:00"/>
    <m/>
    <n v="5140"/>
    <n v="111538"/>
    <x v="0"/>
    <s v="S100"/>
    <s v="EXPRESS"/>
    <s v="KD044100"/>
    <s v="GSN658D"/>
    <s v="METAL ONE STEEL SERVICE DE MEXICO S.A. D"/>
    <s v="RAV419-"/>
    <s v="JFL"/>
    <d v="1899-12-30T08:50:00"/>
    <d v="1899-12-30T11:00:00"/>
    <s v="OMRG"/>
    <n v="2019"/>
    <m/>
    <x v="1"/>
    <x v="0"/>
    <x v="0"/>
    <m/>
    <m/>
    <m/>
    <m/>
    <m/>
    <n v="44966"/>
  </r>
  <r>
    <d v="2023-02-09T00:00:00"/>
    <d v="1899-12-30T08:30:00"/>
    <m/>
    <n v="0"/>
    <n v="111700"/>
    <x v="1"/>
    <s v="INST. 20TA03 / ACT. JSD"/>
    <s v="CAMPAÑA"/>
    <s v="HP635043"/>
    <s v="GXS101B"/>
    <s v="CASTRO RAMIREZ MARIO"/>
    <s v="COROLLA"/>
    <s v="LALC"/>
    <d v="1899-12-30T08:45:00"/>
    <d v="1899-12-30T14:00:00"/>
    <s v="CSN"/>
    <n v="2017"/>
    <m/>
    <x v="1"/>
    <x v="0"/>
    <x v="0"/>
    <m/>
    <m/>
    <m/>
    <m/>
    <m/>
    <n v="44966"/>
  </r>
  <r>
    <d v="2023-02-09T00:00:00"/>
    <d v="1899-12-30T08:30:00"/>
    <m/>
    <n v="5140"/>
    <n v="111728"/>
    <x v="1"/>
    <s v="S100"/>
    <m/>
    <s v="MJ011937"/>
    <s v="66L268"/>
    <s v="VAZQUEZ LOPEZ IVAN"/>
    <s v="COROLLA HV"/>
    <s v="ECAZA"/>
    <d v="1899-12-30T08:45:00"/>
    <d v="1899-12-30T12:00:00"/>
    <s v="AC"/>
    <n v="2021"/>
    <m/>
    <x v="1"/>
    <x v="0"/>
    <x v="0"/>
    <m/>
    <m/>
    <m/>
    <m/>
    <m/>
    <n v="44966"/>
  </r>
  <r>
    <d v="2023-02-09T00:00:00"/>
    <d v="1899-12-30T08:45:00"/>
    <m/>
    <n v="2849"/>
    <n v="111742"/>
    <x v="1"/>
    <s v="S110 / A Y B"/>
    <s v="EXPRESS"/>
    <s v="K1149685"/>
    <s v="GWF673D"/>
    <s v="GRUPO SSC S.A. DE C.V."/>
    <s v="YARIS"/>
    <s v="JFL"/>
    <d v="1899-12-30T09:30:00"/>
    <d v="1899-12-30T12:00:00"/>
    <s v="OMRG / TDGR"/>
    <n v="2019"/>
    <m/>
    <x v="1"/>
    <x v="0"/>
    <x v="0"/>
    <m/>
    <m/>
    <m/>
    <m/>
    <m/>
    <n v="44966"/>
  </r>
  <r>
    <d v="2023-02-09T00:00:00"/>
    <d v="1899-12-30T08:45:00"/>
    <m/>
    <n v="5140"/>
    <n v="111767"/>
    <x v="1"/>
    <s v="S100"/>
    <m/>
    <s v="H3563164"/>
    <s v="W53ARB"/>
    <s v="SANCHEZ MARTINEZ ROBERTO"/>
    <s v="PRIUS16-"/>
    <s v="LALC"/>
    <d v="1899-12-30T09:45:00"/>
    <d v="1899-12-30T12:00:00"/>
    <s v="FTP"/>
    <n v="2017"/>
    <m/>
    <x v="1"/>
    <x v="0"/>
    <x v="0"/>
    <m/>
    <m/>
    <m/>
    <m/>
    <m/>
    <n v="44966"/>
  </r>
  <r>
    <d v="2023-02-09T00:00:00"/>
    <d v="1899-12-30T08:45:00"/>
    <m/>
    <n v="0"/>
    <n v="111772"/>
    <x v="2"/>
    <s v="REVISIÓN ALINEACIÓN"/>
    <s v="REINGRESO"/>
    <s v="NS110925"/>
    <s v="68L588"/>
    <s v="STREIT MEXICO S DE RL DE CV"/>
    <s v="SIENNA HV"/>
    <s v="ECAZA"/>
    <d v="1899-12-30T09:00:00"/>
    <d v="1899-12-30T12:00:00"/>
    <s v="TDGR"/>
    <n v="2022"/>
    <m/>
    <x v="1"/>
    <x v="0"/>
    <x v="1"/>
    <d v="2023-02-09T00:00:00"/>
    <s v="Llamada y Whats"/>
    <s v="si"/>
    <s v="UNIDAD  SI LLEGO A SU CITA , PERO SE ABRIO ORDEN DE RECLAMACIÓN"/>
    <d v="2023-02-07T00:00:00"/>
    <n v="2"/>
  </r>
  <r>
    <d v="2023-02-09T00:00:00"/>
    <d v="1899-12-30T09:00:00"/>
    <m/>
    <n v="1899"/>
    <n v="111748"/>
    <x v="1"/>
    <s v="S50"/>
    <s v="EXPRESS"/>
    <s v="L1140943"/>
    <s v="65L077"/>
    <s v="VERA OCHOA ILDEFONSO"/>
    <s v="PRIUS C"/>
    <s v="LALC"/>
    <d v="1899-12-30T09:15:00"/>
    <d v="1899-12-30T11:30:00"/>
    <s v="CEPE"/>
    <n v="2020"/>
    <m/>
    <x v="1"/>
    <x v="0"/>
    <x v="0"/>
    <m/>
    <m/>
    <m/>
    <m/>
    <m/>
    <n v="44966"/>
  </r>
  <r>
    <d v="2023-02-09T00:00:00"/>
    <d v="1899-12-30T09:00:00"/>
    <m/>
    <n v="1899"/>
    <n v="111749"/>
    <x v="3"/>
    <s v="S150"/>
    <s v="EXPRESS"/>
    <s v="E1433336"/>
    <s v="GXN990D"/>
    <s v="VIRRUETA AREVALOS MARIA DE LOURDES"/>
    <s v="YARIS"/>
    <s v="JFL"/>
    <d v="1899-12-30T09:35:00"/>
    <d v="1899-12-30T11:30:00"/>
    <s v="CEPE"/>
    <n v="2014"/>
    <m/>
    <x v="1"/>
    <x v="0"/>
    <x v="0"/>
    <m/>
    <m/>
    <m/>
    <m/>
    <m/>
    <n v="44966"/>
  </r>
  <r>
    <d v="2023-02-09T00:00:00"/>
    <d v="1899-12-30T09:00:00"/>
    <m/>
    <n v="6599"/>
    <n v="111791"/>
    <x v="3"/>
    <s v="S80"/>
    <s v="EXPRESS"/>
    <s v="K1155350"/>
    <s v="GNL743C"/>
    <s v="VALENCIA RANGEL MIRNA"/>
    <s v="YARIS"/>
    <s v="ECAZA"/>
    <d v="1899-12-30T13:30:00"/>
    <d v="1899-12-30T17:00:00"/>
    <s v="CEPE"/>
    <n v="2019"/>
    <m/>
    <x v="1"/>
    <x v="0"/>
    <x v="0"/>
    <m/>
    <m/>
    <m/>
    <m/>
    <m/>
    <n v="44966"/>
  </r>
  <r>
    <d v="2023-02-09T00:00:00"/>
    <d v="1899-12-30T09:30:00"/>
    <m/>
    <n v="3260"/>
    <n v="111737"/>
    <x v="0"/>
    <s v="S60"/>
    <s v="EXPRESS"/>
    <s v="KU257104"/>
    <s v="GJS569D"/>
    <s v="JANESVILLE DE MEXICO, S.A DE C.V."/>
    <s v="CAMRY"/>
    <s v="LALC"/>
    <d v="1899-12-30T10:00:00"/>
    <d v="1899-12-30T14:00:00"/>
    <s v="CEPE"/>
    <n v="2019"/>
    <m/>
    <x v="1"/>
    <x v="0"/>
    <x v="0"/>
    <m/>
    <m/>
    <m/>
    <m/>
    <m/>
    <n v="44966"/>
  </r>
  <r>
    <d v="2023-02-09T00:00:00"/>
    <d v="1899-12-30T09:30:00"/>
    <m/>
    <n v="1899"/>
    <n v="111739"/>
    <x v="2"/>
    <s v="S50"/>
    <s v="EXPRESS"/>
    <s v="N0426808"/>
    <s v="GC4434D"/>
    <s v="DOZZER CONSTRUCCION Y ASESORIA SA DE CV"/>
    <s v="HILUX"/>
    <s v="ECAZA"/>
    <d v="1899-12-30T10:00:00"/>
    <d v="1899-12-30T14:00:00"/>
    <s v="OMRG"/>
    <n v="2022"/>
    <m/>
    <x v="1"/>
    <x v="0"/>
    <x v="0"/>
    <m/>
    <m/>
    <m/>
    <m/>
    <m/>
    <n v="44966"/>
  </r>
  <r>
    <d v="2023-02-09T00:00:00"/>
    <d v="1899-12-30T09:30:00"/>
    <m/>
    <n v="835.2"/>
    <n v="111747"/>
    <x v="3"/>
    <s v="DIG. REV DE AFINACIÓN POR % DE EMISIONES"/>
    <m/>
    <s v="A4063879"/>
    <s v="GHW375C"/>
    <s v="MORALES ROA SALVADOR"/>
    <s v="YARIS"/>
    <s v="JFL"/>
    <d v="1899-12-30T09:45:00"/>
    <s v="DIAG"/>
    <s v="GALC / JOAM"/>
    <n v="2010"/>
    <m/>
    <x v="1"/>
    <x v="0"/>
    <x v="0"/>
    <m/>
    <m/>
    <m/>
    <m/>
    <m/>
    <n v="44966"/>
  </r>
  <r>
    <d v="2023-02-09T00:00:00"/>
    <d v="1899-12-30T10:00:00"/>
    <m/>
    <n v="1899"/>
    <n v="111660"/>
    <x v="1"/>
    <s v="S10"/>
    <s v="EXPRESS / REC. A DOMICILIO"/>
    <s v="NW294547"/>
    <s v="GUD639E"/>
    <s v="TOYOTETSU DE MEXICO SA DE CV"/>
    <s v="RAV4"/>
    <s v="ECAZA"/>
    <d v="1899-12-30T10:20:00"/>
    <d v="1899-12-30T14:00:00"/>
    <s v="CEPE"/>
    <n v="2022"/>
    <m/>
    <x v="1"/>
    <x v="0"/>
    <x v="9"/>
    <d v="2023-02-08T00:00:00"/>
    <s v="whats"/>
    <s v="si"/>
    <s v="Unidad se tuvo que ocupar para trabajo"/>
    <d v="2023-02-02T00:00:00"/>
    <n v="7"/>
  </r>
  <r>
    <d v="2023-02-09T00:00:00"/>
    <d v="1899-12-30T10:00:00"/>
    <m/>
    <n v="1899"/>
    <n v="111717"/>
    <x v="2"/>
    <s v="S90"/>
    <m/>
    <s v="K1173036"/>
    <s v="GWK891B"/>
    <s v="VELASCO DIAZ ROBERTO"/>
    <s v="YARIS"/>
    <s v="LALC"/>
    <d v="1899-12-30T10:15:00"/>
    <d v="1899-12-30T14:00:00"/>
    <s v="AC"/>
    <n v="2019"/>
    <m/>
    <x v="1"/>
    <x v="0"/>
    <x v="0"/>
    <m/>
    <m/>
    <m/>
    <m/>
    <m/>
    <n v="44966"/>
  </r>
  <r>
    <d v="2023-02-09T00:00:00"/>
    <d v="1899-12-30T10:00:00"/>
    <m/>
    <n v="3684.2"/>
    <n v="111734"/>
    <x v="1"/>
    <s v="S50 / A Y B / DIAG. RUIDO EN LOS FRENOS"/>
    <s v="EXPRESS"/>
    <s v="LR107823"/>
    <s v="UMG755E"/>
    <s v="SANKO GOSEI MEXICO SA DE CV"/>
    <s v="CHR"/>
    <s v="JFL"/>
    <d v="1899-12-30T11:45:00"/>
    <s v="DIAG"/>
    <s v="GALC / OMRG / TDGR"/>
    <n v="2020"/>
    <m/>
    <x v="1"/>
    <x v="0"/>
    <x v="0"/>
    <m/>
    <m/>
    <m/>
    <m/>
    <m/>
    <n v="44966"/>
  </r>
  <r>
    <d v="2023-02-09T00:00:00"/>
    <d v="1899-12-30T10:30:00"/>
    <m/>
    <n v="2849"/>
    <n v="111662"/>
    <x v="1"/>
    <s v="S30 / A Y B / CAMBIO FILTRO AC"/>
    <s v="EXPRESS / REC. A DOMICILIO"/>
    <s v="MW183343"/>
    <s v="GPA596E"/>
    <s v="TOYOTETSU DE MEXICO SA DE CV"/>
    <s v="RAV419-"/>
    <s v="ECAZA"/>
    <d v="1899-12-30T11:00:00"/>
    <d v="1899-12-30T15:00:00"/>
    <s v="CEPE / TDGR"/>
    <n v="2021"/>
    <m/>
    <x v="1"/>
    <x v="0"/>
    <x v="0"/>
    <m/>
    <m/>
    <m/>
    <m/>
    <m/>
    <n v="44966"/>
  </r>
  <r>
    <d v="2023-02-09T00:00:00"/>
    <d v="1899-12-30T10:30:00"/>
    <m/>
    <n v="6599"/>
    <n v="111729"/>
    <x v="3"/>
    <s v="S160"/>
    <s v="EXPRESS"/>
    <s v="FS112970"/>
    <m/>
    <s v="BRIONES BARRIENTOS JOSE ASUNCION"/>
    <s v="HIGHLANDER"/>
    <s v="JFL"/>
    <d v="1899-12-30T10:45:00"/>
    <d v="1899-12-30T14:00:00"/>
    <s v="OMRG"/>
    <n v="2015"/>
    <m/>
    <x v="1"/>
    <x v="0"/>
    <x v="0"/>
    <m/>
    <m/>
    <m/>
    <m/>
    <m/>
    <n v="44966"/>
  </r>
  <r>
    <d v="2023-02-09T00:00:00"/>
    <d v="1899-12-30T10:30:00"/>
    <m/>
    <n v="5330"/>
    <n v="111738"/>
    <x v="1"/>
    <s v="S120"/>
    <s v="EXPRESS"/>
    <s v="FU986361"/>
    <s v="GGK973D"/>
    <s v="OREA HERNANDEZ SERGIO ANTONIO"/>
    <s v="CAMRY"/>
    <s v="LALC"/>
    <d v="1899-12-30T11:30:00"/>
    <d v="1899-12-30T14:00:00"/>
    <s v="OMRG"/>
    <n v="2015"/>
    <m/>
    <x v="1"/>
    <x v="0"/>
    <x v="0"/>
    <m/>
    <m/>
    <m/>
    <m/>
    <m/>
    <n v="44966"/>
  </r>
  <r>
    <d v="2023-02-09T00:00:00"/>
    <d v="1899-12-30T11:00:00"/>
    <m/>
    <n v="5140"/>
    <n v="111821"/>
    <x v="0"/>
    <s v="S200"/>
    <m/>
    <s v="KU511326"/>
    <s v="65L725"/>
    <s v="ROYAL TRANSPORTS S.A. DE C.V."/>
    <s v="CAMRY"/>
    <s v="ECAZA"/>
    <d v="1899-12-30T11:15:00"/>
    <d v="1899-12-30T14:00:00"/>
    <s v="CSN"/>
    <n v="2019"/>
    <m/>
    <x v="1"/>
    <x v="0"/>
    <x v="0"/>
    <m/>
    <m/>
    <m/>
    <m/>
    <m/>
    <n v="44966"/>
  </r>
  <r>
    <d v="2023-02-09T00:00:00"/>
    <d v="1899-12-30T11:00:00"/>
    <m/>
    <n v="1899"/>
    <n v="111724"/>
    <x v="0"/>
    <s v="S10"/>
    <m/>
    <s v="NT080945"/>
    <s v="SP"/>
    <s v="HUERTA NUñEZ LILIAN NATALIA"/>
    <s v="TACOMA"/>
    <s v="LALC"/>
    <d v="1899-12-30T11:15:00"/>
    <d v="1899-12-30T14:00:00"/>
    <s v="AC"/>
    <n v="2022"/>
    <m/>
    <x v="1"/>
    <x v="0"/>
    <x v="0"/>
    <m/>
    <m/>
    <m/>
    <m/>
    <m/>
    <n v="44966"/>
  </r>
  <r>
    <d v="2023-02-09T00:00:00"/>
    <d v="1899-12-30T11:00:00"/>
    <m/>
    <n v="3260"/>
    <n v="111746"/>
    <x v="1"/>
    <s v="S20"/>
    <s v="EXPRESS"/>
    <s v="N1327465"/>
    <s v="GC3768D"/>
    <s v="MELAUAK SERVICIOS CORPORATIVOS SA DE CV"/>
    <s v="HILUX"/>
    <s v="JFL"/>
    <d v="1899-12-30T12:30:00"/>
    <d v="1899-12-30T15:00:00"/>
    <s v="OMRG"/>
    <n v="2022"/>
    <m/>
    <x v="1"/>
    <x v="0"/>
    <x v="0"/>
    <m/>
    <m/>
    <m/>
    <m/>
    <m/>
    <n v="44966"/>
  </r>
  <r>
    <d v="2023-02-09T00:00:00"/>
    <d v="1899-12-30T11:30:00"/>
    <m/>
    <n v="5330"/>
    <n v="111725"/>
    <x v="2"/>
    <s v="S120"/>
    <s v="EXPRESS"/>
    <s v="H0251614"/>
    <s v="GW0653B"/>
    <s v="CARMONA RODRIGUEZ HUGO ENRIQUE"/>
    <s v="HILUX"/>
    <s v="ECAZA"/>
    <d v="1899-12-30T12:30:00"/>
    <d v="1899-12-30T14:00:00"/>
    <s v="OMRG"/>
    <n v="2017"/>
    <m/>
    <x v="1"/>
    <x v="0"/>
    <x v="0"/>
    <m/>
    <m/>
    <m/>
    <m/>
    <m/>
    <n v="44966"/>
  </r>
  <r>
    <d v="2023-02-09T00:00:00"/>
    <d v="1899-12-30T11:30:00"/>
    <m/>
    <n v="835.2"/>
    <n v="111764"/>
    <x v="3"/>
    <s v="DIAG. TESTIGO ENCENDIDO (PRESIÓN DE LLANTAS)"/>
    <m/>
    <s v="P3031556"/>
    <s v="SP"/>
    <s v="JIMENEZ MANDUJANO ANGELA"/>
    <s v="AVANZA"/>
    <s v="JFL"/>
    <d v="1899-12-30T11:45:00"/>
    <s v="DIAG"/>
    <s v="FTP"/>
    <n v="2023"/>
    <m/>
    <x v="1"/>
    <x v="0"/>
    <x v="0"/>
    <m/>
    <m/>
    <m/>
    <m/>
    <m/>
    <n v="44966"/>
  </r>
  <r>
    <d v="2023-02-09T00:00:00"/>
    <d v="1899-12-30T11:30:00"/>
    <m/>
    <n v="1899"/>
    <n v="111771"/>
    <x v="3"/>
    <s v="S30"/>
    <s v="EXPRESS"/>
    <s v="N1330264"/>
    <s v="ST4072D"/>
    <s v="IENTC S DE RL DE CV"/>
    <s v="HILUX"/>
    <s v="LALC"/>
    <d v="1899-12-30T11:45:00"/>
    <d v="1899-12-30T15:00:00"/>
    <s v="CEPE"/>
    <n v="2022"/>
    <m/>
    <x v="1"/>
    <x v="0"/>
    <x v="5"/>
    <d v="2023-02-13T00:00:00"/>
    <s v="whats"/>
    <s v="si"/>
    <s v="CLIENTE NO SE PRESENTO POR TRABAJO PERO TAMPOCO RESPONDE PARA REPROGRAMAR"/>
    <d v="2023-02-07T00:00:00"/>
    <n v="2"/>
  </r>
  <r>
    <d v="2023-02-09T00:00:00"/>
    <d v="1899-12-30T12:00:00"/>
    <m/>
    <n v="0"/>
    <n v="111663"/>
    <x v="3"/>
    <s v="INST. 20TA03 (RECIBE KAREN RICO)"/>
    <s v="CAMPAÑA"/>
    <s v="EP067146"/>
    <s v="GTU9966"/>
    <s v="AUTOBUSES URVIABUS S.A DE C.V."/>
    <s v="COROLLA"/>
    <s v="JFL"/>
    <d v="1899-12-30T12:30:00"/>
    <d v="1899-12-30T17:00:00"/>
    <s v="CSN"/>
    <n v="2014"/>
    <m/>
    <x v="1"/>
    <x v="0"/>
    <x v="0"/>
    <m/>
    <m/>
    <m/>
    <m/>
    <m/>
    <n v="44966"/>
  </r>
  <r>
    <d v="2023-02-09T00:00:00"/>
    <d v="1899-12-30T12:00:00"/>
    <m/>
    <n v="2849"/>
    <n v="111773"/>
    <x v="2"/>
    <s v="S90 / A Y B"/>
    <m/>
    <s v="M6003229"/>
    <s v="EXL362B"/>
    <s v="GENTHERM DE MEXICO SA DE CV"/>
    <s v="HIACE"/>
    <s v="ECAZA"/>
    <d v="1899-12-30T12:15:00"/>
    <d v="1899-12-30T17:00:00"/>
    <s v="AC / TDGR"/>
    <n v="2021"/>
    <m/>
    <x v="1"/>
    <x v="0"/>
    <x v="0"/>
    <m/>
    <m/>
    <m/>
    <m/>
    <m/>
    <n v="44966"/>
  </r>
  <r>
    <d v="2023-02-09T00:00:00"/>
    <d v="1899-12-30T12:00:00"/>
    <m/>
    <n v="6599"/>
    <n v="111774"/>
    <x v="0"/>
    <s v="S80"/>
    <s v="EXPRESS"/>
    <s v="L3108738"/>
    <s v="68L882"/>
    <s v="MAFER BJ SA DE CV"/>
    <s v="PRIUS16-"/>
    <s v="LALC"/>
    <d v="1899-12-30T12:15:00"/>
    <d v="1899-12-30T17:00:00"/>
    <s v="CEPE"/>
    <n v="2020"/>
    <m/>
    <x v="1"/>
    <x v="0"/>
    <x v="0"/>
    <m/>
    <m/>
    <m/>
    <m/>
    <m/>
    <n v="44966"/>
  </r>
  <r>
    <d v="2023-02-09T00:00:00"/>
    <d v="1899-12-30T12:30:00"/>
    <m/>
    <n v="0"/>
    <n v="111708"/>
    <x v="1"/>
    <s v="REEMP. ETIQUETA (GMD) (RECIBE KAREN RICO)"/>
    <s v="CAMPAÑA"/>
    <s v="G0166566"/>
    <s v="GD1768D"/>
    <s v="RAMIREZ RODRIGUEZ IRINEO"/>
    <s v="HILUX"/>
    <s v="JFL"/>
    <d v="1899-12-30T14:30:00"/>
    <d v="1899-12-30T17:00:00"/>
    <s v="CSN"/>
    <n v="2016"/>
    <m/>
    <x v="1"/>
    <x v="0"/>
    <x v="5"/>
    <d v="2023-02-08T00:00:00"/>
    <s v="whats"/>
    <s v="si"/>
    <s v="Cancelo la cita por otro asunto. Bdia, Ya cuando ls lleve al servicio en 2 semanas"/>
    <d v="2023-02-04T00:00:00"/>
    <n v="5"/>
  </r>
  <r>
    <d v="2023-02-09T00:00:00"/>
    <d v="1899-12-30T12:30:00"/>
    <m/>
    <n v="2849"/>
    <n v="111778"/>
    <x v="0"/>
    <s v="S90 / A Y B"/>
    <s v="EXPRESS"/>
    <s v="KS315282"/>
    <s v="GUN769D"/>
    <s v="KYOHO TOYOTSU MEXICO SA DE CV"/>
    <s v="HIGHLANDER"/>
    <s v="ECAZA"/>
    <d v="1899-12-30T13:00:00"/>
    <d v="1899-12-30T17:00:00"/>
    <s v="CEPE / TDGR"/>
    <n v="2019"/>
    <m/>
    <x v="1"/>
    <x v="0"/>
    <x v="0"/>
    <m/>
    <m/>
    <m/>
    <m/>
    <m/>
    <n v="44966"/>
  </r>
  <r>
    <d v="2023-02-09T00:00:00"/>
    <d v="1899-12-30T12:30:00"/>
    <m/>
    <n v="835.2"/>
    <n v="111779"/>
    <x v="0"/>
    <s v="DIAG. MOFLE DOBLADO"/>
    <m/>
    <s v="N0425783"/>
    <s v="GL3571C"/>
    <s v="INMOBILIARIA Y CONSTRUCTORA CAVESO SA DE"/>
    <s v="HILUX"/>
    <s v="LALC"/>
    <d v="1899-12-30T14:45:00"/>
    <s v="DIAG"/>
    <s v="GALC"/>
    <n v="2022"/>
    <m/>
    <x v="1"/>
    <x v="0"/>
    <x v="1"/>
    <d v="2023-03-01T00:00:00"/>
    <s v="whats"/>
    <s v="si"/>
    <s v="asesor no concreta cota, no ocup abrir orden"/>
    <d v="2023-02-07T00:00:00"/>
    <n v="2"/>
  </r>
  <r>
    <d v="2023-02-09T00:00:00"/>
    <d v="1899-12-30T13:00:00"/>
    <m/>
    <n v="5330"/>
    <n v="111782"/>
    <x v="2"/>
    <s v="S120"/>
    <s v="EXPRESS"/>
    <s v="GS166627"/>
    <s v="G000000"/>
    <s v="RODRIGUEZ GOMEZ MARCO ANTONIO"/>
    <s v="HIGHLANDER"/>
    <s v="LALC"/>
    <d v="1899-12-30T13:30:00"/>
    <d v="1899-12-30T17:00:00"/>
    <s v="OMRG"/>
    <n v="2016"/>
    <m/>
    <x v="1"/>
    <x v="0"/>
    <x v="0"/>
    <m/>
    <m/>
    <m/>
    <m/>
    <m/>
    <n v="44966"/>
  </r>
  <r>
    <d v="2023-02-09T00:00:00"/>
    <d v="1899-12-30T13:00:00"/>
    <m/>
    <n v="1899"/>
    <n v="111785"/>
    <x v="3"/>
    <s v="S150"/>
    <m/>
    <s v="J3603470"/>
    <s v="66L402"/>
    <s v="ARELLANO BARBER JAVIER"/>
    <s v="PRIUS16-"/>
    <s v="ECAZA"/>
    <d v="1899-12-30T14:00:00"/>
    <d v="1899-12-30T17:30:00"/>
    <s v="AC"/>
    <n v="2018"/>
    <m/>
    <x v="1"/>
    <x v="0"/>
    <x v="0"/>
    <m/>
    <m/>
    <m/>
    <m/>
    <m/>
    <n v="44966"/>
  </r>
  <r>
    <d v="2023-02-09T00:00:00"/>
    <d v="1899-12-30T13:30:00"/>
    <m/>
    <n v="2849"/>
    <n v="111783"/>
    <x v="1"/>
    <s v="S70 / A Y B"/>
    <s v="EXPRESS"/>
    <s v="JY300593"/>
    <s v="GNK515E"/>
    <s v="ARRIAGA ROSAS GUILLERMO"/>
    <s v="YARIS R"/>
    <s v="LALC"/>
    <d v="1899-12-30T14:00:00"/>
    <d v="1899-12-30T17:00:00"/>
    <s v="OMRG / TDGR"/>
    <n v="2018"/>
    <m/>
    <x v="1"/>
    <x v="0"/>
    <x v="0"/>
    <m/>
    <m/>
    <m/>
    <m/>
    <m/>
    <n v="44966"/>
  </r>
  <r>
    <d v="2023-02-09T00:00:00"/>
    <d v="1899-12-30T14:00:00"/>
    <m/>
    <n v="3260"/>
    <n v="111792"/>
    <x v="0"/>
    <s v="S20"/>
    <s v="EXPRESS"/>
    <s v="NP318114"/>
    <s v="GRB625E"/>
    <s v="OCHOA SANCHEZ JAVIER"/>
    <s v="COROLLA"/>
    <s v="LALC"/>
    <d v="1899-12-30T14:45:00"/>
    <d v="1899-12-30T18:00:00"/>
    <s v="OMRG"/>
    <n v="2022"/>
    <m/>
    <x v="1"/>
    <x v="0"/>
    <x v="0"/>
    <m/>
    <m/>
    <m/>
    <m/>
    <m/>
    <n v="44966"/>
  </r>
  <r>
    <d v="2023-02-09T00:00:00"/>
    <d v="1899-12-30T14:30:00"/>
    <m/>
    <n v="2849"/>
    <n v="111798"/>
    <x v="1"/>
    <s v="S110 / A Y B / CONFIG. APP MAPS"/>
    <s v="EXPRESS"/>
    <s v="M1417063"/>
    <s v="VE76210"/>
    <s v="NOVEDADES AGRICOLAS DASA SA DE CV"/>
    <s v="HILUX"/>
    <s v="JFL"/>
    <d v="1899-12-30T16:00:00"/>
    <d v="1899-12-30T18:00:00"/>
    <s v="CEPE / TDGR"/>
    <n v="2021"/>
    <m/>
    <x v="1"/>
    <x v="0"/>
    <x v="0"/>
    <m/>
    <m/>
    <m/>
    <m/>
    <m/>
    <n v="44966"/>
  </r>
  <r>
    <d v="2023-02-09T00:00:00"/>
    <d v="1899-12-30T15:00:00"/>
    <m/>
    <n v="5330"/>
    <n v="111769"/>
    <x v="1"/>
    <s v="S120"/>
    <m/>
    <s v="HK019076"/>
    <s v="GNH766C"/>
    <s v="FLORES PATIÑO DENISE"/>
    <s v="AVANZA"/>
    <s v="JFL"/>
    <d v="1899-12-30T15:15:00"/>
    <d v="1899-12-30T18:00:00"/>
    <s v="AC"/>
    <n v="2017"/>
    <m/>
    <x v="1"/>
    <x v="0"/>
    <x v="0"/>
    <m/>
    <m/>
    <m/>
    <m/>
    <m/>
    <n v="44966"/>
  </r>
  <r>
    <d v="2023-02-09T00:00:00"/>
    <d v="1899-12-30T15:00:00"/>
    <m/>
    <n v="835.2"/>
    <n v="111803"/>
    <x v="2"/>
    <s v="DIAG. RECHINIDO AL FRENAR"/>
    <m/>
    <s v="GP551251"/>
    <s v="GXP677B"/>
    <s v="SOLIS RODRIGUEZ JUAN MARTIN JAVIER"/>
    <s v="COROLLA"/>
    <s v="ECAZA"/>
    <d v="1899-12-30T15:30:00"/>
    <s v="DIAG"/>
    <s v="FTP"/>
    <n v="2016"/>
    <m/>
    <x v="1"/>
    <x v="0"/>
    <x v="0"/>
    <m/>
    <m/>
    <m/>
    <m/>
    <m/>
    <n v="44966"/>
  </r>
  <r>
    <d v="2023-02-10T00:00:00"/>
    <d v="1899-12-30T07:30:00"/>
    <m/>
    <n v="5140"/>
    <n v="111829"/>
    <x v="0"/>
    <s v="S100 (RECIBE SUSI)"/>
    <s v="EXPRESS"/>
    <s v="M1319015"/>
    <s v="GM0483C"/>
    <s v="AHERN INTERNACIONAL DE MEXICO SA DE CV"/>
    <s v="HILUX"/>
    <s v="LALC"/>
    <d v="1899-12-30T08:30:00"/>
    <d v="1899-12-30T11:00:00"/>
    <s v="OMRG"/>
    <n v="2021"/>
    <m/>
    <x v="1"/>
    <x v="0"/>
    <x v="0"/>
    <m/>
    <m/>
    <m/>
    <m/>
    <m/>
    <n v="44967"/>
  </r>
  <r>
    <d v="2023-02-10T00:00:00"/>
    <d v="1899-12-30T07:45:00"/>
    <m/>
    <n v="3260"/>
    <n v="111716"/>
    <x v="0"/>
    <s v="S180 (RECIBE SUSI)"/>
    <m/>
    <s v="L0726097"/>
    <s v="GD1015B"/>
    <s v="EXPOR SAN ANTONIO SA DE CV"/>
    <s v="HILUXD"/>
    <s v="JFL"/>
    <d v="1899-12-30T08:00:00"/>
    <d v="1899-12-30T12:00:00"/>
    <s v="GALC"/>
    <n v="2020"/>
    <m/>
    <x v="1"/>
    <x v="0"/>
    <x v="0"/>
    <m/>
    <m/>
    <m/>
    <m/>
    <m/>
    <n v="44967"/>
  </r>
  <r>
    <d v="2023-02-10T00:00:00"/>
    <d v="1899-12-30T08:00:00"/>
    <m/>
    <n v="2734"/>
    <n v="111652"/>
    <x v="2"/>
    <s v="S70 / DIAG. RUIDO EN SUSPENSIÓN / DIAG. NO SE QUITA SONIDO DE ALARMA LADO PILOTO"/>
    <m/>
    <s v="J1090118"/>
    <s v="GC6512D"/>
    <s v="EXPOR SAN ANTONIO SA DE CV"/>
    <s v="HILUXD"/>
    <s v="ECAZA"/>
    <d v="1899-12-30T08:15:00"/>
    <s v="DIAG"/>
    <s v="FTP / JOAM"/>
    <n v="2018"/>
    <m/>
    <x v="1"/>
    <x v="0"/>
    <x v="0"/>
    <m/>
    <m/>
    <m/>
    <m/>
    <m/>
    <n v="44967"/>
  </r>
  <r>
    <d v="2023-02-10T00:00:00"/>
    <d v="1899-12-30T08:00:00"/>
    <m/>
    <n v="1899"/>
    <n v="111722"/>
    <x v="0"/>
    <s v="S110"/>
    <s v="EXPRESS"/>
    <s v="M0042754"/>
    <s v="GP1515C"/>
    <s v="EXPOR SAN ANTONIO SA DE CV"/>
    <s v="HILUXD"/>
    <s v="LALC"/>
    <d v="1899-12-30T08:30:00"/>
    <d v="1899-12-30T11:00:00"/>
    <s v="CEPE"/>
    <n v="2021"/>
    <m/>
    <x v="1"/>
    <x v="0"/>
    <x v="0"/>
    <m/>
    <m/>
    <m/>
    <m/>
    <m/>
    <n v="44967"/>
  </r>
  <r>
    <d v="2023-02-10T00:00:00"/>
    <d v="1899-12-30T08:00:00"/>
    <m/>
    <n v="5140"/>
    <n v="111753"/>
    <x v="1"/>
    <s v="S100"/>
    <s v="EXPRESS"/>
    <s v="MJ015652"/>
    <s v="UMG845E"/>
    <s v="URIBE GARDUÑO JANET MONSERRAT"/>
    <s v="COROLLA HV"/>
    <s v="JFL"/>
    <d v="1899-12-30T08:50:00"/>
    <d v="1899-12-30T11:30:00"/>
    <s v="CEPE"/>
    <n v="2021"/>
    <m/>
    <x v="1"/>
    <x v="0"/>
    <x v="0"/>
    <m/>
    <m/>
    <m/>
    <m/>
    <m/>
    <n v="44967"/>
  </r>
  <r>
    <d v="2023-02-10T00:00:00"/>
    <d v="1899-12-30T08:15:00"/>
    <m/>
    <n v="1899"/>
    <n v="111852"/>
    <x v="2"/>
    <s v="S10"/>
    <m/>
    <s v="NW196949"/>
    <s v="SP"/>
    <s v="ALCOCER AGUADO CESAR MANUEL"/>
    <s v="RAV4"/>
    <s v="JFL"/>
    <d v="1899-12-30T08:30:00"/>
    <d v="1899-12-30T11:00:00"/>
    <s v="AC"/>
    <n v="2022"/>
    <m/>
    <x v="1"/>
    <x v="0"/>
    <x v="0"/>
    <m/>
    <m/>
    <m/>
    <m/>
    <m/>
    <n v="44967"/>
  </r>
  <r>
    <d v="2023-02-10T00:00:00"/>
    <d v="1899-12-30T08:30:00"/>
    <m/>
    <n v="3260"/>
    <n v="111519"/>
    <x v="2"/>
    <s v="S140"/>
    <s v="EXPRESS"/>
    <s v="BM116217"/>
    <s v="GC6396B"/>
    <s v="BENITEZ MARBAN TOMAS"/>
    <s v="TACOMA"/>
    <s v="ECAZA"/>
    <d v="1899-12-30T09:15:00"/>
    <d v="1899-12-30T11:30:00"/>
    <s v="OMRG"/>
    <n v="2011"/>
    <m/>
    <x v="1"/>
    <x v="0"/>
    <x v="0"/>
    <m/>
    <m/>
    <m/>
    <m/>
    <m/>
    <n v="44967"/>
  </r>
  <r>
    <d v="2023-02-10T00:00:00"/>
    <d v="1899-12-30T08:30:00"/>
    <m/>
    <n v="2849"/>
    <n v="111757"/>
    <x v="1"/>
    <s v="S110 / A Y B"/>
    <s v="EXPRESS"/>
    <s v="HW579023"/>
    <s v="GXJ250C"/>
    <s v="GUIZA SUAREZ RAMON MANUEL"/>
    <s v="RAV4"/>
    <s v="LALC"/>
    <d v="1899-12-30T09:30:00"/>
    <d v="1899-12-30T12:00:00"/>
    <s v="CEPE / TDGR"/>
    <n v="2017"/>
    <m/>
    <x v="1"/>
    <x v="0"/>
    <x v="0"/>
    <m/>
    <m/>
    <m/>
    <m/>
    <m/>
    <n v="44967"/>
  </r>
  <r>
    <d v="2023-02-10T00:00:00"/>
    <d v="1899-12-30T08:30:00"/>
    <m/>
    <n v="5140"/>
    <n v="111794"/>
    <x v="1"/>
    <s v="S100 / LAVADO DE INYECTORES / LIMP. CAMARA COMBUSTIÓN"/>
    <m/>
    <s v="FA050517"/>
    <s v="GJV010E"/>
    <s v="POLO REYNOSO MA LUZ"/>
    <s v="YARIS"/>
    <s v="JFL"/>
    <d v="1899-12-30T11:00:00"/>
    <d v="1899-12-30T17:00:00"/>
    <s v="AC"/>
    <n v="2015"/>
    <m/>
    <x v="1"/>
    <x v="0"/>
    <x v="0"/>
    <m/>
    <m/>
    <m/>
    <m/>
    <m/>
    <n v="44967"/>
  </r>
  <r>
    <d v="2023-02-10T00:00:00"/>
    <d v="1899-12-30T08:45:00"/>
    <m/>
    <n v="2849"/>
    <n v="111787"/>
    <x v="0"/>
    <s v="S90 / A Y B"/>
    <m/>
    <s v="H3049008"/>
    <s v="65L434"/>
    <s v="ALVAREZ HERNANDEZ MARIA ELOISA"/>
    <s v="PRIUS16-"/>
    <s v="LALC"/>
    <d v="1899-12-30T09:00:00"/>
    <d v="1899-12-30T12:00:00"/>
    <s v="TDGR"/>
    <n v="2017"/>
    <m/>
    <x v="1"/>
    <x v="0"/>
    <x v="0"/>
    <m/>
    <m/>
    <m/>
    <m/>
    <m/>
    <n v="44967"/>
  </r>
  <r>
    <d v="2023-02-10T00:00:00"/>
    <d v="1899-12-30T08:45:00"/>
    <m/>
    <n v="1899"/>
    <n v="111806"/>
    <x v="2"/>
    <s v="S70 (RECIBE KAREN RICO)"/>
    <m/>
    <s v="LP029982"/>
    <s v="GGC973C"/>
    <s v="GUERRERO SALOMON MARIA TERESA"/>
    <s v="COROLLA"/>
    <s v="ECAZA"/>
    <d v="1899-12-30T09:00:00"/>
    <d v="1899-12-30T12:00:00"/>
    <s v="GALC"/>
    <n v="2020"/>
    <m/>
    <x v="1"/>
    <x v="0"/>
    <x v="0"/>
    <m/>
    <m/>
    <m/>
    <m/>
    <m/>
    <n v="44967"/>
  </r>
  <r>
    <d v="2023-02-10T00:00:00"/>
    <d v="1899-12-30T08:45:00"/>
    <m/>
    <n v="3260"/>
    <n v="111818"/>
    <x v="3"/>
    <s v="S20"/>
    <s v="EXPRESS"/>
    <s v="NJ049575"/>
    <s v="68L232"/>
    <s v="GONGORA GARZA AURELIO"/>
    <s v="COROLLA HV"/>
    <s v="JFL"/>
    <d v="1899-12-30T09:45:00"/>
    <d v="1899-12-30T12:00:00"/>
    <s v="CEPE"/>
    <n v="2022"/>
    <m/>
    <x v="1"/>
    <x v="0"/>
    <x v="0"/>
    <m/>
    <m/>
    <m/>
    <m/>
    <m/>
    <n v="44967"/>
  </r>
  <r>
    <d v="2023-02-10T00:00:00"/>
    <d v="1899-12-30T09:00:00"/>
    <m/>
    <n v="3260"/>
    <n v="111651"/>
    <x v="3"/>
    <s v="S60"/>
    <m/>
    <s v="LP077518"/>
    <s v="NUA6819"/>
    <s v="PESQUERA OLALDE CARLOS"/>
    <s v="COROLLA"/>
    <s v="JFL"/>
    <d v="1899-12-30T09:30:00"/>
    <d v="1899-12-30T12:00:00"/>
    <s v="GALC"/>
    <n v="2020"/>
    <m/>
    <x v="1"/>
    <x v="0"/>
    <x v="0"/>
    <m/>
    <m/>
    <m/>
    <m/>
    <m/>
    <n v="44967"/>
  </r>
  <r>
    <d v="2023-02-10T00:00:00"/>
    <d v="1899-12-30T09:00:00"/>
    <m/>
    <n v="1899"/>
    <n v="111715"/>
    <x v="1"/>
    <s v="S90"/>
    <s v="EXPRESS"/>
    <s v="H3571050"/>
    <s v="N72AVH"/>
    <s v="CASTILLO GUERRERO ALEJANDRO"/>
    <s v="PRIUS16-"/>
    <s v="LALC"/>
    <d v="1899-12-30T09:50:00"/>
    <d v="1899-12-30T12:00:00"/>
    <s v="OMRG"/>
    <n v="2017"/>
    <m/>
    <x v="1"/>
    <x v="0"/>
    <x v="0"/>
    <m/>
    <m/>
    <m/>
    <m/>
    <m/>
    <n v="44967"/>
  </r>
  <r>
    <d v="2023-02-10T00:00:00"/>
    <d v="1899-12-30T09:00:00"/>
    <m/>
    <n v="1899"/>
    <n v="111851"/>
    <x v="3"/>
    <s v="S10"/>
    <s v="MOVIL SMA"/>
    <s v="N1324838"/>
    <s v="SP12345"/>
    <s v="CABALLERO SIERRA MIGUEL"/>
    <s v="HILUX"/>
    <s v="ECAZA"/>
    <s v="MOV"/>
    <s v="SMA"/>
    <s v="CSN"/>
    <n v="2022"/>
    <m/>
    <x v="1"/>
    <x v="0"/>
    <x v="0"/>
    <m/>
    <m/>
    <m/>
    <m/>
    <m/>
    <n v="44967"/>
  </r>
  <r>
    <d v="2023-02-10T00:00:00"/>
    <d v="1899-12-30T09:15:00"/>
    <m/>
    <n v="1899"/>
    <n v="111830"/>
    <x v="1"/>
    <s v="S30"/>
    <s v="MOVIL SMA"/>
    <s v="KS346121"/>
    <s v="GRN712C"/>
    <s v="SIDERA VISUS SA DE CV"/>
    <s v="HIGHLANDER"/>
    <s v="ECAZA"/>
    <s v="MOV"/>
    <s v="SMA"/>
    <s v="CSN"/>
    <n v="2019"/>
    <m/>
    <x v="1"/>
    <x v="0"/>
    <x v="0"/>
    <m/>
    <m/>
    <m/>
    <m/>
    <m/>
    <n v="44967"/>
  </r>
  <r>
    <d v="2023-02-10T00:00:00"/>
    <d v="1899-12-30T09:30:00"/>
    <m/>
    <n v="3260"/>
    <n v="111793"/>
    <x v="2"/>
    <s v="S60"/>
    <m/>
    <s v="L1635714"/>
    <s v="66L844"/>
    <s v="GARCIA VAZQUEZ ANSONY GENE"/>
    <s v="PRIUS C"/>
    <s v="JFL"/>
    <d v="1899-12-30T10:15:00"/>
    <d v="1899-12-30T14:00:00"/>
    <s v="AC"/>
    <n v="2020"/>
    <m/>
    <x v="1"/>
    <x v="0"/>
    <x v="0"/>
    <m/>
    <m/>
    <m/>
    <m/>
    <m/>
    <n v="44967"/>
  </r>
  <r>
    <d v="2023-02-10T00:00:00"/>
    <d v="1899-12-30T09:30:00"/>
    <m/>
    <n v="1899"/>
    <n v="111805"/>
    <x v="2"/>
    <s v="S230"/>
    <m/>
    <s v="F1960629"/>
    <s v="UNG195D"/>
    <s v="MORADO FLORES JONNATHAN JAVIER"/>
    <s v="PRIUS"/>
    <s v="LALC"/>
    <d v="1899-12-30T09:45:00"/>
    <d v="1899-12-30T12:00:00"/>
    <s v="GALC"/>
    <n v="2015"/>
    <m/>
    <x v="1"/>
    <x v="0"/>
    <x v="0"/>
    <m/>
    <m/>
    <m/>
    <m/>
    <m/>
    <n v="44967"/>
  </r>
  <r>
    <d v="2023-02-10T00:00:00"/>
    <d v="1899-12-30T09:45:00"/>
    <m/>
    <n v="3260"/>
    <n v="111845"/>
    <x v="0"/>
    <s v="S60"/>
    <s v="MOVIL SMA"/>
    <s v="MW152651"/>
    <s v="SP"/>
    <s v="SEDFAR S DE RL DE CV"/>
    <s v="RAV4"/>
    <s v="ECAZA"/>
    <s v="MOV"/>
    <s v="SMA"/>
    <s v="CSN"/>
    <n v="2021"/>
    <m/>
    <x v="1"/>
    <x v="0"/>
    <x v="0"/>
    <m/>
    <m/>
    <m/>
    <m/>
    <m/>
    <n v="44967"/>
  </r>
  <r>
    <d v="2023-02-10T00:00:00"/>
    <d v="1899-12-30T10:00:00"/>
    <m/>
    <n v="1899"/>
    <n v="111156"/>
    <x v="3"/>
    <s v="S10"/>
    <s v="EXPRESS"/>
    <s v="NP350737"/>
    <s v="SP"/>
    <s v="GARCIA ONTIVEROS LAURA PAOLA"/>
    <s v="COROLLA"/>
    <s v="LALC"/>
    <d v="1899-12-30T10:50:00"/>
    <d v="1899-12-30T14:00:00"/>
    <s v="CEPE"/>
    <n v="2022"/>
    <m/>
    <x v="1"/>
    <x v="0"/>
    <x v="0"/>
    <m/>
    <m/>
    <m/>
    <m/>
    <m/>
    <n v="44967"/>
  </r>
  <r>
    <d v="2023-02-10T00:00:00"/>
    <d v="1899-12-30T10:00:00"/>
    <m/>
    <n v="3260"/>
    <n v="111736"/>
    <x v="2"/>
    <s v="S140 (RECIBE KAREN RICO)"/>
    <s v="EXPRESS"/>
    <s v="GK005234"/>
    <s v="GYL114B"/>
    <s v="MALDONADO RODRIGUEZ DANIEL"/>
    <s v="AVANZA"/>
    <s v="ECAZA"/>
    <d v="1899-12-30T10:15:00"/>
    <d v="1899-12-30T14:00:00"/>
    <s v="OMRG"/>
    <n v="2016"/>
    <m/>
    <x v="1"/>
    <x v="0"/>
    <x v="0"/>
    <m/>
    <m/>
    <m/>
    <m/>
    <m/>
    <n v="44967"/>
  </r>
  <r>
    <d v="2023-02-10T00:00:00"/>
    <d v="1899-12-30T10:00:00"/>
    <m/>
    <n v="1899"/>
    <n v="111796"/>
    <x v="1"/>
    <s v="S70"/>
    <s v="EXPRESS"/>
    <s v="KS320362"/>
    <s v="UME038B"/>
    <s v="ANGUIANO CONTRERAS GRACIA VIOLETA"/>
    <s v="HIGHLANDER"/>
    <s v="JFL"/>
    <d v="1899-12-30T10:20:00"/>
    <d v="1899-12-30T14:00:00"/>
    <s v="CEPE"/>
    <n v="2019"/>
    <m/>
    <x v="1"/>
    <x v="0"/>
    <x v="0"/>
    <m/>
    <m/>
    <m/>
    <m/>
    <m/>
    <n v="44967"/>
  </r>
  <r>
    <d v="2023-02-10T00:00:00"/>
    <d v="1899-12-30T10:30:00"/>
    <m/>
    <n v="1899"/>
    <n v="111687"/>
    <x v="1"/>
    <s v="S50"/>
    <s v="MOVIL SMA"/>
    <s v="LJ036884"/>
    <s v="SP"/>
    <s v="GEORGE MICHELSON"/>
    <s v="RAV4"/>
    <s v="ECAZA"/>
    <s v="MOV"/>
    <s v="SMA"/>
    <s v="CSN"/>
    <n v="2020"/>
    <m/>
    <x v="1"/>
    <x v="0"/>
    <x v="0"/>
    <m/>
    <m/>
    <m/>
    <m/>
    <m/>
    <n v="44967"/>
  </r>
  <r>
    <d v="2023-02-10T00:00:00"/>
    <d v="1899-12-30T10:30:00"/>
    <m/>
    <n v="6599"/>
    <n v="111770"/>
    <x v="2"/>
    <s v="S80"/>
    <s v="EXPRESS"/>
    <s v="K1153360"/>
    <s v="GGL296B"/>
    <s v="CAJA POPULAR JUVENTINO ROSAS SC DE AP DE"/>
    <s v="CVYARIS"/>
    <s v="LALC"/>
    <d v="1899-12-30T11:00:00"/>
    <d v="1899-12-30T14:00:00"/>
    <s v="CEPE"/>
    <n v="2019"/>
    <m/>
    <x v="1"/>
    <x v="0"/>
    <x v="0"/>
    <m/>
    <m/>
    <m/>
    <m/>
    <m/>
    <n v="44967"/>
  </r>
  <r>
    <d v="2023-02-10T00:00:00"/>
    <d v="1899-12-30T10:30:00"/>
    <m/>
    <n v="6599"/>
    <n v="111835"/>
    <x v="2"/>
    <s v="S80"/>
    <s v="EXPRESS"/>
    <s v="G3019847"/>
    <s v="GJF173C"/>
    <s v="JAIME ACEVEDO SOLEDAD"/>
    <s v="PRIUS16-"/>
    <s v="JFL"/>
    <d v="1899-12-30T10:45:00"/>
    <d v="1899-12-30T14:00:00"/>
    <s v="OMRG"/>
    <n v="2016"/>
    <m/>
    <x v="1"/>
    <x v="0"/>
    <x v="0"/>
    <m/>
    <m/>
    <m/>
    <m/>
    <m/>
    <n v="44967"/>
  </r>
  <r>
    <d v="2023-02-10T00:00:00"/>
    <d v="1899-12-30T11:00:00"/>
    <m/>
    <n v="5140"/>
    <n v="111721"/>
    <x v="1"/>
    <s v="S200"/>
    <s v="MOVIL SMA"/>
    <s v="HK017806"/>
    <s v="GLM672A"/>
    <s v="MARTINEZ GONZALEZ ROSALBA"/>
    <s v="AVANZA"/>
    <s v="ECAZA"/>
    <s v="MOV"/>
    <s v="SMA"/>
    <s v="CSN"/>
    <n v="2017"/>
    <m/>
    <x v="1"/>
    <x v="0"/>
    <x v="0"/>
    <m/>
    <m/>
    <m/>
    <m/>
    <m/>
    <n v="44967"/>
  </r>
  <r>
    <d v="2023-02-10T00:00:00"/>
    <d v="1899-12-30T11:00:00"/>
    <m/>
    <n v="2849"/>
    <n v="111758"/>
    <x v="2"/>
    <s v="S30 / A Y B"/>
    <s v="EXPRESS"/>
    <s v="KS312530"/>
    <s v="GJV736B"/>
    <s v="LANUZA LOPEZ JUAN ANGEL"/>
    <s v="HIGHLANDER"/>
    <s v="LALC"/>
    <d v="1899-12-30T11:30:00"/>
    <d v="1899-12-30T14:00:00"/>
    <s v="OMRG / TDGR"/>
    <n v="2019"/>
    <m/>
    <x v="1"/>
    <x v="0"/>
    <x v="0"/>
    <m/>
    <m/>
    <m/>
    <m/>
    <m/>
    <n v="44967"/>
  </r>
  <r>
    <d v="2023-02-10T00:00:00"/>
    <d v="1899-12-30T11:00:00"/>
    <m/>
    <n v="1614.15"/>
    <n v="111828"/>
    <x v="3"/>
    <s v="S70 (COSTO EMPLEADO TOYOTA)"/>
    <s v="EXPRESS"/>
    <s v="MP148698"/>
    <s v="GKF289C"/>
    <s v="MANRIQUEZ GONZALEZ JORGE ALEJANDRO"/>
    <s v="COROLLA"/>
    <s v="JFL"/>
    <d v="1899-12-30T12:00:00"/>
    <d v="1899-12-30T17:00:00"/>
    <s v="OMRG"/>
    <n v="2021"/>
    <m/>
    <x v="1"/>
    <x v="0"/>
    <x v="0"/>
    <m/>
    <m/>
    <m/>
    <m/>
    <m/>
    <n v="44967"/>
  </r>
  <r>
    <d v="2023-02-10T00:00:00"/>
    <d v="1899-12-30T11:00:00"/>
    <m/>
    <n v="835"/>
    <n v="111823"/>
    <x v="1"/>
    <s v="DIAG. TESTIGO ENCENDIDO (SENSOR DE LLANTAS) EN SISTEMA SE AGENDÓ A LAS 11:15 POR CITA DE SMA, CTE. LLEGA A LAS 11 AM (RECIBE MARCO)"/>
    <m/>
    <s v="KU186229"/>
    <s v="GLB117D"/>
    <s v="TOYOTETSU DE MEXICO SA DE CV"/>
    <s v="CAMRY"/>
    <s v="ECAZA"/>
    <d v="1899-12-30T11:15:00"/>
    <s v="DIAG"/>
    <s v="GALC / JOAM"/>
    <n v="2019"/>
    <m/>
    <x v="1"/>
    <x v="0"/>
    <x v="0"/>
    <m/>
    <m/>
    <m/>
    <m/>
    <m/>
    <n v="44967"/>
  </r>
  <r>
    <d v="2023-02-10T00:00:00"/>
    <d v="1899-12-30T11:30:00"/>
    <m/>
    <n v="1899"/>
    <n v="111781"/>
    <x v="2"/>
    <s v="S190"/>
    <s v="MOVIL SMA"/>
    <s v="CU198767"/>
    <s v="GN01010"/>
    <s v="DIAZ PEREZ ANDRES"/>
    <s v="CAMRY"/>
    <s v="ECAZA"/>
    <s v="MOV"/>
    <s v="SMA"/>
    <s v="CSN"/>
    <n v="2012"/>
    <m/>
    <x v="1"/>
    <x v="0"/>
    <x v="0"/>
    <m/>
    <m/>
    <m/>
    <m/>
    <m/>
    <n v="44967"/>
  </r>
  <r>
    <d v="2023-02-10T00:00:00"/>
    <d v="1899-12-30T11:30:00"/>
    <m/>
    <n v="0"/>
    <n v="111867"/>
    <x v="0"/>
    <s v="REINGRESO: REVISIÓN DE BALANCEO (SIN COSTO PARA EL CLIENTE)"/>
    <s v="REINGRESO"/>
    <s v="LS071317"/>
    <s v="GJG935D"/>
    <s v="LOPEZ SANCHEZ JAVIER GUADALUPE"/>
    <s v="SIENNA"/>
    <s v="JFL"/>
    <d v="1899-12-30T12:00:00"/>
    <d v="1899-12-30T15:00:00"/>
    <s v="TDGR"/>
    <n v="2020"/>
    <m/>
    <x v="1"/>
    <x v="0"/>
    <x v="5"/>
    <d v="2023-02-23T00:00:00"/>
    <s v="whats"/>
    <s v="si"/>
    <s v="CLEINTE COMENTA QUE NO PUEDE, Y PIDE, SE LE RE AGENDE"/>
    <d v="2023-02-09T00:00:00"/>
    <n v="1"/>
  </r>
  <r>
    <d v="2023-02-10T00:00:00"/>
    <d v="1899-12-30T11:30:00"/>
    <m/>
    <n v="835"/>
    <n v="111837"/>
    <x v="2"/>
    <s v="DIAG. TESTIGO ENCENDIDO (CHEK ENGINE)"/>
    <m/>
    <s v="LP003064"/>
    <s v="GN2094C"/>
    <s v="PAZOS LOZANO ALBERTO"/>
    <s v="COROLLA"/>
    <s v="LALC"/>
    <d v="1899-12-30T12:00:00"/>
    <s v="DIAG"/>
    <s v="FTP / JOAM"/>
    <n v="2020"/>
    <m/>
    <x v="1"/>
    <x v="0"/>
    <x v="0"/>
    <m/>
    <m/>
    <m/>
    <m/>
    <m/>
    <n v="44967"/>
  </r>
  <r>
    <d v="2023-02-10T00:00:00"/>
    <d v="1899-12-30T12:00:00"/>
    <m/>
    <n v="6280"/>
    <n v="111775"/>
    <x v="0"/>
    <s v="S120 / A Y B (RECIBE MARCO)"/>
    <s v="EXPRESS"/>
    <s v="JM073633"/>
    <s v="GC7094C"/>
    <s v="KYOHO TOYOTSU MEXICO"/>
    <s v="TACOMA"/>
    <s v="ECAZA"/>
    <d v="1899-12-30T12:15:00"/>
    <d v="1899-12-30T17:00:00"/>
    <s v="CEPE / TDGR"/>
    <n v="2018"/>
    <m/>
    <x v="1"/>
    <x v="0"/>
    <x v="4"/>
    <d v="2023-03-01T00:00:00"/>
    <s v="whats"/>
    <s v="si"/>
    <s v="por tema de trabajo no va poder traer la unidad"/>
    <d v="2023-02-07T00:00:00"/>
    <n v="3"/>
  </r>
  <r>
    <d v="2023-02-10T00:00:00"/>
    <d v="1899-12-30T12:15:00"/>
    <m/>
    <n v="1899"/>
    <n v="111832"/>
    <x v="1"/>
    <s v="S70 "/>
    <s v="MOVIL SMA"/>
    <s v="K1404771"/>
    <s v="SP"/>
    <s v="SIDERA VISUS SA DE CV"/>
    <s v="HILUX"/>
    <s v="ECAZA"/>
    <s v="MOV"/>
    <s v="SMA"/>
    <s v="CSN"/>
    <n v="2019"/>
    <m/>
    <x v="1"/>
    <x v="0"/>
    <x v="0"/>
    <m/>
    <m/>
    <m/>
    <m/>
    <m/>
    <n v="44967"/>
  </r>
  <r>
    <d v="2023-02-10T00:00:00"/>
    <d v="1899-12-30T13:00:00"/>
    <m/>
    <n v="1670"/>
    <n v="111855"/>
    <x v="2"/>
    <s v="DPOK: CAMBIO DE 4 LLANTAS / DIAG. CLUTCH CORTA MUY ABAJO (AJUSTAR) / DIAG. VOLANTE RIGIDO AL DAR LA VUELTA / A Y B"/>
    <m/>
    <s v="H0250715"/>
    <s v="GU3818A"/>
    <s v="SANCHEZ BERNAL JOSE"/>
    <s v="HILUX"/>
    <s v="LALC"/>
    <d v="1899-12-30T14:00:00"/>
    <s v="DIAG"/>
    <s v="GALC / JOAM"/>
    <n v="2017"/>
    <m/>
    <x v="1"/>
    <x v="0"/>
    <x v="0"/>
    <m/>
    <m/>
    <m/>
    <m/>
    <m/>
    <n v="44967"/>
  </r>
  <r>
    <d v="2023-02-10T00:00:00"/>
    <d v="1899-12-30T14:00:00"/>
    <m/>
    <n v="1899"/>
    <n v="111632"/>
    <x v="1"/>
    <s v="S130"/>
    <s v="EXPRESS"/>
    <s v="K1620195"/>
    <s v="66L741"/>
    <s v="YINSHAN SA DE CV"/>
    <s v="PRIUS C"/>
    <s v="LALC"/>
    <d v="1899-12-30T14:15:00"/>
    <d v="1899-12-30T17:00:00"/>
    <s v="OMRG"/>
    <n v="2019"/>
    <m/>
    <x v="1"/>
    <x v="0"/>
    <x v="5"/>
    <d v="2023-01-31T00:00:00"/>
    <s v="whats"/>
    <s v="si"/>
    <s v="Cliente No pudo acudir por que es de Irapuato y no llego a su cita"/>
    <d v="2023-02-02T00:00:00"/>
    <n v="8"/>
  </r>
  <r>
    <d v="2023-02-10T00:00:00"/>
    <d v="1899-12-30T15:30:00"/>
    <m/>
    <n v="3260"/>
    <n v="111706"/>
    <x v="0"/>
    <s v="S20"/>
    <m/>
    <s v="N1243237"/>
    <s v="GNM767E"/>
    <s v="HUERTA RUIZ MARTHA"/>
    <s v="YARIS"/>
    <s v="JFL"/>
    <d v="1899-12-30T15:45:00"/>
    <d v="1899-12-30T18:00:00"/>
    <s v="AC"/>
    <n v="2022"/>
    <m/>
    <x v="1"/>
    <x v="0"/>
    <x v="0"/>
    <m/>
    <m/>
    <m/>
    <m/>
    <m/>
    <n v="44967"/>
  </r>
  <r>
    <d v="2023-02-11T00:00:00"/>
    <d v="1899-12-30T08:00:00"/>
    <m/>
    <n v="5330"/>
    <n v="111616"/>
    <x v="0"/>
    <s v="S40"/>
    <m/>
    <s v="MW124759"/>
    <s v="GXP968D"/>
    <s v="ALEMAN BUSTAMANTE FAUSTINO"/>
    <s v="RAV419-"/>
    <s v="JFL"/>
    <d v="1899-12-30T08:15:00"/>
    <d v="1899-12-30T11:30:00"/>
    <s v="FTP"/>
    <n v="2021"/>
    <m/>
    <x v="1"/>
    <x v="0"/>
    <x v="0"/>
    <m/>
    <m/>
    <m/>
    <m/>
    <m/>
    <n v="44968"/>
  </r>
  <r>
    <d v="2023-02-11T00:00:00"/>
    <d v="1899-12-30T08:00:00"/>
    <m/>
    <n v="5140"/>
    <n v="111768"/>
    <x v="0"/>
    <s v="S100"/>
    <s v="EXPRESS"/>
    <s v="H1044697"/>
    <s v="GLV301C"/>
    <s v="GALLARDO CRUZ OLIVER ISAAC"/>
    <s v="YARIS"/>
    <s v="LALC"/>
    <d v="1899-12-30T08:15:00"/>
    <d v="1899-12-30T11:15:00"/>
    <s v="OMRG"/>
    <n v="2017"/>
    <m/>
    <x v="1"/>
    <x v="0"/>
    <x v="0"/>
    <m/>
    <m/>
    <m/>
    <m/>
    <m/>
    <n v="44968"/>
  </r>
  <r>
    <d v="2023-02-11T00:00:00"/>
    <d v="1899-12-30T08:00:00"/>
    <m/>
    <n v="1899"/>
    <n v="111842"/>
    <x v="2"/>
    <s v="S130"/>
    <m/>
    <s v="J1607442"/>
    <s v="65L890"/>
    <s v="JAUREZ ESCALONA JUAN MANUEL"/>
    <s v="PRIUS C"/>
    <s v="ECAZA"/>
    <d v="1899-12-30T08:15:00"/>
    <d v="1899-12-30T12:00:00"/>
    <s v="CSN"/>
    <n v="2018"/>
    <m/>
    <x v="1"/>
    <x v="0"/>
    <x v="0"/>
    <m/>
    <m/>
    <m/>
    <m/>
    <m/>
    <n v="44968"/>
  </r>
  <r>
    <d v="2023-02-11T00:00:00"/>
    <d v="1899-12-30T08:15:00"/>
    <m/>
    <n v="5330"/>
    <n v="111848"/>
    <x v="1"/>
    <s v="S40"/>
    <m/>
    <s v="M1216192"/>
    <s v="GYX554D"/>
    <s v="ROJO CRUZ CARMEN RUTH"/>
    <s v="YARIS"/>
    <s v="ECAZA"/>
    <d v="1899-12-30T08:30:00"/>
    <d v="1899-12-30T14:00:00"/>
    <s v="AC"/>
    <n v="2021"/>
    <m/>
    <x v="1"/>
    <x v="0"/>
    <x v="0"/>
    <m/>
    <m/>
    <m/>
    <m/>
    <m/>
    <n v="44968"/>
  </r>
  <r>
    <d v="2023-02-11T00:00:00"/>
    <d v="1899-12-30T08:15:00"/>
    <m/>
    <n v="5330"/>
    <n v="111862"/>
    <x v="3"/>
    <s v="S120"/>
    <m/>
    <s v="L0002741"/>
    <s v="GF5023B"/>
    <s v="QUEVEDO PATIÑO CLAUDIA STEFANY"/>
    <s v="HILUX"/>
    <s v="LALC"/>
    <d v="1899-12-30T09:45:00"/>
    <d v="1899-12-30T14:15:00"/>
    <s v="AC"/>
    <n v="2020"/>
    <m/>
    <x v="1"/>
    <x v="0"/>
    <x v="0"/>
    <m/>
    <m/>
    <m/>
    <m/>
    <m/>
    <n v="44968"/>
  </r>
  <r>
    <d v="2023-02-11T00:00:00"/>
    <d v="1899-12-30T08:15:00"/>
    <m/>
    <n v="1899"/>
    <n v="111880"/>
    <x v="1"/>
    <s v="S30"/>
    <m/>
    <s v="N1331687"/>
    <s v="SP"/>
    <s v="MAS SEEDS MEXICO"/>
    <s v="HILUX"/>
    <s v="JFL"/>
    <d v="1899-12-30T09:45:00"/>
    <d v="1899-12-30T16:45:00"/>
    <s v="OMRG"/>
    <n v="2022"/>
    <m/>
    <x v="1"/>
    <x v="0"/>
    <x v="0"/>
    <m/>
    <m/>
    <m/>
    <m/>
    <m/>
    <n v="44968"/>
  </r>
  <r>
    <d v="2023-02-11T00:00:00"/>
    <d v="1899-12-30T08:30:00"/>
    <m/>
    <n v="3260"/>
    <n v="111712"/>
    <x v="1"/>
    <s v="S140"/>
    <m/>
    <s v="D0252751"/>
    <s v="NVE2206"/>
    <s v="CRUZ SALAZAR ARISTEO"/>
    <s v="HILUX"/>
    <s v="JFL"/>
    <d v="1899-12-30T08:45:00"/>
    <d v="1899-12-30T14:45:00"/>
    <s v="CEPE"/>
    <n v="2013"/>
    <m/>
    <x v="1"/>
    <x v="0"/>
    <x v="0"/>
    <m/>
    <m/>
    <m/>
    <m/>
    <m/>
    <n v="44968"/>
  </r>
  <r>
    <d v="2023-02-11T00:00:00"/>
    <d v="1899-12-30T08:45:00"/>
    <m/>
    <n v="1899"/>
    <n v="111714"/>
    <x v="0"/>
    <s v="S10"/>
    <m/>
    <s v="N1252356"/>
    <s v="SP"/>
    <s v="SANDOVAL BUCIO FRANCISCO"/>
    <s v="YARIS"/>
    <s v="LALC"/>
    <d v="1899-12-30T09:00:00"/>
    <d v="1899-12-30T12:00:00"/>
    <s v="CSN"/>
    <n v="2022"/>
    <m/>
    <x v="1"/>
    <x v="0"/>
    <x v="0"/>
    <m/>
    <m/>
    <m/>
    <m/>
    <m/>
    <n v="44968"/>
  </r>
  <r>
    <d v="2023-02-11T00:00:00"/>
    <d v="1899-12-30T08:45:00"/>
    <m/>
    <n v="1899"/>
    <n v="111745"/>
    <x v="1"/>
    <s v="S30"/>
    <m/>
    <s v="N1234138"/>
    <s v="GRD515E"/>
    <s v="REYES GONZALEZ JULIO CESAR"/>
    <s v="YARIS"/>
    <s v="ECAZA"/>
    <d v="1899-12-30T09:00:00"/>
    <d v="1899-12-30T14:45:00"/>
    <s v="OMRG"/>
    <n v="2022"/>
    <m/>
    <x v="1"/>
    <x v="0"/>
    <x v="0"/>
    <m/>
    <m/>
    <m/>
    <m/>
    <m/>
    <n v="44968"/>
  </r>
  <r>
    <d v="2023-02-11T00:00:00"/>
    <d v="1899-12-30T09:00:00"/>
    <m/>
    <n v="3260"/>
    <n v="111515"/>
    <x v="0"/>
    <s v="S20"/>
    <s v="EXPRESS"/>
    <s v="N1238115"/>
    <s v="GMW260E"/>
    <s v="ROJAS LARA UZZIEL ARTURO"/>
    <s v="YARIS"/>
    <s v="JFL"/>
    <d v="1899-12-30T10:30:00"/>
    <d v="1899-12-30T13:00:00"/>
    <s v="OMRG"/>
    <n v="2022"/>
    <m/>
    <x v="1"/>
    <x v="0"/>
    <x v="0"/>
    <m/>
    <m/>
    <m/>
    <m/>
    <m/>
    <n v="44968"/>
  </r>
  <r>
    <d v="2023-02-11T00:00:00"/>
    <d v="1899-12-30T09:00:00"/>
    <m/>
    <n v="1899"/>
    <n v="111786"/>
    <x v="1"/>
    <s v="S30"/>
    <m/>
    <s v="N3177108"/>
    <m/>
    <s v="RAMIREZ RAMIREZ RUBEN"/>
    <s v="PRIUS16-"/>
    <s v="LALC"/>
    <d v="1899-12-30T09:30:00"/>
    <d v="1899-12-30T14:30:00"/>
    <s v="OMRG"/>
    <n v="2022"/>
    <m/>
    <x v="1"/>
    <x v="0"/>
    <x v="0"/>
    <m/>
    <m/>
    <m/>
    <m/>
    <m/>
    <n v="44968"/>
  </r>
  <r>
    <d v="2023-02-11T00:00:00"/>
    <d v="1899-12-30T09:00:00"/>
    <m/>
    <n v="3260"/>
    <n v="111891"/>
    <x v="2"/>
    <s v="S60"/>
    <s v="EXPRESS"/>
    <s v="L3110155"/>
    <s v="65L556"/>
    <s v="ORTIZ TORRES LUIS ENRIQUE"/>
    <s v="PRIUS16-"/>
    <s v="ECAZA"/>
    <d v="1899-12-30T10:00:00"/>
    <d v="1899-12-30T12:00:00"/>
    <s v="OMRG"/>
    <n v="2020"/>
    <m/>
    <x v="1"/>
    <x v="0"/>
    <x v="0"/>
    <m/>
    <m/>
    <m/>
    <m/>
    <m/>
    <n v="44968"/>
  </r>
  <r>
    <d v="2023-02-11T00:00:00"/>
    <d v="1899-12-30T09:15:00"/>
    <m/>
    <n v="6599"/>
    <n v="111693"/>
    <x v="1"/>
    <s v="S80"/>
    <m/>
    <s v="ES463873"/>
    <s v="GNN234C"/>
    <s v="LEDESMA CACIQUE MA ANGELICA"/>
    <s v="SIENNA"/>
    <s v="ECAZA"/>
    <d v="1899-12-30T09:30:00"/>
    <n v="15.45"/>
    <s v="CEPE"/>
    <n v="2014"/>
    <m/>
    <x v="1"/>
    <x v="0"/>
    <x v="11"/>
    <d v="2023-02-10T00:00:00"/>
    <s v="whats"/>
    <s v="si"/>
    <s v="Como no pude confirmar el viernes antes de las 5 consideré que se había perdido la cita para el auto, vuelve a reprogramar para el dia 25.02.23"/>
    <m/>
    <n v="44968"/>
  </r>
  <r>
    <d v="2023-02-11T00:00:00"/>
    <d v="1899-12-30T09:30:00"/>
    <m/>
    <n v="0"/>
    <n v="111590"/>
    <x v="2"/>
    <s v="INST. DESCANSA BRAZOZ (DPOK)"/>
    <m/>
    <s v="NJ018352"/>
    <s v="SP12345"/>
    <s v="URIBE DERRAMADERO IVONNE ANDREA"/>
    <s v="RAIZE"/>
    <s v="LALC"/>
    <d v="1899-12-30T09:45:00"/>
    <d v="1899-12-30T13:00:00"/>
    <s v="FTP"/>
    <n v="2022"/>
    <m/>
    <x v="1"/>
    <x v="0"/>
    <x v="0"/>
    <m/>
    <m/>
    <m/>
    <m/>
    <m/>
    <n v="44968"/>
  </r>
  <r>
    <d v="2023-02-11T00:00:00"/>
    <d v="1899-12-30T09:30:00"/>
    <m/>
    <n v="1899"/>
    <n v="111718"/>
    <x v="3"/>
    <s v="S170"/>
    <m/>
    <s v="L0003965"/>
    <s v="GR8025A"/>
    <s v="AGROCONSTRUCCIONES SILO DEL BAJIO SA DE CV"/>
    <s v="HILUX"/>
    <s v="JFL"/>
    <d v="1899-12-30T10:45:00"/>
    <d v="1899-12-30T12:30:00"/>
    <s v="CSN"/>
    <n v="2020"/>
    <m/>
    <x v="1"/>
    <x v="0"/>
    <x v="0"/>
    <m/>
    <m/>
    <m/>
    <m/>
    <m/>
    <n v="44968"/>
  </r>
  <r>
    <d v="2023-02-11T00:00:00"/>
    <d v="1899-12-30T09:30:00"/>
    <m/>
    <n v="1899"/>
    <n v="111780"/>
    <x v="2"/>
    <s v="S10"/>
    <m/>
    <s v="NP371365"/>
    <s v="SP"/>
    <s v="OSG ROYCO S.A DE C.V"/>
    <s v="COROLLA"/>
    <s v="ECAZA"/>
    <d v="1899-12-30T10:30:00"/>
    <d v="1899-12-30T12:45:00"/>
    <s v="CSN"/>
    <n v="2022"/>
    <m/>
    <x v="1"/>
    <x v="0"/>
    <x v="0"/>
    <m/>
    <m/>
    <m/>
    <m/>
    <m/>
    <n v="44968"/>
  </r>
  <r>
    <d v="2023-02-11T00:00:00"/>
    <d v="1899-12-30T10:00:00"/>
    <m/>
    <n v="1899"/>
    <n v="111709"/>
    <x v="1"/>
    <s v="S90"/>
    <m/>
    <s v="GP366479"/>
    <s v="GNJ737C"/>
    <s v="GUTIERREZ MORENO GABRIELA"/>
    <s v="COROLLA"/>
    <s v="JFL"/>
    <d v="1899-12-30T10:30:00"/>
    <d v="1899-12-30T15:45:00"/>
    <s v="FTP"/>
    <n v="2016"/>
    <m/>
    <x v="1"/>
    <x v="0"/>
    <x v="0"/>
    <m/>
    <m/>
    <m/>
    <m/>
    <m/>
    <n v="44968"/>
  </r>
  <r>
    <d v="2023-02-11T00:00:00"/>
    <d v="1899-12-30T10:00:00"/>
    <m/>
    <n v="2849"/>
    <n v="111865"/>
    <x v="2"/>
    <s v="S50 + A/B"/>
    <s v="EXPRESS"/>
    <s v="N4002091"/>
    <s v="UK53047"/>
    <s v="NUEVA AGROINDUSTRIAS DEL NORTE SA DE CV"/>
    <s v="HILUXD"/>
    <s v="ECAZA"/>
    <d v="1899-12-30T11:15:00"/>
    <d v="1899-12-30T13:45:00"/>
    <s v="OMRG"/>
    <n v="2022"/>
    <m/>
    <x v="1"/>
    <x v="0"/>
    <x v="0"/>
    <m/>
    <m/>
    <m/>
    <m/>
    <m/>
    <n v="44968"/>
  </r>
  <r>
    <d v="2023-02-11T00:00:00"/>
    <d v="1899-12-30T10:30:00"/>
    <m/>
    <n v="5140"/>
    <n v="111626"/>
    <x v="2"/>
    <s v="S100"/>
    <m/>
    <s v="H1070443"/>
    <s v="GTD928C"/>
    <s v="CORTES JIMENEZ ANDREA SELENE"/>
    <s v="YARIS"/>
    <s v="ECAZA"/>
    <d v="1899-12-30T11:00:00"/>
    <d v="1899-12-30T13:30:00"/>
    <s v="CSN"/>
    <n v="2017"/>
    <m/>
    <x v="1"/>
    <x v="0"/>
    <x v="0"/>
    <m/>
    <m/>
    <m/>
    <m/>
    <m/>
    <n v="44968"/>
  </r>
  <r>
    <d v="2023-02-11T00:00:00"/>
    <d v="1899-12-30T10:30:00"/>
    <m/>
    <n v="3260"/>
    <n v="111692"/>
    <x v="0"/>
    <s v="S140"/>
    <s v="EXPRESS"/>
    <s v="D0253079"/>
    <s v="FY3572B"/>
    <s v="ARREGUIN COLORADO MARIBEL"/>
    <s v="HILUX"/>
    <s v="JFL"/>
    <d v="1899-12-30T10:45:00"/>
    <d v="1899-12-30T13:45:00"/>
    <s v="OMRG"/>
    <n v="2013"/>
    <m/>
    <x v="1"/>
    <x v="0"/>
    <x v="0"/>
    <m/>
    <m/>
    <m/>
    <m/>
    <m/>
    <n v="44968"/>
  </r>
  <r>
    <d v="2023-02-11T00:00:00"/>
    <d v="1899-12-30T11:00:00"/>
    <m/>
    <n v="3260"/>
    <n v="110904"/>
    <x v="0"/>
    <s v="S20"/>
    <m/>
    <s v="NJ025183"/>
    <s v="GNV686E"/>
    <s v="GIRON ALCANTARA CRISTINA"/>
    <s v="RAIZE"/>
    <s v="JFL"/>
    <d v="1899-12-30T11:15:00"/>
    <d v="1899-12-30T14:00:00"/>
    <s v="FTP"/>
    <n v="2022"/>
    <m/>
    <x v="1"/>
    <x v="0"/>
    <x v="0"/>
    <m/>
    <m/>
    <m/>
    <m/>
    <m/>
    <n v="44968"/>
  </r>
  <r>
    <d v="2023-02-11T00:00:00"/>
    <d v="1899-12-30T11:00:00"/>
    <m/>
    <n v="1899"/>
    <n v="111784"/>
    <x v="2"/>
    <s v="S70"/>
    <m/>
    <s v="LP031743"/>
    <s v="GMB304C"/>
    <s v="RIVERA CALDERA EDITH VERONICA"/>
    <s v="COROLLA"/>
    <s v="ECAZA"/>
    <d v="1899-12-30T11:30:00"/>
    <d v="1899-12-30T14:00:00"/>
    <s v="CEPE"/>
    <n v="2020"/>
    <m/>
    <x v="1"/>
    <x v="0"/>
    <x v="0"/>
    <m/>
    <m/>
    <m/>
    <m/>
    <m/>
    <n v="44968"/>
  </r>
  <r>
    <d v="2023-02-11T00:00:00"/>
    <d v="1899-12-30T11:30:00"/>
    <m/>
    <n v="1472.59"/>
    <n v="111817"/>
    <x v="1"/>
    <s v="A Y F"/>
    <m/>
    <s v="FK009372"/>
    <s v="GXV898C"/>
    <s v="MONTALVO ELIAS LUIS ANTONIO"/>
    <s v="AVANZA"/>
    <s v="ECAZA"/>
    <d v="1899-12-30T12:45:00"/>
    <d v="1899-12-30T15:45:00"/>
    <s v="FTP"/>
    <n v="2015"/>
    <m/>
    <x v="1"/>
    <x v="0"/>
    <x v="3"/>
    <d v="2023-02-10T00:00:00"/>
    <s v="whats"/>
    <s v="si"/>
    <s v="Gracias la agendare después, No ya que aún no tiene el kilometraje, tal vez en un par  de meses"/>
    <d v="2023-02-08T00:00:00"/>
    <n v="3"/>
  </r>
  <r>
    <d v="2023-02-11T00:00:00"/>
    <d v="1899-12-30T11:30:00"/>
    <m/>
    <n v="5140"/>
    <n v="111822"/>
    <x v="2"/>
    <s v="S100"/>
    <s v="EXPRESS"/>
    <s v="JU596939"/>
    <s v="GXP417B"/>
    <s v="RAMIREZ MARENGO RAYMUNDO"/>
    <s v="CAMRY"/>
    <s v="JFL"/>
    <d v="1899-12-30T11:45:00"/>
    <d v="1899-12-30T14:30:00"/>
    <s v="OMRG"/>
    <n v="2018"/>
    <m/>
    <x v="1"/>
    <x v="0"/>
    <x v="3"/>
    <d v="2023-02-13T00:00:00"/>
    <s v="Llamada"/>
    <s v="si"/>
    <s v="POR  MOTIVOS DE SALUD"/>
    <d v="2023-02-08T00:00:00"/>
    <n v="3"/>
  </r>
  <r>
    <d v="2023-02-11T00:00:00"/>
    <d v="1899-12-30T11:45:00"/>
    <m/>
    <n v="1899"/>
    <n v="111827"/>
    <x v="2"/>
    <s v="S70"/>
    <m/>
    <s v="K1140124"/>
    <s v="PUE561A"/>
    <s v="DOMINGUEZ TELLES ANDREA MIRELY"/>
    <s v="YARIS"/>
    <s v="JFL"/>
    <d v="1899-12-30T12:00:00"/>
    <d v="1899-12-30T14:15:00"/>
    <s v="CSN"/>
    <n v="2019"/>
    <m/>
    <x v="1"/>
    <x v="0"/>
    <x v="0"/>
    <m/>
    <m/>
    <m/>
    <m/>
    <m/>
    <n v="44968"/>
  </r>
  <r>
    <d v="2023-02-13T00:00:00"/>
    <d v="1899-12-30T08:00:00"/>
    <m/>
    <n v="2849"/>
    <n v="111799"/>
    <x v="0"/>
    <s v="S110 / A+B"/>
    <m/>
    <s v="K1404014"/>
    <s v="LC07964"/>
    <s v="MAPUPITA BAJIO SA DE CV"/>
    <s v="HILUX"/>
    <s v="LALC"/>
    <d v="1899-12-30T08:45:00"/>
    <d v="1899-12-30T11:30:00"/>
    <s v="CAAA / TDGR"/>
    <n v="2019"/>
    <m/>
    <x v="1"/>
    <x v="0"/>
    <x v="0"/>
    <m/>
    <m/>
    <m/>
    <m/>
    <m/>
    <n v="44970"/>
  </r>
  <r>
    <d v="2023-02-13T00:00:00"/>
    <d v="1899-12-30T08:15:00"/>
    <m/>
    <n v="5330"/>
    <n v="111902"/>
    <x v="1"/>
    <s v="S40"/>
    <s v="EXPRESS"/>
    <s v="M1213956"/>
    <s v="GGF838E"/>
    <s v="DIECASTING CELAYA S.A DE C.V"/>
    <s v="YARIS"/>
    <s v="JFL"/>
    <d v="1899-12-30T09:15:00"/>
    <d v="1899-12-30T11:30:00"/>
    <s v="OMRG"/>
    <n v="2021"/>
    <m/>
    <x v="1"/>
    <x v="0"/>
    <x v="0"/>
    <m/>
    <m/>
    <m/>
    <m/>
    <m/>
    <n v="44970"/>
  </r>
  <r>
    <d v="2023-02-13T00:00:00"/>
    <d v="1899-12-30T08:15:00"/>
    <m/>
    <n v="0"/>
    <s v="T-14073"/>
    <x v="2"/>
    <s v="S190"/>
    <s v="EXPRESS"/>
    <s v="J1121766"/>
    <s v="GTM922C"/>
    <s v="TINOCO GARCIA EUTIMIO "/>
    <s v="YARIS"/>
    <s v="ECAZA"/>
    <d v="1899-12-30T08:45:00"/>
    <d v="1900-01-11T03:36:00"/>
    <s v="OMRG"/>
    <n v="2018"/>
    <m/>
    <x v="1"/>
    <x v="0"/>
    <x v="0"/>
    <m/>
    <m/>
    <m/>
    <m/>
    <m/>
    <n v="44970"/>
  </r>
  <r>
    <d v="2023-02-13T00:00:00"/>
    <d v="1899-12-30T08:30:00"/>
    <m/>
    <n v="0"/>
    <n v="111825"/>
    <x v="1"/>
    <s v="CAMBIO ACEITE CAJA DE VELOCIDADES"/>
    <m/>
    <s v="GK001678"/>
    <s v="SP"/>
    <s v="SILVA GARCIA ESPERANZA"/>
    <s v="AVANZA"/>
    <s v="LALC"/>
    <d v="1899-12-30T11:45:00"/>
    <d v="1899-12-30T16:45:00"/>
    <s v="FTP"/>
    <n v="2016"/>
    <m/>
    <x v="1"/>
    <x v="0"/>
    <x v="0"/>
    <m/>
    <m/>
    <m/>
    <m/>
    <m/>
    <n v="44970"/>
  </r>
  <r>
    <d v="2023-02-13T00:00:00"/>
    <d v="1899-12-30T08:30:00"/>
    <m/>
    <n v="0"/>
    <n v="111901"/>
    <x v="3"/>
    <s v="INST. PARRILLA FRONT"/>
    <m/>
    <s v="HP711352"/>
    <s v="GJG923D"/>
    <s v="ROSALES ARGUETA JUAN PAULO"/>
    <s v="COROLLA"/>
    <s v="JFL"/>
    <d v="1899-12-30T08:45:00"/>
    <d v="1899-12-30T11:30:00"/>
    <s v="FTP"/>
    <n v="2017"/>
    <m/>
    <x v="1"/>
    <x v="0"/>
    <x v="0"/>
    <m/>
    <m/>
    <m/>
    <m/>
    <m/>
    <n v="44970"/>
  </r>
  <r>
    <d v="2023-02-13T00:00:00"/>
    <d v="1899-12-30T08:45:00"/>
    <m/>
    <n v="5140"/>
    <n v="111915"/>
    <x v="2"/>
    <s v="S100"/>
    <m/>
    <s v="GP497416"/>
    <s v="GMN694E"/>
    <s v="BAQUEIRO VELAZQUEZ EMILIO JAVIER "/>
    <s v="COROLLA"/>
    <s v="ECAZA"/>
    <d v="1899-12-30T09:00:00"/>
    <d v="1899-12-30T12:45:00"/>
    <s v="CAAA"/>
    <m/>
    <m/>
    <x v="1"/>
    <x v="0"/>
    <x v="0"/>
    <m/>
    <m/>
    <m/>
    <m/>
    <m/>
    <n v="44970"/>
  </r>
  <r>
    <d v="2023-02-13T00:00:00"/>
    <d v="1899-12-30T09:00:00"/>
    <m/>
    <n v="1899"/>
    <n v="111819"/>
    <x v="0"/>
    <s v="S30 / REMP. FILTRO A/C"/>
    <m/>
    <s v="MS038911"/>
    <s v="67L208"/>
    <s v="MANRIQUEZ DIAZ YADIRA"/>
    <s v="SIENNA HV"/>
    <s v="LALC"/>
    <d v="1899-12-30T09:15:00"/>
    <d v="1899-12-30T12:00:00"/>
    <s v="AC"/>
    <n v="2021"/>
    <m/>
    <x v="1"/>
    <x v="0"/>
    <x v="0"/>
    <m/>
    <m/>
    <m/>
    <m/>
    <m/>
    <n v="44970"/>
  </r>
  <r>
    <d v="2023-02-13T00:00:00"/>
    <d v="1899-12-30T09:00:00"/>
    <m/>
    <n v="1899"/>
    <n v="111831"/>
    <x v="2"/>
    <s v="S. 110 / DIAG. HUMEDAD EN BALERO DE FLECHA CARDAN / DIAG. REVISAR HUMEDAD AMORTIGUADOR DELANTERO DERECHO / DIAG. CRUZETAS RESECAS / DIAG. CLUTCH CORTA MUY BAJO (AJUSTAR) / CAMBIO DE BALATAS DELANTERAS"/>
    <m/>
    <s v="H0251414"/>
    <s v="GV2291A"/>
    <s v="JARAL ORTIZ LUCILA"/>
    <s v="HILUX"/>
    <s v="JFL"/>
    <d v="1899-12-30T09:15:00"/>
    <s v="DIAG"/>
    <s v="GALC"/>
    <n v="2017"/>
    <m/>
    <x v="1"/>
    <x v="0"/>
    <x v="0"/>
    <m/>
    <m/>
    <m/>
    <m/>
    <m/>
    <n v="44970"/>
  </r>
  <r>
    <d v="2023-02-13T00:00:00"/>
    <d v="1899-12-30T09:30:00"/>
    <m/>
    <n v="0"/>
    <n v="111807"/>
    <x v="0"/>
    <s v="INST. ORQUILAS (DPOK)"/>
    <m/>
    <s v="ES420314"/>
    <s v="GXS870B"/>
    <s v="GRUPO KASOKU INDUSTRIAL, S.A. DE C.V."/>
    <s v="SIENNA"/>
    <s v="JFL"/>
    <d v="1899-12-30T09:45:00"/>
    <d v="1899-12-30T14:30:00"/>
    <s v="CSN"/>
    <n v="2014"/>
    <m/>
    <x v="1"/>
    <x v="0"/>
    <x v="0"/>
    <m/>
    <m/>
    <m/>
    <m/>
    <m/>
    <n v="44970"/>
  </r>
  <r>
    <d v="2023-02-13T00:00:00"/>
    <d v="1899-12-30T09:30:00"/>
    <m/>
    <n v="2849"/>
    <n v="111870"/>
    <x v="0"/>
    <s v="S70 / A+B"/>
    <m/>
    <s v="H0248046"/>
    <s v="GR43360"/>
    <s v="XXX ABOYTES MARIA DEL CARMEN"/>
    <s v="HILUX"/>
    <s v="LALC"/>
    <d v="1899-12-30T10:30:00"/>
    <d v="1899-12-30T13:00:00"/>
    <s v="AC / TDGR"/>
    <n v="2017"/>
    <m/>
    <x v="1"/>
    <x v="0"/>
    <x v="0"/>
    <m/>
    <m/>
    <m/>
    <m/>
    <m/>
    <n v="44970"/>
  </r>
  <r>
    <d v="2023-02-13T00:00:00"/>
    <d v="1899-12-30T09:30:00"/>
    <m/>
    <n v="3260"/>
    <n v="111889"/>
    <x v="2"/>
    <s v="S60"/>
    <s v="EXPRESS"/>
    <s v="NP275309"/>
    <s v="GYX685D"/>
    <s v="SETEX AUTOMOTIVE MEXICO SA DE CV"/>
    <s v="COROLLA"/>
    <s v="ECAZA"/>
    <d v="1899-12-30T10:00:00"/>
    <d v="1899-12-30T12:45:00"/>
    <s v="OMRG"/>
    <n v="2022"/>
    <m/>
    <x v="1"/>
    <x v="0"/>
    <x v="0"/>
    <m/>
    <m/>
    <m/>
    <m/>
    <m/>
    <n v="44970"/>
  </r>
  <r>
    <d v="2023-02-13T00:00:00"/>
    <d v="1899-12-30T10:00:00"/>
    <m/>
    <n v="2374"/>
    <n v="111893"/>
    <x v="0"/>
    <s v="S90 / ALIN"/>
    <m/>
    <s v="GY111001"/>
    <s v="GHH146D"/>
    <s v="GUERRERO FERREIRA CAROLINA"/>
    <s v="YARIS R"/>
    <s v="LALC"/>
    <d v="1899-12-30T10:15:00"/>
    <d v="1899-12-30T13:00:00"/>
    <s v="CAAA /TDGR"/>
    <n v="2016"/>
    <m/>
    <x v="1"/>
    <x v="0"/>
    <x v="0"/>
    <m/>
    <m/>
    <m/>
    <m/>
    <m/>
    <n v="44970"/>
  </r>
  <r>
    <d v="2023-02-13T00:00:00"/>
    <d v="1899-12-30T10:00:00"/>
    <m/>
    <n v="835.2"/>
    <n v="111898"/>
    <x v="1"/>
    <s v="DIAG. FUGA LIQUIDO DE FRENOS"/>
    <m/>
    <s v="G6170333"/>
    <s v="GYL055B"/>
    <s v="DE SANTIAGO CARDENAS RODOLFO"/>
    <s v="HIACE"/>
    <s v="ECAZA"/>
    <d v="1899-12-30T10:15:00"/>
    <s v="DIAG"/>
    <s v="JOAM"/>
    <n v="2016"/>
    <m/>
    <x v="1"/>
    <x v="0"/>
    <x v="0"/>
    <m/>
    <m/>
    <m/>
    <m/>
    <m/>
    <n v="44970"/>
  </r>
  <r>
    <d v="2023-02-13T00:00:00"/>
    <d v="1899-12-30T10:00:00"/>
    <m/>
    <n v="3260"/>
    <n v="111849"/>
    <x v="0"/>
    <s v="S60"/>
    <s v="EXPRESS"/>
    <s v="LP046431"/>
    <s v="GJV646D"/>
    <s v="MUNICIPIO DE APASEO EL GRANDE GUANAJUATO"/>
    <s v="COROLLA"/>
    <s v="JFL"/>
    <d v="1899-12-30T10:15:00"/>
    <d v="1899-12-30T15:00:00"/>
    <s v="OMRG"/>
    <n v="2020"/>
    <m/>
    <x v="1"/>
    <x v="0"/>
    <x v="0"/>
    <m/>
    <m/>
    <m/>
    <m/>
    <m/>
    <n v="44970"/>
  </r>
  <r>
    <d v="2023-02-13T00:00:00"/>
    <d v="1899-12-30T10:15:00"/>
    <m/>
    <n v="0"/>
    <n v="111850"/>
    <x v="0"/>
    <s v="ACT. 22TC07"/>
    <s v="CAMPAÑA"/>
    <s v="LP046431"/>
    <s v="GJV646D"/>
    <s v="MUNICIPIO DE APASEO EL GRANDE GUANAJUATO"/>
    <s v="COROLLA"/>
    <s v="JFL"/>
    <d v="1899-12-30T14:00:00"/>
    <d v="1899-12-30T15:00:00"/>
    <s v="CSN"/>
    <n v="2020"/>
    <m/>
    <x v="1"/>
    <x v="0"/>
    <x v="0"/>
    <m/>
    <m/>
    <m/>
    <m/>
    <m/>
    <n v="44970"/>
  </r>
  <r>
    <d v="2023-02-13T00:00:00"/>
    <d v="1899-12-30T10:30:00"/>
    <m/>
    <n v="5330"/>
    <n v="111910"/>
    <x v="0"/>
    <s v="S120"/>
    <s v="EXPRESS"/>
    <s v="M0123670"/>
    <s v="GJ8592B"/>
    <s v="FORRAJES EL ARROLLO SPR DE RL"/>
    <s v="HILUXD"/>
    <s v="LALC"/>
    <d v="1899-12-30T10:45:00"/>
    <d v="1899-12-30T13:45:00"/>
    <s v="OMRG"/>
    <n v="2021"/>
    <m/>
    <x v="1"/>
    <x v="0"/>
    <x v="0"/>
    <m/>
    <m/>
    <m/>
    <m/>
    <m/>
    <n v="44970"/>
  </r>
  <r>
    <d v="2023-02-13T00:00:00"/>
    <d v="1899-12-30T11:00:00"/>
    <m/>
    <n v="3260"/>
    <n v="111788"/>
    <x v="0"/>
    <s v="S60"/>
    <m/>
    <s v="H1394639"/>
    <s v="GR8810B"/>
    <s v="BARKSHADT GRANADOS BUFFY JAZMINNE"/>
    <s v="HILUX"/>
    <s v="JFL"/>
    <d v="1899-12-30T11:15:00"/>
    <d v="1899-12-30T14:00:00"/>
    <s v="AC"/>
    <n v="2017"/>
    <m/>
    <x v="1"/>
    <x v="0"/>
    <x v="6"/>
    <d v="2023-02-23T00:00:00"/>
    <s v="whats"/>
    <s v="si"/>
    <s v="SOLO COMENTA QUE NO VAPODER ACUDIR"/>
    <d v="2023-01-10T00:00:00"/>
    <n v="34"/>
  </r>
  <r>
    <d v="2023-02-13T00:00:00"/>
    <d v="1899-12-30T11:00:00"/>
    <m/>
    <n v="5140"/>
    <n v="111820"/>
    <x v="3"/>
    <s v="S100"/>
    <m/>
    <s v="JK002784"/>
    <s v="GRE844B"/>
    <s v="RUIZ AGUILAR CHRISTIAN IAN"/>
    <s v="AVANZA"/>
    <s v="ECAZA"/>
    <d v="1899-12-30T11:15:00"/>
    <d v="1899-12-30T14:00:00"/>
    <s v="CAAA"/>
    <n v="2018"/>
    <m/>
    <x v="1"/>
    <x v="0"/>
    <x v="0"/>
    <m/>
    <m/>
    <m/>
    <m/>
    <m/>
    <n v="44970"/>
  </r>
  <r>
    <d v="2023-02-13T00:00:00"/>
    <d v="1899-12-30T12:00:00"/>
    <m/>
    <n v="1899"/>
    <n v="111853"/>
    <x v="2"/>
    <s v="S110"/>
    <s v="EXPRESS"/>
    <s v="DW033394"/>
    <s v="GGN980C"/>
    <s v="RAMIREZ ARRIOLA JOSE GUADALUPE"/>
    <s v="RAV4"/>
    <s v="ECAZA"/>
    <d v="1899-12-30T12:30:00"/>
    <d v="1899-12-30T15:00:00"/>
    <s v="OMRG"/>
    <n v="2013"/>
    <m/>
    <x v="1"/>
    <x v="0"/>
    <x v="0"/>
    <m/>
    <m/>
    <m/>
    <m/>
    <m/>
    <n v="44970"/>
  </r>
  <r>
    <d v="2023-02-13T00:00:00"/>
    <d v="1899-12-30T12:00:00"/>
    <m/>
    <n v="2849"/>
    <n v="111861"/>
    <x v="0"/>
    <s v="S50 / A+B"/>
    <s v="EXPRESS"/>
    <s v="H0175641"/>
    <s v="FY6031C"/>
    <s v="JUAREZ MANCERA OMAR"/>
    <s v="HILUX"/>
    <s v="LALC"/>
    <d v="1899-12-30T12:15:00"/>
    <d v="1899-12-30T18:00:00"/>
    <s v="OMRG / TDGR"/>
    <n v="2017"/>
    <m/>
    <x v="1"/>
    <x v="0"/>
    <x v="5"/>
    <d v="2023-02-23T00:00:00"/>
    <s v="whats"/>
    <s v="si"/>
    <s v="NO LE VAN A DAR PERMISO DE SALIR EN SU TRABAJO SE REAGENDA"/>
    <d v="2023-02-09T00:00:00"/>
    <n v="4"/>
  </r>
  <r>
    <d v="2023-02-13T00:00:00"/>
    <d v="1899-12-30T12:30:00"/>
    <m/>
    <n v="835.2"/>
    <n v="111873"/>
    <x v="3"/>
    <s v="DIAG. RESTIGO PRESION LLANTAS (NUEVAMENTE)"/>
    <m/>
    <s v="P3031556"/>
    <s v="SP"/>
    <s v="JIMENEZ MANDUJANO ANGELA"/>
    <s v="AVANZA"/>
    <s v="ECAZA"/>
    <d v="1899-12-30T12:45:00"/>
    <s v="DIAG"/>
    <s v="FTP"/>
    <n v="2023"/>
    <m/>
    <x v="1"/>
    <x v="0"/>
    <x v="0"/>
    <m/>
    <m/>
    <m/>
    <m/>
    <m/>
    <n v="44970"/>
  </r>
  <r>
    <d v="2023-02-13T00:00:00"/>
    <d v="1899-12-30T14:00:00"/>
    <m/>
    <n v="2563.6"/>
    <n v="111904"/>
    <x v="2"/>
    <s v="CAMBIO BALATAS DELAN (COSTO EMPLEADO TOYOTA)"/>
    <m/>
    <s v="H1051473"/>
    <s v="GNU517D"/>
    <s v="MENDOZA MOYA MARIA ISABEL"/>
    <s v="YARIS"/>
    <s v="LALC"/>
    <d v="1899-12-30T14:15:00"/>
    <d v="1899-12-30T17:45:00"/>
    <s v="AC"/>
    <n v="2017"/>
    <m/>
    <x v="1"/>
    <x v="0"/>
    <x v="0"/>
    <m/>
    <m/>
    <m/>
    <m/>
    <m/>
    <n v="44970"/>
  </r>
  <r>
    <d v="2023-02-13T00:00:00"/>
    <d v="1899-12-30T14:30:00"/>
    <m/>
    <n v="1670.4"/>
    <n v="111864"/>
    <x v="1"/>
    <s v="DIAG. PROBLEM ENCENDIDO / DIAG. SISTEMA ANTIROBO ACTIVADO BLOUQEA EL PASO DE GASOLINA"/>
    <m/>
    <n v="71150371"/>
    <s v="GLZ157C"/>
    <s v="LUNA PEREZ JUAN CARLOS"/>
    <s v="YARIS"/>
    <s v="JFL"/>
    <d v="1899-12-30T15:00:00"/>
    <s v="DIAG"/>
    <s v="GALC"/>
    <n v="2007"/>
    <m/>
    <x v="1"/>
    <x v="0"/>
    <x v="0"/>
    <m/>
    <m/>
    <m/>
    <m/>
    <m/>
    <n v="44970"/>
  </r>
  <r>
    <d v="2023-02-13T00:00:00"/>
    <d v="1899-12-30T15:00:00"/>
    <m/>
    <n v="0"/>
    <n v="111906"/>
    <x v="3"/>
    <s v="INST. 20TA03"/>
    <s v="CAMPAÑA"/>
    <s v="EP067146"/>
    <s v="GTU9966"/>
    <s v="AUTOBUSES URVIABUS S.A DE C.V."/>
    <s v="COROLLA"/>
    <s v="JFL"/>
    <d v="1899-12-30T15:00:00"/>
    <d v="1899-12-30T18:15:00"/>
    <s v="CSN"/>
    <n v="2014"/>
    <m/>
    <x v="1"/>
    <x v="0"/>
    <x v="0"/>
    <m/>
    <m/>
    <m/>
    <m/>
    <m/>
    <n v="44970"/>
  </r>
  <r>
    <d v="2023-02-13T00:00:00"/>
    <d v="1899-12-30T15:00:00"/>
    <m/>
    <n v="1899"/>
    <n v="111911"/>
    <x v="0"/>
    <s v="S10"/>
    <m/>
    <s v="PT027899"/>
    <s v="SP"/>
    <s v="START BANREGIO, S.A DE CV SOFOM E.R. BGF"/>
    <s v="TACOMA"/>
    <s v="ECAZA"/>
    <d v="1899-12-30T15:15:00"/>
    <d v="1899-12-30T18:00:00"/>
    <s v="CAAA"/>
    <n v="2023"/>
    <m/>
    <x v="1"/>
    <x v="0"/>
    <x v="0"/>
    <m/>
    <m/>
    <m/>
    <m/>
    <m/>
    <n v="44970"/>
  </r>
  <r>
    <d v="2023-02-14T00:00:00"/>
    <d v="1899-12-30T07:30:00"/>
    <m/>
    <n v="1899"/>
    <n v="111800"/>
    <x v="0"/>
    <s v="S110"/>
    <m/>
    <s v="HY162377"/>
    <s v="GMD214D"/>
    <s v="ASESORIA CONSTRUCTIVA Y DE SERVICIOS SA DE"/>
    <s v="YARIS R"/>
    <s v="LALC"/>
    <d v="1899-12-30T08:30:00"/>
    <d v="1899-12-30T10:30:00"/>
    <s v="AC"/>
    <n v="2017"/>
    <m/>
    <x v="1"/>
    <x v="0"/>
    <x v="0"/>
    <m/>
    <m/>
    <m/>
    <m/>
    <m/>
    <n v="44971"/>
  </r>
  <r>
    <d v="2023-02-14T00:00:00"/>
    <d v="1899-12-30T08:00:00"/>
    <m/>
    <n v="1899"/>
    <n v="111838"/>
    <x v="0"/>
    <s v="S110"/>
    <s v="EXPRESS"/>
    <s v="6C658945"/>
    <s v="RAM378A"/>
    <s v="MOLINO DEL RIO JUAN CARLOS"/>
    <s v="COROLLA"/>
    <s v="ECAZA"/>
    <d v="1899-12-30T08:30:00"/>
    <d v="1899-12-30T11:00:00"/>
    <s v="OMRG"/>
    <n v="2006"/>
    <m/>
    <x v="1"/>
    <x v="0"/>
    <x v="0"/>
    <m/>
    <m/>
    <m/>
    <m/>
    <m/>
    <n v="44971"/>
  </r>
  <r>
    <d v="2023-02-14T00:00:00"/>
    <d v="1899-12-30T08:15:00"/>
    <m/>
    <n v="1899"/>
    <n v="111894"/>
    <x v="0"/>
    <s v="S50"/>
    <m/>
    <s v="LP019977"/>
    <s v="GLA425D"/>
    <s v="SUPER DIESEL DE CELAYA SA DE CV"/>
    <s v="COROLLA"/>
    <s v="JFL"/>
    <d v="1899-12-30T09:00:00"/>
    <d v="1899-12-30T12:00:00"/>
    <s v="TDGR"/>
    <n v="2020"/>
    <m/>
    <x v="1"/>
    <x v="0"/>
    <x v="0"/>
    <m/>
    <m/>
    <m/>
    <m/>
    <m/>
    <n v="44971"/>
  </r>
  <r>
    <d v="2023-02-14T00:00:00"/>
    <d v="1899-12-30T08:15:00"/>
    <m/>
    <n v="2849"/>
    <n v="111912"/>
    <x v="2"/>
    <s v="S50 / A Y B (V. C.)"/>
    <m/>
    <s v="K1144472"/>
    <s v="GWF671C"/>
    <s v="GRUPO SSC S.A. DE C.V."/>
    <s v="YARIS"/>
    <s v="ECAZA"/>
    <d v="1899-12-30T08:30:00"/>
    <d v="1899-12-30T11:45:00"/>
    <s v="CAAA / TDGR"/>
    <n v="2019"/>
    <m/>
    <x v="1"/>
    <x v="0"/>
    <x v="0"/>
    <m/>
    <m/>
    <m/>
    <m/>
    <m/>
    <n v="44971"/>
  </r>
  <r>
    <d v="2023-02-14T00:00:00"/>
    <d v="1899-12-30T08:30:00"/>
    <m/>
    <n v="1899"/>
    <n v="111761"/>
    <x v="2"/>
    <s v="S310"/>
    <s v="EXPRESS"/>
    <s v="K6197998"/>
    <s v="20RB4G"/>
    <s v="AUTOTRANSPORTES SAN JOSE ITURBIDE QUERETAR"/>
    <s v="DHIACE"/>
    <s v="LALC"/>
    <d v="1899-12-30T09:45:00"/>
    <d v="1899-12-30T11:45:00"/>
    <s v="OMRG"/>
    <n v="2019"/>
    <m/>
    <x v="1"/>
    <x v="0"/>
    <x v="0"/>
    <m/>
    <m/>
    <m/>
    <m/>
    <m/>
    <n v="44971"/>
  </r>
  <r>
    <d v="2023-02-14T00:00:00"/>
    <d v="1899-12-30T08:30:00"/>
    <m/>
    <n v="5140"/>
    <n v="111859"/>
    <x v="3"/>
    <s v="S100"/>
    <s v="EXPRESS"/>
    <s v="H3024376"/>
    <s v="66L760"/>
    <s v="ARAUJO ZUÑIGA IRMA"/>
    <s v="PRIUS16-"/>
    <s v="JFL"/>
    <d v="1899-12-30T09:15:00"/>
    <d v="1899-12-30T12:30:00"/>
    <s v="OMRG"/>
    <n v="2017"/>
    <m/>
    <x v="1"/>
    <x v="0"/>
    <x v="0"/>
    <m/>
    <m/>
    <m/>
    <m/>
    <m/>
    <n v="44971"/>
  </r>
  <r>
    <d v="2023-02-14T00:00:00"/>
    <d v="1899-12-30T08:30:00"/>
    <m/>
    <n v="3260"/>
    <n v="111940"/>
    <x v="0"/>
    <s v="S180 / INST. BUJES BARRA ESTABILIZADORA"/>
    <m/>
    <s v="FM170149"/>
    <s v="GF5219B"/>
    <s v="COMERCIALIZADORA AGRICOLA Y PECUARIA DEL C"/>
    <s v="STACOMA"/>
    <s v="ECAZA"/>
    <d v="1899-12-30T08:45:00"/>
    <d v="1899-12-30T11:00:00"/>
    <s v="GALC"/>
    <n v="2015"/>
    <m/>
    <x v="1"/>
    <x v="0"/>
    <x v="0"/>
    <m/>
    <m/>
    <m/>
    <m/>
    <m/>
    <n v="44971"/>
  </r>
  <r>
    <d v="2023-02-14T00:00:00"/>
    <d v="1899-12-30T08:45:00"/>
    <m/>
    <n v="835.2"/>
    <n v="111847"/>
    <x v="1"/>
    <s v="DIAG. CARGADOR INALAMBRICO NO CARGA / DIAG. NO CIERRAN PUERTAS LATERALES"/>
    <m/>
    <s v="NS097896"/>
    <s v="68L006"/>
    <s v="GUTIERREZ IGLESIAS KARINA"/>
    <s v="SIENNA HV"/>
    <s v="LALC"/>
    <d v="1899-12-30T09:00:00"/>
    <s v="DIAG"/>
    <s v="FTP / JOAM"/>
    <n v="2022"/>
    <m/>
    <x v="1"/>
    <x v="0"/>
    <x v="0"/>
    <m/>
    <m/>
    <m/>
    <m/>
    <m/>
    <n v="44971"/>
  </r>
  <r>
    <d v="2023-02-14T00:00:00"/>
    <d v="1899-12-30T08:45:00"/>
    <m/>
    <n v="3260"/>
    <n v="111923"/>
    <x v="2"/>
    <s v="S260"/>
    <m/>
    <s v="H6172654"/>
    <s v="15RB8U"/>
    <s v="TURISMOS PEJO TUR SA DE CV"/>
    <s v="HIACE"/>
    <s v="ECAZA"/>
    <d v="1899-12-30T09:15:00"/>
    <d v="1899-12-30T12:45:00"/>
    <s v="CAAA"/>
    <n v="2017"/>
    <m/>
    <x v="1"/>
    <x v="0"/>
    <x v="0"/>
    <m/>
    <m/>
    <m/>
    <m/>
    <m/>
    <n v="44971"/>
  </r>
  <r>
    <d v="2023-02-14T00:00:00"/>
    <d v="1899-12-30T09:00:00"/>
    <m/>
    <n v="6599"/>
    <n v="111815"/>
    <x v="3"/>
    <s v="S80"/>
    <m/>
    <s v="J1122164"/>
    <s v="GVX011D"/>
    <s v="POWERTRONICS SA DE CV"/>
    <s v="YARIS"/>
    <s v="ECAZA"/>
    <d v="1899-12-30T09:15:00"/>
    <d v="1899-12-30T12:00:00"/>
    <s v="AC"/>
    <n v="2018"/>
    <m/>
    <x v="1"/>
    <x v="0"/>
    <x v="0"/>
    <m/>
    <m/>
    <m/>
    <m/>
    <m/>
    <n v="44971"/>
  </r>
  <r>
    <d v="2023-02-14T00:00:00"/>
    <d v="1899-12-30T09:00:00"/>
    <m/>
    <n v="835.2"/>
    <n v="111854"/>
    <x v="3"/>
    <s v="DIAG.  RUIDO EN DIRECCION / INST. DE PIEZA SUELTA EN CAJUELA"/>
    <m/>
    <s v="N1253942"/>
    <s v="ABC1234"/>
    <s v="VERA HERNANDEZ JUAN CARLOS"/>
    <s v="YARIS"/>
    <s v="LALC"/>
    <d v="1899-12-30T10:45:00"/>
    <s v="DIAG"/>
    <s v="GALC / JOAM"/>
    <n v="2022"/>
    <m/>
    <x v="1"/>
    <x v="0"/>
    <x v="11"/>
    <d v="2023-02-14T00:00:00"/>
    <s v="whats"/>
    <s v="si"/>
    <s v="CLIENTE CONFIRMO CITA PERO NO ASISTE, NO CONTESTA PARA REPROGRAMAR "/>
    <d v="2023-02-09T00:00:00"/>
    <n v="5"/>
  </r>
  <r>
    <d v="2023-02-14T00:00:00"/>
    <d v="1899-12-30T09:00:00"/>
    <m/>
    <n v="1899"/>
    <n v="111883"/>
    <x v="1"/>
    <s v="S90"/>
    <s v="EXPRESS"/>
    <s v="H3571050"/>
    <s v="N72AVH"/>
    <s v="CASTILLO GUERRERO ALEJANDRO"/>
    <s v="PRIUS16-"/>
    <s v="JFL"/>
    <d v="1899-12-30T09:45:00"/>
    <d v="1899-12-30T14:45:00"/>
    <s v="OMRG"/>
    <n v="2017"/>
    <m/>
    <x v="1"/>
    <x v="0"/>
    <x v="0"/>
    <m/>
    <m/>
    <m/>
    <m/>
    <m/>
    <n v="44971"/>
  </r>
  <r>
    <d v="2023-02-14T00:00:00"/>
    <d v="1899-12-30T09:30:00"/>
    <m/>
    <n v="0"/>
    <s v="G-142252"/>
    <x v="1"/>
    <s v="G0P (CTE. FIRMARÁ UNA CARTA RESPONSIVA PARA APLICAR SCC CON TESTIGOS ENCENDIDOS)"/>
    <s v="CAMPAÑA"/>
    <s v="9C028762"/>
    <s v="SP"/>
    <s v="GODINEZ HERNANDEZ JOSE"/>
    <s v="COROLLA"/>
    <s v="ECAZA"/>
    <d v="1899-12-30T09:45:00"/>
    <d v="1899-12-30T14:00:00"/>
    <s v="CSN"/>
    <n v="2007"/>
    <m/>
    <x v="1"/>
    <x v="0"/>
    <x v="0"/>
    <m/>
    <m/>
    <m/>
    <m/>
    <m/>
    <n v="44971"/>
  </r>
  <r>
    <d v="2023-02-14T00:00:00"/>
    <d v="1899-12-30T09:30:00"/>
    <m/>
    <n v="5330"/>
    <n v="111905"/>
    <x v="3"/>
    <s v="S40"/>
    <m/>
    <s v="MK018090"/>
    <s v="GGF628E"/>
    <s v="MONTES ARCEGA JUAN MANUEL"/>
    <s v="AVANZA"/>
    <s v="JFL"/>
    <d v="1899-12-30T09:45:00"/>
    <d v="1899-12-30T13:00:00"/>
    <s v="CAAA"/>
    <n v="2021"/>
    <m/>
    <x v="1"/>
    <x v="0"/>
    <x v="0"/>
    <m/>
    <m/>
    <m/>
    <m/>
    <m/>
    <n v="44971"/>
  </r>
  <r>
    <d v="2023-02-14T00:00:00"/>
    <d v="1899-12-30T09:30:00"/>
    <m/>
    <n v="6280"/>
    <n v="111937"/>
    <x v="0"/>
    <s v="S120 / A Y B"/>
    <s v="EXPRESS"/>
    <s v="N1323947"/>
    <s v="GN5181C"/>
    <s v="EXPRESS MILAC S.A. DE C.V."/>
    <s v="HILUX"/>
    <s v="LALC"/>
    <d v="1899-12-30T10:15:00"/>
    <d v="1899-12-30T13:00:00"/>
    <s v="OMRG / TDGR"/>
    <n v="2022"/>
    <m/>
    <x v="1"/>
    <x v="0"/>
    <x v="0"/>
    <m/>
    <m/>
    <m/>
    <m/>
    <m/>
    <n v="44971"/>
  </r>
  <r>
    <d v="2023-02-14T00:00:00"/>
    <d v="1899-12-30T10:00:00"/>
    <m/>
    <n v="3260"/>
    <n v="111896"/>
    <x v="1"/>
    <s v="S20"/>
    <s v="EXPRESS"/>
    <s v="NT059926"/>
    <s v="GB1648D"/>
    <s v="PRISMAPACK SA DE CV"/>
    <s v="TACOMA"/>
    <s v="LALC"/>
    <d v="1899-12-30T11:00:00"/>
    <d v="1899-12-30T14:45:00"/>
    <s v="OMRG"/>
    <n v="2022"/>
    <m/>
    <x v="1"/>
    <x v="0"/>
    <x v="0"/>
    <m/>
    <m/>
    <m/>
    <m/>
    <m/>
    <n v="44971"/>
  </r>
  <r>
    <d v="2023-02-14T00:00:00"/>
    <d v="1899-12-30T10:00:00"/>
    <m/>
    <n v="1899"/>
    <n v="111945"/>
    <x v="2"/>
    <s v="S150"/>
    <s v="EXPRESS"/>
    <s v="D0099604"/>
    <s v="GE0794B"/>
    <s v="HERSA DEL BAJIO S. DE R.L DE C.V"/>
    <s v="HILUX"/>
    <s v="ECAZA"/>
    <d v="1899-12-30T11:30:00"/>
    <d v="1899-12-30T14:00:00"/>
    <s v="OMRG"/>
    <n v="2013"/>
    <m/>
    <x v="1"/>
    <x v="0"/>
    <x v="0"/>
    <m/>
    <m/>
    <m/>
    <m/>
    <m/>
    <n v="44971"/>
  </r>
  <r>
    <d v="2023-02-14T00:00:00"/>
    <d v="1899-12-30T10:30:00"/>
    <m/>
    <n v="6599"/>
    <n v="111876"/>
    <x v="2"/>
    <s v="S160"/>
    <s v="EXPRESS"/>
    <s v="H0250043"/>
    <s v="GR53490"/>
    <s v="VALADEZ TOVAR J. ROSARIO"/>
    <s v="HILUX"/>
    <s v="ECAZA"/>
    <d v="1899-12-30T11:45:00"/>
    <d v="1899-12-30T13:00:00"/>
    <s v="OMRG"/>
    <n v="2017"/>
    <m/>
    <x v="1"/>
    <x v="0"/>
    <x v="0"/>
    <m/>
    <m/>
    <m/>
    <m/>
    <m/>
    <n v="44971"/>
  </r>
  <r>
    <d v="2023-02-14T00:00:00"/>
    <d v="1899-12-30T10:30:00"/>
    <m/>
    <n v="0"/>
    <n v="111919"/>
    <x v="2"/>
    <s v="DPOK: INST 2 LLANTAS / REEMP. BALATAS TRASERAS Y DELANTERAS / INST. CUBRE POLVO DE FLECHA / PURGADO DE FRENOS / A Y B"/>
    <m/>
    <s v="KS334968"/>
    <s v="GMJ082D"/>
    <s v="MUNICIPIO DE APASEO EL GRANDE GUANAJUATO"/>
    <s v="HIGHLANDER"/>
    <s v="LALC"/>
    <d v="1899-12-30T11:00:00"/>
    <d v="1899-12-30T18:00:00"/>
    <s v="AC"/>
    <n v="2019"/>
    <m/>
    <x v="1"/>
    <x v="0"/>
    <x v="0"/>
    <m/>
    <m/>
    <m/>
    <m/>
    <m/>
    <n v="44971"/>
  </r>
  <r>
    <d v="2023-02-14T00:00:00"/>
    <d v="1899-12-30T10:30:00"/>
    <m/>
    <n v="835.2"/>
    <n v="111811"/>
    <x v="1"/>
    <s v="DIAG. BALATAS TRASERAS Y DELANTERAS"/>
    <m/>
    <s v="MU014843"/>
    <s v="66L973"/>
    <s v="CONTROLADORA MABE"/>
    <s v="RAV4 HV"/>
    <s v="JFL"/>
    <d v="1899-12-30T11:00:00"/>
    <s v="DIAG"/>
    <s v="FTP / JOAM"/>
    <n v="2021"/>
    <m/>
    <x v="1"/>
    <x v="0"/>
    <x v="0"/>
    <m/>
    <m/>
    <m/>
    <m/>
    <m/>
    <n v="44971"/>
  </r>
  <r>
    <d v="2023-02-14T00:00:00"/>
    <d v="1899-12-30T10:45:00"/>
    <m/>
    <n v="0"/>
    <n v="111950"/>
    <x v="1"/>
    <s v="REINGRESO: REV. DE A Y B"/>
    <s v="REINGRESO"/>
    <s v="MU014843"/>
    <s v="66L973"/>
    <s v="CONTROLADORA MABE"/>
    <s v="RAV4 HV"/>
    <s v="JFL"/>
    <d v="1899-12-30T13:00:00"/>
    <d v="1899-12-30T17:00:00"/>
    <s v="TDGR"/>
    <n v="2021"/>
    <m/>
    <x v="1"/>
    <x v="0"/>
    <x v="1"/>
    <d v="2023-01-12T00:00:00"/>
    <s v="whats"/>
    <s v="si"/>
    <s v="Ingresa la Unidad por Reingreso y por una queja por parte de que no se realizo el servicio correctamente, Diag en frenos "/>
    <d v="2023-02-13T00:00:00"/>
    <n v="1"/>
  </r>
  <r>
    <d v="2023-02-14T00:00:00"/>
    <d v="1899-12-30T11:00:00"/>
    <m/>
    <n v="1899"/>
    <n v="111921"/>
    <x v="0"/>
    <s v="S50"/>
    <m/>
    <s v="N3001488"/>
    <s v="GPL210E"/>
    <s v="NOYOLA RAMIREZ MARCO ANTONIO"/>
    <s v="AVANZA"/>
    <s v="LALC"/>
    <d v="1899-12-30T11:30:00"/>
    <d v="1899-12-30T14:00:00"/>
    <s v="CAAA"/>
    <n v="2022"/>
    <m/>
    <x v="1"/>
    <x v="0"/>
    <x v="0"/>
    <m/>
    <m/>
    <m/>
    <m/>
    <m/>
    <n v="44971"/>
  </r>
  <r>
    <d v="2023-02-14T00:00:00"/>
    <d v="1899-12-30T11:00:00"/>
    <m/>
    <n v="1899"/>
    <n v="111924"/>
    <x v="2"/>
    <s v="S30"/>
    <s v="EXPRESS"/>
    <s v="N3167769"/>
    <s v="68L193"/>
    <s v="HERNANDEZ MARTINEZ JOSE LUIS"/>
    <s v="PRIUS16-"/>
    <s v="ECAZA"/>
    <d v="1899-12-30T12:45:00"/>
    <d v="1899-12-30T15:30:00"/>
    <s v="OMRG"/>
    <n v="2022"/>
    <m/>
    <x v="1"/>
    <x v="0"/>
    <x v="0"/>
    <m/>
    <m/>
    <m/>
    <m/>
    <m/>
    <n v="44971"/>
  </r>
  <r>
    <d v="2023-02-14T00:00:00"/>
    <d v="1899-12-30T11:00:00"/>
    <m/>
    <n v="1899"/>
    <n v="111948"/>
    <x v="3"/>
    <s v="S150"/>
    <s v="EXPRESS"/>
    <s v="GK004388"/>
    <s v="UKE373J"/>
    <s v="MARTINEZ FLORES ENRIQUE"/>
    <s v="AVANZA"/>
    <s v="JFL"/>
    <d v="1899-12-30T13:00:00"/>
    <d v="1899-12-30T17:00:00"/>
    <s v="OMRG"/>
    <n v="2016"/>
    <m/>
    <x v="1"/>
    <x v="0"/>
    <x v="0"/>
    <m/>
    <m/>
    <m/>
    <m/>
    <m/>
    <n v="44971"/>
  </r>
  <r>
    <d v="2023-02-14T00:00:00"/>
    <d v="1899-12-30T11:30:00"/>
    <m/>
    <n v="3260"/>
    <n v="111925"/>
    <x v="3"/>
    <s v="S140"/>
    <m/>
    <s v="FP340060"/>
    <s v="GVP381B"/>
    <s v="ARRIAGA RIVERA GUILLERMO ANDRES"/>
    <s v="COROLLA"/>
    <s v="JFL"/>
    <d v="1899-12-30T12:00:00"/>
    <d v="1899-12-30T14:45:00"/>
    <s v="CSN"/>
    <n v="2015"/>
    <m/>
    <x v="1"/>
    <x v="0"/>
    <x v="0"/>
    <m/>
    <m/>
    <m/>
    <m/>
    <m/>
    <n v="44971"/>
  </r>
  <r>
    <d v="2023-02-14T00:00:00"/>
    <d v="1899-12-30T11:30:00"/>
    <m/>
    <n v="2849"/>
    <n v="111941"/>
    <x v="0"/>
    <s v="S50 / A Y B"/>
    <m/>
    <s v="H0175641"/>
    <s v="FY6031C"/>
    <s v="JUAREZ MANCERA OMAR"/>
    <s v="HILUX"/>
    <s v="LALC"/>
    <d v="1899-12-30T12:00:00"/>
    <d v="1899-12-30T16:00:00"/>
    <s v="CAAA / CSN"/>
    <n v="2017"/>
    <m/>
    <x v="1"/>
    <x v="0"/>
    <x v="0"/>
    <m/>
    <m/>
    <m/>
    <m/>
    <m/>
    <n v="44971"/>
  </r>
  <r>
    <d v="2023-02-14T00:00:00"/>
    <d v="1899-12-30T12:00:00"/>
    <m/>
    <n v="3260"/>
    <n v="111942"/>
    <x v="3"/>
    <s v="S20"/>
    <m/>
    <s v="N3168223"/>
    <s v="68L225"/>
    <s v="RIOS CUEVAS ALFREDO"/>
    <s v="PRIUS16-"/>
    <s v="LALC"/>
    <d v="1899-12-30T12:45:00"/>
    <d v="1899-12-30T16:45:00"/>
    <s v="CAAA"/>
    <n v="2022"/>
    <m/>
    <x v="1"/>
    <x v="0"/>
    <x v="0"/>
    <m/>
    <m/>
    <m/>
    <m/>
    <m/>
    <n v="44971"/>
  </r>
  <r>
    <d v="2023-02-14T00:00:00"/>
    <d v="1899-12-30T12:00:00"/>
    <m/>
    <n v="3260"/>
    <n v="111952"/>
    <x v="2"/>
    <s v="S180 (CANALIZAR A H Y P PARA COTIZACIÓN DE PINTURA)"/>
    <s v="EXPRESS"/>
    <s v="FU914788"/>
    <s v="GGJ112D"/>
    <s v="MUBEA DE MEXICO S DE RL DE CV"/>
    <s v="CAMRY"/>
    <s v="JFL"/>
    <d v="1899-12-30T13:30:00"/>
    <d v="1899-12-30T17:30:00"/>
    <s v="OMRG"/>
    <n v="2015"/>
    <m/>
    <x v="1"/>
    <x v="0"/>
    <x v="0"/>
    <m/>
    <m/>
    <m/>
    <m/>
    <m/>
    <n v="44971"/>
  </r>
  <r>
    <d v="2023-02-14T00:00:00"/>
    <d v="1899-12-30T12:30:00"/>
    <m/>
    <n v="835.2"/>
    <n v="111877"/>
    <x v="0"/>
    <s v="DIAG. RUIDO EN PARTE DELANTERA DE LA UNIDAD (BUJÍA MOJADA)"/>
    <m/>
    <s v="F0126428"/>
    <s v="GU8512A"/>
    <s v="SEMILLAS CORREA MEXICANA SA DE CV"/>
    <s v="HILUX"/>
    <s v="ECAZA"/>
    <d v="1899-12-30T13:00:00"/>
    <s v="DIAG"/>
    <s v="FTP / JOAM"/>
    <n v="2015"/>
    <m/>
    <x v="1"/>
    <x v="0"/>
    <x v="0"/>
    <m/>
    <m/>
    <m/>
    <m/>
    <m/>
    <n v="44971"/>
  </r>
  <r>
    <d v="2023-02-14T00:00:00"/>
    <d v="1899-12-30T13:00:00"/>
    <m/>
    <n v="0"/>
    <n v="111874"/>
    <x v="0"/>
    <s v="REV. A Y B SOLICITADO POR GAC"/>
    <s v="REINGRESO"/>
    <s v="LS071317"/>
    <s v="GJG935D"/>
    <s v="LOPEZ SANCHEZ JAVIER GUADALUPE"/>
    <s v="SIENNA"/>
    <s v="ECAZA"/>
    <d v="1899-12-30T15:00:00"/>
    <d v="1899-12-30T18:00:00"/>
    <s v="TDGR"/>
    <n v="2020"/>
    <m/>
    <x v="1"/>
    <x v="0"/>
    <x v="0"/>
    <m/>
    <m/>
    <m/>
    <m/>
    <m/>
    <n v="44971"/>
  </r>
  <r>
    <d v="2023-02-14T00:00:00"/>
    <d v="1899-12-30T14:00:00"/>
    <m/>
    <n v="3260"/>
    <n v="111931"/>
    <x v="3"/>
    <s v="S60"/>
    <s v="EXPRESS"/>
    <s v="M1143544"/>
    <s v="66L767"/>
    <s v="RODRIGUEZ MOYA JESUS"/>
    <s v="PRIUS C"/>
    <s v="LALC"/>
    <d v="1899-12-30T14:30:00"/>
    <d v="1899-12-30T17:30:00"/>
    <s v="OMRG"/>
    <n v="2021"/>
    <m/>
    <x v="1"/>
    <x v="0"/>
    <x v="0"/>
    <m/>
    <m/>
    <m/>
    <m/>
    <m/>
    <n v="44971"/>
  </r>
  <r>
    <d v="2023-02-14T00:00:00"/>
    <d v="1899-12-30T14:30:00"/>
    <m/>
    <n v="835.2"/>
    <n v="111932"/>
    <x v="1"/>
    <s v="DIAG. RUIDO EN FRENOS"/>
    <m/>
    <s v="AS028554"/>
    <s v="GUF823E"/>
    <s v="CORDERO VALES MIMI"/>
    <s v="SEQUOIA"/>
    <s v="JFL"/>
    <d v="1899-12-30T16:00:00"/>
    <d v="1899-12-30T18:00:00"/>
    <s v="FTP"/>
    <n v="2010"/>
    <m/>
    <x v="1"/>
    <x v="0"/>
    <x v="0"/>
    <m/>
    <m/>
    <m/>
    <m/>
    <m/>
    <n v="44971"/>
  </r>
  <r>
    <d v="2023-02-14T00:00:00"/>
    <d v="1899-12-30T15:00:00"/>
    <m/>
    <n v="835.2"/>
    <n v="111943"/>
    <x v="2"/>
    <s v="DIAG. TESTIGO ENSENDIDO (SENSOR DE OXIGENO) (SE PUEDE ENTREGAR AL DÍA SIGUIENTE)"/>
    <m/>
    <s v="7S078888"/>
    <s v="SP"/>
    <s v="VAZQUEZ GARCIA GERARDO"/>
    <s v="SIENNA"/>
    <s v="JFL"/>
    <d v="1899-12-30T16:00:00"/>
    <s v="SE QUEDA"/>
    <s v="FTP / JOAM"/>
    <n v="2007"/>
    <m/>
    <x v="1"/>
    <x v="0"/>
    <x v="0"/>
    <m/>
    <m/>
    <m/>
    <m/>
    <m/>
    <n v="44971"/>
  </r>
  <r>
    <d v="2023-02-15T00:00:00"/>
    <d v="1899-12-30T07:30:00"/>
    <m/>
    <n v="1899"/>
    <n v="111929"/>
    <x v="0"/>
    <s v="S70"/>
    <m/>
    <s v="FP275088"/>
    <s v="GJF722C"/>
    <s v="MORALES AGUIRRE JOSE JUAN"/>
    <s v="COROLLA"/>
    <s v="ECAZA"/>
    <d v="1899-12-30T08:00:00"/>
    <d v="1899-12-30T11:00:00"/>
    <s v="FTP"/>
    <n v="2015"/>
    <m/>
    <x v="1"/>
    <x v="0"/>
    <x v="0"/>
    <m/>
    <m/>
    <m/>
    <m/>
    <m/>
    <n v="44972"/>
  </r>
  <r>
    <d v="2023-02-15T00:00:00"/>
    <d v="1899-12-30T08:00:00"/>
    <m/>
    <n v="3260"/>
    <n v="110731"/>
    <x v="3"/>
    <s v="S60 (REVISAR QUÉ TOLVA INFERIOR REQUIERE REEMPLAZO)"/>
    <m/>
    <s v="K3089949"/>
    <s v="66L810"/>
    <s v="BUCIO AVILA RUBEN DARIO"/>
    <s v="PRIUS16-"/>
    <s v="JFL"/>
    <d v="1899-12-30T08:30:00"/>
    <d v="1899-12-30T11:00:00"/>
    <s v="AC"/>
    <n v="2019"/>
    <m/>
    <x v="1"/>
    <x v="0"/>
    <x v="0"/>
    <m/>
    <m/>
    <m/>
    <m/>
    <m/>
    <n v="44972"/>
  </r>
  <r>
    <d v="2023-02-15T00:00:00"/>
    <d v="1899-12-30T08:00:00"/>
    <m/>
    <n v="1899"/>
    <n v="111834"/>
    <x v="3"/>
    <s v="S330"/>
    <s v="EXPRESS"/>
    <s v="BM068466"/>
    <s v="NJ2851A"/>
    <s v="ARCOS GARCIA GASPAR"/>
    <s v="TACOMA"/>
    <s v="LALC"/>
    <d v="1899-12-30T08:30:00"/>
    <d v="1899-12-30T11:00:00"/>
    <s v="OMRG"/>
    <n v="2011"/>
    <m/>
    <x v="1"/>
    <x v="0"/>
    <x v="0"/>
    <m/>
    <m/>
    <m/>
    <m/>
    <m/>
    <n v="44972"/>
  </r>
  <r>
    <d v="2023-02-15T00:00:00"/>
    <d v="1899-12-30T08:00:00"/>
    <m/>
    <n v="1899"/>
    <n v="111936"/>
    <x v="1"/>
    <s v="S130"/>
    <m/>
    <s v="GS699836"/>
    <s v="GVW315E"/>
    <s v="NIETO NAVARRETE MIGUEL"/>
    <s v="SIENNA"/>
    <s v="ECAZA"/>
    <d v="1899-12-30T08:15:00"/>
    <d v="1899-12-30T11:00:00"/>
    <s v="CAAA"/>
    <n v="2016"/>
    <m/>
    <x v="1"/>
    <x v="0"/>
    <x v="0"/>
    <m/>
    <m/>
    <m/>
    <m/>
    <m/>
    <n v="44972"/>
  </r>
  <r>
    <d v="2023-02-15T00:00:00"/>
    <d v="1899-12-30T08:15:00"/>
    <m/>
    <n v="3260"/>
    <n v="111920"/>
    <x v="0"/>
    <s v="S260"/>
    <m/>
    <s v="J1087497"/>
    <s v="GS9645C"/>
    <s v="PREMIER SEEDS MEXICANA S.A. DE C.V."/>
    <s v="HILUXD"/>
    <s v="LALC"/>
    <d v="1899-12-30T08:30:00"/>
    <d v="1899-12-30T12:00:00"/>
    <s v="GALC"/>
    <n v="2018"/>
    <m/>
    <x v="1"/>
    <x v="0"/>
    <x v="0"/>
    <m/>
    <m/>
    <m/>
    <m/>
    <m/>
    <n v="44972"/>
  </r>
  <r>
    <d v="2023-02-15T00:00:00"/>
    <d v="1899-12-30T08:15:00"/>
    <m/>
    <n v="4210"/>
    <n v="111965"/>
    <x v="1"/>
    <s v="S20 / A Y B"/>
    <m/>
    <s v="NU588521"/>
    <s v="68L304"/>
    <s v="LAS 5 ESTACIONES, S.P.R. DE R.L."/>
    <s v="CAMRY HV"/>
    <s v="JFL"/>
    <d v="1899-12-30T08:30:00"/>
    <d v="1899-12-30T12:00:00"/>
    <s v="FTP / AC"/>
    <n v="2022"/>
    <m/>
    <x v="1"/>
    <x v="0"/>
    <x v="0"/>
    <m/>
    <m/>
    <m/>
    <m/>
    <m/>
    <n v="44972"/>
  </r>
  <r>
    <d v="2023-02-15T00:00:00"/>
    <d v="1899-12-30T08:30:00"/>
    <m/>
    <n v="1899"/>
    <n v="111762"/>
    <x v="2"/>
    <s v="S330"/>
    <s v="EXPRESS"/>
    <s v="K6203495"/>
    <s v="72RB7L"/>
    <s v="AUTOTRANSPORTES SAN JOSE ITURBIDE QUERET"/>
    <s v="DHIACE"/>
    <s v="ECAZA"/>
    <d v="1899-12-30T08:45:00"/>
    <d v="1899-12-30T12:00:00"/>
    <s v="OMRG"/>
    <n v="2019"/>
    <m/>
    <x v="1"/>
    <x v="0"/>
    <x v="0"/>
    <m/>
    <m/>
    <m/>
    <m/>
    <m/>
    <n v="44972"/>
  </r>
  <r>
    <d v="2023-02-15T00:00:00"/>
    <d v="1899-12-30T08:30:00"/>
    <m/>
    <n v="1899"/>
    <n v="111826"/>
    <x v="0"/>
    <s v="S310"/>
    <s v="EXPRESS"/>
    <s v="7S017338"/>
    <s v="GMD376D"/>
    <s v="LEMAIRE BORJA MARIA ESTELA IVONNE"/>
    <s v="SIENNA"/>
    <s v="JFL"/>
    <d v="1899-12-30T09:15:00"/>
    <d v="1899-12-30T12:00:00"/>
    <s v="OMRG"/>
    <n v="2007"/>
    <m/>
    <x v="1"/>
    <x v="0"/>
    <x v="11"/>
    <d v="2023-03-01T00:00:00"/>
    <s v="whats"/>
    <s v="NO"/>
    <s v="comenta que no  recordo la cita"/>
    <d v="2023-03-08T00:00:00"/>
    <n v="-21"/>
  </r>
  <r>
    <d v="2023-02-15T00:00:00"/>
    <d v="1899-12-30T08:30:00"/>
    <m/>
    <n v="835.2"/>
    <n v="111863"/>
    <x v="1"/>
    <s v="DIAG. RUIDO EN LLANTAS DELANTERAS"/>
    <m/>
    <s v="JP788133"/>
    <s v="GUX131B"/>
    <s v="YAÑEZ GRANADOS VICTOR MANUEL"/>
    <s v="COROLLA"/>
    <s v="LALC"/>
    <d v="1899-12-30T09:30:00"/>
    <d v="1899-12-30T12:00:00"/>
    <s v="FTP / JOAM"/>
    <n v="2018"/>
    <m/>
    <x v="1"/>
    <x v="0"/>
    <x v="5"/>
    <d v="2023-02-14T00:00:00"/>
    <s v="whats"/>
    <s v="si"/>
    <s v="Buena noche. Perdón la hora,  necesito cancelar la cita, en los siguientes días me pondré en contacto con ustedes para generarla nuevamente. Gracias!"/>
    <d v="2023-02-09T00:00:00"/>
    <n v="6"/>
  </r>
  <r>
    <d v="2023-02-15T00:00:00"/>
    <d v="1899-12-30T08:45:00"/>
    <m/>
    <n v="1899"/>
    <n v="111922"/>
    <x v="0"/>
    <s v="S70"/>
    <m/>
    <s v="LK010740"/>
    <s v="GGE534D"/>
    <s v="CORTES PANIAGUA MARCELA BERENICE"/>
    <s v="AVANZA"/>
    <s v="ECAZA"/>
    <d v="1899-12-30T09:30:00"/>
    <d v="1899-12-30T12:00:00"/>
    <s v="GALC"/>
    <n v="2020"/>
    <m/>
    <x v="1"/>
    <x v="0"/>
    <x v="0"/>
    <m/>
    <m/>
    <m/>
    <m/>
    <m/>
    <n v="44972"/>
  </r>
  <r>
    <d v="2023-02-15T00:00:00"/>
    <d v="1899-12-30T08:45:00"/>
    <m/>
    <n v="2849"/>
    <n v="111930"/>
    <x v="1"/>
    <s v="S30 / A Y B"/>
    <m/>
    <s v="NT013420"/>
    <s v="GL2231C"/>
    <s v="GARCIA RIOS JORGE"/>
    <s v="TACOMA"/>
    <s v="JFL"/>
    <d v="1899-12-30T09:30:00"/>
    <d v="1899-12-30T12:00:00"/>
    <s v="AC"/>
    <n v="2022"/>
    <m/>
    <x v="1"/>
    <x v="0"/>
    <x v="0"/>
    <m/>
    <m/>
    <m/>
    <m/>
    <m/>
    <n v="44972"/>
  </r>
  <r>
    <d v="2023-02-15T00:00:00"/>
    <d v="1899-12-30T09:00:00"/>
    <m/>
    <n v="5140"/>
    <n v="111741"/>
    <x v="0"/>
    <s v="S100"/>
    <s v="EXPRESS"/>
    <s v="HS191197"/>
    <s v="GRW437D"/>
    <s v="HORTI-PLANTAS INVERNADERO S.P.R. DE R.L"/>
    <s v="HIGHLANDER"/>
    <s v="LALC"/>
    <d v="1899-12-30T09:45:00"/>
    <d v="1899-12-30T12:00:00"/>
    <s v="OMRG"/>
    <n v="2017"/>
    <m/>
    <x v="1"/>
    <x v="0"/>
    <x v="0"/>
    <m/>
    <m/>
    <m/>
    <m/>
    <m/>
    <n v="44972"/>
  </r>
  <r>
    <d v="2023-02-15T00:00:00"/>
    <d v="1899-12-30T09:00:00"/>
    <m/>
    <n v="6599"/>
    <n v="111909"/>
    <x v="3"/>
    <s v="S240"/>
    <m/>
    <s v="J0179068"/>
    <s v="GH6390C"/>
    <s v="AGROSERVICIOS NIETO"/>
    <s v="HILUX"/>
    <s v="ECAZA"/>
    <d v="1899-12-30T09:15:00"/>
    <d v="1899-12-30T12:00:00"/>
    <s v="CAAA"/>
    <n v="2018"/>
    <m/>
    <x v="1"/>
    <x v="0"/>
    <x v="0"/>
    <m/>
    <m/>
    <m/>
    <m/>
    <m/>
    <n v="44972"/>
  </r>
  <r>
    <d v="2023-02-15T00:00:00"/>
    <d v="1899-12-30T09:30:00"/>
    <m/>
    <n v="1899"/>
    <n v="111957"/>
    <x v="1"/>
    <s v="S30"/>
    <s v="EXPRESS"/>
    <s v="M1320399"/>
    <s v="GR7119C"/>
    <s v="SOLUCIONES EN HORTICULTURA SPR DE RL"/>
    <s v="HILUX"/>
    <s v="JFL"/>
    <d v="1899-12-30T10:30:00"/>
    <d v="1899-12-30T14:00:00"/>
    <s v="OMRG"/>
    <n v="2021"/>
    <m/>
    <x v="1"/>
    <x v="0"/>
    <x v="0"/>
    <m/>
    <m/>
    <m/>
    <m/>
    <m/>
    <n v="44972"/>
  </r>
  <r>
    <d v="2023-02-15T00:00:00"/>
    <d v="1899-12-30T09:30:00"/>
    <m/>
    <n v="1899"/>
    <n v="111971"/>
    <x v="0"/>
    <s v="S30"/>
    <m/>
    <s v="NP272171"/>
    <s v="GYL553D"/>
    <s v="TROPPER S.A.P.I DE C.V."/>
    <s v="COROLLA"/>
    <s v="LALC"/>
    <d v="1899-12-30T10:15:00"/>
    <d v="1899-12-30T15:00:00"/>
    <s v="GALC"/>
    <n v="2022"/>
    <m/>
    <x v="1"/>
    <x v="0"/>
    <x v="0"/>
    <m/>
    <m/>
    <m/>
    <m/>
    <m/>
    <n v="44972"/>
  </r>
  <r>
    <d v="2023-02-15T00:00:00"/>
    <d v="1899-12-30T10:00:00"/>
    <m/>
    <n v="2849"/>
    <n v="111926"/>
    <x v="1"/>
    <s v="S30 / A Y B"/>
    <s v="EXPRESS"/>
    <s v="N1328139"/>
    <s v="GB6150D"/>
    <s v="FLETES Y FORRAJES S.A. DE C.V."/>
    <s v="HILUX"/>
    <s v="JFL"/>
    <d v="1899-12-30T10:45:00"/>
    <d v="1899-12-30T15:00:00"/>
    <s v="OMRG"/>
    <n v="2022"/>
    <m/>
    <x v="1"/>
    <x v="0"/>
    <x v="0"/>
    <m/>
    <m/>
    <m/>
    <m/>
    <m/>
    <n v="44972"/>
  </r>
  <r>
    <d v="2023-02-15T00:00:00"/>
    <d v="1899-12-30T10:00:00"/>
    <m/>
    <n v="835.2"/>
    <n v="111987"/>
    <x v="0"/>
    <s v="DIAG. TESTIGO ENCENDIDO (ENFRIAMIENTO DE SISTEMA HV)"/>
    <m/>
    <s v="KU510973"/>
    <s v="68L493"/>
    <s v="CASTRO RAMIREZ MARIO"/>
    <s v="CAMRY HV"/>
    <s v="LALC"/>
    <d v="1899-12-30T12:00:00"/>
    <s v="DIAG"/>
    <s v="FTP / JOAM"/>
    <n v="2019"/>
    <m/>
    <x v="1"/>
    <x v="0"/>
    <x v="2"/>
    <d v="2023-03-01T00:00:00"/>
    <s v="whats"/>
    <s v="NO"/>
    <s v="no responde las llamadas y msjs"/>
    <d v="2023-02-14T00:00:00"/>
    <n v="1"/>
  </r>
  <r>
    <d v="2023-02-15T00:00:00"/>
    <d v="1899-12-30T10:15:00"/>
    <m/>
    <n v="3260"/>
    <n v="111927"/>
    <x v="0"/>
    <s v="S60 (CTE. LLEGA A LAS 10 AM)"/>
    <s v="MOVIL SMA"/>
    <s v="MK010459"/>
    <s v="JTF6750"/>
    <s v="GRUPO MIRASOL DE OCCIDENTE SA DE CV"/>
    <s v="AVANZA"/>
    <s v="ECAZA"/>
    <s v="MOV"/>
    <s v="SMA"/>
    <s v="CSN"/>
    <n v="2021"/>
    <m/>
    <x v="1"/>
    <x v="0"/>
    <x v="0"/>
    <m/>
    <m/>
    <m/>
    <m/>
    <m/>
    <n v="44972"/>
  </r>
  <r>
    <d v="2023-02-15T00:00:00"/>
    <d v="1899-12-30T10:30:00"/>
    <m/>
    <n v="835.2"/>
    <n v="111939"/>
    <x v="1"/>
    <s v="DIAG. RUIDO EN MOTOR"/>
    <m/>
    <s v="EP047647"/>
    <s v="GNJ209D"/>
    <s v="GARCIA VENEGAS TRINIDAD"/>
    <s v="COROLLA"/>
    <s v="JFL"/>
    <d v="1899-12-30T11:00:00"/>
    <d v="1899-12-30T14:00:00"/>
    <s v="GALC / JOAM"/>
    <n v="2014"/>
    <m/>
    <x v="1"/>
    <x v="0"/>
    <x v="0"/>
    <m/>
    <m/>
    <m/>
    <m/>
    <m/>
    <n v="44972"/>
  </r>
  <r>
    <d v="2023-02-15T00:00:00"/>
    <d v="1899-12-30T10:30:00"/>
    <m/>
    <n v="6599"/>
    <n v="111958"/>
    <x v="0"/>
    <s v="S240"/>
    <s v="EXPRESS"/>
    <s v="DC044727"/>
    <s v="GTN328C"/>
    <s v="INTAGRI S.C."/>
    <s v="COROLLA"/>
    <s v="LALC"/>
    <d v="1899-12-30T11:00:00"/>
    <d v="1899-12-30T15:00:00"/>
    <s v="OMRG"/>
    <n v="2013"/>
    <m/>
    <x v="1"/>
    <x v="0"/>
    <x v="0"/>
    <m/>
    <m/>
    <m/>
    <m/>
    <m/>
    <n v="44972"/>
  </r>
  <r>
    <d v="2023-02-15T00:00:00"/>
    <d v="1899-12-30T10:45:00"/>
    <m/>
    <n v="1899"/>
    <n v="111967"/>
    <x v="0"/>
    <s v="S30 (LLEGA 10:30 AM)"/>
    <s v="MOVIL SMA"/>
    <s v="NS105314"/>
    <s v="68L449"/>
    <s v="REYES GALINDO MARIANA"/>
    <s v="SIENNA HV"/>
    <s v="ECAZA"/>
    <s v="MOV"/>
    <s v="SMA"/>
    <s v="CSN"/>
    <n v="2022"/>
    <m/>
    <x v="1"/>
    <x v="0"/>
    <x v="0"/>
    <m/>
    <m/>
    <m/>
    <m/>
    <m/>
    <n v="44972"/>
  </r>
  <r>
    <d v="2023-02-15T00:00:00"/>
    <d v="1899-12-30T11:00:00"/>
    <m/>
    <n v="3260"/>
    <n v="111858"/>
    <x v="2"/>
    <s v="S20"/>
    <s v="MOVIL SMA"/>
    <s v="NS095235"/>
    <s v="68L034"/>
    <s v="DEANDA CADENA PATRICIA"/>
    <s v="SIENNA HV"/>
    <s v="ECAZA"/>
    <s v="MOV"/>
    <s v="SMA"/>
    <s v="CSN"/>
    <n v="2022"/>
    <m/>
    <x v="1"/>
    <x v="0"/>
    <x v="0"/>
    <m/>
    <m/>
    <m/>
    <m/>
    <m/>
    <n v="44972"/>
  </r>
  <r>
    <d v="2023-02-15T00:00:00"/>
    <d v="1899-12-30T11:00:00"/>
    <m/>
    <n v="2849"/>
    <n v="111906"/>
    <x v="3"/>
    <s v="S70 / A Y B"/>
    <m/>
    <s v="H1034730"/>
    <s v="GYX766B"/>
    <s v="FLORES PLATAS GABRIELA LETICIA"/>
    <s v="YARIS"/>
    <s v="JFL"/>
    <d v="1899-12-30T11:30:00"/>
    <d v="1899-12-30T17:00:00"/>
    <s v="FTP / CAAA"/>
    <n v="2017"/>
    <m/>
    <x v="1"/>
    <x v="0"/>
    <x v="0"/>
    <m/>
    <m/>
    <m/>
    <m/>
    <m/>
    <n v="44972"/>
  </r>
  <r>
    <d v="2023-02-15T00:00:00"/>
    <d v="1899-12-30T11:00:00"/>
    <m/>
    <n v="3260"/>
    <n v="111985"/>
    <x v="1"/>
    <s v="S20"/>
    <m/>
    <s v="N1327343"/>
    <s v="SV8153D"/>
    <s v="GARZON SALDAÑA NATALIO"/>
    <s v="HILUX"/>
    <s v="LALC"/>
    <d v="1899-12-30T12:00:00"/>
    <d v="1899-12-30T16:00:00"/>
    <s v="AC"/>
    <n v="2022"/>
    <m/>
    <x v="1"/>
    <x v="0"/>
    <x v="0"/>
    <m/>
    <m/>
    <m/>
    <m/>
    <m/>
    <n v="44972"/>
  </r>
  <r>
    <d v="2023-02-15T00:00:00"/>
    <d v="1899-12-30T11:30:00"/>
    <m/>
    <n v="1899"/>
    <n v="111900"/>
    <x v="3"/>
    <s v="S170"/>
    <m/>
    <s v="ES030511"/>
    <s v="GVT035D"/>
    <s v="CALDERON SOTO WENDY JASMIN"/>
    <s v="HIGHLANDER"/>
    <s v="JFL"/>
    <d v="1899-12-30T12:00:00"/>
    <d v="1899-12-30T17:00:00"/>
    <s v="AC"/>
    <n v="2014"/>
    <m/>
    <x v="1"/>
    <x v="0"/>
    <x v="0"/>
    <m/>
    <m/>
    <m/>
    <m/>
    <m/>
    <n v="44972"/>
  </r>
  <r>
    <d v="2023-02-15T00:00:00"/>
    <d v="1899-12-30T11:30:00"/>
    <m/>
    <n v="1899"/>
    <n v="111964"/>
    <x v="1"/>
    <s v="S30"/>
    <s v="MOVIL SMA"/>
    <s v="KS346121"/>
    <s v="GRN712C"/>
    <s v="SIDERA VISUS SA DE CV"/>
    <s v="HIGHLANDER"/>
    <s v="ECAZA"/>
    <s v="MOV"/>
    <s v="SMA"/>
    <s v="CSN"/>
    <n v="2019"/>
    <m/>
    <x v="1"/>
    <x v="0"/>
    <x v="0"/>
    <m/>
    <m/>
    <m/>
    <m/>
    <m/>
    <n v="44972"/>
  </r>
  <r>
    <d v="2023-02-15T00:00:00"/>
    <d v="1899-12-30T11:30:00"/>
    <m/>
    <n v="1899"/>
    <n v="111969"/>
    <x v="2"/>
    <s v="S110 (CON ACEITE SINTETICO)"/>
    <s v="EXPRESS"/>
    <s v="GP469023"/>
    <s v="GWW678B"/>
    <s v="GALLAGA SERRATO PABLO"/>
    <s v="COROLLA"/>
    <s v="LALC"/>
    <d v="1899-12-30T11:45:00"/>
    <d v="1899-12-30T17:00:00"/>
    <s v="OMRG"/>
    <n v="2016"/>
    <m/>
    <x v="1"/>
    <x v="0"/>
    <x v="0"/>
    <m/>
    <m/>
    <m/>
    <m/>
    <m/>
    <n v="44972"/>
  </r>
  <r>
    <d v="2023-02-15T00:00:00"/>
    <d v="1899-12-30T12:00:00"/>
    <m/>
    <n v="1899"/>
    <n v="111966"/>
    <x v="1"/>
    <s v="S70"/>
    <s v="MOVIL SMA"/>
    <s v="K1404771"/>
    <s v="GNN0101"/>
    <s v="SIDERA VISUS SA DE CV"/>
    <s v="HILUX"/>
    <s v="ECAZA"/>
    <s v="MOV"/>
    <s v="SMA"/>
    <s v="CSN"/>
    <n v="2019"/>
    <m/>
    <x v="1"/>
    <x v="0"/>
    <x v="0"/>
    <m/>
    <m/>
    <m/>
    <m/>
    <m/>
    <n v="44972"/>
  </r>
  <r>
    <d v="2023-02-15T00:00:00"/>
    <d v="1899-12-30T12:00:00"/>
    <m/>
    <n v="3260"/>
    <n v="111975"/>
    <x v="2"/>
    <s v="S20"/>
    <s v="EXPRESS"/>
    <s v="NJ028538"/>
    <s v="GNW180E"/>
    <s v="BARTOLO DE LA CRUZ PEDRO"/>
    <s v="RAIZE"/>
    <s v="LALC"/>
    <d v="1899-12-30T12:15:00"/>
    <d v="1899-12-30T16:00:00"/>
    <s v="OMRG"/>
    <n v="2022"/>
    <m/>
    <x v="1"/>
    <x v="0"/>
    <x v="0"/>
    <m/>
    <m/>
    <m/>
    <m/>
    <m/>
    <n v="44972"/>
  </r>
  <r>
    <d v="2023-02-15T00:00:00"/>
    <d v="1899-12-30T12:30:00"/>
    <m/>
    <n v="7549"/>
    <n v="111978"/>
    <x v="3"/>
    <s v="S80 / A Y B"/>
    <s v="EXPRESS"/>
    <s v="N1418962"/>
    <s v="LF59854"/>
    <s v="MALTA TEXO DE MEXICO SA DE CV"/>
    <s v="HILUX"/>
    <s v="JFL"/>
    <d v="1899-12-30T12:45:00"/>
    <d v="1899-12-30T17:00:00"/>
    <s v="OMRG / CAAA"/>
    <n v="2022"/>
    <m/>
    <x v="1"/>
    <x v="0"/>
    <x v="0"/>
    <m/>
    <m/>
    <m/>
    <m/>
    <m/>
    <n v="44972"/>
  </r>
  <r>
    <d v="2023-02-16T00:00:00"/>
    <d v="1899-12-30T08:00:00"/>
    <m/>
    <n v="6599"/>
    <n v="111809"/>
    <x v="2"/>
    <s v="S80"/>
    <s v="EXPRESS"/>
    <s v="HW684228"/>
    <s v="GJC459E"/>
    <s v="GASCA AVILA EDUARDO"/>
    <s v="RAV4"/>
    <s v="ECAZA"/>
    <d v="1899-12-30T08:30:00"/>
    <d v="1899-12-30T11:00:00"/>
    <s v="OMRG"/>
    <n v="2017"/>
    <m/>
    <x v="1"/>
    <x v="0"/>
    <x v="0"/>
    <m/>
    <m/>
    <m/>
    <m/>
    <m/>
    <n v="44973"/>
  </r>
  <r>
    <d v="2023-02-16T00:00:00"/>
    <d v="1899-12-30T08:00:00"/>
    <m/>
    <n v="3260"/>
    <n v="111956"/>
    <x v="3"/>
    <s v="S20"/>
    <s v="EXPRESS"/>
    <s v="NJ036273"/>
    <s v="GRG703E"/>
    <s v="ABOYTES ESPINOSA MARCO TULIO"/>
    <s v="RAIZE"/>
    <s v="JFL"/>
    <d v="1899-12-30T08:30:00"/>
    <d v="1899-12-30T11:00:00"/>
    <s v="CEPE"/>
    <n v="2022"/>
    <m/>
    <x v="1"/>
    <x v="0"/>
    <x v="0"/>
    <m/>
    <m/>
    <m/>
    <m/>
    <m/>
    <n v="44973"/>
  </r>
  <r>
    <d v="2023-02-16T00:00:00"/>
    <d v="1899-12-30T08:00:00"/>
    <m/>
    <n v="1899"/>
    <n v="111963"/>
    <x v="0"/>
    <s v="S210"/>
    <m/>
    <s v="L3801159"/>
    <s v="GH8748C"/>
    <s v="PREMIER SEEDS MEXICANA S.A. DE C.V."/>
    <s v="HILUXD"/>
    <s v="LALC"/>
    <d v="1899-12-30T08:15:00"/>
    <d v="1899-12-30T11:00:00"/>
    <s v="FTP"/>
    <n v="2020"/>
    <m/>
    <x v="1"/>
    <x v="0"/>
    <x v="0"/>
    <m/>
    <m/>
    <m/>
    <m/>
    <m/>
    <n v="44973"/>
  </r>
  <r>
    <d v="2023-02-16T00:00:00"/>
    <d v="1899-12-30T08:15:00"/>
    <m/>
    <n v="3260"/>
    <n v="112026"/>
    <x v="0"/>
    <s v="S140"/>
    <m/>
    <s v="JP758084"/>
    <s v="GHZ640E"/>
    <s v="OBIEDO MA. BELEN"/>
    <s v="COROLLA"/>
    <s v="LALC"/>
    <d v="1899-12-30T09:00:00"/>
    <d v="1899-12-30T12:00:00"/>
    <s v="GALC"/>
    <n v="2018"/>
    <m/>
    <x v="1"/>
    <x v="0"/>
    <x v="0"/>
    <m/>
    <m/>
    <m/>
    <m/>
    <m/>
    <n v="44973"/>
  </r>
  <r>
    <d v="2023-02-16T00:00:00"/>
    <d v="1899-12-30T08:15:00"/>
    <m/>
    <n v="1899"/>
    <n v="112027"/>
    <x v="3"/>
    <s v="S130"/>
    <m/>
    <s v="HK014596"/>
    <s v="002FVU"/>
    <s v="CERVANTES GOMEZ YOLANDA"/>
    <s v="AVANZA"/>
    <s v="ECAZA"/>
    <d v="1899-12-30T08:30:00"/>
    <d v="1899-12-30T11:00:00"/>
    <s v="AC"/>
    <n v="2017"/>
    <m/>
    <x v="1"/>
    <x v="0"/>
    <x v="0"/>
    <m/>
    <m/>
    <m/>
    <m/>
    <m/>
    <n v="44973"/>
  </r>
  <r>
    <d v="2023-02-16T00:00:00"/>
    <d v="1899-12-30T08:30:00"/>
    <m/>
    <n v="0"/>
    <n v="111999"/>
    <x v="2"/>
    <s v="DPOK: REEMP. BALATAS DELANTERAS Y TRASERAS / BANDA ACC / GOMA TRASERA / HORQUILLAS / CUBREPOLVOS DE AMORT. / REEMP. FILTRO AIRE MOTOR / A Y B (S. A.) "/>
    <m/>
    <n v="82024816"/>
    <s v="GTW414C"/>
    <s v="ONNEN JANNET"/>
    <s v="HIGHLANDER"/>
    <s v="ECAZA"/>
    <d v="1899-12-30T09:00:00"/>
    <d v="1899-12-30T18:00:00"/>
    <s v="FTP"/>
    <n v="2008"/>
    <m/>
    <x v="1"/>
    <x v="0"/>
    <x v="0"/>
    <m/>
    <m/>
    <m/>
    <m/>
    <m/>
    <n v="44973"/>
  </r>
  <r>
    <d v="2023-02-16T00:00:00"/>
    <d v="1899-12-30T08:30:00"/>
    <m/>
    <n v="1899"/>
    <n v="112016"/>
    <x v="1"/>
    <s v="S10"/>
    <s v="EXPRESS"/>
    <s v="P0003025"/>
    <s v="SP"/>
    <s v="TELLEZ ENCINAS JORGE"/>
    <s v="YARIS"/>
    <s v="LALC"/>
    <d v="1899-12-30T09:40:00"/>
    <d v="1899-12-30T12:00:00"/>
    <s v="CEPE"/>
    <n v="2023"/>
    <m/>
    <x v="1"/>
    <x v="0"/>
    <x v="0"/>
    <m/>
    <m/>
    <m/>
    <m/>
    <m/>
    <n v="44973"/>
  </r>
  <r>
    <d v="2023-02-16T00:00:00"/>
    <d v="1899-12-30T08:45:00"/>
    <m/>
    <n v="1899"/>
    <n v="112015"/>
    <x v="1"/>
    <s v="S290"/>
    <s v="EXPRESS"/>
    <s v="MK016822"/>
    <s v="GGD812E"/>
    <s v="PSSL SEGURIDAD PRIVADA SA DE CV"/>
    <s v="AVANZA"/>
    <s v="JFL"/>
    <d v="1899-12-30T09:00:00"/>
    <d v="1899-12-30T12:00:00"/>
    <s v="CEPE"/>
    <n v="2021"/>
    <m/>
    <x v="1"/>
    <x v="0"/>
    <x v="0"/>
    <m/>
    <m/>
    <m/>
    <m/>
    <m/>
    <n v="44973"/>
  </r>
  <r>
    <d v="2023-02-16T00:00:00"/>
    <d v="1899-12-30T09:00:00"/>
    <m/>
    <n v="2849"/>
    <n v="111888"/>
    <x v="3"/>
    <s v="S90 / A Y B"/>
    <m/>
    <s v="GK001591"/>
    <s v="GYF277B"/>
    <s v="QUINTANA RAMIREZ FRANCISCO JAVIER"/>
    <s v="AVANZA"/>
    <s v="ECAZA"/>
    <d v="1899-12-30T09:15:00"/>
    <d v="1899-12-30T12:00:00"/>
    <s v="AC / CAAA"/>
    <n v="2016"/>
    <m/>
    <x v="1"/>
    <x v="0"/>
    <x v="0"/>
    <m/>
    <m/>
    <m/>
    <m/>
    <m/>
    <n v="44973"/>
  </r>
  <r>
    <d v="2023-02-16T00:00:00"/>
    <d v="1899-12-30T09:00:00"/>
    <m/>
    <n v="5140"/>
    <n v="111994"/>
    <x v="3"/>
    <s v="S100"/>
    <s v="EXPRESS"/>
    <s v="H3024376"/>
    <s v="66L760"/>
    <s v="ARAUJO ZUÑIGA IRMA"/>
    <s v="PRIUS16-"/>
    <s v="JFL"/>
    <d v="1899-12-30T09:15:00"/>
    <d v="1899-12-30T12:00:00"/>
    <s v="OMRG"/>
    <n v="2017"/>
    <m/>
    <x v="1"/>
    <x v="0"/>
    <x v="0"/>
    <m/>
    <m/>
    <m/>
    <m/>
    <m/>
    <n v="44973"/>
  </r>
  <r>
    <d v="2023-02-16T00:00:00"/>
    <d v="1899-12-30T09:00:00"/>
    <m/>
    <n v="3260"/>
    <n v="112014"/>
    <x v="3"/>
    <s v="S20"/>
    <s v="EXPRESS"/>
    <s v="N3005600"/>
    <m/>
    <s v="ESPINOZA MORENO FERNANDA DALAY"/>
    <s v="AVANZA"/>
    <s v="LALC"/>
    <d v="1899-12-30T09:20:00"/>
    <d v="1899-12-30T12:00:00"/>
    <s v="CEPE"/>
    <n v="2022"/>
    <m/>
    <x v="1"/>
    <x v="0"/>
    <x v="0"/>
    <m/>
    <m/>
    <m/>
    <m/>
    <m/>
    <n v="44973"/>
  </r>
  <r>
    <d v="2023-02-16T00:00:00"/>
    <d v="1899-12-30T09:30:00"/>
    <m/>
    <n v="835.2"/>
    <n v="111988"/>
    <x v="1"/>
    <s v="DIAG. TESTIGO ENCENDIDO (PRESIÓN DE LLANTAS)"/>
    <m/>
    <s v="KD004146"/>
    <s v="GLB115D"/>
    <s v="TOYOTETSU DE MEXICO SA DE CV"/>
    <s v="RAV419-"/>
    <s v="ECAZA"/>
    <d v="1899-12-30T10:00:00"/>
    <s v="DIAG"/>
    <s v="GALC / JOAM"/>
    <n v="2019"/>
    <m/>
    <x v="1"/>
    <x v="0"/>
    <x v="5"/>
    <d v="2023-02-13T00:00:00"/>
    <s v="whats"/>
    <s v="si"/>
    <s v="Nos indica que la unidad la ocupo para trabajo y no la pudso traer a la agencia se reprograma para el dia 27.02.23"/>
    <d v="2023-02-14T00:00:00"/>
    <n v="2"/>
  </r>
  <r>
    <d v="2023-02-16T00:00:00"/>
    <d v="1899-12-30T09:30:00"/>
    <m/>
    <n v="1899"/>
    <n v="112017"/>
    <x v="2"/>
    <s v="S90"/>
    <s v="EXPRESS"/>
    <s v="K1163186"/>
    <s v="SP"/>
    <s v="MEZA CISNEROS HUMBERTO"/>
    <s v="YARIS"/>
    <s v="LALC"/>
    <d v="1899-12-30T10:00:00"/>
    <d v="1899-12-30T14:00:00"/>
    <s v="OMRG"/>
    <n v="2019"/>
    <m/>
    <x v="1"/>
    <x v="0"/>
    <x v="0"/>
    <m/>
    <m/>
    <m/>
    <m/>
    <m/>
    <n v="44973"/>
  </r>
  <r>
    <d v="2023-02-16T00:00:00"/>
    <d v="1899-12-30T09:30:00"/>
    <m/>
    <n v="5940"/>
    <n v="112018"/>
    <x v="1"/>
    <s v="S100 / A Y B (COSTO 800.00)"/>
    <s v="EXPRESS"/>
    <s v="J3075308"/>
    <s v="SP"/>
    <s v="MENDOZA MEJIA LIZETH"/>
    <s v="PRIUS"/>
    <s v="JFL"/>
    <d v="1899-12-30T10:00:00"/>
    <d v="1899-12-30T14:00:00"/>
    <s v="CEPE / CAAA"/>
    <n v="2018"/>
    <m/>
    <x v="1"/>
    <x v="0"/>
    <x v="0"/>
    <m/>
    <m/>
    <m/>
    <m/>
    <m/>
    <n v="44973"/>
  </r>
  <r>
    <d v="2023-02-16T00:00:00"/>
    <d v="1899-12-30T10:00:00"/>
    <m/>
    <n v="1899"/>
    <n v="111944"/>
    <x v="0"/>
    <s v="S30"/>
    <m/>
    <s v="NP272177"/>
    <s v="GGR299E"/>
    <s v="COMERCIALIZADORA DE ARPILLAS Y BOLSAS DE"/>
    <s v="SCOROLLA"/>
    <s v="JFL"/>
    <d v="1899-12-30T10:15:00"/>
    <d v="1899-12-30T14:00:00"/>
    <s v="AC"/>
    <n v="2022"/>
    <m/>
    <x v="1"/>
    <x v="0"/>
    <x v="0"/>
    <m/>
    <m/>
    <m/>
    <m/>
    <m/>
    <n v="44973"/>
  </r>
  <r>
    <d v="2023-02-16T00:00:00"/>
    <d v="1899-12-30T10:00:00"/>
    <m/>
    <n v="6280"/>
    <n v="111990"/>
    <x v="0"/>
    <s v="S120 / A Y B"/>
    <s v="EXPRESS"/>
    <s v="JM073633"/>
    <s v="GC7094C"/>
    <s v="KYOHO TOYOTSU MEXICO"/>
    <s v="TACOMA"/>
    <s v="ECAZA"/>
    <d v="1899-12-30T10:15:00"/>
    <d v="1899-12-30T14:00:00"/>
    <s v="OMRG / CAAA"/>
    <n v="2018"/>
    <m/>
    <x v="1"/>
    <x v="0"/>
    <x v="9"/>
    <d v="2023-03-01T00:00:00"/>
    <s v="whats"/>
    <s v="si"/>
    <s v="la unidad salio fuera. Pide re agendar"/>
    <d v="2023-02-07T00:00:00"/>
    <n v="9"/>
  </r>
  <r>
    <d v="2023-02-16T00:00:00"/>
    <d v="1899-12-30T10:00:00"/>
    <m/>
    <n v="6599"/>
    <n v="112035"/>
    <x v="3"/>
    <s v="S160"/>
    <m/>
    <s v="J1401384"/>
    <s v="GP5893B"/>
    <s v="CASTILLO GUERRERO JUAN"/>
    <s v="HILUX"/>
    <s v="LALC"/>
    <d v="1899-12-30T11:00:00"/>
    <d v="1899-12-30T14:00:00"/>
    <s v="CEPE"/>
    <n v="2018"/>
    <m/>
    <x v="1"/>
    <x v="0"/>
    <x v="0"/>
    <m/>
    <m/>
    <m/>
    <m/>
    <m/>
    <n v="44973"/>
  </r>
  <r>
    <d v="2023-02-16T00:00:00"/>
    <d v="1899-12-30T10:30:00"/>
    <m/>
    <n v="1899"/>
    <n v="111991"/>
    <x v="3"/>
    <s v="S10 (SIN COSTO PARA EL CLIENTE, TRAMITAR PAGO CON TFS)"/>
    <s v="EXPRESS"/>
    <s v="N0428778"/>
    <s v="SP"/>
    <s v="TOYOTA FINANCIAL SERVICES MEXICO SA DE C"/>
    <s v="HILUX"/>
    <s v="ECAZA"/>
    <d v="1899-12-30T11:00:00"/>
    <d v="1899-12-30T14:00:00"/>
    <s v="OMRG"/>
    <n v="2022"/>
    <m/>
    <x v="1"/>
    <x v="0"/>
    <x v="0"/>
    <m/>
    <m/>
    <m/>
    <m/>
    <m/>
    <n v="44973"/>
  </r>
  <r>
    <d v="2023-02-16T00:00:00"/>
    <d v="1899-12-30T10:30:00"/>
    <m/>
    <n v="5140"/>
    <n v="112020"/>
    <x v="0"/>
    <s v="S300"/>
    <m/>
    <s v="F1439722"/>
    <s v="GUY3090"/>
    <s v="MAR BRAN,S.A. DE CV"/>
    <s v="YARIS"/>
    <s v="JFL"/>
    <d v="1899-12-30T11:00:00"/>
    <d v="1899-12-30T14:00:00"/>
    <s v="AC"/>
    <n v="2015"/>
    <m/>
    <x v="1"/>
    <x v="0"/>
    <x v="0"/>
    <m/>
    <m/>
    <m/>
    <m/>
    <m/>
    <n v="44973"/>
  </r>
  <r>
    <d v="2023-02-16T00:00:00"/>
    <d v="1899-12-30T11:00:00"/>
    <m/>
    <n v="835.2"/>
    <n v="111993"/>
    <x v="2"/>
    <s v="DIAG. TESTIGO ENCENDIDO (PRESIÓN DE LLANTAS)"/>
    <m/>
    <s v="M3141033"/>
    <s v="67L302"/>
    <s v="VAZQUEZ LARA DE LA CRUZ LAURA GEORGINA"/>
    <s v="PRIUS16-"/>
    <s v="JFL"/>
    <d v="1899-12-30T12:00:00"/>
    <s v="DIAG"/>
    <s v="GALC"/>
    <n v="2021"/>
    <m/>
    <x v="1"/>
    <x v="0"/>
    <x v="0"/>
    <m/>
    <m/>
    <m/>
    <m/>
    <m/>
    <n v="44973"/>
  </r>
  <r>
    <d v="2023-02-16T00:00:00"/>
    <d v="1899-12-30T11:00:00"/>
    <m/>
    <n v="7677"/>
    <n v="112011"/>
    <x v="0"/>
    <s v="S80 / REEMP. BALATAS DELANTERAS Y TRASERAS"/>
    <m/>
    <s v="CS108994"/>
    <s v="253YJW"/>
    <s v="ORTUÑO IBARRA HECTOR"/>
    <s v="HIGHLANDER"/>
    <s v="LALC"/>
    <d v="1899-12-30T11:15:00"/>
    <d v="1899-12-30T17:00:00"/>
    <s v="CSN"/>
    <n v="2012"/>
    <m/>
    <x v="1"/>
    <x v="0"/>
    <x v="0"/>
    <m/>
    <m/>
    <m/>
    <m/>
    <m/>
    <n v="44973"/>
  </r>
  <r>
    <d v="2023-02-16T00:00:00"/>
    <d v="1899-12-30T11:00:00"/>
    <m/>
    <n v="1899"/>
    <n v="112034"/>
    <x v="2"/>
    <s v="S30"/>
    <s v="EXPRESS"/>
    <s v="N1325348"/>
    <s v="SP"/>
    <s v="PRESTEMOS S A P I DE C V "/>
    <s v="HILUX"/>
    <s v="ECAZA"/>
    <d v="1899-12-30T11:30:00"/>
    <d v="1899-12-30T12:30:00"/>
    <s v="OMRG"/>
    <n v="2022"/>
    <m/>
    <x v="1"/>
    <x v="0"/>
    <x v="0"/>
    <m/>
    <m/>
    <m/>
    <m/>
    <m/>
    <n v="44973"/>
  </r>
  <r>
    <d v="2023-02-16T00:00:00"/>
    <d v="1899-12-30T12:00:00"/>
    <m/>
    <n v="2734.2"/>
    <n v="112009"/>
    <x v="0"/>
    <s v="S250 / DIAG. FALLA EN EL SISTEMA HV"/>
    <m/>
    <s v="G3523970"/>
    <s v="65L102"/>
    <s v="BIOPROCESA SA DE CV"/>
    <s v="PRIUS16-"/>
    <s v="JFL"/>
    <d v="1899-12-30T12:15:00"/>
    <s v="DIAG"/>
    <s v="GALC / AC / JOAM"/>
    <n v="2016"/>
    <m/>
    <x v="1"/>
    <x v="0"/>
    <x v="0"/>
    <m/>
    <m/>
    <m/>
    <m/>
    <m/>
    <n v="44973"/>
  </r>
  <r>
    <d v="2023-02-16T00:00:00"/>
    <d v="1899-12-30T12:00:00"/>
    <m/>
    <n v="1899"/>
    <n v="112021"/>
    <x v="2"/>
    <s v="S90"/>
    <s v="EXPRESS"/>
    <s v="M1227695"/>
    <s v="GGE762E"/>
    <s v="RODRIGUEZ ALVARADO MARIA DE LOS ANGELES"/>
    <s v="YARIS"/>
    <s v="LALC"/>
    <d v="1899-12-30T12:15:00"/>
    <d v="1899-12-30T16:00:00"/>
    <s v="OMRG"/>
    <n v="2021"/>
    <m/>
    <x v="1"/>
    <x v="0"/>
    <x v="0"/>
    <m/>
    <m/>
    <m/>
    <m/>
    <m/>
    <n v="44973"/>
  </r>
  <r>
    <d v="2023-02-17T00:00:00"/>
    <d v="1899-12-30T07:30:00"/>
    <m/>
    <n v="1899"/>
    <n v="111884"/>
    <x v="0"/>
    <s v="S30"/>
    <m/>
    <s v="JR041947"/>
    <s v="GJF172C"/>
    <s v="JAIME ACEVEDO SOLEDAD"/>
    <s v="CHR"/>
    <s v="LALC"/>
    <d v="1899-12-30T09:00:00"/>
    <d v="1899-12-30T12:00:00"/>
    <s v="AC"/>
    <n v="2018"/>
    <m/>
    <x v="1"/>
    <x v="0"/>
    <x v="0"/>
    <m/>
    <m/>
    <m/>
    <m/>
    <m/>
    <n v="44974"/>
  </r>
  <r>
    <d v="2023-02-17T00:00:00"/>
    <d v="1899-12-30T07:45:00"/>
    <m/>
    <n v="7549"/>
    <n v="111972"/>
    <x v="1"/>
    <s v="S180 / A Y B"/>
    <m/>
    <s v="FW137567"/>
    <s v="GPY220C"/>
    <s v="MURILLO FLORES MARIA DEL CARMEN"/>
    <s v="RAV4"/>
    <s v="LALC"/>
    <d v="1899-12-30T09:00:00"/>
    <d v="1899-12-30T12:00:00"/>
    <s v="CEPE / CAAA"/>
    <n v="2015"/>
    <m/>
    <x v="1"/>
    <x v="0"/>
    <x v="0"/>
    <m/>
    <m/>
    <m/>
    <m/>
    <m/>
    <n v="44974"/>
  </r>
  <r>
    <d v="2023-02-17T00:00:00"/>
    <d v="1899-12-30T08:00:00"/>
    <m/>
    <n v="1899"/>
    <n v="111846"/>
    <x v="2"/>
    <s v="S110"/>
    <s v="EXPRESS"/>
    <s v="H1067398"/>
    <s v="GNM169C"/>
    <s v="MATA LOPEZ JULIO CESAR"/>
    <s v="YARIS"/>
    <s v="ECAZA"/>
    <d v="1899-12-30T09:00:00"/>
    <d v="1899-12-30T12:00:00"/>
    <s v="OMRG"/>
    <n v="2017"/>
    <m/>
    <x v="1"/>
    <x v="0"/>
    <x v="0"/>
    <m/>
    <m/>
    <m/>
    <m/>
    <m/>
    <n v="44974"/>
  </r>
  <r>
    <d v="2023-02-17T00:00:00"/>
    <d v="1899-12-30T08:00:00"/>
    <m/>
    <n v="1899"/>
    <n v="111973"/>
    <x v="2"/>
    <s v="S50"/>
    <s v="EXPRESS"/>
    <s v="N6004630"/>
    <s v="GMK371E"/>
    <s v="TRANSMECANICA EVEREST SA DE CV"/>
    <s v="HIACE"/>
    <s v="LALC"/>
    <d v="1899-12-30T09:20:00"/>
    <d v="1899-12-30T12:00:00"/>
    <s v="OMRG"/>
    <n v="2022"/>
    <m/>
    <x v="1"/>
    <x v="0"/>
    <x v="0"/>
    <m/>
    <m/>
    <m/>
    <m/>
    <m/>
    <n v="44974"/>
  </r>
  <r>
    <d v="2023-02-17T00:00:00"/>
    <d v="1899-12-30T08:15:00"/>
    <m/>
    <n v="5330"/>
    <n v="111998"/>
    <x v="0"/>
    <s v="S40"/>
    <m/>
    <s v="M3138528"/>
    <s v="67L181"/>
    <s v="MUNICIPIO DE CELAYA GUANAJUATO"/>
    <s v="PRIUS16-"/>
    <s v="LALC"/>
    <d v="1899-12-30T09:00:00"/>
    <d v="1899-12-30T12:00:00"/>
    <s v="GALC"/>
    <n v="2021"/>
    <m/>
    <x v="1"/>
    <x v="0"/>
    <x v="0"/>
    <m/>
    <m/>
    <m/>
    <m/>
    <m/>
    <n v="44974"/>
  </r>
  <r>
    <d v="2023-02-17T00:00:00"/>
    <d v="1899-12-30T08:15:00"/>
    <m/>
    <n v="1899"/>
    <n v="112022"/>
    <x v="0"/>
    <s v="S210 / CAMBIO ACEITE TRANSM"/>
    <m/>
    <s v="JP792289"/>
    <s v="AAC506B"/>
    <s v="NUBIA SELENE MARTINEZ RUIZ"/>
    <s v="COROLLA"/>
    <s v="JFL"/>
    <d v="1899-12-30T10:30:00"/>
    <d v="1899-12-30T16:00:00"/>
    <s v="GALC"/>
    <n v="2018"/>
    <m/>
    <x v="1"/>
    <x v="0"/>
    <x v="0"/>
    <m/>
    <m/>
    <m/>
    <m/>
    <m/>
    <n v="44974"/>
  </r>
  <r>
    <d v="2023-02-17T00:00:00"/>
    <d v="1899-12-30T08:15:00"/>
    <m/>
    <n v="2849"/>
    <n v="112060"/>
    <x v="2"/>
    <s v="S90 / A Y B (S.A.)"/>
    <m/>
    <s v="M1227695"/>
    <s v="GGE762E"/>
    <s v="RODRIGUEZ ALVARADO MARIA DE LOS ANGELES"/>
    <s v="YARIS"/>
    <s v="ECAZA"/>
    <d v="1899-12-30T09:00:00"/>
    <d v="1899-12-30T12:00:00"/>
    <s v="CAAA"/>
    <n v="2021"/>
    <m/>
    <x v="1"/>
    <x v="0"/>
    <x v="0"/>
    <m/>
    <m/>
    <m/>
    <m/>
    <m/>
    <n v="44974"/>
  </r>
  <r>
    <d v="2023-02-17T00:00:00"/>
    <d v="1899-12-30T08:30:00"/>
    <m/>
    <n v="835.2"/>
    <n v="111903"/>
    <x v="2"/>
    <s v="DIAG. POSIBLE FUGA EN FLECHA HOMOCINETICA (LADO COPILOTO) / DIAG. TESTIGO PRESION DE AIRE EN LLANTAS"/>
    <m/>
    <s v="HP593103"/>
    <s v="UKN129H"/>
    <s v="GONZALEZ DELGADO DIEGO RICARDO"/>
    <s v="COROLLA"/>
    <s v="ECAZA"/>
    <d v="1899-12-30T09:00:00"/>
    <s v="DIAG"/>
    <s v="FTP / JOAM"/>
    <n v="2017"/>
    <m/>
    <x v="1"/>
    <x v="0"/>
    <x v="0"/>
    <m/>
    <m/>
    <m/>
    <m/>
    <m/>
    <n v="44974"/>
  </r>
  <r>
    <d v="2023-02-17T00:00:00"/>
    <d v="1899-12-30T08:45:00"/>
    <m/>
    <n v="2699"/>
    <n v="112010"/>
    <x v="2"/>
    <s v="S70 / A Y B (COSTO ANTERIOR)"/>
    <s v="EXPRESS"/>
    <s v="GS132637"/>
    <s v="GMD218E"/>
    <s v="SANTOYO IZAGUIRRE JOSE ERNESTO"/>
    <s v="HIGHLANDER"/>
    <s v="ECAZA"/>
    <d v="1899-12-30T09:40:00"/>
    <d v="1899-12-30T12:00:00"/>
    <s v="OMRG /CAAA"/>
    <n v="2016"/>
    <m/>
    <x v="1"/>
    <x v="0"/>
    <x v="0"/>
    <m/>
    <m/>
    <m/>
    <m/>
    <m/>
    <n v="44974"/>
  </r>
  <r>
    <d v="2023-02-17T00:00:00"/>
    <d v="1899-12-30T09:00:00"/>
    <m/>
    <n v="1899"/>
    <n v="111997"/>
    <x v="0"/>
    <s v="S90"/>
    <m/>
    <s v="N3011619"/>
    <s v="GTB571E"/>
    <s v="FLORES VIVIEROS JUAN PABLO"/>
    <s v="AVANZA"/>
    <s v="ECAZA"/>
    <d v="1899-12-30T09:45:00"/>
    <d v="1899-12-30T12:00:00"/>
    <s v="AC"/>
    <n v="2022"/>
    <m/>
    <x v="1"/>
    <x v="0"/>
    <x v="9"/>
    <d v="2023-02-23T00:00:00"/>
    <s v="whats"/>
    <s v="si"/>
    <s v="SE LE PRESENTO UN VIAJE POR TEMA DE TRABAJO "/>
    <d v="2023-02-15T00:00:00"/>
    <n v="2"/>
  </r>
  <r>
    <d v="2023-02-17T00:00:00"/>
    <d v="1899-12-30T09:00:00"/>
    <m/>
    <n v="835.2"/>
    <n v="112038"/>
    <x v="1"/>
    <s v="DIAG. CONSUMO DE EXCESIVO DE COMBUSTIBLE / DIAG. ACTIVACION MODO ECO"/>
    <m/>
    <s v="K1628340"/>
    <s v="03F803"/>
    <s v="GONZALEZ HERNANDEZ SALVADOR"/>
    <s v="PRIUS C"/>
    <s v="JFL"/>
    <d v="1899-12-30T11:00:00"/>
    <d v="1899-12-30T14:00:00"/>
    <s v="FTP / JOAM"/>
    <n v="2019"/>
    <m/>
    <x v="1"/>
    <x v="0"/>
    <x v="0"/>
    <m/>
    <m/>
    <m/>
    <m/>
    <m/>
    <n v="44974"/>
  </r>
  <r>
    <d v="2023-02-17T00:00:00"/>
    <d v="1899-12-30T09:00:00"/>
    <m/>
    <n v="1899"/>
    <n v="112063"/>
    <x v="2"/>
    <s v="S170"/>
    <m/>
    <s v="G0167389"/>
    <s v="XX19527"/>
    <s v="CASTRO PORRAS SILVIA"/>
    <s v="HILUX"/>
    <s v="LALC"/>
    <d v="1899-12-30T10:30:00"/>
    <d v="1899-12-30T14:00:00"/>
    <s v="CEPE"/>
    <n v="2016"/>
    <m/>
    <x v="1"/>
    <x v="0"/>
    <x v="0"/>
    <m/>
    <m/>
    <m/>
    <m/>
    <m/>
    <n v="44974"/>
  </r>
  <r>
    <d v="2023-02-17T00:00:00"/>
    <d v="1899-12-30T09:30:00"/>
    <m/>
    <n v="1899"/>
    <n v="111899"/>
    <x v="1"/>
    <s v="S50"/>
    <s v="MOVIL SMA"/>
    <s v="L1637326"/>
    <s v="65L188"/>
    <s v="JORGE EDUARDO ALVAREZ DE LA CADENA SILLA"/>
    <s v="PRIUS C"/>
    <s v="ECAZA"/>
    <s v="MOV"/>
    <s v="SMA"/>
    <s v="CSN"/>
    <n v="2020"/>
    <m/>
    <x v="1"/>
    <x v="0"/>
    <x v="0"/>
    <m/>
    <m/>
    <m/>
    <m/>
    <m/>
    <n v="44974"/>
  </r>
  <r>
    <d v="2023-02-17T00:00:00"/>
    <d v="1899-12-30T09:30:00"/>
    <m/>
    <n v="7549"/>
    <n v="112006"/>
    <x v="1"/>
    <s v="S80 / A Y B"/>
    <s v="EXPRESS"/>
    <s v="JS955641"/>
    <s v="PDE8942"/>
    <s v="CAROLINA PERFORMANCE FABRICS SA DE CV"/>
    <s v="SIENNA"/>
    <s v="JFL"/>
    <d v="1899-12-30T10:15:00"/>
    <d v="1899-12-30T17:00:00"/>
    <s v="OMRG / CAAA"/>
    <n v="2018"/>
    <m/>
    <x v="1"/>
    <x v="0"/>
    <x v="0"/>
    <m/>
    <m/>
    <m/>
    <m/>
    <m/>
    <n v="44974"/>
  </r>
  <r>
    <d v="2023-02-17T00:00:00"/>
    <d v="1899-12-30T09:30:00"/>
    <m/>
    <n v="1899"/>
    <n v="112024"/>
    <x v="0"/>
    <s v="S110"/>
    <m/>
    <s v="FW391578"/>
    <s v="GGH336D"/>
    <s v="QUINTANA CARRERA YOLANDA"/>
    <s v="RAV4"/>
    <s v="LALC"/>
    <d v="1899-12-30T09:45:00"/>
    <d v="1899-12-30T12:15:00"/>
    <s v="CEPE"/>
    <n v="2015"/>
    <m/>
    <x v="1"/>
    <x v="0"/>
    <x v="0"/>
    <m/>
    <m/>
    <m/>
    <m/>
    <m/>
    <n v="44974"/>
  </r>
  <r>
    <d v="2023-02-17T00:00:00"/>
    <d v="1899-12-30T10:00:00"/>
    <m/>
    <n v="3260"/>
    <n v="111961"/>
    <x v="0"/>
    <s v="S20"/>
    <m/>
    <s v="N3172448"/>
    <s v="43F408"/>
    <s v="GONZALEZ ARELLANO JOHNATTAN"/>
    <s v="PRIUS16-"/>
    <s v="LALC"/>
    <d v="1899-12-30T10:30:00"/>
    <d v="1899-12-30T14:00:00"/>
    <s v="AC"/>
    <n v="2022"/>
    <m/>
    <x v="1"/>
    <x v="0"/>
    <x v="0"/>
    <m/>
    <m/>
    <m/>
    <m/>
    <m/>
    <n v="44974"/>
  </r>
  <r>
    <d v="2023-02-17T00:00:00"/>
    <d v="1899-12-30T10:00:00"/>
    <m/>
    <n v="3260"/>
    <n v="112008"/>
    <x v="1"/>
    <s v="S20"/>
    <s v="MOVIL SMA"/>
    <s v="N0427304"/>
    <s v="GS7802C"/>
    <s v="DISTRIBUIDORA DE AGUAS MINERALES BAGOM SA"/>
    <s v="HILUX"/>
    <s v="ECAZA"/>
    <s v="MOV"/>
    <s v="SMA"/>
    <s v="CSN"/>
    <n v="2022"/>
    <m/>
    <x v="1"/>
    <x v="0"/>
    <x v="0"/>
    <m/>
    <m/>
    <m/>
    <m/>
    <m/>
    <n v="44974"/>
  </r>
  <r>
    <d v="2023-02-17T00:00:00"/>
    <d v="1899-12-30T10:00:00"/>
    <m/>
    <n v="1899"/>
    <n v="112023"/>
    <x v="2"/>
    <s v="S50"/>
    <m/>
    <s v="L0005935"/>
    <s v="GL0170B"/>
    <s v="MENDEZ DOMINGUEZ CALIXTO"/>
    <s v="HILUX"/>
    <s v="JFL"/>
    <d v="1899-12-30T10:15:00"/>
    <d v="1899-12-30T14:00:00"/>
    <s v="CEPE"/>
    <n v="2020"/>
    <m/>
    <x v="1"/>
    <x v="0"/>
    <x v="0"/>
    <m/>
    <m/>
    <m/>
    <m/>
    <m/>
    <n v="44974"/>
  </r>
  <r>
    <d v="2023-02-17T00:00:00"/>
    <d v="1899-12-30T10:30:00"/>
    <m/>
    <n v="3260"/>
    <n v="111951"/>
    <x v="2"/>
    <s v="S20"/>
    <s v="MOVIL SMA"/>
    <s v="N1241877"/>
    <s v="SP"/>
    <s v="SANCHEZ VELEZ OLGA SOFIA"/>
    <s v="YARIS"/>
    <s v="ECAZA"/>
    <s v="MOV"/>
    <s v="SMA"/>
    <s v="CSN"/>
    <n v="2022"/>
    <m/>
    <x v="1"/>
    <x v="0"/>
    <x v="0"/>
    <m/>
    <m/>
    <m/>
    <m/>
    <m/>
    <n v="44974"/>
  </r>
  <r>
    <d v="2023-02-17T00:00:00"/>
    <d v="1899-12-30T10:30:00"/>
    <m/>
    <n v="4210"/>
    <n v="112033"/>
    <x v="1"/>
    <s v="S30 / A Y B"/>
    <m/>
    <s v="MS078025"/>
    <s v="GYS909D"/>
    <s v="RENT EXPRESS S.A. DE C.V."/>
    <s v="HIGHLANDER"/>
    <s v="LALC"/>
    <d v="1899-12-30T11:00:00"/>
    <d v="1899-12-30T15:00:00"/>
    <s v="AC / CAAA"/>
    <n v="2021"/>
    <m/>
    <x v="1"/>
    <x v="0"/>
    <x v="0"/>
    <m/>
    <m/>
    <m/>
    <m/>
    <m/>
    <n v="44974"/>
  </r>
  <r>
    <d v="2023-02-17T00:00:00"/>
    <d v="1899-12-30T11:00:00"/>
    <m/>
    <n v="4210"/>
    <n v="111759"/>
    <x v="2"/>
    <s v="S130 / A Y B"/>
    <s v="EXPRESS"/>
    <s v="DW049412"/>
    <s v="GSY358A"/>
    <s v="LANUZA ESPITIA JUAN"/>
    <s v="RAV4"/>
    <s v="JFL"/>
    <d v="1899-12-30T11:45:00"/>
    <d v="1899-12-30T16:00:00"/>
    <s v="CEPE / OMRG"/>
    <n v="2013"/>
    <m/>
    <x v="1"/>
    <x v="0"/>
    <x v="0"/>
    <m/>
    <m/>
    <m/>
    <m/>
    <m/>
    <n v="44974"/>
  </r>
  <r>
    <d v="2023-02-17T00:00:00"/>
    <d v="1899-12-30T11:00:00"/>
    <m/>
    <n v="5140"/>
    <n v="111789"/>
    <x v="1"/>
    <s v="S100"/>
    <s v="EXPRESS"/>
    <s v="FW317460"/>
    <s v="GUE629C"/>
    <s v="GRANADOS RICO EDEL"/>
    <s v="RAV4"/>
    <s v="LALC"/>
    <d v="1899-12-30T12:00:00"/>
    <d v="1899-12-30T17:00:00"/>
    <s v="OMRG"/>
    <n v="2015"/>
    <m/>
    <x v="1"/>
    <x v="0"/>
    <x v="0"/>
    <m/>
    <m/>
    <m/>
    <m/>
    <m/>
    <n v="44974"/>
  </r>
  <r>
    <d v="2023-02-17T00:00:00"/>
    <d v="1899-12-30T11:00:00"/>
    <m/>
    <n v="6090"/>
    <n v="111983"/>
    <x v="3"/>
    <s v="S100 / A Y B"/>
    <s v="MOVIL SMA"/>
    <s v="CW135051"/>
    <s v="GGC094C"/>
    <s v="LEWIS BRIGITTE"/>
    <s v="RAV4"/>
    <s v="ECAZA"/>
    <s v="MOV"/>
    <s v="SMA"/>
    <s v="CSN"/>
    <n v="2012"/>
    <m/>
    <x v="1"/>
    <x v="0"/>
    <x v="0"/>
    <m/>
    <m/>
    <m/>
    <m/>
    <m/>
    <n v="44974"/>
  </r>
  <r>
    <d v="2023-02-17T00:00:00"/>
    <d v="1899-12-30T11:30:00"/>
    <m/>
    <n v="3260"/>
    <n v="111986"/>
    <x v="2"/>
    <s v="S60"/>
    <s v="EXPRESS"/>
    <s v="M1141460"/>
    <s v="18J152"/>
    <s v="YINSHAN SA DE CV"/>
    <s v="PRIUS C"/>
    <s v="LALC"/>
    <d v="1899-12-30T12:45:00"/>
    <d v="1899-12-30T17:00:00"/>
    <s v="OMRG"/>
    <n v="2021"/>
    <m/>
    <x v="1"/>
    <x v="0"/>
    <x v="0"/>
    <m/>
    <m/>
    <m/>
    <m/>
    <m/>
    <n v="44974"/>
  </r>
  <r>
    <d v="2023-02-17T00:00:00"/>
    <d v="1899-12-30T11:30:00"/>
    <m/>
    <n v="3260"/>
    <n v="112040"/>
    <x v="2"/>
    <s v="S140"/>
    <m/>
    <s v="L1636386"/>
    <s v="65L722"/>
    <s v="MORALES GONZALEZ OSCAR AXEL"/>
    <s v="PRIUS C"/>
    <s v="JFL"/>
    <d v="1899-12-30T12:00:00"/>
    <d v="1899-12-30T16:00:00"/>
    <s v="CEPE"/>
    <n v="2020"/>
    <m/>
    <x v="1"/>
    <x v="0"/>
    <x v="3"/>
    <d v="2023-02-17T00:00:00"/>
    <s v="Llamada"/>
    <s v="si"/>
    <s v="POR CERCANIA  REALIZO SU SERVICIO EN TOYOTA IRAPUATO"/>
    <d v="2023-02-15T00:00:00"/>
    <n v="2"/>
  </r>
  <r>
    <d v="2023-02-17T00:00:00"/>
    <d v="1899-12-30T11:30:00"/>
    <m/>
    <n v="1899"/>
    <n v="112042"/>
    <x v="0"/>
    <s v="S250"/>
    <m/>
    <s v="AC441995"/>
    <s v="674XWB"/>
    <s v="INTAGRI S.C."/>
    <s v="COROLLA"/>
    <s v="ECAZA"/>
    <d v="1899-12-30T11:45:00"/>
    <d v="1899-12-30T17:00:00"/>
    <s v="AC"/>
    <n v="2010"/>
    <m/>
    <x v="1"/>
    <x v="0"/>
    <x v="0"/>
    <m/>
    <m/>
    <m/>
    <m/>
    <m/>
    <n v="44974"/>
  </r>
  <r>
    <d v="2023-02-17T00:00:00"/>
    <d v="1899-12-30T12:00:00"/>
    <m/>
    <n v="3260"/>
    <n v="112046"/>
    <x v="2"/>
    <s v="S60"/>
    <s v="EXPRESS"/>
    <s v="L0004835"/>
    <s v="GT6453B"/>
    <s v="HILOS Y RAFIAS SAN JOSE SA DE CV"/>
    <s v="HILUX"/>
    <s v="ECAZA"/>
    <d v="1899-12-30T13:00:00"/>
    <d v="1899-12-30T17:00:00"/>
    <s v="OMRG"/>
    <n v="2020"/>
    <m/>
    <x v="1"/>
    <x v="0"/>
    <x v="0"/>
    <m/>
    <m/>
    <m/>
    <m/>
    <m/>
    <n v="44974"/>
  </r>
  <r>
    <d v="2023-02-17T00:00:00"/>
    <d v="1899-12-30T12:00:00"/>
    <m/>
    <n v="1899"/>
    <n v="112056"/>
    <x v="3"/>
    <s v="S110"/>
    <m/>
    <s v="JU557676"/>
    <s v="GKY581D"/>
    <s v="SPE SERVICIOS PROFECIONALES DE ENFERMERIA"/>
    <s v="CCAMRY"/>
    <s v="LALC"/>
    <d v="1899-12-30T12:30:00"/>
    <d v="1899-12-30T15:00:00"/>
    <s v="CEPE"/>
    <n v="2018"/>
    <m/>
    <x v="1"/>
    <x v="0"/>
    <x v="0"/>
    <m/>
    <m/>
    <m/>
    <m/>
    <m/>
    <n v="44974"/>
  </r>
  <r>
    <d v="2023-02-17T00:00:00"/>
    <d v="1899-12-30T12:00:00"/>
    <m/>
    <n v="1899"/>
    <n v="112057"/>
    <x v="2"/>
    <s v="S110"/>
    <s v="EXPRESS"/>
    <s v="K0184425"/>
    <s v="MV9011A"/>
    <s v="PATIÑO OSEGUERA SUSANA EMILIA"/>
    <s v="HILUX"/>
    <s v="JFL"/>
    <d v="1899-12-30T13:50:00"/>
    <d v="1899-12-30T17:00:00"/>
    <s v="OMRG"/>
    <n v="2019"/>
    <m/>
    <x v="1"/>
    <x v="0"/>
    <x v="0"/>
    <m/>
    <m/>
    <m/>
    <m/>
    <m/>
    <n v="44974"/>
  </r>
  <r>
    <d v="2023-02-17T00:00:00"/>
    <d v="1899-12-30T12:15:00"/>
    <m/>
    <n v="1899"/>
    <n v="112049"/>
    <x v="1"/>
    <s v="S250 (CTE. LLEGA LAS 12:00)"/>
    <s v="MOVIL SMA"/>
    <s v="6S481451"/>
    <s v="GYC468C"/>
    <s v="CAMACHO FLORES GUILLERMO"/>
    <s v="SIENNA"/>
    <s v="ECAZA"/>
    <s v="MOV"/>
    <s v="SMA"/>
    <s v="CSN"/>
    <n v="2006"/>
    <m/>
    <x v="1"/>
    <x v="0"/>
    <x v="0"/>
    <m/>
    <m/>
    <m/>
    <m/>
    <m/>
    <n v="44974"/>
  </r>
  <r>
    <d v="2023-02-17T00:00:00"/>
    <d v="1899-12-30T12:30:00"/>
    <m/>
    <n v="5140"/>
    <n v="111536"/>
    <x v="3"/>
    <s v="S100"/>
    <m/>
    <s v="J3583481"/>
    <s v="65L076"/>
    <s v="RODRIGUEZ TORRES MARIA"/>
    <s v="PRIUS16-"/>
    <s v="ECAZA"/>
    <d v="1899-12-30T13:00:00"/>
    <d v="1899-12-30T18:00:00"/>
    <s v="AC"/>
    <n v="2018"/>
    <m/>
    <x v="1"/>
    <x v="0"/>
    <x v="0"/>
    <m/>
    <m/>
    <m/>
    <m/>
    <m/>
    <n v="44974"/>
  </r>
  <r>
    <d v="2023-02-17T00:00:00"/>
    <d v="1899-12-30T12:30:00"/>
    <m/>
    <n v="4060"/>
    <n v="112053"/>
    <x v="1"/>
    <s v="S20 / A Y B (COSTO ANTERIOR)"/>
    <s v="EXPRESS"/>
    <s v="NJ018125"/>
    <s v="SP"/>
    <s v="MARTINEZ VERA LUIS RAUL"/>
    <s v="RAIZE"/>
    <s v="JFL"/>
    <d v="1899-12-30T13:30:00"/>
    <d v="1899-12-30T17:00:00"/>
    <s v="OMRG / CAAA"/>
    <n v="2022"/>
    <m/>
    <x v="1"/>
    <x v="0"/>
    <x v="0"/>
    <m/>
    <m/>
    <m/>
    <m/>
    <m/>
    <n v="44974"/>
  </r>
  <r>
    <d v="2023-02-17T00:00:00"/>
    <d v="1899-12-30T12:30:00"/>
    <m/>
    <n v="1899"/>
    <n v="112054"/>
    <x v="0"/>
    <s v="S150"/>
    <m/>
    <s v="CU012805"/>
    <s v="GVP405B"/>
    <s v="RAMIREZ VARGAS ARTURO"/>
    <s v="CAMRY"/>
    <s v="LALC"/>
    <d v="1899-12-30T13:30:00"/>
    <d v="1899-12-30T17:30:00"/>
    <s v="CEPE"/>
    <n v="2012"/>
    <m/>
    <x v="1"/>
    <x v="0"/>
    <x v="0"/>
    <m/>
    <m/>
    <m/>
    <m/>
    <m/>
    <n v="44974"/>
  </r>
  <r>
    <d v="2023-02-17T00:00:00"/>
    <d v="1899-12-30T13:00:00"/>
    <m/>
    <n v="6599"/>
    <n v="112062"/>
    <x v="2"/>
    <s v="S80"/>
    <s v="EXPRESS"/>
    <s v="JS964044"/>
    <s v="GVR036B"/>
    <s v="PEREZ OVALLE SALVADOR"/>
    <s v="SIENNA"/>
    <s v="ECAZA"/>
    <d v="1899-12-30T14:15:00"/>
    <d v="1899-12-30T18:00:00"/>
    <s v="OMRG"/>
    <n v="2018"/>
    <m/>
    <x v="1"/>
    <x v="0"/>
    <x v="0"/>
    <m/>
    <m/>
    <m/>
    <m/>
    <m/>
    <n v="44974"/>
  </r>
  <r>
    <d v="2023-02-17T00:00:00"/>
    <d v="1899-12-30T13:30:00"/>
    <m/>
    <n v="1899"/>
    <n v="112070"/>
    <x v="0"/>
    <s v="S30"/>
    <m/>
    <s v="MW163219"/>
    <s v="GVV863D"/>
    <s v="GARCIA MENDIETA JUAN ANTONIO"/>
    <s v="RAV419-"/>
    <s v="LALC"/>
    <d v="1899-12-30T14:00:00"/>
    <d v="1899-12-30T17:45:00"/>
    <s v="GALC"/>
    <n v="2021"/>
    <m/>
    <x v="1"/>
    <x v="0"/>
    <x v="0"/>
    <m/>
    <m/>
    <m/>
    <m/>
    <m/>
    <n v="44974"/>
  </r>
  <r>
    <d v="2023-02-17T00:00:00"/>
    <d v="1899-12-30T14:30:00"/>
    <m/>
    <n v="5330"/>
    <n v="112068"/>
    <x v="1"/>
    <s v="S40"/>
    <m/>
    <s v="MK012554"/>
    <s v="GLC055E"/>
    <s v="UNIDAD DE LABORATORIO DEL CENTRO SA DE CV"/>
    <s v="AVANZA"/>
    <s v="JFL"/>
    <d v="1899-12-30T14:45:00"/>
    <d v="1899-12-30T18:00:00"/>
    <s v="GALC"/>
    <n v="2021"/>
    <m/>
    <x v="1"/>
    <x v="0"/>
    <x v="0"/>
    <m/>
    <m/>
    <m/>
    <m/>
    <m/>
    <n v="44974"/>
  </r>
  <r>
    <d v="2023-02-17T00:00:00"/>
    <d v="1899-12-30T15:00:00"/>
    <m/>
    <n v="5330"/>
    <n v="111955"/>
    <x v="1"/>
    <s v="S40"/>
    <m/>
    <s v="MK009801"/>
    <s v="GHU220E"/>
    <s v="ORTEGA MONTOYA RODRIGO"/>
    <s v="AVANZA"/>
    <s v="JFL"/>
    <d v="1899-12-30T15:15:00"/>
    <d v="1899-12-30T18:00:00"/>
    <s v="AC"/>
    <n v="2021"/>
    <m/>
    <x v="1"/>
    <x v="0"/>
    <x v="0"/>
    <m/>
    <m/>
    <m/>
    <m/>
    <m/>
    <n v="44974"/>
  </r>
  <r>
    <d v="2023-02-17T00:00:00"/>
    <d v="1899-12-30T15:30:00"/>
    <m/>
    <n v="1899"/>
    <n v="112013"/>
    <x v="3"/>
    <s v="S10"/>
    <s v="EXPRESS"/>
    <s v="NJ048361"/>
    <s v="SP"/>
    <s v="MONTOYA OJEDA JOSE LUIS"/>
    <s v="RAIZE"/>
    <s v="JFL"/>
    <d v="1899-12-30T16:00:00"/>
    <d v="1899-12-30T18:00:00"/>
    <s v="OMRG"/>
    <n v="2022"/>
    <m/>
    <x v="1"/>
    <x v="0"/>
    <x v="0"/>
    <m/>
    <m/>
    <m/>
    <m/>
    <m/>
    <n v="44974"/>
  </r>
  <r>
    <d v="2023-02-17T00:00:00"/>
    <d v="1899-12-30T15:30:00"/>
    <m/>
    <n v="0"/>
    <n v="112071"/>
    <x v="2"/>
    <s v="INST. SENSOR PRESIÓN PRESIÓN DE AIRE LLANTA TRASERA LADO COPILOTO (PZA EN REFACCIONES)"/>
    <m/>
    <s v="EX061238"/>
    <s v="RHD6689"/>
    <s v="GUEVARA PANIZADA RAMÓN"/>
    <s v="TACOMA"/>
    <s v="ECAZA"/>
    <d v="1899-12-30T16:00:00"/>
    <d v="1899-12-30T18:00:00"/>
    <s v="FTP"/>
    <n v="2014"/>
    <m/>
    <x v="1"/>
    <x v="0"/>
    <x v="0"/>
    <m/>
    <m/>
    <m/>
    <m/>
    <m/>
    <n v="44974"/>
  </r>
  <r>
    <d v="2023-02-17T00:00:00"/>
    <d v="1899-12-30T16:00:00"/>
    <m/>
    <n v="5140"/>
    <n v="112037"/>
    <x v="3"/>
    <s v="S100 (UNIDAD SE QUEDA PARA ENTREGA EL SÁBADO)"/>
    <s v="EXPRESS"/>
    <s v="L1408139"/>
    <s v="GP5894B"/>
    <s v="CASTILLO GUERRERO JUAN"/>
    <s v="HILUX"/>
    <s v="JFL"/>
    <d v="1899-12-30T16:20:00"/>
    <s v="SE QUEDA"/>
    <s v="OMRG"/>
    <n v="2020"/>
    <m/>
    <x v="1"/>
    <x v="0"/>
    <x v="0"/>
    <m/>
    <m/>
    <m/>
    <m/>
    <m/>
    <n v="44974"/>
  </r>
  <r>
    <d v="2023-02-18T00:00:00"/>
    <d v="1899-12-30T08:00:00"/>
    <m/>
    <n v="1899"/>
    <n v="111688"/>
    <x v="1"/>
    <s v="S30"/>
    <m/>
    <s v="NJ037674"/>
    <s v="67L421"/>
    <s v="MORENO MUñOZ GLORIA GUADALUPE"/>
    <s v="COROLLA HV"/>
    <s v="JFL"/>
    <d v="1899-12-30T08:15:00"/>
    <d v="1899-12-30T10:45:00"/>
    <s v="CEPE"/>
    <n v="2022"/>
    <m/>
    <x v="1"/>
    <x v="0"/>
    <x v="0"/>
    <m/>
    <m/>
    <m/>
    <m/>
    <m/>
    <n v="44975"/>
  </r>
  <r>
    <d v="2023-02-18T00:00:00"/>
    <d v="1899-12-30T08:00:00"/>
    <m/>
    <n v="1899"/>
    <n v="111843"/>
    <x v="2"/>
    <s v="S70"/>
    <s v="EXPRESS"/>
    <s v="LJ004199"/>
    <s v="65L551"/>
    <s v="VENTURA RAYA ROBERTO"/>
    <s v="COROLLA HV"/>
    <s v="ECAZA"/>
    <d v="1899-12-30T08:15:00"/>
    <d v="1899-12-30T10:15:00"/>
    <s v="OMRG"/>
    <n v="2020"/>
    <m/>
    <x v="1"/>
    <x v="0"/>
    <x v="4"/>
    <d v="2023-02-20T00:00:00"/>
    <s v="Llamada y Whats"/>
    <s v="si"/>
    <s v="POR MOTIVOS PERSONALES , NO PUDO LLEGAR A SU CITA"/>
    <d v="2023-02-09T00:00:00"/>
    <n v="9"/>
  </r>
  <r>
    <d v="2023-02-18T00:00:00"/>
    <d v="1899-12-30T08:00:00"/>
    <m/>
    <n v="1472.59"/>
    <n v="111947"/>
    <x v="0"/>
    <s v="CAMBIO A/F"/>
    <m/>
    <s v="JP841973"/>
    <s v="GVA529C"/>
    <s v="ESPINO RUEDA JOSE ELIAS"/>
    <s v="COROLLA"/>
    <s v="LALC"/>
    <d v="1899-12-30T08:15:00"/>
    <d v="1899-12-30T11:00:00"/>
    <s v="GALC"/>
    <n v="2018"/>
    <m/>
    <x v="1"/>
    <x v="0"/>
    <x v="0"/>
    <m/>
    <m/>
    <m/>
    <m/>
    <m/>
    <n v="44975"/>
  </r>
  <r>
    <d v="2023-02-18T00:00:00"/>
    <d v="1899-12-30T08:15:00"/>
    <m/>
    <n v="1899"/>
    <n v="111882"/>
    <x v="2"/>
    <s v="S50"/>
    <s v="EXPRESS"/>
    <s v="MP058988"/>
    <s v="GXT587C"/>
    <s v="VARGAS OVIEDO JORGE LUIS"/>
    <s v="COROLLA"/>
    <s v="LALC"/>
    <d v="1899-12-30T08:35:00"/>
    <d v="1899-12-30T11:30:00"/>
    <s v="OMRG"/>
    <n v="2021"/>
    <m/>
    <x v="1"/>
    <x v="0"/>
    <x v="0"/>
    <m/>
    <m/>
    <m/>
    <m/>
    <m/>
    <n v="44975"/>
  </r>
  <r>
    <d v="2023-02-18T00:00:00"/>
    <d v="1899-12-30T08:15:00"/>
    <m/>
    <n v="1899"/>
    <n v="111980"/>
    <x v="0"/>
    <s v="S50"/>
    <m/>
    <s v="K0186323"/>
    <s v="GC6320B"/>
    <s v="HERNANDEZ BEDOLLA JOSE PABLO"/>
    <s v="HILUX"/>
    <s v="ECAZA"/>
    <d v="1899-12-30T08:30:00"/>
    <d v="1899-12-30T11:00:00"/>
    <s v="AC"/>
    <n v="2019"/>
    <m/>
    <x v="1"/>
    <x v="0"/>
    <x v="0"/>
    <m/>
    <m/>
    <m/>
    <m/>
    <m/>
    <n v="44975"/>
  </r>
  <r>
    <d v="2023-02-18T00:00:00"/>
    <d v="1899-12-30T08:30:00"/>
    <m/>
    <n v="6599"/>
    <n v="111871"/>
    <x v="2"/>
    <s v="S80"/>
    <s v="EXPRESS"/>
    <s v="K1173457"/>
    <s v="GYF672B"/>
    <s v="SANCHEZ PACHECO GUADALUPE MARTINA"/>
    <s v="YARIS"/>
    <s v="ECAZA"/>
    <d v="1899-12-30T09:00:00"/>
    <d v="1899-12-30T12:00:00"/>
    <s v="OMRG"/>
    <n v="2019"/>
    <m/>
    <x v="1"/>
    <x v="0"/>
    <x v="0"/>
    <m/>
    <m/>
    <m/>
    <m/>
    <m/>
    <n v="44975"/>
  </r>
  <r>
    <d v="2023-02-18T00:00:00"/>
    <d v="1899-12-30T08:30:00"/>
    <m/>
    <n v="6599"/>
    <n v="111935"/>
    <x v="3"/>
    <s v="S160"/>
    <m/>
    <s v="K0259696"/>
    <s v="GR8080B"/>
    <s v="AGROCONSTRUCCIONES SILO DEL BAJIO SA DE CV"/>
    <s v="HILUX"/>
    <s v="LALC"/>
    <d v="1899-12-30T09:00:00"/>
    <d v="1899-12-30T11:15:00"/>
    <s v="GALC"/>
    <n v="2019"/>
    <m/>
    <x v="1"/>
    <x v="0"/>
    <x v="0"/>
    <m/>
    <m/>
    <m/>
    <m/>
    <m/>
    <n v="44975"/>
  </r>
  <r>
    <d v="2023-02-18T00:00:00"/>
    <d v="1899-12-30T08:30:00"/>
    <m/>
    <n v="1899"/>
    <n v="111960"/>
    <x v="1"/>
    <s v="S190 /PASAR CON HyP PARA COTIZACION DE GOLPE EN COSTADO DE LA UNIDAD"/>
    <s v="EXPRESS"/>
    <s v="F1435526"/>
    <s v="GJJ529C"/>
    <s v="CHAVEZ SANCHEZ FRANCISCO"/>
    <s v="YARIS"/>
    <s v="JFL"/>
    <d v="1899-12-30T09:45:00"/>
    <d v="1899-12-30T11:45:00"/>
    <s v="OMRG"/>
    <n v="2015"/>
    <m/>
    <x v="1"/>
    <x v="0"/>
    <x v="0"/>
    <m/>
    <m/>
    <m/>
    <m/>
    <m/>
    <n v="44975"/>
  </r>
  <r>
    <d v="2023-02-18T00:00:00"/>
    <d v="1899-12-30T08:45:00"/>
    <m/>
    <n v="1899"/>
    <n v="111981"/>
    <x v="0"/>
    <s v="S50"/>
    <m/>
    <s v="L1202855"/>
    <s v="GYY835B"/>
    <s v="ARREGUIN HERNANDEZ MARIA DE LOURDES"/>
    <s v="YARIS"/>
    <s v="ECAZA"/>
    <d v="1899-12-30T09:00:00"/>
    <d v="1899-12-30T12:00:00"/>
    <s v="CEPE"/>
    <n v="2020"/>
    <m/>
    <x v="1"/>
    <x v="0"/>
    <x v="0"/>
    <m/>
    <m/>
    <m/>
    <m/>
    <m/>
    <n v="44975"/>
  </r>
  <r>
    <d v="2023-02-18T00:00:00"/>
    <d v="1899-12-30T09:00:00"/>
    <m/>
    <n v="6599"/>
    <n v="111914"/>
    <x v="2"/>
    <s v="S80"/>
    <m/>
    <s v="K1160022"/>
    <s v="GVF970C"/>
    <s v="ESCOBAR ZUÑIGA FELIPE"/>
    <s v="YARIS"/>
    <s v="ECAZA"/>
    <d v="1899-12-30T09:30:00"/>
    <d v="1899-12-30T12:30:00"/>
    <s v="CEPE"/>
    <n v="2019"/>
    <m/>
    <x v="1"/>
    <x v="0"/>
    <x v="0"/>
    <m/>
    <m/>
    <m/>
    <m/>
    <m/>
    <n v="44975"/>
  </r>
  <r>
    <d v="2023-02-18T00:00:00"/>
    <d v="1899-12-30T09:00:00"/>
    <m/>
    <n v="3260"/>
    <n v="111928"/>
    <x v="1"/>
    <s v="S20"/>
    <m/>
    <s v="N0426898"/>
    <s v="GB6148D"/>
    <s v="ORDUÑO MELENDEZ ALEJANDRA"/>
    <s v="HILUX"/>
    <s v="LALC"/>
    <d v="1899-12-30T09:15:00"/>
    <d v="1899-12-30T11:45:00"/>
    <s v="AC"/>
    <n v="2022"/>
    <m/>
    <x v="1"/>
    <x v="0"/>
    <x v="0"/>
    <m/>
    <m/>
    <m/>
    <m/>
    <m/>
    <n v="44975"/>
  </r>
  <r>
    <d v="2023-02-18T00:00:00"/>
    <d v="1899-12-30T09:00:00"/>
    <m/>
    <n v="1899"/>
    <n v="111938"/>
    <x v="1"/>
    <s v="S210"/>
    <s v="EXPRESS"/>
    <s v="BU199956"/>
    <s v="GTW643C"/>
    <s v="OLALDE SANTOYO JOSE LUIS"/>
    <s v="CAMRY"/>
    <s v="JFL"/>
    <d v="1899-12-30T10:00:00"/>
    <d v="1899-12-30T12:15:00"/>
    <s v="OMRG"/>
    <n v="2011"/>
    <m/>
    <x v="1"/>
    <x v="0"/>
    <x v="0"/>
    <m/>
    <m/>
    <m/>
    <m/>
    <m/>
    <n v="44975"/>
  </r>
  <r>
    <d v="2023-02-18T00:00:00"/>
    <d v="1899-12-30T09:30:00"/>
    <m/>
    <n v="2849"/>
    <n v="111856"/>
    <x v="3"/>
    <s v="S70 / A+B"/>
    <m/>
    <s v="KP934105"/>
    <s v="GHF258D"/>
    <s v="HUTCHINSON AUTOPARTES MEXICO SA DE CV"/>
    <s v="COROLLA"/>
    <s v="LALC"/>
    <d v="1899-12-30T10:00:00"/>
    <d v="1899-12-30T13:00:00"/>
    <s v=" AC /AC"/>
    <n v="2019"/>
    <m/>
    <x v="1"/>
    <x v="0"/>
    <x v="0"/>
    <m/>
    <m/>
    <m/>
    <m/>
    <m/>
    <n v="44975"/>
  </r>
  <r>
    <d v="2023-02-18T00:00:00"/>
    <d v="1899-12-30T09:30:00"/>
    <m/>
    <n v="7549"/>
    <n v="111907"/>
    <x v="2"/>
    <s v="S60 / A+B / (V.C.)"/>
    <s v="EXPRESS"/>
    <s v="LU885643"/>
    <s v="GGL540D"/>
    <s v="CASTRO GASCA JOSE ROBERTO"/>
    <s v="CAMRY"/>
    <s v="JFL"/>
    <d v="1899-12-30T10:45:00"/>
    <d v="1899-12-30T14:00:00"/>
    <s v="OMRG / OMRG"/>
    <n v="2020"/>
    <m/>
    <x v="1"/>
    <x v="0"/>
    <x v="0"/>
    <m/>
    <m/>
    <m/>
    <m/>
    <m/>
    <n v="44975"/>
  </r>
  <r>
    <d v="2023-02-18T00:00:00"/>
    <d v="1899-12-30T09:30:00"/>
    <m/>
    <n v="1899"/>
    <n v="111982"/>
    <x v="1"/>
    <s v="S10"/>
    <s v="EXPRESS"/>
    <s v="N1333002"/>
    <s v="SP"/>
    <s v="NAVA PEREZ RUBEN"/>
    <s v="HILUX"/>
    <s v="ECAZA"/>
    <d v="1899-12-30T10:30:00"/>
    <d v="1899-12-30T14:00:00"/>
    <s v="OMRG"/>
    <n v="2022"/>
    <m/>
    <x v="1"/>
    <x v="0"/>
    <x v="0"/>
    <m/>
    <m/>
    <m/>
    <m/>
    <m/>
    <n v="44975"/>
  </r>
  <r>
    <d v="2023-02-18T00:00:00"/>
    <d v="1899-12-30T10:00:00"/>
    <m/>
    <n v="6599"/>
    <n v="111868"/>
    <x v="1"/>
    <s v="S60"/>
    <m/>
    <s v="LJ009297"/>
    <s v="65L932"/>
    <s v="SALDAÑA MARTINEZ GERARDO"/>
    <s v="COROLLA HV"/>
    <s v="JFL"/>
    <d v="1899-12-30T10:30:00"/>
    <d v="1899-12-30T13:45:00"/>
    <s v="CEPE"/>
    <n v="2020"/>
    <m/>
    <x v="1"/>
    <x v="0"/>
    <x v="0"/>
    <m/>
    <m/>
    <m/>
    <m/>
    <m/>
    <n v="44975"/>
  </r>
  <r>
    <d v="2023-02-18T00:00:00"/>
    <d v="1899-12-30T10:00:00"/>
    <m/>
    <n v="6599"/>
    <n v="111881"/>
    <x v="3"/>
    <s v="S80"/>
    <s v="EXPRESS"/>
    <s v="J1112359"/>
    <s v="GYJ481B"/>
    <s v="OROZCO MALDONADO ROCIO"/>
    <s v="YARIS"/>
    <s v="LALC"/>
    <d v="1899-12-30T10:30:00"/>
    <d v="1899-12-30T13:00:00"/>
    <s v="OMRG"/>
    <n v="2018"/>
    <m/>
    <x v="1"/>
    <x v="0"/>
    <x v="0"/>
    <m/>
    <m/>
    <m/>
    <m/>
    <m/>
    <n v="44975"/>
  </r>
  <r>
    <d v="2023-02-18T00:00:00"/>
    <d v="1899-12-30T10:00:00"/>
    <m/>
    <n v="0"/>
    <n v="111897"/>
    <x v="2"/>
    <s v="INST. G0P"/>
    <s v="CAMPAÑA"/>
    <s v="EL051539"/>
    <s v="SP"/>
    <s v="HERNANDEZ ARROYO ALEJANDRO"/>
    <s v="YARIS"/>
    <s v="ECAZA"/>
    <d v="1899-12-30T10:30:00"/>
    <d v="1899-12-30T13:00:00"/>
    <s v="GALC"/>
    <n v="2014"/>
    <m/>
    <x v="1"/>
    <x v="0"/>
    <x v="0"/>
    <m/>
    <m/>
    <m/>
    <m/>
    <m/>
    <n v="44975"/>
  </r>
  <r>
    <d v="2023-02-18T00:00:00"/>
    <d v="1899-12-30T10:30:00"/>
    <m/>
    <n v="1899"/>
    <n v="111918"/>
    <x v="0"/>
    <s v="S10"/>
    <m/>
    <s v="P0002457"/>
    <s v="SP"/>
    <s v="LOPEZ PACHECO CECILIA POLET"/>
    <s v="YARIS"/>
    <s v="ECAZA"/>
    <d v="1899-12-30T11:45:00"/>
    <d v="1899-12-30T13:15:00"/>
    <s v="AC"/>
    <n v="2023"/>
    <m/>
    <x v="1"/>
    <x v="0"/>
    <x v="0"/>
    <m/>
    <m/>
    <m/>
    <m/>
    <m/>
    <n v="44975"/>
  </r>
  <r>
    <d v="2023-02-18T00:00:00"/>
    <d v="1899-12-30T10:30:00"/>
    <m/>
    <n v="0"/>
    <n v="111974"/>
    <x v="2"/>
    <s v="(DPOK) INST. CALAVERA "/>
    <m/>
    <s v="N3155004"/>
    <s v="67L7770"/>
    <s v="REFACCIONES Y ACCESORIOS PARA LA INDUSTRIA"/>
    <s v="PRIUS16-"/>
    <s v="LALC"/>
    <d v="1899-12-30T11:30:00"/>
    <d v="1899-12-30T14:30:00"/>
    <s v="CEPE"/>
    <n v="2022"/>
    <m/>
    <x v="1"/>
    <x v="0"/>
    <x v="0"/>
    <m/>
    <m/>
    <m/>
    <m/>
    <m/>
    <n v="44975"/>
  </r>
  <r>
    <d v="2023-02-18T00:00:00"/>
    <d v="1899-12-30T10:30:00"/>
    <m/>
    <n v="5140"/>
    <n v="111976"/>
    <x v="0"/>
    <s v="S100"/>
    <m/>
    <s v="LK008041"/>
    <s v="GJL338D"/>
    <s v="RAYA SANCHEZ MARISA"/>
    <s v="AVANZA"/>
    <s v="JFL"/>
    <d v="1899-12-30T11:30:00"/>
    <d v="1899-12-30T14:00:00"/>
    <s v="GALC"/>
    <n v="2020"/>
    <m/>
    <x v="1"/>
    <x v="0"/>
    <x v="0"/>
    <m/>
    <m/>
    <m/>
    <m/>
    <m/>
    <n v="44975"/>
  </r>
  <r>
    <d v="2023-02-18T00:00:00"/>
    <d v="1899-12-30T11:00:00"/>
    <m/>
    <n v="1899"/>
    <n v="111989"/>
    <x v="3"/>
    <s v="S10"/>
    <m/>
    <s v="N1253235"/>
    <s v="SP"/>
    <s v="LOPEZ ESPITIA VICTOR MANUEL"/>
    <s v="YARIS"/>
    <s v="LALC"/>
    <d v="1899-12-30T12:30:00"/>
    <d v="1899-12-30T14:00:00"/>
    <s v="AC"/>
    <n v="2022"/>
    <m/>
    <x v="1"/>
    <x v="0"/>
    <x v="0"/>
    <m/>
    <m/>
    <m/>
    <m/>
    <m/>
    <n v="44975"/>
  </r>
  <r>
    <d v="2023-02-18T00:00:00"/>
    <d v="1899-12-30T11:00:00"/>
    <m/>
    <n v="1899"/>
    <n v="112012"/>
    <x v="2"/>
    <s v="S50"/>
    <m/>
    <s v="MT035988"/>
    <s v="GP1463C"/>
    <s v="GONZALEZ LOPEZ LUIS ALBERTO"/>
    <s v="TACOMA"/>
    <s v="ECAZA"/>
    <d v="1899-12-30T12:15:00"/>
    <d v="1899-12-30T14:00:00"/>
    <s v="CEPE"/>
    <n v="2021"/>
    <m/>
    <x v="1"/>
    <x v="0"/>
    <x v="0"/>
    <m/>
    <m/>
    <m/>
    <m/>
    <m/>
    <n v="44975"/>
  </r>
  <r>
    <d v="2023-02-18T00:00:00"/>
    <d v="1899-12-30T11:00:00"/>
    <m/>
    <n v="1899"/>
    <n v="112019"/>
    <x v="0"/>
    <s v="S70"/>
    <m/>
    <s v="K1150120"/>
    <s v="GGC942C"/>
    <s v="SILVA SILVA MARICELA"/>
    <s v="YARIS"/>
    <s v="JFL"/>
    <d v="1899-12-30T12:15:00"/>
    <d v="1899-12-30T13:45:00"/>
    <s v="GALC"/>
    <n v="2019"/>
    <m/>
    <x v="1"/>
    <x v="0"/>
    <x v="0"/>
    <m/>
    <m/>
    <m/>
    <m/>
    <m/>
    <n v="44975"/>
  </r>
  <r>
    <d v="2023-02-20T00:00:00"/>
    <d v="1899-12-30T08:30:00"/>
    <m/>
    <n v="1899"/>
    <n v="111968"/>
    <x v="0"/>
    <s v="S30    "/>
    <m/>
    <s v="N4003510"/>
    <s v="GT8384C"/>
    <s v="LA ORDEN DE FRAILES MENORES PROVINCIA FRAN"/>
    <s v="HILUXD    "/>
    <s v="LALC"/>
    <d v="1899-12-30T08:45:00"/>
    <d v="1899-12-30T11:30:00"/>
    <s v="AC"/>
    <n v="2022"/>
    <m/>
    <x v="1"/>
    <x v="0"/>
    <x v="0"/>
    <m/>
    <m/>
    <m/>
    <m/>
    <m/>
    <n v="44977"/>
  </r>
  <r>
    <d v="2023-02-20T00:00:00"/>
    <d v="1899-12-30T08:30:00"/>
    <m/>
    <n v="0"/>
    <n v="111970"/>
    <x v="1"/>
    <s v="DIAG, NO SE ACTIVA LA USB (CARPLAY)"/>
    <m/>
    <s v="M1417063"/>
    <s v="VE76210"/>
    <s v="NOVEDADES AGRICOLAS DASA SA DE CV"/>
    <s v="HILUX"/>
    <s v="JFL"/>
    <d v="1899-12-30T08:45:00"/>
    <d v="1899-12-30T00:00:00"/>
    <s v="GALC"/>
    <n v="2021"/>
    <m/>
    <x v="1"/>
    <x v="0"/>
    <x v="0"/>
    <m/>
    <m/>
    <m/>
    <m/>
    <m/>
    <n v="44977"/>
  </r>
  <r>
    <d v="2023-02-20T00:00:00"/>
    <d v="1899-12-30T08:30:00"/>
    <m/>
    <n v="2849"/>
    <n v="111984"/>
    <x v="1"/>
    <s v="S70     _x000a_ALINEACION_x000a_BALANCEO"/>
    <m/>
    <s v="K3069822"/>
    <s v="27J632"/>
    <s v="ZARCO TOVAR OMAR AGUSTIN"/>
    <s v="PRIUS16"/>
    <s v="ECAZA"/>
    <d v="1899-12-30T08:45:00"/>
    <d v="1899-12-30T14:45:00"/>
    <s v="CSN"/>
    <n v="2019"/>
    <m/>
    <x v="1"/>
    <x v="0"/>
    <x v="2"/>
    <d v="2023-02-18T00:00:00"/>
    <s v="whats"/>
    <s v="si"/>
    <s v="Marcamos para reprogramar su cita pero no contesta se envia msj whats"/>
    <d v="2023-02-14T00:00:00"/>
    <n v="6"/>
  </r>
  <r>
    <d v="2023-02-20T00:00:00"/>
    <d v="1899-12-30T08:45:00"/>
    <m/>
    <n v="6599"/>
    <n v="112050"/>
    <x v="0"/>
    <s v="S80     "/>
    <s v="EXPRESS"/>
    <s v="K6200674"/>
    <s v="GUB498C"/>
    <s v="MG CORRUGADOS S.A. DE C.V."/>
    <s v="HIACE"/>
    <s v="LALC"/>
    <d v="1899-12-30T09:00:00"/>
    <d v="1899-12-30T12:00:00"/>
    <s v="OMRG"/>
    <n v="2019"/>
    <m/>
    <x v="1"/>
    <x v="0"/>
    <x v="0"/>
    <m/>
    <m/>
    <m/>
    <m/>
    <m/>
    <n v="44977"/>
  </r>
  <r>
    <d v="2023-02-20T00:00:00"/>
    <d v="1899-12-30T08:45:00"/>
    <m/>
    <n v="1899"/>
    <n v="112051"/>
    <x v="2"/>
    <s v="S90     "/>
    <m/>
    <s v="HP605627"/>
    <s v="PSH272A"/>
    <s v="ADAME LAZARO ERICK"/>
    <s v="COROLLA"/>
    <s v="ECAZA"/>
    <d v="1899-12-30T09:00:00"/>
    <d v="1899-12-30T11:15:00"/>
    <s v="CEPE"/>
    <n v="2017"/>
    <m/>
    <x v="1"/>
    <x v="0"/>
    <x v="0"/>
    <m/>
    <m/>
    <m/>
    <m/>
    <m/>
    <n v="44977"/>
  </r>
  <r>
    <d v="2023-02-20T00:00:00"/>
    <d v="1899-12-30T08:45:00"/>
    <m/>
    <n v="0"/>
    <n v="112075"/>
    <x v="3"/>
    <s v="DIAG, NO PASA LA VERIFICACION POR TESTIGOS ENCENDIDOS EN LE TABLERO"/>
    <m/>
    <s v="P0011977"/>
    <s v="SP"/>
    <s v="MANCERA RODRIGUEZ AGUSTIN"/>
    <s v="YARIS"/>
    <s v="JFL"/>
    <d v="1899-12-30T10:30:00"/>
    <d v="1899-12-30T00:00:00"/>
    <s v="JOAM"/>
    <n v="2023"/>
    <m/>
    <x v="1"/>
    <x v="0"/>
    <x v="0"/>
    <m/>
    <m/>
    <m/>
    <m/>
    <m/>
    <n v="44977"/>
  </r>
  <r>
    <d v="2023-02-20T00:00:00"/>
    <d v="1899-12-30T09:00:00"/>
    <m/>
    <n v="0"/>
    <n v="112067"/>
    <x v="1"/>
    <s v="REMPLAZO TUBOS DE ESCAPE (DPOK)"/>
    <m/>
    <s v="N0425783"/>
    <s v="GL3571C"/>
    <s v="INMOBILIARIA Y CONSTRUCTORA CAVESO SA DE C"/>
    <s v="HILUX"/>
    <s v="LALC"/>
    <d v="1899-12-30T09:15:00"/>
    <d v="1899-12-30T15:30:00"/>
    <s v="CSN"/>
    <n v="2022"/>
    <m/>
    <x v="1"/>
    <x v="0"/>
    <x v="0"/>
    <m/>
    <m/>
    <m/>
    <m/>
    <m/>
    <n v="44977"/>
  </r>
  <r>
    <d v="2023-02-20T00:00:00"/>
    <d v="1899-12-30T09:00:00"/>
    <m/>
    <n v="1899"/>
    <n v="112079"/>
    <x v="0"/>
    <s v="S10     "/>
    <m/>
    <s v="N3011619"/>
    <s v="GTB571E"/>
    <s v="FLORES VIVIEROS JUAN PABLO"/>
    <s v="AVANZA"/>
    <s v="ECAZA"/>
    <d v="1899-12-30T09:15:00"/>
    <d v="1899-12-30T11:30:00"/>
    <s v="CAAA"/>
    <n v="2022"/>
    <m/>
    <x v="1"/>
    <x v="0"/>
    <x v="0"/>
    <m/>
    <m/>
    <m/>
    <m/>
    <m/>
    <n v="44977"/>
  </r>
  <r>
    <d v="2023-02-20T00:00:00"/>
    <d v="1899-12-30T09:00:00"/>
    <m/>
    <n v="2849"/>
    <n v="112100"/>
    <x v="1"/>
    <s v="S110 _x000a_ALINEACION_x000a_BALANCEO_x000a_CAMBIO DE ACEITE DE LA TRANSMISION"/>
    <m/>
    <s v="GW488820"/>
    <s v="GRB282D"/>
    <s v="GARCIA TENIENTE JAIME"/>
    <s v="RAV4"/>
    <s v="JFL"/>
    <d v="1899-12-30T15:00:00"/>
    <d v="1899-12-30T18:00:00"/>
    <s v="GALC"/>
    <n v="2016"/>
    <m/>
    <x v="1"/>
    <x v="0"/>
    <x v="0"/>
    <m/>
    <m/>
    <m/>
    <m/>
    <m/>
    <n v="44977"/>
  </r>
  <r>
    <d v="2023-02-20T00:00:00"/>
    <d v="1899-12-30T09:45:00"/>
    <m/>
    <n v="1899"/>
    <n v="112111"/>
    <x v="0"/>
    <s v="S10"/>
    <m/>
    <s v="NP352159"/>
    <s v="RMY883B"/>
    <s v="METAL SAPI SA DE CV"/>
    <s v="COROLLA"/>
    <s v="JFL"/>
    <d v="1899-12-30T10:00:00"/>
    <d v="1899-12-30T12:00:00"/>
    <s v="AC"/>
    <n v="2022"/>
    <m/>
    <x v="1"/>
    <x v="0"/>
    <x v="0"/>
    <m/>
    <m/>
    <m/>
    <m/>
    <m/>
    <n v="44977"/>
  </r>
  <r>
    <d v="2023-02-20T00:00:00"/>
    <d v="1899-12-30T09:30:00"/>
    <m/>
    <n v="1899"/>
    <n v="112052"/>
    <x v="2"/>
    <s v="S90    "/>
    <m/>
    <s v="HS837051"/>
    <s v="SP"/>
    <s v="NAVARRO ROJAS JUAN JOSE"/>
    <s v="SIENNA"/>
    <s v="JFL"/>
    <d v="1899-12-30T09:45:00"/>
    <d v="1899-12-30T12:30:00"/>
    <s v="CEPE"/>
    <n v="2017"/>
    <m/>
    <x v="1"/>
    <x v="0"/>
    <x v="0"/>
    <m/>
    <m/>
    <m/>
    <m/>
    <m/>
    <n v="44977"/>
  </r>
  <r>
    <d v="2023-02-20T00:00:00"/>
    <d v="1899-12-30T09:30:00"/>
    <m/>
    <n v="4210"/>
    <n v="112072"/>
    <x v="3"/>
    <s v="S220    SERVICIO_x000a_ALINEACION_x000a_BALANCEO"/>
    <s v="EXPRESS"/>
    <s v="J3603722"/>
    <s v="F85AYW"/>
    <s v="ESCARCEGA QUIÑONEZ PABLO"/>
    <s v="PRIUS16-"/>
    <s v="LALC"/>
    <d v="1899-12-30T10:30:00"/>
    <d v="1899-12-30T13:30:00"/>
    <s v="OMRG / CAAA"/>
    <n v="2018"/>
    <m/>
    <x v="1"/>
    <x v="0"/>
    <x v="0"/>
    <m/>
    <m/>
    <m/>
    <m/>
    <m/>
    <n v="44977"/>
  </r>
  <r>
    <d v="2023-02-20T00:00:00"/>
    <d v="1899-12-30T09:30:00"/>
    <m/>
    <n v="5330"/>
    <n v="112074"/>
    <x v="0"/>
    <s v="S120    "/>
    <s v="MAYOR"/>
    <s v="JP822944"/>
    <s v="GUA458C"/>
    <s v="MEJIA QUINTANA JUAN ALBERTO"/>
    <s v="COROLLA"/>
    <s v="ECAZA"/>
    <d v="1899-12-30T10:15:00"/>
    <d v="1899-12-30T14:00:00"/>
    <s v="CEPE"/>
    <n v="2018"/>
    <m/>
    <x v="1"/>
    <x v="0"/>
    <x v="0"/>
    <m/>
    <m/>
    <m/>
    <m/>
    <m/>
    <n v="44977"/>
  </r>
  <r>
    <d v="2023-02-20T00:00:00"/>
    <d v="1899-12-30T10:00:00"/>
    <m/>
    <n v="6599"/>
    <n v="111354"/>
    <x v="3"/>
    <s v="S80     "/>
    <s v="MAYOR"/>
    <s v="J1123587"/>
    <s v="GRS869E"/>
    <s v="SALINAS CORTES MARIA DOLOREZ"/>
    <s v="YARIS"/>
    <s v="JFL"/>
    <d v="1899-12-30T10:15:00"/>
    <d v="1899-12-30T13:00:00"/>
    <s v="AC"/>
    <n v="2018"/>
    <m/>
    <x v="1"/>
    <x v="0"/>
    <x v="11"/>
    <d v="2023-02-20T00:00:00"/>
    <s v="whats"/>
    <s v="VISTO (WHATS)"/>
    <s v="CLIENTE NO RESPONDE PARA REPROGRAMAR"/>
    <d v="2023-01-24T00:00:00"/>
    <n v="27"/>
  </r>
  <r>
    <d v="2023-02-20T00:00:00"/>
    <d v="1899-12-30T10:00:00"/>
    <m/>
    <n v="0"/>
    <n v="112007"/>
    <x v="2"/>
    <s v="DIAG. TESTIGO ABC ENCENDIDO EN EL TABLERO"/>
    <m/>
    <s v="L1409673"/>
    <s v="GU7850C"/>
    <s v="DISTRIBUCIONES SEISO CELAYA SA DE CV"/>
    <s v="HILUX"/>
    <s v="ECAZA"/>
    <d v="1899-12-30T11:00:00"/>
    <d v="1899-12-30T00:00:00"/>
    <s v="GALC"/>
    <n v="2020"/>
    <m/>
    <x v="1"/>
    <x v="0"/>
    <x v="0"/>
    <m/>
    <m/>
    <m/>
    <m/>
    <m/>
    <n v="44977"/>
  </r>
  <r>
    <d v="2023-02-20T00:00:00"/>
    <d v="1899-12-30T10:00:00"/>
    <m/>
    <n v="1899"/>
    <n v="112073"/>
    <x v="1"/>
    <s v="S190    "/>
    <s v="EXPRESS"/>
    <s v="H3536147"/>
    <s v="65L234"/>
    <s v="GRUPO RAMASIA S. DE R.L. DE C.V."/>
    <s v="PRIUS16-"/>
    <s v="LALC"/>
    <d v="1899-12-30T10:45:00"/>
    <d v="1899-12-30T17:00:00"/>
    <s v="OMRG"/>
    <n v="2017"/>
    <m/>
    <x v="1"/>
    <x v="0"/>
    <x v="0"/>
    <m/>
    <m/>
    <m/>
    <m/>
    <m/>
    <n v="44977"/>
  </r>
  <r>
    <d v="2023-02-20T00:00:00"/>
    <d v="1899-12-30T10:15:00"/>
    <m/>
    <n v="1899"/>
    <n v="111363"/>
    <x v="3"/>
    <s v="S110    "/>
    <m/>
    <s v="9M090440"/>
    <s v="GW6517A"/>
    <s v="SALINAS CORTES MARIA DOLOREZ"/>
    <s v="TACOMA"/>
    <s v="JFL"/>
    <d v="1899-12-30T10:30:00"/>
    <d v="1899-12-30T13:15:00"/>
    <s v="CSN"/>
    <n v="2009"/>
    <m/>
    <x v="1"/>
    <x v="0"/>
    <x v="11"/>
    <d v="2023-02-20T00:00:00"/>
    <s v="whats"/>
    <s v="VISTO (WHATS)"/>
    <s v="CLIENTE NO RESPONDE PARA REPROGRAMAR"/>
    <d v="2023-01-24T00:00:00"/>
    <n v="27"/>
  </r>
  <r>
    <d v="2023-02-20T00:00:00"/>
    <d v="1899-12-30T10:15:00"/>
    <m/>
    <n v="2699"/>
    <n v="112109"/>
    <x v="0"/>
    <s v="S30 (RECOLECCION QRO.)_x000a_ALINEACION(COSTO$800)_x000a_BALANCEO "/>
    <m/>
    <s v="MP258173"/>
    <s v="UMD895E"/>
    <s v="BANCO DEL BAJIO SA DE CV"/>
    <s v="COROLLA"/>
    <s v="LALC"/>
    <d v="1899-12-30T10:30:00"/>
    <d v="1899-12-30T14:00:00"/>
    <s v="CAAA"/>
    <n v="2021"/>
    <m/>
    <x v="1"/>
    <x v="0"/>
    <x v="0"/>
    <m/>
    <m/>
    <m/>
    <m/>
    <m/>
    <n v="44977"/>
  </r>
  <r>
    <d v="2023-02-20T00:00:00"/>
    <d v="1899-12-30T10:30:00"/>
    <m/>
    <n v="3260"/>
    <n v="112003"/>
    <x v="2"/>
    <s v="S360    "/>
    <s v="EXPRESS"/>
    <s v="H0252899"/>
    <s v="RF3717A"/>
    <s v="COSMOCEL S.A"/>
    <s v="HILUX"/>
    <s v="ECAZA"/>
    <d v="1899-12-30T11:30:00"/>
    <d v="1899-12-30T13:30:00"/>
    <s v="OMRG"/>
    <n v="2017"/>
    <m/>
    <x v="1"/>
    <x v="0"/>
    <x v="0"/>
    <m/>
    <m/>
    <m/>
    <m/>
    <m/>
    <n v="44977"/>
  </r>
  <r>
    <d v="2023-02-20T00:00:00"/>
    <d v="1899-12-30T10:30:00"/>
    <m/>
    <n v="1899"/>
    <n v="112077"/>
    <x v="0"/>
    <s v="S210   "/>
    <s v="EXPRESS"/>
    <s v="H1396410"/>
    <s v="GH6081C"/>
    <s v="HUERTA NUñEZ LILIAN NATALIA"/>
    <s v="HILUX"/>
    <s v="LALC"/>
    <d v="1899-12-30T11:45:00"/>
    <d v="1899-12-30T14:00:00"/>
    <s v="OMRG"/>
    <n v="2017"/>
    <m/>
    <x v="1"/>
    <x v="0"/>
    <x v="0"/>
    <m/>
    <m/>
    <m/>
    <m/>
    <m/>
    <n v="44977"/>
  </r>
  <r>
    <d v="2023-02-20T00:00:00"/>
    <d v="1899-12-30T10:45:00"/>
    <m/>
    <n v="0"/>
    <n v="112110"/>
    <x v="0"/>
    <s v="REMPLAZO DE SENSOR DE OXIGENO (RECOLECCION QRO.)_x000a_REMPLAZO DE MANIJA (DPOK)"/>
    <m/>
    <s v="GS736652"/>
    <s v="GPU419D"/>
    <s v="BACA ROMERO GILBERTO"/>
    <s v="SIENNA"/>
    <s v="LALC"/>
    <d v="1899-12-30T11:15:00"/>
    <d v="1899-12-30T14:15:00"/>
    <s v="CSN"/>
    <n v="2016"/>
    <m/>
    <x v="1"/>
    <x v="0"/>
    <x v="10"/>
    <d v="2023-02-18T00:00:00"/>
    <s v="whats"/>
    <s v="si"/>
    <s v="RE AGENDA 20/02/23"/>
    <d v="2023-02-18T00:00:00"/>
    <n v="2"/>
  </r>
  <r>
    <d v="2023-02-20T00:00:00"/>
    <d v="1899-12-30T11:00:00"/>
    <m/>
    <n v="1899"/>
    <n v="112078"/>
    <x v="2"/>
    <s v="S30     "/>
    <m/>
    <s v="JW721306"/>
    <s v="GRB210D"/>
    <s v="CARMONA RODRIGUEZ VALENTIN"/>
    <s v="RAV4"/>
    <s v="ECAZA"/>
    <d v="1899-12-30T11:15:00"/>
    <d v="1899-12-30T14:30:00"/>
    <s v="CEPE"/>
    <n v="2018"/>
    <m/>
    <x v="1"/>
    <x v="0"/>
    <x v="0"/>
    <m/>
    <m/>
    <m/>
    <m/>
    <m/>
    <n v="44977"/>
  </r>
  <r>
    <d v="2023-02-20T00:00:00"/>
    <d v="1899-12-30T11:00:00"/>
    <m/>
    <n v="2849"/>
    <n v="112081"/>
    <x v="2"/>
    <s v="S130    _x000a_ALINEACION _x000a_BALANCEO"/>
    <s v="EXPRESS"/>
    <s v="DW049412"/>
    <s v="GSY358A"/>
    <s v="LANUZA ESPITIA JUAN"/>
    <s v="RAV4"/>
    <s v="JFL"/>
    <d v="1899-12-30T12:15:00"/>
    <d v="1899-12-30T15:00:00"/>
    <s v="OMRG / CEPE"/>
    <n v="2013"/>
    <m/>
    <x v="1"/>
    <x v="0"/>
    <x v="0"/>
    <m/>
    <m/>
    <m/>
    <m/>
    <m/>
    <n v="44977"/>
  </r>
  <r>
    <d v="2023-02-20T00:00:00"/>
    <d v="1899-12-30T11:00:00"/>
    <m/>
    <n v="0"/>
    <n v="112083"/>
    <x v="1"/>
    <s v="INSTA BANDA DE ACCESORIOS"/>
    <m/>
    <s v="H1394369"/>
    <s v="SX0924D"/>
    <s v="DE LA MORA BELTRAN CONSTRUCCIONES"/>
    <s v="HILUX"/>
    <s v="LALC"/>
    <d v="1899-12-30T12:30:00"/>
    <d v="1899-12-30T16:45:00"/>
    <s v="CEPE"/>
    <n v="2017"/>
    <m/>
    <x v="1"/>
    <x v="0"/>
    <x v="0"/>
    <m/>
    <m/>
    <m/>
    <m/>
    <m/>
    <n v="44977"/>
  </r>
  <r>
    <d v="2023-02-20T00:00:00"/>
    <d v="1899-12-30T11:30:00"/>
    <m/>
    <n v="5330"/>
    <n v="112089"/>
    <x v="3"/>
    <s v="S40     "/>
    <m/>
    <s v="LS023306"/>
    <s v="GUZ700B"/>
    <s v="RAYA ALMANZA JOSE TRINIDAD"/>
    <s v="HIGHLANDER"/>
    <s v="JFL"/>
    <d v="1899-12-30T12:00:00"/>
    <d v="1899-12-30T15:00:00"/>
    <s v="AC"/>
    <n v="2020"/>
    <m/>
    <x v="1"/>
    <x v="0"/>
    <x v="0"/>
    <m/>
    <m/>
    <m/>
    <m/>
    <m/>
    <n v="44977"/>
  </r>
  <r>
    <d v="2023-02-20T00:00:00"/>
    <d v="1899-12-30T12:00:00"/>
    <m/>
    <n v="5330"/>
    <n v="112085"/>
    <x v="0"/>
    <s v="S40     "/>
    <s v="EXPRESS"/>
    <s v="N1324679"/>
    <s v="GB1647D"/>
    <s v="HUERTA SALTO JOSE MANUEL"/>
    <s v="HILUX"/>
    <s v="ECAZA"/>
    <d v="1899-12-30T12:30:00"/>
    <d v="1899-12-30T15:30:00"/>
    <s v="OMRG"/>
    <n v="2022"/>
    <m/>
    <x v="1"/>
    <x v="0"/>
    <x v="0"/>
    <m/>
    <m/>
    <m/>
    <m/>
    <m/>
    <n v="44977"/>
  </r>
  <r>
    <d v="2023-02-20T00:00:00"/>
    <d v="1899-12-30T13:00:00"/>
    <m/>
    <n v="6599"/>
    <n v="112005"/>
    <x v="0"/>
    <s v="S160    "/>
    <s v="EXPRESS"/>
    <s v="JK025219"/>
    <s v="GRW207D"/>
    <s v="KYOHO TOYOTSU MEXICO SA DE CV"/>
    <s v="AVANZA"/>
    <s v="ECAZA"/>
    <d v="1899-12-30T13:15:00"/>
    <d v="1899-12-30T16:00:00"/>
    <s v="OMRG"/>
    <n v="2018"/>
    <m/>
    <x v="1"/>
    <x v="0"/>
    <x v="9"/>
    <d v="2023-03-01T00:00:00"/>
    <s v="whats"/>
    <s v="si"/>
    <s v="por tema de trabajo se ocupo unidad"/>
    <d v="2023-02-15T00:00:00"/>
    <n v="5"/>
  </r>
  <r>
    <d v="2023-02-20T00:00:00"/>
    <d v="1899-12-30T13:00:00"/>
    <m/>
    <n v="6599"/>
    <n v="112088"/>
    <x v="0"/>
    <s v="S160    "/>
    <s v="EXPRESS"/>
    <s v="K0265143"/>
    <s v="SP"/>
    <s v="TRANSPORTES CUAUHTEMOC S.A DE C.V"/>
    <s v="HILUX"/>
    <s v="LALC"/>
    <d v="1899-12-30T14:15:00"/>
    <d v="1899-12-30T16:00:00"/>
    <s v="OMRG"/>
    <n v="2019"/>
    <m/>
    <x v="1"/>
    <x v="0"/>
    <x v="0"/>
    <m/>
    <m/>
    <m/>
    <m/>
    <m/>
    <n v="44977"/>
  </r>
  <r>
    <d v="2023-02-20T00:00:00"/>
    <d v="1899-12-30T14:00:00"/>
    <m/>
    <n v="1899"/>
    <n v="112112"/>
    <x v="0"/>
    <s v="S90"/>
    <m/>
    <s v="LU944489"/>
    <s v="GRT493C"/>
    <s v="PISOS Y MAS DE CELAYA"/>
    <s v="CAMRY"/>
    <s v="LALC"/>
    <d v="1899-12-30T14:15:00"/>
    <d v="1899-12-30T17:00:00"/>
    <s v="GALC"/>
    <n v="2020"/>
    <m/>
    <x v="1"/>
    <x v="0"/>
    <x v="0"/>
    <m/>
    <m/>
    <m/>
    <m/>
    <m/>
    <n v="44977"/>
  </r>
  <r>
    <d v="2023-02-20T00:00:00"/>
    <d v="1899-12-30T14:30:00"/>
    <m/>
    <n v="1899"/>
    <n v="112107"/>
    <x v="0"/>
    <s v="S70     "/>
    <m/>
    <s v="M0040232"/>
    <s v="GH6760C"/>
    <s v="CANO GONZALEZ MA. TERESA"/>
    <s v="HILUX"/>
    <s v="JFL"/>
    <d v="1899-12-30T15:00:00"/>
    <d v="1899-12-30T18:00:00"/>
    <s v="CEPE"/>
    <n v="2021"/>
    <m/>
    <x v="1"/>
    <x v="0"/>
    <x v="0"/>
    <m/>
    <m/>
    <m/>
    <m/>
    <m/>
    <n v="44977"/>
  </r>
  <r>
    <d v="2023-02-20T00:00:00"/>
    <d v="1899-12-30T15:00:00"/>
    <m/>
    <n v="6090"/>
    <n v="112102"/>
    <x v="1"/>
    <s v="S100   _x000a_ALINEACION_x000a_BALANCEO"/>
    <s v="MAYOR"/>
    <s v="KR065778"/>
    <s v="GXH550C"/>
    <s v="TRANSPORTES PROFESIONALES DEL BAJIO S.A. D"/>
    <s v="CHR"/>
    <s v="JFL"/>
    <d v="1899-12-30T15:15:00"/>
    <d v="1899-12-30T18:00:00"/>
    <s v="CSN / CAAA"/>
    <n v="2019"/>
    <m/>
    <x v="1"/>
    <x v="0"/>
    <x v="0"/>
    <m/>
    <m/>
    <m/>
    <m/>
    <m/>
    <n v="44977"/>
  </r>
  <r>
    <d v="2023-02-20T00:00:00"/>
    <d v="1899-12-30T15:00:00"/>
    <m/>
    <n v="1899"/>
    <n v="112106"/>
    <x v="1"/>
    <s v="S50     "/>
    <m/>
    <s v="LJ027085"/>
    <s v="GPP297B"/>
    <s v="VAZQUEZ SANTANA FELIPE DE JESUS"/>
    <s v="RAV4"/>
    <s v="ECAZA"/>
    <d v="1899-12-30T15:15:00"/>
    <d v="1899-12-30T18:00:00"/>
    <s v="AC"/>
    <n v="2020"/>
    <m/>
    <x v="1"/>
    <x v="0"/>
    <x v="0"/>
    <m/>
    <m/>
    <m/>
    <m/>
    <m/>
    <n v="44977"/>
  </r>
  <r>
    <d v="2023-02-20T00:00:00"/>
    <d v="1899-12-30T16:30:00"/>
    <m/>
    <n v="3260"/>
    <n v="112108"/>
    <x v="0"/>
    <s v="S60_x000a_DIAG,SENSOR DE PRESION DE LLANTA ENCENDIDO (SOLO SE RECIBE)"/>
    <m/>
    <s v="KD017130"/>
    <s v="GGH141D"/>
    <s v="RODRIGUEZ SAUZA MODESTA TERESA"/>
    <s v="RAV4"/>
    <s v="LALC"/>
    <d v="1899-12-30T00:00:00"/>
    <d v="1899-12-30T00:00:00"/>
    <m/>
    <n v="2019"/>
    <m/>
    <x v="1"/>
    <x v="0"/>
    <x v="0"/>
    <m/>
    <m/>
    <m/>
    <m/>
    <m/>
    <n v="44977"/>
  </r>
  <r>
    <d v="2023-02-21T00:00:00"/>
    <d v="1899-12-30T08:00:00"/>
    <m/>
    <n v="835.2"/>
    <n v="111841"/>
    <x v="1"/>
    <s v="DIAG. RUIDO EN LLANTA DELANTERA LADO CONDUCTOR / DIAG. RUIDO AL GIRAR EL VOLANTE (RECORRIDO REALIZA CÉSAR PÉREZ)"/>
    <m/>
    <s v="CC905236"/>
    <s v="UMD8585"/>
    <s v="PROVISTA SA DE CV"/>
    <s v="COROLLA"/>
    <s v="JFL"/>
    <d v="1899-12-30T09:15:00"/>
    <s v="DIAG"/>
    <s v="FTP / JOAM"/>
    <n v="2012"/>
    <m/>
    <x v="1"/>
    <x v="0"/>
    <x v="0"/>
    <m/>
    <m/>
    <m/>
    <m/>
    <m/>
    <n v="44978"/>
  </r>
  <r>
    <d v="2023-02-21T00:00:00"/>
    <d v="1899-12-30T08:00:00"/>
    <m/>
    <n v="3260"/>
    <n v="112064"/>
    <x v="1"/>
    <s v="S20"/>
    <m/>
    <s v="NJ028798"/>
    <s v="GMZ985E"/>
    <s v="MADRIGAL GUERRERO MARCELA ITZEL"/>
    <s v="RAIZE"/>
    <s v="LALC"/>
    <d v="1899-12-30T08:30:00"/>
    <d v="1899-12-30T15:00:00"/>
    <s v="AC"/>
    <n v="2022"/>
    <m/>
    <x v="1"/>
    <x v="0"/>
    <x v="0"/>
    <m/>
    <m/>
    <m/>
    <m/>
    <m/>
    <n v="44978"/>
  </r>
  <r>
    <d v="2023-02-21T00:00:00"/>
    <d v="1899-12-30T08:00:00"/>
    <m/>
    <n v="1899"/>
    <n v="112115"/>
    <x v="1"/>
    <s v="S230"/>
    <s v="EXPRESS"/>
    <s v="F0264382"/>
    <s v="GW6365A"/>
    <s v="GONZALEZ GOMEZ FELIPE"/>
    <s v="HILUX"/>
    <s v="ECAZA"/>
    <d v="1899-12-30T08:30:00"/>
    <d v="1899-12-30T11:00:00"/>
    <s v="OMRG"/>
    <n v="2015"/>
    <m/>
    <x v="1"/>
    <x v="0"/>
    <x v="0"/>
    <m/>
    <m/>
    <m/>
    <m/>
    <m/>
    <n v="44978"/>
  </r>
  <r>
    <d v="2023-02-21T00:00:00"/>
    <d v="1899-12-30T08:15:00"/>
    <m/>
    <n v="5330"/>
    <n v="112117"/>
    <x v="2"/>
    <s v="S40"/>
    <s v="EXPRESS"/>
    <s v="N6004651"/>
    <s v="GMK3706"/>
    <s v="TRANSMECANICA EVEREST SA DE CV"/>
    <s v="HIACE"/>
    <s v="JFL"/>
    <d v="1899-12-30T09:40:00"/>
    <d v="1899-12-30T12:00:00"/>
    <s v="OMRG"/>
    <n v="2022"/>
    <m/>
    <x v="1"/>
    <x v="0"/>
    <x v="0"/>
    <m/>
    <m/>
    <m/>
    <m/>
    <m/>
    <n v="44978"/>
  </r>
  <r>
    <d v="2023-02-21T00:00:00"/>
    <d v="1899-12-30T08:15:00"/>
    <m/>
    <n v="1899"/>
    <n v="112118"/>
    <x v="2"/>
    <s v="S90"/>
    <s v="EXPRESS"/>
    <s v="K1405442"/>
    <s v="GT4850B"/>
    <s v="AGRICOLA COMERCIAL DE VICTORIA S.P.R. DE"/>
    <s v="HILUX"/>
    <s v="LALC"/>
    <d v="1899-12-30T08:50:00"/>
    <d v="1899-12-30T11:00:00"/>
    <s v="OMRG"/>
    <n v="2019"/>
    <m/>
    <x v="1"/>
    <x v="0"/>
    <x v="0"/>
    <m/>
    <m/>
    <m/>
    <m/>
    <m/>
    <n v="44978"/>
  </r>
  <r>
    <d v="2023-02-21T00:00:00"/>
    <d v="1899-12-30T08:15:00"/>
    <m/>
    <n v="1899"/>
    <n v="112129"/>
    <x v="2"/>
    <s v="S70"/>
    <m/>
    <s v="K1176650"/>
    <s v="GMA948C"/>
    <s v="RODRIGUEZ BARAJAS SANDRA CLAUDIA"/>
    <s v="YARIS"/>
    <s v="ECAZA"/>
    <d v="1899-12-30T08:30:00"/>
    <d v="1899-12-30T11:00:00"/>
    <s v="CAAA"/>
    <n v="2019"/>
    <m/>
    <x v="1"/>
    <x v="0"/>
    <x v="0"/>
    <m/>
    <m/>
    <m/>
    <m/>
    <m/>
    <n v="44978"/>
  </r>
  <r>
    <d v="2023-02-21T00:00:00"/>
    <d v="1899-12-30T08:30:00"/>
    <m/>
    <n v="1899"/>
    <n v="112125"/>
    <x v="2"/>
    <s v="S10"/>
    <m/>
    <s v="NP369456"/>
    <s v="SP"/>
    <s v="BANDA GUZMAN JUDITH"/>
    <s v="COROLLA"/>
    <s v="JFL"/>
    <d v="1899-12-30T09:00:00"/>
    <d v="1899-12-30T12:00:00"/>
    <s v="CEPE"/>
    <n v="2022"/>
    <m/>
    <x v="1"/>
    <x v="0"/>
    <x v="0"/>
    <m/>
    <m/>
    <m/>
    <m/>
    <m/>
    <n v="44978"/>
  </r>
  <r>
    <d v="2023-02-21T00:00:00"/>
    <d v="1899-12-30T08:45:00"/>
    <m/>
    <n v="1899"/>
    <n v="112121"/>
    <x v="2"/>
    <s v="S70"/>
    <s v="EXPRESS"/>
    <s v="M1142291"/>
    <s v="69L191"/>
    <s v="ORTIZ MALDONADO ALFONSO"/>
    <s v="PRIUS C"/>
    <s v="ECAZA"/>
    <d v="1899-12-30T09:15:00"/>
    <d v="1899-12-30T12:00:00"/>
    <s v="OMRG"/>
    <n v="2021"/>
    <m/>
    <x v="1"/>
    <x v="0"/>
    <x v="0"/>
    <m/>
    <m/>
    <m/>
    <m/>
    <m/>
    <n v="44978"/>
  </r>
  <r>
    <d v="2023-02-21T00:00:00"/>
    <d v="1899-12-30T08:45:00"/>
    <m/>
    <n v="1899"/>
    <n v="112144"/>
    <x v="1"/>
    <s v="S230"/>
    <m/>
    <s v="AX151163"/>
    <s v="GL44366"/>
    <s v="GRUPO KASOKU INDUSTRIAL, S.A. DE C.V."/>
    <s v="TUNDRA"/>
    <s v="LALC"/>
    <d v="1899-12-30T09:15:00"/>
    <d v="1899-12-30T11:00:00"/>
    <s v="AC"/>
    <n v="2010"/>
    <m/>
    <x v="1"/>
    <x v="0"/>
    <x v="0"/>
    <m/>
    <m/>
    <m/>
    <m/>
    <m/>
    <n v="44978"/>
  </r>
  <r>
    <d v="2023-02-21T00:00:00"/>
    <d v="1899-12-30T08:45:00"/>
    <m/>
    <n v="1899"/>
    <n v="112145"/>
    <x v="0"/>
    <s v="S50"/>
    <m/>
    <s v="LK006493"/>
    <s v="GVP185B"/>
    <s v="PEREZ ELIZALDE ERNESTO"/>
    <s v="AVANZA"/>
    <s v="JFL"/>
    <d v="1899-12-30T09:00:00"/>
    <d v="1899-12-30T11:00:00"/>
    <s v="GALC"/>
    <n v="2020"/>
    <m/>
    <x v="1"/>
    <x v="0"/>
    <x v="0"/>
    <m/>
    <m/>
    <m/>
    <m/>
    <m/>
    <n v="44978"/>
  </r>
  <r>
    <d v="2023-02-21T00:00:00"/>
    <d v="1899-12-30T09:00:00"/>
    <m/>
    <n v="0"/>
    <n v="112000"/>
    <x v="2"/>
    <s v="DPOK: CAMBIO DE CERRADURA DE CAJUELA"/>
    <m/>
    <s v="HU327322"/>
    <s v="GNH438E"/>
    <s v="PARDO JESUS R"/>
    <s v="CAMRY"/>
    <s v="ECAZA"/>
    <d v="1899-12-30T09:45:00"/>
    <d v="1899-12-30T12:30:00"/>
    <s v="CEPE"/>
    <n v="2017"/>
    <m/>
    <x v="1"/>
    <x v="0"/>
    <x v="0"/>
    <m/>
    <m/>
    <m/>
    <m/>
    <m/>
    <n v="44978"/>
  </r>
  <r>
    <d v="2023-02-21T00:00:00"/>
    <d v="1899-12-30T09:00:00"/>
    <m/>
    <n v="3260"/>
    <n v="112041"/>
    <x v="0"/>
    <s v="S60"/>
    <m/>
    <s v="LK012776"/>
    <s v="SP"/>
    <s v="CAMACHO RANGEL ANA MARIA"/>
    <s v="AVANZA"/>
    <s v="LALC"/>
    <d v="1899-12-30T10:00:00"/>
    <d v="1899-12-30T13:45:00"/>
    <s v="AC"/>
    <n v="2020"/>
    <m/>
    <x v="1"/>
    <x v="0"/>
    <x v="0"/>
    <m/>
    <m/>
    <m/>
    <m/>
    <m/>
    <n v="44978"/>
  </r>
  <r>
    <d v="2023-02-21T00:00:00"/>
    <d v="1899-12-30T09:00:00"/>
    <m/>
    <n v="1899"/>
    <n v="112099"/>
    <x v="0"/>
    <s v="S170"/>
    <m/>
    <s v="HW557575"/>
    <s v="GMW142E"/>
    <s v="ARTE COMUNICACION Y VIDA AC"/>
    <s v="RAV4"/>
    <s v="JFL"/>
    <d v="1899-12-30T09:15:00"/>
    <d v="1899-12-30T12:00:00"/>
    <s v="CAAA"/>
    <n v="2017"/>
    <m/>
    <x v="1"/>
    <x v="0"/>
    <x v="2"/>
    <d v="2023-03-01T00:00:00"/>
    <s v="whats"/>
    <s v="si"/>
    <s v="pide se reagende, no llega a la cuta, no responde"/>
    <d v="2023-02-17T00:00:00"/>
    <n v="4"/>
  </r>
  <r>
    <d v="2023-02-21T00:00:00"/>
    <d v="1899-12-30T09:30:00"/>
    <m/>
    <n v="835.2"/>
    <n v="112036"/>
    <x v="2"/>
    <s v="DIAG. RUIDO AL PASAR TOPES"/>
    <m/>
    <s v="J1122164"/>
    <s v="GVX011D"/>
    <s v="POWERTRONICS SA DE CV"/>
    <s v="YARIS"/>
    <s v="ECAZA"/>
    <d v="1899-12-30T10:00:00"/>
    <s v="DIAG"/>
    <s v="GALC / JOAM"/>
    <n v="2018"/>
    <m/>
    <x v="1"/>
    <x v="0"/>
    <x v="0"/>
    <m/>
    <m/>
    <m/>
    <m/>
    <m/>
    <n v="44978"/>
  </r>
  <r>
    <d v="2023-02-21T00:00:00"/>
    <d v="1899-12-30T09:30:00"/>
    <m/>
    <n v="2849"/>
    <n v="112105"/>
    <x v="1"/>
    <s v="S150 / AY B"/>
    <m/>
    <s v="L3850237"/>
    <s v="FZ6376C"/>
    <s v="AGROSERVICIOS NIETO"/>
    <s v="HILUXD"/>
    <s v="JFL"/>
    <d v="1899-12-30T10:00:00"/>
    <d v="1899-12-30T14:00:00"/>
    <s v="CAAA"/>
    <n v="2020"/>
    <m/>
    <x v="1"/>
    <x v="0"/>
    <x v="0"/>
    <m/>
    <m/>
    <m/>
    <m/>
    <m/>
    <n v="44978"/>
  </r>
  <r>
    <d v="2023-02-21T00:00:00"/>
    <d v="1899-12-30T09:30:00"/>
    <m/>
    <n v="6280"/>
    <n v="112113"/>
    <x v="1"/>
    <s v="S40 / A Y B"/>
    <s v="EXPRESS"/>
    <s v="N3168992"/>
    <s v="UMK761E"/>
    <s v="DMG MORI MEXICO S.A de C.V."/>
    <s v="PRIUS16-"/>
    <s v="LALC"/>
    <d v="1899-12-30T10:15:00"/>
    <d v="1899-12-30T14:00:00"/>
    <s v="JOAM / CAAA"/>
    <n v="2022"/>
    <m/>
    <x v="1"/>
    <x v="0"/>
    <x v="0"/>
    <m/>
    <m/>
    <m/>
    <m/>
    <m/>
    <n v="44978"/>
  </r>
  <r>
    <d v="2023-02-21T00:00:00"/>
    <d v="1899-12-30T10:00:00"/>
    <m/>
    <n v="835.2"/>
    <n v="112094"/>
    <x v="0"/>
    <s v="DIAG. RUIDO DE LADO DERECHO, VIBRA EL TABLERO"/>
    <m/>
    <s v="NP272171"/>
    <s v="GYL553D"/>
    <s v="TROPPER S.A.P.I DE C.V."/>
    <s v="COROLLA"/>
    <s v="JFL"/>
    <d v="1899-12-30T11:15:00"/>
    <s v="DIAG"/>
    <s v="FTP / JOAM"/>
    <n v="2022"/>
    <m/>
    <x v="1"/>
    <x v="0"/>
    <x v="0"/>
    <m/>
    <m/>
    <m/>
    <m/>
    <m/>
    <n v="44978"/>
  </r>
  <r>
    <d v="2023-02-21T00:00:00"/>
    <d v="1899-12-30T10:00:00"/>
    <m/>
    <n v="2849"/>
    <n v="112116"/>
    <x v="2"/>
    <s v="S50 / A Y B"/>
    <m/>
    <s v="KS298861"/>
    <s v="GGX369D"/>
    <s v="OJEDA ALMANZA ANDRES"/>
    <s v="HIGHLANDER"/>
    <s v="LALC"/>
    <d v="1899-12-30T10:30:00"/>
    <d v="1899-12-30T14:00:00"/>
    <s v="CEPE / CAAA"/>
    <n v="2019"/>
    <m/>
    <x v="1"/>
    <x v="0"/>
    <x v="0"/>
    <m/>
    <m/>
    <m/>
    <m/>
    <m/>
    <n v="44978"/>
  </r>
  <r>
    <d v="2023-02-21T00:00:00"/>
    <d v="1899-12-30T10:00:00"/>
    <m/>
    <n v="1899"/>
    <n v="112142"/>
    <x v="2"/>
    <s v="S90"/>
    <m/>
    <s v="HS837051"/>
    <s v="SP"/>
    <s v="NAVARRO ROJAS JUAN JOSE"/>
    <s v="SIENNA"/>
    <s v="ECAZA"/>
    <d v="1899-12-30T10:30:00"/>
    <d v="1899-12-30T14:00:00"/>
    <s v="AC"/>
    <n v="2017"/>
    <m/>
    <x v="1"/>
    <x v="0"/>
    <x v="3"/>
    <d v="2023-02-22T00:00:00"/>
    <s v="Llamada y Whats"/>
    <s v="si"/>
    <s v="POR MOTIVOS DE SALUD"/>
    <d v="2023-02-16T00:00:00"/>
    <n v="5"/>
  </r>
  <r>
    <d v="2023-02-21T00:00:00"/>
    <d v="1899-12-30T10:30:00"/>
    <m/>
    <n v="3260"/>
    <n v="112122"/>
    <x v="2"/>
    <s v="S60"/>
    <s v="EXPRESS"/>
    <s v="MU011174"/>
    <s v="65L675"/>
    <s v="GS AGRO DE MEXICO S DE RL DE CV"/>
    <s v="RAV4 HV"/>
    <s v="JFL"/>
    <d v="1899-12-30T11:20:00"/>
    <d v="1899-12-30T14:00:00"/>
    <s v="OMRG"/>
    <n v="2021"/>
    <m/>
    <x v="1"/>
    <x v="0"/>
    <x v="0"/>
    <m/>
    <m/>
    <m/>
    <m/>
    <m/>
    <n v="44978"/>
  </r>
  <r>
    <d v="2023-02-21T00:00:00"/>
    <d v="1899-12-30T10:30:00"/>
    <m/>
    <n v="1899"/>
    <m/>
    <x v="1"/>
    <s v="S50"/>
    <s v="EXPRESS"/>
    <m/>
    <m/>
    <s v="** SERVIN **"/>
    <m/>
    <s v="JFL"/>
    <d v="1899-12-30T12:00:00"/>
    <d v="1899-12-30T16:00:00"/>
    <s v="OMRG"/>
    <m/>
    <m/>
    <x v="1"/>
    <x v="0"/>
    <x v="0"/>
    <m/>
    <m/>
    <m/>
    <m/>
    <m/>
    <n v="44978"/>
  </r>
  <r>
    <d v="2023-02-21T00:00:00"/>
    <d v="1899-12-30T11:00:00"/>
    <m/>
    <n v="0"/>
    <n v="112126"/>
    <x v="1"/>
    <s v="INST. BANDA ACC"/>
    <m/>
    <s v="H1394369"/>
    <s v="SX0924D"/>
    <s v="DE LA MORA BELTRAN CONSTRUCCIONES"/>
    <s v="HILUX"/>
    <s v="LALC"/>
    <d v="1899-12-30T11:30:00"/>
    <d v="1899-12-30T16:00:00"/>
    <s v="CEPE"/>
    <n v="2017"/>
    <m/>
    <x v="1"/>
    <x v="0"/>
    <x v="0"/>
    <m/>
    <m/>
    <m/>
    <m/>
    <m/>
    <n v="44978"/>
  </r>
  <r>
    <d v="2023-02-21T00:00:00"/>
    <d v="1899-12-30T11:00:00"/>
    <m/>
    <n v="5330"/>
    <n v="112157"/>
    <x v="3"/>
    <s v="S40"/>
    <m/>
    <s v="LS023306"/>
    <s v="GUZ700B"/>
    <s v="RAYA ALMANZA JOSE TRINIDAD"/>
    <s v="HIGHLANDER"/>
    <s v="JFL"/>
    <d v="1899-12-30T11:15:00"/>
    <d v="1899-12-30T15:00:00"/>
    <s v="AC"/>
    <n v="2020"/>
    <m/>
    <x v="1"/>
    <x v="0"/>
    <x v="0"/>
    <m/>
    <m/>
    <m/>
    <m/>
    <m/>
    <n v="44978"/>
  </r>
  <r>
    <d v="2023-02-21T00:00:00"/>
    <d v="1899-12-30T11:30:00"/>
    <m/>
    <n v="2734.2"/>
    <n v="112091"/>
    <x v="2"/>
    <s v="S110 / DIAG. RECHINIDO AL IR EN REVERSA (SE QUEDA VEHÍCULO EN GARANTIA PARA SOLICITAR PARABRISAS)"/>
    <m/>
    <s v="KJ018396"/>
    <s v="LLJ945"/>
    <s v="ERRO CONSULTORES SC"/>
    <s v="RAV4 HV"/>
    <s v="LALC"/>
    <d v="1899-12-30T12:00:00"/>
    <s v="DIAG"/>
    <s v="GALC / JOAM"/>
    <n v="2019"/>
    <m/>
    <x v="1"/>
    <x v="0"/>
    <x v="0"/>
    <m/>
    <m/>
    <m/>
    <m/>
    <m/>
    <n v="44978"/>
  </r>
  <r>
    <d v="2023-02-21T00:00:00"/>
    <d v="1899-12-30T11:30:00"/>
    <m/>
    <n v="3260"/>
    <n v="112155"/>
    <x v="2"/>
    <s v="S20"/>
    <s v="EXPRESS"/>
    <s v="NW199226"/>
    <s v="GPY937E"/>
    <s v="RIOS LEON NELBA"/>
    <s v="RAV419-"/>
    <s v="ECAZA"/>
    <d v="1899-12-30T11:45:00"/>
    <d v="1899-12-30T14:00:00"/>
    <s v="OMRG"/>
    <n v="2022"/>
    <m/>
    <x v="1"/>
    <x v="0"/>
    <x v="0"/>
    <m/>
    <m/>
    <m/>
    <m/>
    <m/>
    <n v="44978"/>
  </r>
  <r>
    <d v="2023-02-21T00:00:00"/>
    <d v="1899-12-30T12:30:00"/>
    <m/>
    <n v="3260"/>
    <n v="112123"/>
    <x v="2"/>
    <s v="S140"/>
    <s v="EXPRESS"/>
    <s v="G0165603"/>
    <s v="GA3956B"/>
    <s v="RAMIREZ JARAMILLO JOSE RUBEN"/>
    <s v="HILUX"/>
    <s v="ECAZA"/>
    <d v="1899-12-30T12:45:00"/>
    <d v="1899-12-30T15:45:00"/>
    <s v="OMRG"/>
    <n v="2016"/>
    <m/>
    <x v="1"/>
    <x v="0"/>
    <x v="0"/>
    <m/>
    <m/>
    <m/>
    <m/>
    <m/>
    <n v="44978"/>
  </r>
  <r>
    <d v="2023-02-21T00:00:00"/>
    <d v="1899-12-30T12:30:00"/>
    <m/>
    <n v="835.2"/>
    <n v="112135"/>
    <x v="0"/>
    <s v="DIAG. CONSUMO EXCESIVO DE GASOLINA"/>
    <m/>
    <s v="P6005782"/>
    <s v="SP"/>
    <s v="RUIZ BRAVO NESTOR RAUL"/>
    <s v="HIACE"/>
    <s v="LALC"/>
    <d v="1899-12-30T15:30:00"/>
    <s v="DIAG"/>
    <s v="GALC / JOAM"/>
    <n v="2023"/>
    <m/>
    <x v="1"/>
    <x v="0"/>
    <x v="5"/>
    <d v="2023-03-01T00:00:00"/>
    <s v="whats"/>
    <s v="si"/>
    <s v="se le presento un contratiempo, el marca en unos dias."/>
    <d v="2023-02-20T00:00:00"/>
    <n v="1"/>
  </r>
  <r>
    <d v="2023-02-21T00:00:00"/>
    <d v="1899-12-30T13:00:00"/>
    <m/>
    <n v="5140"/>
    <n v="112156"/>
    <x v="3"/>
    <s v="S100"/>
    <m/>
    <s v="LY710409"/>
    <s v="GJN066D"/>
    <s v="JAVIER GUADALUPE PEREZ SUBIAS"/>
    <s v="YARIS R"/>
    <s v="LALC"/>
    <d v="1899-12-30T13:15:00"/>
    <d v="1899-12-30T18:00:00"/>
    <s v="CEPE"/>
    <n v="2020"/>
    <m/>
    <x v="1"/>
    <x v="0"/>
    <x v="0"/>
    <m/>
    <m/>
    <m/>
    <m/>
    <m/>
    <n v="44978"/>
  </r>
  <r>
    <d v="2023-02-21T00:00:00"/>
    <d v="1899-12-30T13:00:00"/>
    <m/>
    <n v="6599"/>
    <n v="112164"/>
    <x v="0"/>
    <s v="S160"/>
    <s v="EXPRESS"/>
    <s v="JK025219"/>
    <s v="GRW207D"/>
    <s v="KYOHO TOYOTU MEXICO SA DE CV"/>
    <s v="AVANZA"/>
    <s v="ECAZA"/>
    <d v="1899-12-30T13:15:00"/>
    <d v="1899-12-30T16:45:00"/>
    <s v="OMRG"/>
    <n v="2018"/>
    <m/>
    <x v="1"/>
    <x v="0"/>
    <x v="9"/>
    <d v="2023-03-01T00:00:00"/>
    <s v="whats"/>
    <s v="si"/>
    <s v="se ocupa la unidada para trabajo se reagenda "/>
    <d v="2023-02-15T00:00:00"/>
    <n v="6"/>
  </r>
  <r>
    <d v="2023-02-21T00:00:00"/>
    <d v="1899-12-30T13:30:00"/>
    <m/>
    <n v="5330"/>
    <n v="112130"/>
    <x v="2"/>
    <s v="S40"/>
    <s v="SERV. MOVIL"/>
    <s v="MW130960"/>
    <s v="J85BHJ"/>
    <s v="TOYOTA MOTOR MANUFACTURING DE GUANAJUATO"/>
    <s v="RAV4"/>
    <s v="ECAZA"/>
    <s v="SERV"/>
    <s v="MOV"/>
    <s v="CSN"/>
    <n v="2021"/>
    <m/>
    <x v="1"/>
    <x v="0"/>
    <x v="0"/>
    <m/>
    <m/>
    <m/>
    <m/>
    <m/>
    <n v="44978"/>
  </r>
  <r>
    <d v="2023-02-21T00:00:00"/>
    <d v="1899-12-30T13:45:00"/>
    <m/>
    <n v="5330"/>
    <n v="112131"/>
    <x v="2"/>
    <s v="S40"/>
    <s v="SERV. MOVIL"/>
    <s v="MP066205"/>
    <s v="GH2888H"/>
    <s v="TOYOTA MOTOR MANUFACTURING DE GUANAJUATO"/>
    <s v="COROLLA"/>
    <s v="ECAZA"/>
    <s v="SERV"/>
    <s v="MOV"/>
    <s v="CSN"/>
    <n v="2021"/>
    <m/>
    <x v="1"/>
    <x v="0"/>
    <x v="0"/>
    <m/>
    <m/>
    <m/>
    <m/>
    <m/>
    <n v="44978"/>
  </r>
  <r>
    <d v="2023-02-21T00:00:00"/>
    <d v="1899-12-30T14:00:00"/>
    <m/>
    <n v="3260"/>
    <n v="112133"/>
    <x v="2"/>
    <s v="S60"/>
    <s v="SERV. MOVIL"/>
    <s v="MS040822"/>
    <s v="30F919"/>
    <s v="TOYOTA MOTOR MANUFACTURING DE GUANAJUATO"/>
    <s v="SIENNA HV"/>
    <s v="ECAZA"/>
    <s v="SERV"/>
    <s v="MOV"/>
    <s v="CSN"/>
    <n v="2021"/>
    <m/>
    <x v="1"/>
    <x v="0"/>
    <x v="0"/>
    <m/>
    <m/>
    <m/>
    <m/>
    <m/>
    <n v="44978"/>
  </r>
  <r>
    <d v="2023-02-21T00:00:00"/>
    <d v="1899-12-30T14:00:00"/>
    <m/>
    <n v="0"/>
    <n v="112158"/>
    <x v="1"/>
    <s v="INSP. E02"/>
    <s v="CAMPAÑA"/>
    <s v="9M075068"/>
    <s v="GK19252"/>
    <s v="RAYA ALONZO JUAN"/>
    <s v="TACOMA"/>
    <s v="LALC"/>
    <d v="1899-12-30T15:00:00"/>
    <d v="1899-12-30T18:00:00"/>
    <s v="FTP"/>
    <n v="2009"/>
    <m/>
    <x v="1"/>
    <x v="0"/>
    <x v="0"/>
    <m/>
    <m/>
    <m/>
    <m/>
    <m/>
    <n v="44978"/>
  </r>
  <r>
    <d v="2023-02-21T00:00:00"/>
    <d v="1899-12-30T14:15:00"/>
    <m/>
    <n v="1899"/>
    <n v="112134"/>
    <x v="2"/>
    <s v="S50"/>
    <s v="SERV. MOVIL"/>
    <s v="MM369837"/>
    <s v="A80BHG"/>
    <s v="TOYOTA MOTOR MANUFACTURING DE GUANAJUATO"/>
    <s v="TACOMA"/>
    <s v="ECAZA"/>
    <s v="SERV"/>
    <s v="MOV"/>
    <s v="CSN"/>
    <n v="2021"/>
    <m/>
    <x v="1"/>
    <x v="0"/>
    <x v="0"/>
    <m/>
    <m/>
    <m/>
    <m/>
    <m/>
    <n v="44978"/>
  </r>
  <r>
    <d v="2023-02-21T00:00:00"/>
    <d v="1899-12-30T14:30:00"/>
    <m/>
    <n v="6599"/>
    <n v="112136"/>
    <x v="3"/>
    <s v="S80"/>
    <s v="SERV. MOVIL"/>
    <s v="LD052182"/>
    <s v="H33BHG"/>
    <s v="TOYOTA MOTOR MANUFACTURING DE GUANAJUATO"/>
    <s v="RAV419-"/>
    <s v="ECAZA"/>
    <s v="SERV"/>
    <s v="MOV"/>
    <s v="CSN"/>
    <n v="2020"/>
    <m/>
    <x v="1"/>
    <x v="0"/>
    <x v="0"/>
    <m/>
    <m/>
    <m/>
    <m/>
    <m/>
    <n v="44978"/>
  </r>
  <r>
    <d v="2023-02-21T00:00:00"/>
    <d v="1899-12-30T14:45:00"/>
    <m/>
    <n v="3260"/>
    <n v="112137"/>
    <x v="3"/>
    <s v="S60"/>
    <s v="SERV. MOVIL"/>
    <s v="L0005028"/>
    <s v="G25BHG"/>
    <s v="TOYOTA MOTOR MANUFACTURING DE GUANAJUATO"/>
    <s v="HILUX"/>
    <s v="ECAZA"/>
    <s v="SERV"/>
    <s v="MOV"/>
    <s v="CSN"/>
    <n v="2020"/>
    <m/>
    <x v="1"/>
    <x v="0"/>
    <x v="0"/>
    <m/>
    <m/>
    <m/>
    <m/>
    <m/>
    <n v="44978"/>
  </r>
  <r>
    <d v="2023-02-21T00:00:00"/>
    <d v="1899-12-30T15:00:00"/>
    <m/>
    <n v="1899"/>
    <n v="112092"/>
    <x v="3"/>
    <s v="S10"/>
    <s v="EXPRESS"/>
    <s v="NJ048361"/>
    <s v="SP"/>
    <s v="MONTOYA OJEDA JOSE LUIS"/>
    <s v="RAIZE"/>
    <s v="JFL"/>
    <d v="1899-12-30T16:00:00"/>
    <d v="1899-12-30T18:00:00"/>
    <s v="OMRG"/>
    <n v="2022"/>
    <m/>
    <x v="1"/>
    <x v="0"/>
    <x v="0"/>
    <m/>
    <m/>
    <m/>
    <m/>
    <m/>
    <n v="44978"/>
  </r>
  <r>
    <d v="2023-02-21T00:00:00"/>
    <d v="1899-12-30T15:00:00"/>
    <m/>
    <n v="1899"/>
    <n v="112138"/>
    <x v="3"/>
    <s v="S30"/>
    <s v="SERV. MOVIL"/>
    <s v="NS091100"/>
    <s v="E41BJT"/>
    <s v="TOYOTA MOTOR MANUFACTURING DE GUANAJUATO"/>
    <s v="HIGHLANDER"/>
    <s v="ECAZA"/>
    <s v="SERV"/>
    <s v="MOV"/>
    <s v="CSN"/>
    <n v="2022"/>
    <m/>
    <x v="1"/>
    <x v="0"/>
    <x v="0"/>
    <m/>
    <m/>
    <m/>
    <m/>
    <m/>
    <n v="44978"/>
  </r>
  <r>
    <d v="2023-02-22T00:00:00"/>
    <d v="1899-12-30T08:00:00"/>
    <m/>
    <n v="5330"/>
    <n v="112152"/>
    <x v="2"/>
    <s v="S120"/>
    <s v="EXPRESS"/>
    <s v="HP613987"/>
    <s v="SP"/>
    <s v="CISNEROS PAREDES MIGUEL ANGEL"/>
    <s v="COROLLA"/>
    <s v="LALC"/>
    <d v="1899-12-30T08:30:00"/>
    <d v="1899-12-30T11:00:00"/>
    <s v="OMRG"/>
    <n v="2017"/>
    <m/>
    <x v="1"/>
    <x v="0"/>
    <x v="0"/>
    <m/>
    <m/>
    <m/>
    <m/>
    <m/>
    <n v="44979"/>
  </r>
  <r>
    <d v="2023-02-22T00:00:00"/>
    <d v="1899-12-30T08:00:00"/>
    <m/>
    <n v="5330"/>
    <n v="112205"/>
    <x v="1"/>
    <s v="S40"/>
    <m/>
    <s v="M1317932"/>
    <s v="GP8734C"/>
    <s v="CENTRO DE ACOPIO Y SOLUCIONES AMBIENTALES SA DE CV"/>
    <s v="HILUX"/>
    <s v="JFL"/>
    <d v="1899-12-30T08:30:00"/>
    <d v="1899-12-30T12:00:00"/>
    <s v="AC"/>
    <n v="2021"/>
    <m/>
    <x v="1"/>
    <x v="0"/>
    <x v="0"/>
    <m/>
    <m/>
    <m/>
    <m/>
    <m/>
    <n v="44979"/>
  </r>
  <r>
    <d v="2023-02-22T00:00:00"/>
    <d v="1899-12-30T08:15:00"/>
    <m/>
    <n v="2849"/>
    <n v="112149"/>
    <x v="0"/>
    <s v="S290 / A Y B (V. C.)"/>
    <m/>
    <s v="HK010687"/>
    <s v="GLC159D"/>
    <s v="SIGMA QUALITY ASSISTANCE SA DE CV"/>
    <s v="AVANZA"/>
    <s v="LALC"/>
    <d v="1899-12-30T09:00:00"/>
    <d v="1899-12-30T12:00:00"/>
    <s v="CEPE"/>
    <n v="2017"/>
    <m/>
    <x v="1"/>
    <x v="0"/>
    <x v="0"/>
    <m/>
    <m/>
    <m/>
    <m/>
    <m/>
    <n v="44979"/>
  </r>
  <r>
    <d v="2023-02-22T00:00:00"/>
    <d v="1899-12-30T08:15:00"/>
    <m/>
    <n v="1899"/>
    <n v="112153"/>
    <x v="0"/>
    <s v="S170"/>
    <m/>
    <s v="AW046527"/>
    <s v="GWA806B"/>
    <s v="DE SANTIAGO VELAZQUEZ TARSICIO"/>
    <s v="RAV4"/>
    <s v="ECAZA"/>
    <d v="1899-12-30T08:30:00"/>
    <d v="1899-12-30T11:00:00"/>
    <s v="GALC"/>
    <n v="2010"/>
    <m/>
    <x v="1"/>
    <x v="0"/>
    <x v="0"/>
    <m/>
    <m/>
    <m/>
    <m/>
    <m/>
    <n v="44979"/>
  </r>
  <r>
    <d v="2023-02-22T00:00:00"/>
    <d v="1899-12-30T08:30:00"/>
    <m/>
    <n v="835.2"/>
    <n v="112082"/>
    <x v="2"/>
    <s v="DIAG. POSIBLE FUGA EN FLECHA HOMOCINETICA LADO COPILOTO / DIAG. TESTIGO ENCENDIDO (PRESION DE AIRE EN LLANTAS)"/>
    <m/>
    <s v="HP593103"/>
    <s v="UKN129H"/>
    <s v="GONZALEZ DELGADO DIEGO RICARDO"/>
    <s v="COROLLA"/>
    <s v="LALC"/>
    <d v="1899-12-30T09:00:00"/>
    <s v="DIAG"/>
    <s v="FTP / JOAM"/>
    <n v="2017"/>
    <m/>
    <x v="1"/>
    <x v="0"/>
    <x v="0"/>
    <m/>
    <m/>
    <m/>
    <m/>
    <m/>
    <n v="44979"/>
  </r>
  <r>
    <d v="2023-02-22T00:00:00"/>
    <d v="1899-12-30T08:30:00"/>
    <m/>
    <n v="1899"/>
    <n v="112096"/>
    <x v="1"/>
    <s v="S310"/>
    <s v="EXPRESS"/>
    <s v="7S017338"/>
    <s v="GMD376D"/>
    <s v="LEMAIRE BORJA MARIA ESTELA IVONNE"/>
    <s v="SIENNA"/>
    <s v="JFL"/>
    <d v="1899-12-30T09:15:00"/>
    <d v="1899-12-30T12:00:00"/>
    <s v="OMRG"/>
    <n v="2007"/>
    <m/>
    <x v="1"/>
    <x v="0"/>
    <x v="2"/>
    <d v="2023-02-22T00:00:00"/>
    <s v="whats"/>
    <s v="si"/>
    <s v="Cliente ha reprogramnado su cita en 2 ocasiones y no acude se envia wehts para reprogramar su cita pero no contesta"/>
    <d v="2023-02-17T00:00:00"/>
    <n v="5"/>
  </r>
  <r>
    <d v="2023-02-22T00:00:00"/>
    <d v="1899-12-30T08:45:00"/>
    <m/>
    <n v="835.2"/>
    <s v="P-142601"/>
    <x v="2"/>
    <s v="DIAG. CAJUELA NO ABRE (COSTO EMPLEADO TOYOTA CELAYA)"/>
    <m/>
    <s v="K1178021"/>
    <s v="SP"/>
    <s v="SANCHEZ VEANA JAVIER"/>
    <s v="YARIS"/>
    <s v="LALC"/>
    <d v="1899-12-30T09:30:00"/>
    <s v="DIAG"/>
    <s v="GALC / JOAM"/>
    <n v="2016"/>
    <m/>
    <x v="1"/>
    <x v="0"/>
    <x v="0"/>
    <m/>
    <m/>
    <m/>
    <m/>
    <m/>
    <n v="44979"/>
  </r>
  <r>
    <d v="2023-02-22T00:00:00"/>
    <d v="1899-12-30T09:00:00"/>
    <m/>
    <n v="1899"/>
    <n v="112143"/>
    <x v="0"/>
    <s v="S130"/>
    <m/>
    <s v="HP570030"/>
    <s v="SP"/>
    <s v="CHAVEZ RAMIREZ FERNANDO"/>
    <s v="COROLLA"/>
    <s v="ECAZA"/>
    <d v="1899-12-30T09:15:00"/>
    <d v="1899-12-30T12:00:00"/>
    <s v="AC"/>
    <n v="2017"/>
    <m/>
    <x v="1"/>
    <x v="0"/>
    <x v="0"/>
    <m/>
    <m/>
    <m/>
    <m/>
    <m/>
    <n v="44979"/>
  </r>
  <r>
    <d v="2023-02-22T00:00:00"/>
    <d v="1899-12-30T09:00:00"/>
    <m/>
    <n v="3260"/>
    <n v="112162"/>
    <x v="2"/>
    <s v="S140"/>
    <s v="EXPRESS"/>
    <s v="FP340060"/>
    <s v="GVP381B"/>
    <s v="ARRIAGA RIVERA GUILLERMO ANDRES"/>
    <s v="COROLLA"/>
    <s v="JFL"/>
    <d v="1899-12-30T09:45:00"/>
    <d v="1899-12-30T12:00:00"/>
    <s v="OMRG"/>
    <n v="2015"/>
    <m/>
    <x v="1"/>
    <x v="0"/>
    <x v="0"/>
    <m/>
    <m/>
    <m/>
    <m/>
    <m/>
    <n v="44979"/>
  </r>
  <r>
    <d v="2023-02-22T00:00:00"/>
    <d v="1899-12-30T09:30:00"/>
    <m/>
    <n v="1899"/>
    <n v="111992"/>
    <x v="2"/>
    <s v="S10"/>
    <s v="EXPRESS"/>
    <s v="NV015591"/>
    <s v="GRS764E"/>
    <s v="VARGAS QUINTANA ANA LAURA"/>
    <s v="COROLLA CR"/>
    <s v="JFL"/>
    <d v="1899-12-30T10:05:00"/>
    <d v="1899-12-30T15:00:00"/>
    <s v="OMRG"/>
    <n v="2022"/>
    <m/>
    <x v="1"/>
    <x v="0"/>
    <x v="0"/>
    <m/>
    <m/>
    <m/>
    <m/>
    <m/>
    <n v="44979"/>
  </r>
  <r>
    <d v="2023-02-22T00:00:00"/>
    <d v="1899-12-30T09:30:00"/>
    <m/>
    <n v="3260"/>
    <n v="112120"/>
    <x v="2"/>
    <s v="S220"/>
    <s v="EXPRESS"/>
    <n v="71091810"/>
    <s v="G43BKK"/>
    <s v="CARBAJAL LOPEZ ERNESTO"/>
    <s v="YARIS"/>
    <s v="LALC"/>
    <d v="1899-12-30T10:25:00"/>
    <d v="1899-12-30T14:00:00"/>
    <s v="OMRG"/>
    <n v="2007"/>
    <m/>
    <x v="1"/>
    <x v="0"/>
    <x v="0"/>
    <m/>
    <m/>
    <m/>
    <m/>
    <m/>
    <n v="44979"/>
  </r>
  <r>
    <d v="2023-02-22T00:00:00"/>
    <d v="1899-12-30T10:00:00"/>
    <m/>
    <n v="6599"/>
    <n v="112001"/>
    <x v="3"/>
    <s v="S80"/>
    <s v="MOVIL SMA"/>
    <s v="MK012968"/>
    <s v="PEF2963"/>
    <s v="RAMIREZ AVALOS HUMBERTO FAVIO"/>
    <s v="AVANZA"/>
    <s v="ECAZA"/>
    <s v="MOV"/>
    <s v="SMA"/>
    <s v="CSN"/>
    <n v="2021"/>
    <m/>
    <x v="1"/>
    <x v="0"/>
    <x v="0"/>
    <m/>
    <m/>
    <m/>
    <m/>
    <m/>
    <n v="44979"/>
  </r>
  <r>
    <d v="2023-02-22T00:00:00"/>
    <d v="1899-12-30T10:00:00"/>
    <m/>
    <n v="2849"/>
    <n v="112167"/>
    <x v="3"/>
    <s v="S270 / A Y B"/>
    <m/>
    <s v="G0246344"/>
    <m/>
    <s v="INTEGRACION INDUSTRIAL Y COMERCIAL MILENI"/>
    <s v="HILUX"/>
    <s v="LALC"/>
    <d v="1899-12-30T10:30:00"/>
    <d v="1899-12-30T14:00:00"/>
    <s v="CEPE"/>
    <n v="2016"/>
    <m/>
    <x v="1"/>
    <x v="0"/>
    <x v="0"/>
    <m/>
    <m/>
    <m/>
    <m/>
    <m/>
    <n v="44979"/>
  </r>
  <r>
    <d v="2023-02-22T00:00:00"/>
    <d v="1899-12-30T10:15:00"/>
    <m/>
    <n v="0"/>
    <n v="112183"/>
    <x v="0"/>
    <s v="DPOK: INST. FILTRO HV / AMORT. TRASEROS / A Y B"/>
    <s v="MOVIL SMA"/>
    <s v="G3532475"/>
    <s v="UPK594C"/>
    <s v="ELGUEA VEJAR SILVIA"/>
    <s v="PRIUS"/>
    <s v="ECAZA"/>
    <s v="MOV"/>
    <s v="SMA"/>
    <s v="CSN"/>
    <n v="2016"/>
    <m/>
    <x v="1"/>
    <x v="0"/>
    <x v="0"/>
    <m/>
    <m/>
    <m/>
    <m/>
    <m/>
    <n v="44979"/>
  </r>
  <r>
    <d v="2023-02-22T00:00:00"/>
    <d v="1899-12-30T10:30:00"/>
    <m/>
    <n v="5330"/>
    <n v="112080"/>
    <x v="2"/>
    <s v="S40"/>
    <s v="EXPRESS"/>
    <s v="DU526721"/>
    <s v="GHW383C"/>
    <s v="PARAMO MUGUIRO PATRICIA DE GUADALUPE"/>
    <s v="CAMRY"/>
    <s v="LALC"/>
    <d v="1899-12-30T10:45:00"/>
    <d v="1899-12-30T17:00:00"/>
    <s v="OMRG"/>
    <n v="2013"/>
    <m/>
    <x v="1"/>
    <x v="0"/>
    <x v="0"/>
    <m/>
    <m/>
    <m/>
    <m/>
    <m/>
    <n v="44979"/>
  </r>
  <r>
    <d v="2023-02-22T00:00:00"/>
    <d v="1899-12-30T10:30:00"/>
    <m/>
    <n v="835.2"/>
    <n v="112104"/>
    <x v="2"/>
    <s v="DIAG. AMORTIGUADORES VIBRAN AL PASAR BACHES"/>
    <m/>
    <s v="FA055278"/>
    <s v="GRB152D"/>
    <s v="MOSQUEDA ROBLES CLAUDIA GUADALUPE"/>
    <s v="YARIS"/>
    <s v="JFL"/>
    <d v="1899-12-30T11:00:00"/>
    <s v="DIAG"/>
    <s v="FTP / JOAM"/>
    <n v="2015"/>
    <m/>
    <x v="1"/>
    <x v="0"/>
    <x v="3"/>
    <d v="2023-02-23T00:00:00"/>
    <s v="Llamada y Whats"/>
    <m/>
    <s v="SALIO FUERAS DE LA CIUDAD Y NO ALCANZO A LLEGAR A SU CITA"/>
    <d v="2023-02-17T00:00:00"/>
    <n v="5"/>
  </r>
  <r>
    <d v="2023-02-22T00:00:00"/>
    <d v="1899-12-30T10:30:00"/>
    <m/>
    <n v="1899"/>
    <n v="112146"/>
    <x v="1"/>
    <s v="S10"/>
    <s v="MOVIL SMA"/>
    <s v="PJ000750"/>
    <s v="SP"/>
    <s v="GARCIA GUERRA OSVALDO"/>
    <s v="COROLLA"/>
    <s v="ECAZA"/>
    <s v="MOV"/>
    <s v="SMA"/>
    <s v="CSN"/>
    <n v="2023"/>
    <m/>
    <x v="1"/>
    <x v="0"/>
    <x v="0"/>
    <m/>
    <m/>
    <m/>
    <m/>
    <m/>
    <n v="44979"/>
  </r>
  <r>
    <d v="2023-02-22T00:00:00"/>
    <d v="1899-12-30T11:00:00"/>
    <m/>
    <n v="5140"/>
    <n v="112090"/>
    <x v="1"/>
    <s v="S100"/>
    <s v="EXPRESS"/>
    <s v="FW317460"/>
    <s v="GUE629C"/>
    <s v="GRANADOS RICO EDEL"/>
    <s v="RAV4"/>
    <s v="LALC"/>
    <d v="1899-12-30T11:30:00"/>
    <d v="1899-12-30T17:00:00"/>
    <s v="OMRG"/>
    <n v="2015"/>
    <m/>
    <x v="1"/>
    <x v="0"/>
    <x v="0"/>
    <m/>
    <m/>
    <m/>
    <m/>
    <m/>
    <n v="44979"/>
  </r>
  <r>
    <d v="2023-02-22T00:00:00"/>
    <d v="1899-12-30T11:00:00"/>
    <m/>
    <n v="1899"/>
    <n v="112103"/>
    <x v="0"/>
    <s v="S110"/>
    <m/>
    <s v="H0172035"/>
    <s v="GF0545B"/>
    <s v="OCHOA LEDEZMA J. VITALINO"/>
    <s v="HILUX"/>
    <s v="JFL"/>
    <d v="1899-12-30T11:15:00"/>
    <d v="1899-12-30T17:00:00"/>
    <s v="AC"/>
    <n v="2017"/>
    <m/>
    <x v="1"/>
    <x v="0"/>
    <x v="0"/>
    <m/>
    <m/>
    <m/>
    <m/>
    <m/>
    <n v="44979"/>
  </r>
  <r>
    <d v="2023-02-22T00:00:00"/>
    <d v="1899-12-30T11:00:00"/>
    <m/>
    <n v="6279"/>
    <n v="112176"/>
    <x v="2"/>
    <s v="S270 / CAMBIO DE BALATAS DELANTERAS / REEMP. DE GOMAS LIMPIADORAS / REEMP. BANDA ACC (V.C.)"/>
    <m/>
    <s v="K1058730"/>
    <s v="GF5216B"/>
    <s v="JESSMIDAN S.A DE C.V."/>
    <s v="HILUXD"/>
    <s v="ECAZA"/>
    <d v="1899-12-30T11:30:00"/>
    <d v="1899-12-30T14:00:00"/>
    <s v="CEPE"/>
    <n v="2019"/>
    <m/>
    <x v="1"/>
    <x v="0"/>
    <x v="0"/>
    <m/>
    <m/>
    <m/>
    <m/>
    <m/>
    <n v="44979"/>
  </r>
  <r>
    <d v="2023-02-22T00:00:00"/>
    <d v="1899-12-30T11:00:00"/>
    <m/>
    <n v="6599"/>
    <n v="112177"/>
    <x v="0"/>
    <s v="S80"/>
    <m/>
    <s v="HS812585"/>
    <s v="GRT499C"/>
    <s v="OLVERA CARDOSO LUIS MANUEL"/>
    <s v="SIENNA"/>
    <s v="ECAZA"/>
    <d v="1899-12-30T11:15:00"/>
    <d v="1899-12-30T14:00:00"/>
    <s v="GALC"/>
    <n v="2017"/>
    <m/>
    <x v="1"/>
    <x v="0"/>
    <x v="6"/>
    <d v="2023-03-01T00:00:00"/>
    <s v="whats"/>
    <s v="si"/>
    <s v="no va alcanzar a llegra, pide re agendar"/>
    <d v="2023-02-21T00:00:00"/>
    <n v="1"/>
  </r>
  <r>
    <d v="2023-02-22T00:00:00"/>
    <d v="1899-12-30T11:15:00"/>
    <m/>
    <n v="5330"/>
    <n v="112180"/>
    <x v="0"/>
    <s v="S40"/>
    <s v="MOVIL SMA"/>
    <s v="M1321511"/>
    <s v="SX4179A"/>
    <s v="GONZALEZ BARRIOS DENIA GUADALUPE"/>
    <s v="HILUX"/>
    <s v="ECAZA"/>
    <s v="MOV"/>
    <s v="SMA"/>
    <s v="CSN"/>
    <n v="2021"/>
    <m/>
    <x v="1"/>
    <x v="0"/>
    <x v="0"/>
    <m/>
    <m/>
    <m/>
    <m/>
    <m/>
    <n v="44979"/>
  </r>
  <r>
    <d v="2023-02-22T00:00:00"/>
    <d v="1899-12-30T11:30:00"/>
    <m/>
    <n v="2849"/>
    <n v="112184"/>
    <x v="1"/>
    <s v="S10 / A Y B"/>
    <s v="MOVIL SMA"/>
    <s v="MU028118"/>
    <s v="SP"/>
    <s v="CONSULTORIA ESPECIALIZADA DE SAN MIGUEL D"/>
    <s v="RAV4"/>
    <s v="ECAZA"/>
    <s v="MOV"/>
    <s v="SMA"/>
    <s v="CSN"/>
    <n v="2021"/>
    <m/>
    <x v="1"/>
    <x v="0"/>
    <x v="0"/>
    <m/>
    <m/>
    <m/>
    <m/>
    <m/>
    <n v="44979"/>
  </r>
  <r>
    <d v="2023-02-22T00:00:00"/>
    <d v="1899-12-30T11:30:00"/>
    <m/>
    <n v="5140"/>
    <n v="112188"/>
    <x v="1"/>
    <s v="S100"/>
    <s v="EXPRESS"/>
    <s v="KD039970"/>
    <s v="GYD772D"/>
    <s v="COMERCIALIZADORA MORENO DEL BAJIO SA DE C"/>
    <s v="RAV419-"/>
    <s v="JFL"/>
    <d v="1899-12-30T12:00:00"/>
    <d v="1899-12-30T18:00:00"/>
    <s v="OMRG"/>
    <n v="2019"/>
    <m/>
    <x v="1"/>
    <x v="0"/>
    <x v="0"/>
    <m/>
    <m/>
    <m/>
    <m/>
    <m/>
    <n v="44979"/>
  </r>
  <r>
    <d v="2023-02-22T00:00:00"/>
    <d v="1899-12-30T12:00:00"/>
    <m/>
    <n v="0"/>
    <n v="112191"/>
    <x v="0"/>
    <s v="DPOK: INST. ABRAZADERA DE BATERIA (SIN COSTO DE MANO DE OBRA AUTORIZADO POR G.S.)"/>
    <s v="MOVIL SMA"/>
    <s v="FW310379"/>
    <s v="GNS226D"/>
    <s v="PEREZ SALDAÑA ROBERTO"/>
    <s v="RAV4"/>
    <s v="ECAZA"/>
    <s v="MOV"/>
    <s v="SMA"/>
    <s v="CSN"/>
    <n v="2015"/>
    <m/>
    <x v="1"/>
    <x v="0"/>
    <x v="0"/>
    <m/>
    <m/>
    <m/>
    <m/>
    <m/>
    <n v="44979"/>
  </r>
  <r>
    <d v="2023-02-22T00:00:00"/>
    <d v="1899-12-30T12:00:00"/>
    <m/>
    <n v="5330"/>
    <n v="112195"/>
    <x v="2"/>
    <s v="S40"/>
    <s v="EXPRESS"/>
    <s v="M1221340"/>
    <s v="GSV531E"/>
    <s v="BARRIENTOS SOLORZANO EDGAR RAMIRO"/>
    <s v="YARIS"/>
    <s v="JFL"/>
    <d v="1899-12-30T12:45:00"/>
    <d v="1899-12-30T18:00:00"/>
    <s v="OMRG"/>
    <n v="2021"/>
    <m/>
    <x v="1"/>
    <x v="0"/>
    <x v="3"/>
    <d v="2023-02-22T00:00:00"/>
    <s v="Llamada y Whats"/>
    <s v="si"/>
    <s v="POR FALTA DE RECURSO ECONOMICO"/>
    <d v="2023-02-21T00:00:00"/>
    <n v="1"/>
  </r>
  <r>
    <d v="2023-02-22T00:00:00"/>
    <d v="1899-12-30T12:30:00"/>
    <m/>
    <n v="0"/>
    <n v="112193"/>
    <x v="0"/>
    <s v="INST. KIT DE TUERCAS DE SEGURIDAD (SIN COSTO PARA EL CLIENTE, AUTORIZA G.S.)"/>
    <s v="MOVIL SMA"/>
    <s v="MW152651"/>
    <s v="GH12345"/>
    <s v="SEDFAR S DE RL DE CV"/>
    <s v="RAV419-"/>
    <s v="ECAZA"/>
    <s v="MOV"/>
    <s v="SMA"/>
    <s v="CSN"/>
    <n v="2021"/>
    <m/>
    <x v="1"/>
    <x v="0"/>
    <x v="0"/>
    <m/>
    <m/>
    <m/>
    <m/>
    <m/>
    <n v="44979"/>
  </r>
  <r>
    <d v="2023-02-22T00:00:00"/>
    <d v="1899-12-30T13:00:00"/>
    <m/>
    <n v="5330"/>
    <n v="112174"/>
    <x v="2"/>
    <s v="S40"/>
    <s v="EXPRESS"/>
    <s v="MW120683"/>
    <s v="GJW756D"/>
    <s v="VAZQUEZ LAGUNES SERGIO"/>
    <s v="RAV419-"/>
    <s v="LALC"/>
    <d v="1899-12-30T13:30:00"/>
    <d v="1899-12-30T18:00:00"/>
    <s v="OMRG"/>
    <n v="2021"/>
    <m/>
    <x v="1"/>
    <x v="0"/>
    <x v="0"/>
    <m/>
    <m/>
    <m/>
    <m/>
    <m/>
    <n v="44979"/>
  </r>
  <r>
    <d v="2023-02-22T00:00:00"/>
    <d v="1899-12-30T15:30:00"/>
    <m/>
    <n v="835.2"/>
    <n v="112159"/>
    <x v="0"/>
    <s v="DIAG. SE DESCONECTA LA USB / DIAG. TRUENAN LAS VELOCIDADES POR LAS MAÑANAS"/>
    <m/>
    <s v="N1333002"/>
    <s v="GU1300C"/>
    <s v="NAVA PEREZ RUBEN"/>
    <s v="HILUX"/>
    <s v="JFL"/>
    <s v="SOLO SE"/>
    <s v="RECIBE"/>
    <s v="GALC / JOAM"/>
    <n v="2022"/>
    <m/>
    <x v="1"/>
    <x v="0"/>
    <x v="0"/>
    <m/>
    <m/>
    <m/>
    <m/>
    <m/>
    <n v="44979"/>
  </r>
  <r>
    <d v="2023-02-23T00:00:00"/>
    <d v="1899-12-30T08:00:00"/>
    <m/>
    <n v="1899"/>
    <n v="112127"/>
    <x v="2"/>
    <s v="S70"/>
    <s v="EXPRESS"/>
    <s v="LJ004199"/>
    <s v="65L551"/>
    <s v="VENTURA RAYA ROBERTO"/>
    <s v="COROLLA HV"/>
    <s v="JFL"/>
    <d v="1899-12-30T08:30:00"/>
    <d v="1899-12-30T11:00:00"/>
    <s v="OMRG"/>
    <n v="2020"/>
    <m/>
    <x v="1"/>
    <x v="0"/>
    <x v="0"/>
    <m/>
    <m/>
    <m/>
    <m/>
    <m/>
    <n v="44980"/>
  </r>
  <r>
    <d v="2023-02-23T00:00:00"/>
    <d v="1899-12-30T08:00:00"/>
    <m/>
    <n v="5330"/>
    <n v="112128"/>
    <x v="3"/>
    <s v="S40"/>
    <m/>
    <s v="M1316738"/>
    <s v="GH7000C"/>
    <s v="CASTILLO PALACIOS LICURGO EPAMINONDAS"/>
    <s v="HILUX"/>
    <s v="LALC"/>
    <d v="1899-12-30T08:30:00"/>
    <d v="1899-12-30T11:00:00"/>
    <s v="FTP"/>
    <n v="2021"/>
    <m/>
    <x v="1"/>
    <x v="0"/>
    <x v="0"/>
    <m/>
    <m/>
    <m/>
    <m/>
    <m/>
    <n v="44980"/>
  </r>
  <r>
    <d v="2023-02-23T00:00:00"/>
    <d v="1899-12-30T08:00:00"/>
    <m/>
    <n v="1899"/>
    <n v="112196"/>
    <x v="3"/>
    <s v="S70"/>
    <m/>
    <s v="MP269864"/>
    <s v="GLB330E"/>
    <s v="RUIZ CHAVEZ BRIANDA ROSARIO"/>
    <s v="COROLLA"/>
    <s v="ECAZA"/>
    <d v="1899-12-30T08:15:00"/>
    <d v="1899-12-30T17:00:00"/>
    <s v="FTP"/>
    <n v="2021"/>
    <m/>
    <x v="1"/>
    <x v="0"/>
    <x v="0"/>
    <m/>
    <m/>
    <m/>
    <m/>
    <m/>
    <n v="44980"/>
  </r>
  <r>
    <d v="2023-02-23T00:00:00"/>
    <d v="1899-12-30T08:15:00"/>
    <m/>
    <n v="1899"/>
    <n v="112171"/>
    <x v="2"/>
    <s v="S250"/>
    <s v="EXPRESS"/>
    <s v="BK004200"/>
    <s v="GVP845B"/>
    <s v="CASTILLEJOS GALLEGOS CLARA LUZ"/>
    <s v="AVANZA"/>
    <s v="LALC"/>
    <d v="1899-12-30T08:50:00"/>
    <d v="1899-12-30T11:00:00"/>
    <s v="OMRG"/>
    <n v="2011"/>
    <m/>
    <x v="1"/>
    <x v="0"/>
    <x v="0"/>
    <m/>
    <m/>
    <m/>
    <m/>
    <m/>
    <n v="44980"/>
  </r>
  <r>
    <d v="2023-02-23T00:00:00"/>
    <d v="1899-12-30T08:15:00"/>
    <m/>
    <n v="0"/>
    <n v="112228"/>
    <x v="0"/>
    <s v="A Y F (INST. FILTRO DE MOTOR (CTE. TRAERÁ LAS REFACCIONES) (EMPLEADO TOYOTA CELAYA)"/>
    <m/>
    <s v="HR054760"/>
    <s v="GTR089E"/>
    <s v="LEDESMA ZAVALA JUNIOR ALEJANDRO"/>
    <s v="SEAT"/>
    <s v="JFL"/>
    <d v="1899-12-30T08:30:00"/>
    <d v="1899-12-30T11:00:00"/>
    <s v="CEPE"/>
    <n v="2017"/>
    <m/>
    <x v="1"/>
    <x v="0"/>
    <x v="0"/>
    <m/>
    <m/>
    <m/>
    <m/>
    <m/>
    <n v="44980"/>
  </r>
  <r>
    <d v="2023-02-23T00:00:00"/>
    <d v="1899-12-30T08:30:00"/>
    <m/>
    <n v="0"/>
    <n v="112215"/>
    <x v="0"/>
    <s v="DPOK: REEMP SENSOR DE OXIGENO / REEMP DE OXIGENO"/>
    <m/>
    <s v="GS736652"/>
    <s v="GPU419D"/>
    <s v="BACA ROMERO GILBERTO"/>
    <s v="SIENNA"/>
    <s v="LALC"/>
    <d v="1899-12-30T09:00:00"/>
    <d v="1899-12-30T14:00:00"/>
    <s v="CSN"/>
    <n v="2016"/>
    <m/>
    <x v="1"/>
    <x v="0"/>
    <x v="0"/>
    <m/>
    <m/>
    <m/>
    <m/>
    <m/>
    <n v="44980"/>
  </r>
  <r>
    <d v="2023-02-23T00:00:00"/>
    <d v="1899-12-30T08:30:00"/>
    <m/>
    <n v="1899"/>
    <n v="112218"/>
    <x v="0"/>
    <s v="S70"/>
    <m/>
    <s v="KJ009844"/>
    <s v="02F769"/>
    <s v="MUÑOZ TORRES JOSE CUTBERTO"/>
    <s v="RAV4 HV"/>
    <s v="JFL"/>
    <d v="1899-12-30T08:45:00"/>
    <d v="1899-12-30T11:30:00"/>
    <s v="AC"/>
    <n v="2019"/>
    <m/>
    <x v="1"/>
    <x v="0"/>
    <x v="0"/>
    <m/>
    <m/>
    <m/>
    <m/>
    <m/>
    <n v="44980"/>
  </r>
  <r>
    <d v="2023-02-23T00:00:00"/>
    <d v="1899-12-30T08:30:00"/>
    <m/>
    <n v="1899"/>
    <n v="112231"/>
    <x v="2"/>
    <s v="S90"/>
    <s v="EXPRESS"/>
    <s v="K1405442"/>
    <s v="GT4850B"/>
    <s v="AGRICOLA COMERCIAL VICTORIA SPR DE RL"/>
    <s v="HILUX"/>
    <s v="ECAZA"/>
    <d v="1899-12-30T09:30:00"/>
    <d v="1899-12-30T11:30:00"/>
    <s v="OMRG"/>
    <n v="2019"/>
    <m/>
    <x v="1"/>
    <x v="0"/>
    <x v="0"/>
    <m/>
    <m/>
    <m/>
    <m/>
    <m/>
    <n v="44980"/>
  </r>
  <r>
    <d v="2023-02-23T00:00:00"/>
    <d v="1899-12-30T09:00:00"/>
    <m/>
    <n v="3260"/>
    <n v="112101"/>
    <x v="3"/>
    <s v="S60"/>
    <m/>
    <s v="NW253105"/>
    <s v="GNJ115E"/>
    <s v="CERON ULLOA MONSERRATH"/>
    <s v="RAV419-"/>
    <s v="LALC"/>
    <d v="1899-12-30T09:50:00"/>
    <d v="1899-12-30T12:00:00"/>
    <s v="AC"/>
    <n v="2022"/>
    <m/>
    <x v="1"/>
    <x v="0"/>
    <x v="0"/>
    <m/>
    <m/>
    <m/>
    <m/>
    <m/>
    <n v="44980"/>
  </r>
  <r>
    <d v="2023-02-23T00:00:00"/>
    <d v="1899-12-30T09:00:00"/>
    <m/>
    <n v="1899"/>
    <n v="112186"/>
    <x v="2"/>
    <s v="S150"/>
    <s v="EXPRESS"/>
    <s v="FP342235"/>
    <s v="GTG525A"/>
    <s v="MANDUJANO ESTRADA ILSE GEORGINA"/>
    <s v="COROLLA"/>
    <s v="JFL"/>
    <d v="1899-12-30T09:10:00"/>
    <d v="1899-12-30T12:00:00"/>
    <s v="OMRG"/>
    <n v="2015"/>
    <m/>
    <x v="1"/>
    <x v="0"/>
    <x v="0"/>
    <m/>
    <m/>
    <m/>
    <m/>
    <m/>
    <n v="44980"/>
  </r>
  <r>
    <d v="2023-02-23T00:00:00"/>
    <d v="1899-12-30T09:00:00"/>
    <m/>
    <n v="1899"/>
    <n v="112204"/>
    <x v="0"/>
    <s v="S170"/>
    <m/>
    <s v="HW557575"/>
    <s v="GMW142E"/>
    <s v="ARTE COMUNICACION Y VIDA AC"/>
    <s v="RAV4"/>
    <s v="ECAZA"/>
    <d v="1899-12-30T09:15:00"/>
    <d v="1899-12-30T11:30:00"/>
    <s v="CEPE"/>
    <n v="2017"/>
    <m/>
    <x v="1"/>
    <x v="0"/>
    <x v="9"/>
    <d v="2023-03-01T00:00:00"/>
    <s v="whats"/>
    <s v="si"/>
    <s v="la iocupi por tema de trabajo el marca despues"/>
    <d v="2023-02-17T00:00:00"/>
    <n v="6"/>
  </r>
  <r>
    <d v="2023-02-23T00:00:00"/>
    <d v="1899-12-30T09:30:00"/>
    <m/>
    <n v="1899"/>
    <n v="112213"/>
    <x v="3"/>
    <s v="S10"/>
    <s v="EXPRESS"/>
    <s v="PT118357"/>
    <s v="SP"/>
    <s v="MENDOZA FLORES MARTIN"/>
    <s v="TACOMA"/>
    <s v="LALC"/>
    <d v="1899-12-30T09:50:00"/>
    <d v="1899-12-30T14:00:00"/>
    <s v="OMRG"/>
    <n v="2023"/>
    <m/>
    <x v="1"/>
    <x v="0"/>
    <x v="0"/>
    <m/>
    <m/>
    <m/>
    <m/>
    <m/>
    <n v="44980"/>
  </r>
  <r>
    <d v="2023-02-23T00:00:00"/>
    <d v="1899-12-30T10:00:00"/>
    <m/>
    <n v="5330"/>
    <n v="112175"/>
    <x v="1"/>
    <s v="S40"/>
    <s v="EXPRESS"/>
    <s v="MW163123"/>
    <s v="GKC338E"/>
    <s v="HURTADO SANCHEZ ANA MARIA"/>
    <s v="RAV419-"/>
    <s v="JFL"/>
    <d v="1899-12-30T10:20:00"/>
    <d v="1899-12-30T17:00:00"/>
    <s v="OMRG"/>
    <n v="2021"/>
    <m/>
    <x v="1"/>
    <x v="0"/>
    <x v="0"/>
    <m/>
    <m/>
    <m/>
    <m/>
    <m/>
    <n v="44980"/>
  </r>
  <r>
    <d v="2023-02-23T00:00:00"/>
    <d v="1899-12-30T10:00:00"/>
    <m/>
    <n v="1899"/>
    <n v="112221"/>
    <x v="1"/>
    <s v="S10"/>
    <m/>
    <s v="N3013705"/>
    <s v="SP"/>
    <s v="SOLIS ULLOA JORGE HUGO"/>
    <s v="COROLLA"/>
    <s v="LALC"/>
    <d v="1899-12-30T10:30:00"/>
    <d v="1899-12-30T14:00:00"/>
    <s v="AC"/>
    <n v="2022"/>
    <m/>
    <x v="1"/>
    <x v="0"/>
    <x v="0"/>
    <m/>
    <m/>
    <m/>
    <m/>
    <m/>
    <n v="44980"/>
  </r>
  <r>
    <d v="2023-02-23T00:00:00"/>
    <d v="1899-12-30T10:30:00"/>
    <m/>
    <n v="6599"/>
    <n v="112028"/>
    <x v="1"/>
    <s v="S80"/>
    <s v="EXPRESS"/>
    <s v="D5642897"/>
    <s v="GJG976E"/>
    <s v="PERRUSQUIA RODRIGUEZ MAURO"/>
    <s v="PRIUS"/>
    <s v="JFL"/>
    <d v="1899-12-30T10:45:00"/>
    <d v="1899-12-30T14:00:00"/>
    <s v="OMRG"/>
    <n v="2013"/>
    <m/>
    <x v="1"/>
    <x v="0"/>
    <x v="0"/>
    <m/>
    <m/>
    <m/>
    <m/>
    <m/>
    <n v="44980"/>
  </r>
  <r>
    <d v="2023-02-23T00:00:00"/>
    <d v="1899-12-30T10:30:00"/>
    <m/>
    <n v="1899"/>
    <n v="112097"/>
    <x v="0"/>
    <s v="S70"/>
    <m/>
    <s v="L0723369"/>
    <s v="GR2215A"/>
    <s v="SERRANO SANCHEZ MARIELA CORAL"/>
    <s v="HILUXD"/>
    <s v="ECAZA"/>
    <d v="1899-12-30T11:15:00"/>
    <d v="1899-12-30T17:00:00"/>
    <s v="AC"/>
    <n v="2020"/>
    <m/>
    <x v="1"/>
    <x v="0"/>
    <x v="0"/>
    <m/>
    <m/>
    <m/>
    <m/>
    <m/>
    <n v="44980"/>
  </r>
  <r>
    <d v="2023-02-23T00:00:00"/>
    <d v="1899-12-30T11:00:00"/>
    <m/>
    <n v="1899"/>
    <n v="112179"/>
    <x v="2"/>
    <s v="S110"/>
    <s v="EXPRESS"/>
    <s v="GP534982"/>
    <s v="GMB253D"/>
    <s v="CHAIRES MANRIQUEZ GABRIEL"/>
    <s v="COROLLA"/>
    <s v="JFL"/>
    <d v="1899-12-30T11:30:00"/>
    <d v="1899-12-30T14:00:00"/>
    <s v="OMRG"/>
    <n v="2016"/>
    <m/>
    <x v="1"/>
    <x v="0"/>
    <x v="0"/>
    <m/>
    <m/>
    <m/>
    <m/>
    <m/>
    <n v="44980"/>
  </r>
  <r>
    <d v="2023-02-23T00:00:00"/>
    <d v="1899-12-30T11:00:00"/>
    <m/>
    <n v="1899"/>
    <n v="112182"/>
    <x v="3"/>
    <s v="S30"/>
    <m/>
    <s v="M1225798"/>
    <s v="GYS889D"/>
    <s v="MARTINEZ ARRIAGA MARIA ALICIA"/>
    <s v="YARIS"/>
    <s v="LALC"/>
    <d v="1899-12-30T11:15:00"/>
    <d v="1899-12-30T14:00:00"/>
    <s v="CEPE"/>
    <n v="2021"/>
    <m/>
    <x v="1"/>
    <x v="0"/>
    <x v="0"/>
    <m/>
    <m/>
    <m/>
    <m/>
    <m/>
    <n v="44980"/>
  </r>
  <r>
    <d v="2023-02-23T00:00:00"/>
    <d v="1899-12-30T11:00:00"/>
    <m/>
    <n v="5330"/>
    <n v="112227"/>
    <x v="2"/>
    <s v="S40"/>
    <s v="EXPRESS"/>
    <s v="N4200445"/>
    <s v="GC6779D"/>
    <s v="HIGH LAND GREENS S DE RL DE CV"/>
    <s v="HILUXD"/>
    <s v="ECAZA"/>
    <d v="1899-12-30T12:00:00"/>
    <d v="1899-12-30T16:00:00"/>
    <s v="OMRG"/>
    <n v="2022"/>
    <m/>
    <x v="1"/>
    <x v="0"/>
    <x v="0"/>
    <m/>
    <m/>
    <m/>
    <m/>
    <m/>
    <n v="44980"/>
  </r>
  <r>
    <d v="2023-02-23T00:00:00"/>
    <d v="1899-12-30T11:30:00"/>
    <m/>
    <n v="1899"/>
    <n v="112216"/>
    <x v="0"/>
    <s v="S90"/>
    <m/>
    <s v="JP755776"/>
    <s v="GYT165B"/>
    <s v="CORTEZ GARCIA BLANCA ESTELA"/>
    <s v="COROLLA"/>
    <s v="LALC"/>
    <d v="1899-12-30T12:00:00"/>
    <d v="1899-12-30T16:00:00"/>
    <s v="CEPE"/>
    <n v="2018"/>
    <m/>
    <x v="1"/>
    <x v="0"/>
    <x v="0"/>
    <m/>
    <m/>
    <m/>
    <m/>
    <m/>
    <n v="44980"/>
  </r>
  <r>
    <d v="2023-02-23T00:00:00"/>
    <d v="1899-12-30T11:30:00"/>
    <m/>
    <n v="1899"/>
    <n v="112224"/>
    <x v="2"/>
    <s v="S290"/>
    <m/>
    <s v="FM191272"/>
    <s v="FZ2070C"/>
    <s v="QUIÑONES LUNA SERVANDO"/>
    <s v="TACOMA"/>
    <s v="ECAZA"/>
    <d v="1899-12-30T12:00:00"/>
    <d v="1899-12-30T16:00:00"/>
    <s v="AC"/>
    <n v="2015"/>
    <m/>
    <x v="1"/>
    <x v="0"/>
    <x v="0"/>
    <m/>
    <m/>
    <m/>
    <m/>
    <m/>
    <n v="44980"/>
  </r>
  <r>
    <d v="2023-02-23T00:00:00"/>
    <d v="1899-12-30T12:30:00"/>
    <m/>
    <n v="835.2"/>
    <n v="112217"/>
    <x v="1"/>
    <s v="DIAG. RUIDO AL ACELERAR"/>
    <m/>
    <s v="HU657137"/>
    <s v="GUW993C"/>
    <s v="GUTIERREZ CASTAÑEDA ZHELFA ROSALINA"/>
    <s v="CAMRY"/>
    <s v="JFL"/>
    <d v="1899-12-30T13:00:00"/>
    <s v="DIAG"/>
    <s v="FTP / JOAM"/>
    <n v="2017"/>
    <m/>
    <x v="1"/>
    <x v="0"/>
    <x v="0"/>
    <m/>
    <m/>
    <m/>
    <m/>
    <m/>
    <n v="44980"/>
  </r>
  <r>
    <d v="2023-02-23T00:00:00"/>
    <d v="1899-12-30T14:00:00"/>
    <m/>
    <n v="0"/>
    <n v="112066"/>
    <x v="3"/>
    <s v="CONFIG DE LLAVE"/>
    <s v="REC. A DOMICILIO"/>
    <s v="EP045716"/>
    <s v="N24BGE"/>
    <s v="ALVARADO SORIA MARYCARMEN"/>
    <s v="COROLLA"/>
    <s v="JFL"/>
    <d v="1899-12-30T14:00:00"/>
    <s v="SE QUEDA"/>
    <s v="FTP"/>
    <n v="2014"/>
    <m/>
    <x v="1"/>
    <x v="0"/>
    <x v="0"/>
    <m/>
    <m/>
    <m/>
    <m/>
    <m/>
    <n v="44980"/>
  </r>
  <r>
    <d v="2023-02-23T00:00:00"/>
    <d v="1899-12-30T14:15:00"/>
    <m/>
    <n v="0"/>
    <n v="112069"/>
    <x v="3"/>
    <s v="INST. 20TA03"/>
    <s v="REC. A DOM / CAMPAÑA"/>
    <s v="EP045716"/>
    <s v="N24BGE"/>
    <s v="ALVARADO SORIA MARYCARMEN"/>
    <s v="COROLLA"/>
    <s v="JFL"/>
    <d v="1899-12-30T16:00:00"/>
    <s v="SE QUEDA"/>
    <s v="EXTERNO"/>
    <n v="2014"/>
    <m/>
    <x v="1"/>
    <x v="0"/>
    <x v="0"/>
    <m/>
    <m/>
    <m/>
    <m/>
    <m/>
    <n v="44980"/>
  </r>
  <r>
    <d v="2023-02-23T00:00:00"/>
    <d v="1899-12-30T15:30:00"/>
    <m/>
    <n v="1899"/>
    <n v="112230"/>
    <x v="2"/>
    <s v="S10"/>
    <m/>
    <s v="P0006637"/>
    <s v="SP"/>
    <s v="RAMOS PEREZ GABRIEL"/>
    <s v="YARIS"/>
    <s v="ECAZA"/>
    <d v="1899-12-30T16:00:00"/>
    <d v="1899-12-30T18:00:00"/>
    <s v="CSN"/>
    <n v="2023"/>
    <m/>
    <x v="1"/>
    <x v="0"/>
    <x v="0"/>
    <m/>
    <m/>
    <m/>
    <m/>
    <m/>
    <n v="44980"/>
  </r>
  <r>
    <d v="2023-02-23T00:00:00"/>
    <d v="1899-12-30T17:00:00"/>
    <m/>
    <n v="5140"/>
    <n v="112119"/>
    <x v="2"/>
    <s v="S300 / REEMP. ACEITE DE TRANSM (CON FILTROS Y EMPAQUES) (SOLO SE RECIBE) (CITA DE ERIKA)"/>
    <m/>
    <s v="L0721095"/>
    <s v="GD1013B"/>
    <s v="EXPOR SAN ANTONIO SA DE CV"/>
    <s v="HILUXD"/>
    <s v="ECAZA"/>
    <s v="SOLO SE "/>
    <s v="RECIBE"/>
    <s v="FTP"/>
    <n v="2020"/>
    <m/>
    <x v="1"/>
    <x v="0"/>
    <x v="0"/>
    <m/>
    <m/>
    <m/>
    <m/>
    <m/>
    <n v="44980"/>
  </r>
  <r>
    <d v="2023-02-24T00:00:00"/>
    <d v="1899-12-30T08:00:00"/>
    <m/>
    <n v="5330"/>
    <n v="111744"/>
    <x v="0"/>
    <s v="S40"/>
    <s v="EXPRESS"/>
    <s v="LP100233"/>
    <s v="GUW851C"/>
    <s v="NUÑEZ GARCIA SANTIAGO"/>
    <s v="COROLLA"/>
    <s v="ECAZA"/>
    <d v="1899-12-30T09:00:00"/>
    <d v="1899-12-30T11:00:00"/>
    <s v="OMRG"/>
    <n v="2020"/>
    <m/>
    <x v="1"/>
    <x v="0"/>
    <x v="0"/>
    <m/>
    <m/>
    <m/>
    <m/>
    <m/>
    <n v="44981"/>
  </r>
  <r>
    <d v="2023-02-24T00:00:00"/>
    <d v="1899-12-30T08:00:00"/>
    <m/>
    <n v="1899"/>
    <n v="112209"/>
    <x v="0"/>
    <s v="S50"/>
    <m/>
    <s v="N0065380"/>
    <s v="GD1762D"/>
    <s v="EXPOR SAN ANTONIO SA DE CV"/>
    <s v="HILUXD"/>
    <s v="LALC"/>
    <d v="1899-12-30T09:00:00"/>
    <d v="1899-12-30T11:00:00"/>
    <s v="GALC"/>
    <n v="2022"/>
    <m/>
    <x v="1"/>
    <x v="0"/>
    <x v="0"/>
    <m/>
    <m/>
    <m/>
    <m/>
    <m/>
    <n v="44981"/>
  </r>
  <r>
    <d v="2023-02-24T00:00:00"/>
    <d v="1899-12-30T08:15:00"/>
    <m/>
    <n v="1899"/>
    <n v="112043"/>
    <x v="3"/>
    <s v="S110"/>
    <m/>
    <s v="H3570320"/>
    <s v="65L060"/>
    <s v="RUIZ ORTEGA JAVIER"/>
    <s v="PRIUS16-"/>
    <s v="LALC"/>
    <d v="1899-12-30T09:00:00"/>
    <d v="1899-12-30T12:00:00"/>
    <s v="OMRG"/>
    <n v="2017"/>
    <m/>
    <x v="1"/>
    <x v="0"/>
    <x v="0"/>
    <m/>
    <m/>
    <m/>
    <m/>
    <m/>
    <n v="44981"/>
  </r>
  <r>
    <d v="2023-02-24T00:00:00"/>
    <d v="1899-12-30T08:15:00"/>
    <m/>
    <n v="6599"/>
    <n v="112151"/>
    <x v="2"/>
    <s v="S80"/>
    <s v="EXPRESS"/>
    <s v="M0042757"/>
    <s v="GP1514C"/>
    <s v="EXPOR SAN ANTONIO SA DE CV"/>
    <s v="HILUXD"/>
    <s v="JFL"/>
    <d v="1899-12-30T09:50:00"/>
    <d v="1899-12-30T12:00:00"/>
    <s v="OMRG"/>
    <n v="2021"/>
    <m/>
    <x v="1"/>
    <x v="0"/>
    <x v="0"/>
    <m/>
    <m/>
    <m/>
    <m/>
    <m/>
    <n v="44981"/>
  </r>
  <r>
    <d v="2023-02-24T00:00:00"/>
    <d v="1899-12-30T08:30:00"/>
    <m/>
    <n v="1899"/>
    <n v="111857"/>
    <x v="2"/>
    <s v="S150"/>
    <m/>
    <s v="FS536651"/>
    <s v="GTG392D"/>
    <s v="LUCIO MARTINEZ FRANCISCO"/>
    <s v="SIENNA"/>
    <s v="LALC"/>
    <d v="1899-12-30T10:50:00"/>
    <d v="1899-12-30T14:00:00"/>
    <s v="OMRG"/>
    <n v="2015"/>
    <m/>
    <x v="1"/>
    <x v="0"/>
    <x v="0"/>
    <m/>
    <m/>
    <m/>
    <m/>
    <m/>
    <n v="44981"/>
  </r>
  <r>
    <d v="2023-02-24T00:00:00"/>
    <d v="1899-12-30T08:30:00"/>
    <m/>
    <n v="7074"/>
    <n v="111959"/>
    <x v="3"/>
    <s v="S160 / ALINEACIÓN / AJUSTE DE CHISGUETEROS (ESTÁ MUY ARRIBA)"/>
    <m/>
    <s v="EP091739"/>
    <s v="GWB518B"/>
    <s v="MIGUEL ANGEL ALVAREZ MANDUJANO"/>
    <s v="COROLLA"/>
    <s v="JFL"/>
    <d v="1899-12-30T10:30:00"/>
    <d v="1899-12-30T14:00:00"/>
    <s v="AC / CAAA"/>
    <n v="2014"/>
    <m/>
    <x v="1"/>
    <x v="0"/>
    <x v="0"/>
    <m/>
    <m/>
    <m/>
    <m/>
    <m/>
    <n v="44981"/>
  </r>
  <r>
    <d v="2023-02-24T00:00:00"/>
    <d v="1899-12-30T08:30:00"/>
    <m/>
    <n v="3260"/>
    <n v="112165"/>
    <x v="1"/>
    <s v="S20"/>
    <s v="EXPRESS"/>
    <s v="N1331215"/>
    <s v="GT7718C"/>
    <s v="TOCHE FLORES JULIO CESAR"/>
    <s v="HILUX"/>
    <s v="ECAZA"/>
    <d v="1899-12-30T10:30:00"/>
    <d v="1899-12-30T14:00:00"/>
    <s v="OMRG"/>
    <n v="2022"/>
    <m/>
    <x v="1"/>
    <x v="0"/>
    <x v="0"/>
    <m/>
    <m/>
    <m/>
    <m/>
    <m/>
    <n v="44981"/>
  </r>
  <r>
    <d v="2023-02-24T00:00:00"/>
    <d v="1899-12-30T08:45:00"/>
    <m/>
    <n v="1899"/>
    <n v="112160"/>
    <x v="0"/>
    <s v="S110"/>
    <m/>
    <s v="HK019849"/>
    <s v="GRT647C"/>
    <s v="ARVIZU RAZO NOEMI"/>
    <s v="AVANZA"/>
    <s v="JFL"/>
    <d v="1899-12-30T09:00:00"/>
    <d v="1899-12-30T11:00:00"/>
    <s v="CAAA"/>
    <n v="2017"/>
    <m/>
    <x v="1"/>
    <x v="0"/>
    <x v="0"/>
    <m/>
    <m/>
    <m/>
    <m/>
    <m/>
    <n v="44981"/>
  </r>
  <r>
    <d v="2023-02-24T00:00:00"/>
    <d v="1899-12-30T08:45:00"/>
    <m/>
    <n v="3260"/>
    <n v="112202"/>
    <x v="2"/>
    <s v="S20 (ARRENDAMIENTO PURO, REALIZAR PROCESO PARA TRAMITE DE PAGO CON TFS)"/>
    <m/>
    <s v="NU589325"/>
    <s v="44F007"/>
    <s v="NAJERA VAZQUEZ EDUARDO "/>
    <s v="CAMRY HV"/>
    <s v="LALC"/>
    <d v="1899-12-30T10:30:00"/>
    <d v="1899-12-30T14:00:00"/>
    <s v="GALC / CAAA"/>
    <n v="2022"/>
    <m/>
    <x v="1"/>
    <x v="0"/>
    <x v="0"/>
    <m/>
    <m/>
    <m/>
    <m/>
    <m/>
    <n v="44981"/>
  </r>
  <r>
    <d v="2023-02-24T00:00:00"/>
    <d v="1899-12-30T09:00:00"/>
    <m/>
    <n v="2849"/>
    <n v="112002"/>
    <x v="0"/>
    <s v="S90 / A Y B"/>
    <m/>
    <s v="LS029450"/>
    <s v="GMX884E"/>
    <s v="METAL ONE STEEL SERVICE DE MEXICO S.A. DE"/>
    <s v="SIENNA"/>
    <s v="JFL"/>
    <d v="1899-12-30T09:30:00"/>
    <d v="1899-12-30T11:30:00"/>
    <s v="GALC"/>
    <n v="2020"/>
    <m/>
    <x v="1"/>
    <x v="0"/>
    <x v="0"/>
    <m/>
    <m/>
    <m/>
    <m/>
    <m/>
    <n v="44981"/>
  </r>
  <r>
    <d v="2023-02-24T00:00:00"/>
    <d v="1899-12-30T09:00:00"/>
    <m/>
    <n v="6599"/>
    <n v="112132"/>
    <x v="0"/>
    <s v="S80"/>
    <m/>
    <s v="FS661500"/>
    <s v="GUN355D"/>
    <s v="ROSAS PANIAGUA LAURA"/>
    <s v="SIENNA"/>
    <s v="LALC"/>
    <d v="1899-12-30T09:45:00"/>
    <d v="1899-12-30T14:00:00"/>
    <s v="CEPE"/>
    <n v="2015"/>
    <m/>
    <x v="1"/>
    <x v="0"/>
    <x v="0"/>
    <m/>
    <m/>
    <m/>
    <m/>
    <m/>
    <n v="44981"/>
  </r>
  <r>
    <d v="2023-02-24T00:00:00"/>
    <d v="1899-12-30T09:00:00"/>
    <m/>
    <n v="1899"/>
    <n v="112240"/>
    <x v="2"/>
    <s v="S30"/>
    <s v="EXPRESS"/>
    <s v="N3169471"/>
    <s v="68L362"/>
    <s v="GARCIA MARTINEZ JUAN FERNANDO"/>
    <s v="PRIUS16-"/>
    <s v="ECAZA"/>
    <d v="1899-12-30T11:30:00"/>
    <d v="1899-12-30T15:00:00"/>
    <s v="OMRG"/>
    <n v="2022"/>
    <m/>
    <x v="1"/>
    <x v="0"/>
    <x v="0"/>
    <m/>
    <m/>
    <m/>
    <m/>
    <m/>
    <n v="44981"/>
  </r>
  <r>
    <d v="2023-02-24T00:00:00"/>
    <d v="1899-12-30T09:30:00"/>
    <m/>
    <n v="1899"/>
    <n v="112189"/>
    <x v="3"/>
    <s v="S30"/>
    <m/>
    <s v="MP096238"/>
    <s v="GGR275E"/>
    <s v="CRUZ PINEDA MIGUEL"/>
    <s v="COROLLA"/>
    <s v="JFL"/>
    <d v="1899-12-30T09:45:00"/>
    <d v="1899-12-30T12:00:00"/>
    <s v="CAAA"/>
    <n v="2021"/>
    <m/>
    <x v="1"/>
    <x v="0"/>
    <x v="0"/>
    <m/>
    <m/>
    <m/>
    <m/>
    <m/>
    <n v="44981"/>
  </r>
  <r>
    <d v="2023-02-24T00:00:00"/>
    <d v="1899-12-30T09:30:00"/>
    <m/>
    <n v="835"/>
    <n v="112190"/>
    <x v="2"/>
    <s v="DIAG. RUIDO AL PASAR TOPES"/>
    <m/>
    <s v="J1122164"/>
    <s v="GVX011D"/>
    <s v="POWERTRONICS SA DE CV"/>
    <s v="YARIS"/>
    <s v="ECAZA"/>
    <d v="1899-12-30T12:30:00"/>
    <s v="DIAG"/>
    <s v="FTP / JOAM"/>
    <n v="2018"/>
    <m/>
    <x v="1"/>
    <x v="0"/>
    <x v="0"/>
    <m/>
    <m/>
    <m/>
    <m/>
    <m/>
    <n v="44981"/>
  </r>
  <r>
    <d v="2023-02-24T00:00:00"/>
    <d v="1899-12-30T10:00:00"/>
    <m/>
    <n v="2849"/>
    <n v="112161"/>
    <x v="1"/>
    <s v="S130 / A Y B / FILTRO AIRE ACONDICIONADO"/>
    <s v="REC. A DOMICILIO"/>
    <s v="KS985220"/>
    <s v="GGY254B"/>
    <s v="TOYOTETSU DE MEXICO SA DE CV"/>
    <s v="SIENNA"/>
    <s v="ECAZA"/>
    <d v="1899-12-30T11:00:00"/>
    <d v="1899-12-30T14:00:00"/>
    <s v="AC / CAAA"/>
    <n v="2019"/>
    <m/>
    <x v="1"/>
    <x v="0"/>
    <x v="0"/>
    <m/>
    <m/>
    <m/>
    <m/>
    <m/>
    <n v="44981"/>
  </r>
  <r>
    <d v="2023-02-24T00:00:00"/>
    <d v="1899-12-30T10:00:00"/>
    <m/>
    <n v="1899"/>
    <n v="112199"/>
    <x v="2"/>
    <s v="S110"/>
    <m/>
    <s v="FW278668"/>
    <s v="GGN820D"/>
    <s v="VENCES SANCHEZ JOSE LUIS"/>
    <s v="RAV4"/>
    <s v="JFL"/>
    <d v="1899-12-30T11:45:00"/>
    <d v="1899-12-30T17:00:00"/>
    <s v="CEPE"/>
    <n v="2015"/>
    <m/>
    <x v="1"/>
    <x v="0"/>
    <x v="0"/>
    <m/>
    <m/>
    <m/>
    <m/>
    <m/>
    <n v="44981"/>
  </r>
  <r>
    <d v="2023-02-24T00:00:00"/>
    <d v="1899-12-30T10:30:00"/>
    <m/>
    <n v="1899"/>
    <n v="112173"/>
    <x v="2"/>
    <s v="S150"/>
    <s v="EXPRESS"/>
    <s v="BL009963"/>
    <s v="G15FWF"/>
    <s v="PEREZ LICEA NABOR"/>
    <s v="YARIS"/>
    <s v="LALC"/>
    <d v="1899-12-30T11:00:00"/>
    <d v="1899-12-30T17:00:00"/>
    <s v="OMRG"/>
    <n v="2011"/>
    <m/>
    <x v="1"/>
    <x v="0"/>
    <x v="0"/>
    <m/>
    <m/>
    <m/>
    <m/>
    <m/>
    <n v="44981"/>
  </r>
  <r>
    <d v="2023-02-24T00:00:00"/>
    <d v="1899-12-30T10:30:00"/>
    <m/>
    <n v="1899"/>
    <n v="112219"/>
    <x v="0"/>
    <s v="S50"/>
    <m/>
    <s v="MP218958"/>
    <s v="NXM9515"/>
    <s v="LA IGLESIA DE JESUCRISTO DE LOS SANTOS DE"/>
    <s v="COROLLA"/>
    <s v="JFL"/>
    <d v="1899-12-30T11:00:00"/>
    <d v="1899-12-30T14:00:00"/>
    <s v="GALC"/>
    <n v="2021"/>
    <m/>
    <x v="1"/>
    <x v="0"/>
    <x v="6"/>
    <d v="2023-03-01T00:00:00"/>
    <s v="whats"/>
    <s v="si"/>
    <s v="por tema de distancia pide se le reahgende, "/>
    <d v="2023-02-22T00:00:00"/>
    <n v="2"/>
  </r>
  <r>
    <d v="2023-02-24T00:00:00"/>
    <d v="1899-12-30T10:30:00"/>
    <m/>
    <n v="1899"/>
    <n v="112270"/>
    <x v="1"/>
    <s v="S10"/>
    <s v="REC. A DOMICILIO"/>
    <s v="NW294547"/>
    <s v="GUD639E"/>
    <s v="TOYOTETSU DE MEXICO SA DE CV"/>
    <s v="RAV4"/>
    <s v="ECAZA"/>
    <d v="1899-12-30T12:00:00"/>
    <d v="1899-12-30T17:00:00"/>
    <s v="AC"/>
    <n v="2022"/>
    <m/>
    <x v="1"/>
    <x v="0"/>
    <x v="0"/>
    <m/>
    <m/>
    <m/>
    <m/>
    <m/>
    <n v="44981"/>
  </r>
  <r>
    <d v="2023-02-24T00:00:00"/>
    <d v="1899-12-30T11:00:00"/>
    <m/>
    <n v="2849"/>
    <n v="112220"/>
    <x v="2"/>
    <s v="S130 / A Y B"/>
    <m/>
    <s v="J1124916"/>
    <s v="GTW630C"/>
    <s v="GARCIA FRIAS FRANCISCO"/>
    <s v="YARIS"/>
    <s v="JFL"/>
    <d v="1899-12-30T12:30:00"/>
    <d v="1899-12-30T17:00:00"/>
    <s v="CEPE / CAAA"/>
    <n v="2018"/>
    <m/>
    <x v="1"/>
    <x v="0"/>
    <x v="0"/>
    <m/>
    <m/>
    <m/>
    <m/>
    <m/>
    <n v="44981"/>
  </r>
  <r>
    <d v="2023-02-24T00:00:00"/>
    <d v="1899-12-30T11:00:00"/>
    <m/>
    <n v="6599"/>
    <n v="112229"/>
    <x v="0"/>
    <s v="S80"/>
    <m/>
    <s v="HS812585"/>
    <s v="GRT499C"/>
    <s v="OLVERA CARDOSO LUIS MANUEL"/>
    <s v="SIENNA"/>
    <s v="ECAZA"/>
    <d v="1899-12-30T12:00:00"/>
    <d v="1899-12-30T17:00:00"/>
    <s v="OMRG"/>
    <n v="2017"/>
    <m/>
    <x v="1"/>
    <x v="0"/>
    <x v="0"/>
    <m/>
    <m/>
    <m/>
    <m/>
    <m/>
    <n v="44981"/>
  </r>
  <r>
    <d v="2023-02-24T00:00:00"/>
    <d v="1899-12-30T11:30:00"/>
    <m/>
    <n v="2734.2"/>
    <n v="112272"/>
    <x v="1"/>
    <s v="S50 / DIAG. CARPLAY NO FUNCIONA"/>
    <m/>
    <s v="LJ035696"/>
    <s v="66L605"/>
    <s v="HERNANDEZ VARGAS PEDRO ALBERTO"/>
    <s v="RAV4 HV"/>
    <s v="JFL"/>
    <d v="1899-12-30T14:00:00"/>
    <d v="1899-12-30T17:00:00"/>
    <s v="GALC"/>
    <n v="2020"/>
    <m/>
    <x v="1"/>
    <x v="0"/>
    <x v="0"/>
    <m/>
    <m/>
    <m/>
    <m/>
    <m/>
    <n v="44981"/>
  </r>
  <r>
    <d v="2023-02-24T00:00:00"/>
    <d v="1899-12-30T12:00:00"/>
    <m/>
    <n v="2849"/>
    <n v="112234"/>
    <x v="0"/>
    <s v="S90 / A Y B"/>
    <s v="EXPRESS"/>
    <s v="K3072042"/>
    <s v="65L294"/>
    <s v="KYOHO TOYOTSU MEXICO SA DE CV"/>
    <s v="PRIUS16-"/>
    <s v="ECAZA"/>
    <d v="1899-12-30T13:15:00"/>
    <d v="1899-12-30T17:00:00"/>
    <s v="OMRG / CAAA"/>
    <n v="2019"/>
    <m/>
    <x v="1"/>
    <x v="0"/>
    <x v="0"/>
    <m/>
    <m/>
    <m/>
    <m/>
    <m/>
    <n v="44981"/>
  </r>
  <r>
    <d v="2023-02-24T00:00:00"/>
    <d v="1899-12-30T12:00:00"/>
    <m/>
    <n v="3260"/>
    <n v="112238"/>
    <x v="3"/>
    <s v="S20"/>
    <m/>
    <s v="N6005740"/>
    <s v="GUM418E"/>
    <s v="GUTIERREZ MARTINEZ JOSE"/>
    <s v="HIACE"/>
    <s v="LALC"/>
    <d v="1899-12-30T13:00:00"/>
    <d v="1899-12-30T17:00:00"/>
    <s v="CEPE"/>
    <n v="2022"/>
    <m/>
    <x v="1"/>
    <x v="0"/>
    <x v="0"/>
    <m/>
    <m/>
    <m/>
    <m/>
    <m/>
    <n v="44981"/>
  </r>
  <r>
    <d v="2023-02-24T00:00:00"/>
    <d v="1899-12-30T12:30:00"/>
    <m/>
    <n v="5140"/>
    <n v="112258"/>
    <x v="2"/>
    <s v="S100"/>
    <s v="EXPRESS"/>
    <s v="LU522618"/>
    <s v="64L627"/>
    <s v="SEKISUI KASEI MEXICO SA DE CV"/>
    <s v="CAMRY HV"/>
    <s v="LALC"/>
    <d v="1899-12-30T16:00:00"/>
    <d v="1899-12-30T18:00:00"/>
    <s v="OMRG"/>
    <n v="2020"/>
    <m/>
    <x v="1"/>
    <x v="0"/>
    <x v="0"/>
    <m/>
    <m/>
    <m/>
    <m/>
    <m/>
    <n v="44981"/>
  </r>
  <r>
    <d v="2023-02-24T00:00:00"/>
    <d v="1899-12-30T12:30:00"/>
    <m/>
    <n v="2734.2"/>
    <n v="112268"/>
    <x v="2"/>
    <s v="S30 / DIAG. LEYENDA EN TABLERO (FALLA SISTEMA DE PRECOLISION)"/>
    <m/>
    <s v="NM476857"/>
    <s v="SP"/>
    <s v="RAMIREZ TROCHE JOSE"/>
    <s v="TACOMA"/>
    <s v="JFL"/>
    <d v="1899-12-30T14:00:00"/>
    <s v="DIAG"/>
    <s v="GALC / JOAM"/>
    <n v="2022"/>
    <m/>
    <x v="1"/>
    <x v="0"/>
    <x v="0"/>
    <m/>
    <m/>
    <m/>
    <m/>
    <m/>
    <n v="44981"/>
  </r>
  <r>
    <d v="2023-02-24T00:00:00"/>
    <d v="1899-12-30T13:00:00"/>
    <m/>
    <n v="1899"/>
    <n v="112249"/>
    <x v="2"/>
    <s v="S170"/>
    <s v="EXPRESS"/>
    <s v="CS242821"/>
    <s v="GVR037B"/>
    <s v="PEREZ OVALLE SALVADOR"/>
    <s v="SIENNA"/>
    <s v="LALC"/>
    <d v="1899-12-30T13:45:00"/>
    <d v="1899-12-30T17:00:00"/>
    <s v="OMRG"/>
    <n v="2012"/>
    <m/>
    <x v="1"/>
    <x v="0"/>
    <x v="0"/>
    <m/>
    <m/>
    <m/>
    <m/>
    <m/>
    <n v="44981"/>
  </r>
  <r>
    <d v="2023-02-24T00:00:00"/>
    <d v="1899-12-30T13:00:00"/>
    <m/>
    <n v="3260"/>
    <n v="112252"/>
    <x v="2"/>
    <s v="S60"/>
    <s v="SERV. MOVIL"/>
    <s v="L0005028"/>
    <s v="G25BHG"/>
    <s v="TOYOTA MOTOR MANUFACTURING DE GUANAJUATO"/>
    <s v="HILUX"/>
    <s v="ECAZA"/>
    <s v="SERV"/>
    <s v="MOV"/>
    <s v="CSN"/>
    <n v="2020"/>
    <m/>
    <x v="1"/>
    <x v="0"/>
    <x v="0"/>
    <m/>
    <m/>
    <m/>
    <m/>
    <m/>
    <n v="44981"/>
  </r>
  <r>
    <d v="2023-02-24T00:00:00"/>
    <d v="1899-12-30T13:15:00"/>
    <m/>
    <n v="1899"/>
    <n v="112254"/>
    <x v="2"/>
    <s v="S30"/>
    <s v="SERV. MOVIL"/>
    <s v="MW171140"/>
    <s v="U38BJF"/>
    <s v="TOYOTA MOTOR MANUFACTURING DE GUANAJUATO"/>
    <s v="RAV4"/>
    <s v="ECAZA"/>
    <s v="SERV"/>
    <s v="MOV"/>
    <s v="CSN"/>
    <n v="2021"/>
    <m/>
    <x v="1"/>
    <x v="0"/>
    <x v="0"/>
    <m/>
    <m/>
    <m/>
    <m/>
    <m/>
    <n v="44981"/>
  </r>
  <r>
    <d v="2023-02-24T00:00:00"/>
    <d v="1899-12-30T13:30:00"/>
    <m/>
    <n v="6599"/>
    <n v="112243"/>
    <x v="1"/>
    <s v="S80"/>
    <m/>
    <s v="D5642897"/>
    <s v="GJG976E"/>
    <s v="PERRUSQUIA RODRIGUEZ MAURO"/>
    <s v="PRIUS"/>
    <s v="JFL"/>
    <d v="1899-12-30T14:00:00"/>
    <d v="1899-12-30T17:00:00"/>
    <s v="AC"/>
    <n v="2013"/>
    <m/>
    <x v="1"/>
    <x v="0"/>
    <x v="0"/>
    <m/>
    <m/>
    <m/>
    <m/>
    <m/>
    <n v="44981"/>
  </r>
  <r>
    <d v="2023-02-24T00:00:00"/>
    <d v="1899-12-30T13:30:00"/>
    <m/>
    <n v="1899"/>
    <n v="112259"/>
    <x v="3"/>
    <s v="S30"/>
    <s v="SERV. MOVIL"/>
    <s v="MW130794"/>
    <s v="SP"/>
    <s v="TOYOTA MOTOR MANUFACTURING DE GUANAJUATO"/>
    <s v="RAV4"/>
    <s v="ECAZA"/>
    <s v="SERV"/>
    <s v="MOV"/>
    <s v="CSN"/>
    <n v="2021"/>
    <m/>
    <x v="1"/>
    <x v="0"/>
    <x v="0"/>
    <m/>
    <m/>
    <m/>
    <m/>
    <m/>
    <n v="44981"/>
  </r>
  <r>
    <d v="2023-02-24T00:00:00"/>
    <d v="1899-12-30T13:45:00"/>
    <m/>
    <n v="1899"/>
    <s v="S-141603"/>
    <x v="2"/>
    <s v="S70"/>
    <s v="SERV. MOVIL"/>
    <s v="LD052254"/>
    <s v="SP"/>
    <s v="TOYOTA MOTOR MANUFACTURING DE GUANAJUATO"/>
    <s v="RAV419-"/>
    <s v="ECAZA"/>
    <s v="SERV"/>
    <s v="MOV"/>
    <s v="CSN"/>
    <n v="2020"/>
    <m/>
    <x v="1"/>
    <x v="0"/>
    <x v="0"/>
    <m/>
    <m/>
    <m/>
    <m/>
    <m/>
    <n v="44981"/>
  </r>
  <r>
    <d v="2023-02-24T00:00:00"/>
    <d v="1899-12-30T14:00:00"/>
    <m/>
    <n v="1899"/>
    <n v="112246"/>
    <x v="0"/>
    <s v="S70"/>
    <s v="EXPRESS"/>
    <s v="LK008606"/>
    <s v="GNC611C"/>
    <s v="LIBRERIA EL TERCER MILENIO SA DE CV"/>
    <s v="AVANZA"/>
    <s v="LALC"/>
    <d v="1899-12-30T14:15:00"/>
    <d v="1899-12-30T17:00:00"/>
    <s v="OMRG"/>
    <n v="2020"/>
    <m/>
    <x v="1"/>
    <x v="0"/>
    <x v="0"/>
    <m/>
    <m/>
    <m/>
    <m/>
    <m/>
    <n v="44981"/>
  </r>
  <r>
    <d v="2023-02-24T00:00:00"/>
    <d v="1899-12-30T14:00:00"/>
    <m/>
    <n v="6599"/>
    <n v="112255"/>
    <x v="3"/>
    <s v="S80"/>
    <s v="SERV. MOVIL"/>
    <s v="KS007383"/>
    <s v="W42BBP"/>
    <s v="TOYOTA MOTOR MANUFACTURING DE GUANAJUATO"/>
    <s v="SIENNA"/>
    <s v="ECAZA"/>
    <s v="SERV"/>
    <s v="MOV"/>
    <s v="CSN"/>
    <n v="2019"/>
    <m/>
    <x v="1"/>
    <x v="0"/>
    <x v="0"/>
    <m/>
    <m/>
    <m/>
    <m/>
    <m/>
    <n v="44981"/>
  </r>
  <r>
    <d v="2023-02-24T00:00:00"/>
    <d v="1899-12-30T14:15:00"/>
    <m/>
    <n v="1899"/>
    <n v="112256"/>
    <x v="3"/>
    <s v="S30"/>
    <s v="SERV. MOVIL"/>
    <s v="MT030914"/>
    <s v="A34BHU"/>
    <s v="TOYOTA MOTOR MANUFACTURING DE GUANAJUATO"/>
    <s v="TACOMA"/>
    <s v="ECAZA"/>
    <s v="SERV"/>
    <s v="MOV"/>
    <s v="CSN"/>
    <n v="2021"/>
    <m/>
    <x v="1"/>
    <x v="0"/>
    <x v="0"/>
    <m/>
    <m/>
    <m/>
    <m/>
    <m/>
    <n v="44981"/>
  </r>
  <r>
    <d v="2023-02-24T00:00:00"/>
    <d v="1899-12-30T14:30:00"/>
    <m/>
    <n v="950"/>
    <n v="112192"/>
    <x v="3"/>
    <s v="A Y B"/>
    <m/>
    <s v="LU879225"/>
    <s v="GMH336D"/>
    <s v="SANCHEZ BELTRAN ELISEO"/>
    <s v="CAMRY"/>
    <s v="JFL"/>
    <d v="1899-12-30T15:00:00"/>
    <d v="1899-12-30T18:00:00"/>
    <s v="CAAA"/>
    <n v="2020"/>
    <m/>
    <x v="1"/>
    <x v="0"/>
    <x v="0"/>
    <m/>
    <m/>
    <m/>
    <m/>
    <m/>
    <n v="44981"/>
  </r>
  <r>
    <d v="2023-02-24T00:00:00"/>
    <d v="1899-12-30T14:30:00"/>
    <m/>
    <n v="1899"/>
    <n v="112266"/>
    <x v="2"/>
    <s v="S30"/>
    <s v="SERV. MOVIL"/>
    <s v="N3000518"/>
    <s v="38F002"/>
    <s v="TOYOTA MOTOR MANUFACTURING DE GUANAJUATO"/>
    <s v="COROLLA HV"/>
    <s v="ECAZA"/>
    <s v="SERV"/>
    <s v="MOV"/>
    <s v="CSN"/>
    <n v="2022"/>
    <m/>
    <x v="1"/>
    <x v="0"/>
    <x v="0"/>
    <m/>
    <m/>
    <m/>
    <m/>
    <m/>
    <n v="44981"/>
  </r>
  <r>
    <d v="2023-02-24T00:00:00"/>
    <d v="1899-12-30T14:45:00"/>
    <m/>
    <n v="1899"/>
    <n v="112251"/>
    <x v="0"/>
    <s v="S90"/>
    <m/>
    <s v="L1140277"/>
    <s v="17J339"/>
    <s v="PRAXAIR MEXICO S DE RL DE CV"/>
    <s v="PRIUS C"/>
    <s v="JFL"/>
    <d v="1899-12-30T16:00:00"/>
    <d v="1899-12-30T18:00:00"/>
    <s v="CAAA"/>
    <n v="2020"/>
    <m/>
    <x v="1"/>
    <x v="0"/>
    <x v="1"/>
    <d v="2023-03-01T00:00:00"/>
    <s v="whats"/>
    <s v="si"/>
    <s v="asesor le vende s 80 km y no se concreta cita"/>
    <d v="2023-02-23T00:00:00"/>
    <n v="1"/>
  </r>
  <r>
    <d v="2023-02-24T00:00:00"/>
    <d v="1899-12-30T15:00:00"/>
    <m/>
    <n v="3260"/>
    <n v="112273"/>
    <x v="2"/>
    <s v="S60"/>
    <m/>
    <s v="MJ025151"/>
    <s v="66L591"/>
    <s v="MICHEL GODOY XOCHITL"/>
    <s v="COROLLA HV"/>
    <s v="LALC"/>
    <d v="1899-12-30T16:00:00"/>
    <d v="1899-12-30T18:00:00"/>
    <s v="AC"/>
    <n v="2021"/>
    <m/>
    <x v="1"/>
    <x v="0"/>
    <x v="0"/>
    <m/>
    <m/>
    <m/>
    <m/>
    <m/>
    <n v="44981"/>
  </r>
  <r>
    <d v="2023-02-25T00:00:00"/>
    <d v="1899-12-30T08:00:00"/>
    <m/>
    <n v="1899"/>
    <n v="111824"/>
    <x v="0"/>
    <s v="S50"/>
    <m/>
    <s v="L1199750"/>
    <s v="PZV021C"/>
    <s v="FERNANDEZ CASTAÑEDA ALMA ANGELICA"/>
    <s v="YARIS"/>
    <s v="LALC"/>
    <d v="1899-12-30T08:15:00"/>
    <d v="1899-12-30T11:15:00"/>
    <s v="CEPE"/>
    <n v="2020"/>
    <m/>
    <x v="1"/>
    <x v="0"/>
    <x v="0"/>
    <m/>
    <m/>
    <m/>
    <m/>
    <m/>
    <n v="44982"/>
  </r>
  <r>
    <d v="2023-02-25T00:00:00"/>
    <d v="1899-12-30T08:00:00"/>
    <m/>
    <n v="0"/>
    <n v="112047"/>
    <x v="1"/>
    <s v="S260 / INST. VISERA LADO CONDUCTOR"/>
    <m/>
    <n v="86054384"/>
    <s v="GGX296D"/>
    <s v="LANUZA RAMIREZ JORGE LUIS"/>
    <s v="RAV4"/>
    <s v="ECAZA"/>
    <d v="1899-12-30T08:15:00"/>
    <d v="1899-12-30T13:45:00"/>
    <s v="CSN"/>
    <n v="2008"/>
    <m/>
    <x v="1"/>
    <x v="0"/>
    <x v="0"/>
    <m/>
    <m/>
    <m/>
    <m/>
    <m/>
    <n v="44982"/>
  </r>
  <r>
    <d v="2023-02-25T00:00:00"/>
    <d v="1899-12-30T08:15:00"/>
    <m/>
    <n v="1899"/>
    <n v="112065"/>
    <x v="0"/>
    <s v="S150"/>
    <m/>
    <s v="EK005714"/>
    <s v="GXS358B"/>
    <s v="GOMEZ VAZQUEZ PATRICIA"/>
    <s v="AVANZA"/>
    <s v="LALC"/>
    <d v="1899-12-30T08:45:00"/>
    <d v="1899-12-30T11:15:00"/>
    <s v="FTP"/>
    <n v="2014"/>
    <m/>
    <x v="1"/>
    <x v="0"/>
    <x v="0"/>
    <m/>
    <m/>
    <m/>
    <m/>
    <m/>
    <n v="44982"/>
  </r>
  <r>
    <d v="2023-02-25T00:00:00"/>
    <d v="1899-12-30T08:15:00"/>
    <m/>
    <n v="1899"/>
    <n v="112178"/>
    <x v="0"/>
    <s v="S170"/>
    <s v="EXPRESS"/>
    <s v="CC918283"/>
    <s v="GJM075E"/>
    <s v="MEDRANO MIRANDA TANIA PAMELA"/>
    <s v="COROLLA"/>
    <s v="JFL"/>
    <d v="1899-12-30T08:15:00"/>
    <d v="1899-12-30T12:15:00"/>
    <s v="OMRG"/>
    <n v="2012"/>
    <m/>
    <x v="1"/>
    <x v="0"/>
    <x v="0"/>
    <m/>
    <m/>
    <m/>
    <m/>
    <m/>
    <n v="44982"/>
  </r>
  <r>
    <d v="2023-02-25T00:00:00"/>
    <d v="1899-12-30T08:15:00"/>
    <m/>
    <n v="1899"/>
    <n v="112279"/>
    <x v="2"/>
    <s v="S50"/>
    <s v="EXPRESS"/>
    <s v="LU904293"/>
    <s v="GRY360B"/>
    <s v="HERNANDEZ SUAREZ PABLO JOVANY"/>
    <s v="CAMRY"/>
    <s v="ECAZA"/>
    <d v="1899-12-30T03:30:00"/>
    <d v="1899-12-30T11:15:00"/>
    <s v="OMRG"/>
    <n v="2020"/>
    <m/>
    <x v="1"/>
    <x v="0"/>
    <x v="0"/>
    <m/>
    <m/>
    <m/>
    <m/>
    <m/>
    <n v="44982"/>
  </r>
  <r>
    <d v="2023-02-25T00:00:00"/>
    <d v="1899-12-30T08:30:00"/>
    <m/>
    <n v="1899"/>
    <n v="112172"/>
    <x v="2"/>
    <s v="S70"/>
    <s v="EXPRESS"/>
    <s v="M1142291"/>
    <s v="69L191"/>
    <s v="ORTIZ MALDONADO ALFONSO"/>
    <s v="PRIUS C"/>
    <s v="LALC"/>
    <d v="1899-12-30T08:45:00"/>
    <d v="1899-12-30T11:30:00"/>
    <s v="OMRG"/>
    <n v="2021"/>
    <m/>
    <x v="1"/>
    <x v="0"/>
    <x v="0"/>
    <m/>
    <m/>
    <m/>
    <m/>
    <m/>
    <n v="44982"/>
  </r>
  <r>
    <d v="2023-02-25T00:00:00"/>
    <d v="1899-12-30T08:30:00"/>
    <m/>
    <n v="1899"/>
    <n v="112222"/>
    <x v="1"/>
    <s v="S70"/>
    <s v="EXPRESS"/>
    <s v="M0423279"/>
    <s v="GB4743D"/>
    <s v="ROJAS LOPEZ DAFNE MARIANA"/>
    <s v="HILUX"/>
    <s v="JFL"/>
    <d v="1899-12-30T09:30:00"/>
    <d v="1899-12-30T14:45:00"/>
    <s v="OMRG"/>
    <n v="2021"/>
    <m/>
    <x v="1"/>
    <x v="0"/>
    <x v="0"/>
    <m/>
    <m/>
    <m/>
    <m/>
    <m/>
    <n v="44982"/>
  </r>
  <r>
    <d v="2023-02-25T00:00:00"/>
    <d v="1899-12-30T08:45:00"/>
    <m/>
    <n v="3260"/>
    <n v="112197"/>
    <x v="0"/>
    <s v="S60"/>
    <m/>
    <s v="LJ030135"/>
    <s v="GWW951B"/>
    <s v="SOLORIO HERNANDEZ ILDEFONSO"/>
    <s v="RAV419-"/>
    <s v="LALC"/>
    <d v="1899-12-30T09:00:00"/>
    <d v="1899-12-30T12:00:00"/>
    <s v="CEPE"/>
    <n v="2020"/>
    <m/>
    <x v="1"/>
    <x v="0"/>
    <x v="0"/>
    <m/>
    <m/>
    <m/>
    <m/>
    <m/>
    <n v="44982"/>
  </r>
  <r>
    <d v="2023-02-25T00:00:00"/>
    <d v="1899-12-30T08:45:00"/>
    <m/>
    <n v="5140"/>
    <n v="112198"/>
    <x v="0"/>
    <s v="S100"/>
    <s v="EXPRESS"/>
    <s v="GK006329"/>
    <s v="GUX769B"/>
    <s v="CABRERA GUERRERO LUIS CARLOS"/>
    <s v="AVANZA"/>
    <s v="ECAZA"/>
    <d v="1899-12-30T09:30:00"/>
    <d v="1899-12-30T12:00:00"/>
    <s v="OMRG"/>
    <n v="2016"/>
    <m/>
    <x v="1"/>
    <x v="0"/>
    <x v="0"/>
    <m/>
    <m/>
    <m/>
    <m/>
    <m/>
    <n v="44982"/>
  </r>
  <r>
    <d v="2023-02-25T00:00:00"/>
    <d v="1899-12-30T08:45:00"/>
    <m/>
    <n v="1899"/>
    <n v="112223"/>
    <x v="1"/>
    <s v="S150"/>
    <m/>
    <s v="M0422612"/>
    <s v="GH6656C"/>
    <s v="BAJIO MOBILE SERVICES SA DE CV"/>
    <s v="HILUX"/>
    <s v="JFL"/>
    <d v="1899-12-30T09:30:00"/>
    <d v="1899-12-30T14:30:00"/>
    <s v="FTP"/>
    <n v="2021"/>
    <m/>
    <x v="1"/>
    <x v="0"/>
    <x v="0"/>
    <m/>
    <m/>
    <m/>
    <m/>
    <m/>
    <n v="44982"/>
  </r>
  <r>
    <d v="2023-02-25T00:00:00"/>
    <d v="1899-12-30T09:00:00"/>
    <m/>
    <n v="3260"/>
    <n v="112031"/>
    <x v="1"/>
    <s v="S140"/>
    <m/>
    <s v="GU169814"/>
    <s v="GGE199D"/>
    <s v="RODRIGUEZ RAMIREZ EFRAIN"/>
    <s v="CAMRY"/>
    <s v="ECAZA"/>
    <d v="1899-12-30T10:00:00"/>
    <d v="1899-12-30T14:45:00"/>
    <s v="FTP"/>
    <n v="2016"/>
    <m/>
    <x v="1"/>
    <x v="0"/>
    <x v="0"/>
    <m/>
    <m/>
    <m/>
    <m/>
    <m/>
    <n v="44982"/>
  </r>
  <r>
    <d v="2023-02-25T00:00:00"/>
    <d v="1899-12-30T09:00:00"/>
    <m/>
    <n v="6599"/>
    <n v="112044"/>
    <x v="1"/>
    <s v="S80"/>
    <m/>
    <s v="ES463873"/>
    <s v="GNN234C"/>
    <s v="LEDESMA CACIQUE MA ANGELICA"/>
    <s v="SIENNA"/>
    <s v="LALC"/>
    <d v="1899-12-30T09:30:00"/>
    <d v="1899-12-30T15:30:00"/>
    <s v="CSN"/>
    <n v="2014"/>
    <m/>
    <x v="1"/>
    <x v="0"/>
    <x v="5"/>
    <d v="2023-02-24T00:00:00"/>
    <s v="whats"/>
    <s v="si"/>
    <s v="Como no pude confirmar el viernes antes de las 5 consideré que se había perdido la cita para el auto, reprograma su cita pero nuevamente no acude"/>
    <d v="2023-02-18T00:00:00"/>
    <n v="7"/>
  </r>
  <r>
    <d v="2023-02-25T00:00:00"/>
    <d v="1899-12-30T09:00:00"/>
    <m/>
    <n v="3260"/>
    <n v="112114"/>
    <x v="1"/>
    <s v="S220"/>
    <s v="EXPRESS"/>
    <s v="JP769947"/>
    <s v="N81AUC"/>
    <s v="PREFORMADOS DE MEXICO S.A. DE C.V."/>
    <s v="COROLLA"/>
    <s v="JFL"/>
    <d v="1899-12-30T10:30:00"/>
    <d v="1899-12-30T14:45:00"/>
    <s v="OMRG"/>
    <n v="2018"/>
    <m/>
    <x v="1"/>
    <x v="0"/>
    <x v="0"/>
    <m/>
    <m/>
    <m/>
    <m/>
    <m/>
    <n v="44982"/>
  </r>
  <r>
    <d v="2023-02-25T00:00:00"/>
    <d v="1899-12-30T09:30:00"/>
    <m/>
    <n v="6599"/>
    <n v="112086"/>
    <x v="0"/>
    <s v="S80"/>
    <s v="EXPRESS"/>
    <s v="H3051911"/>
    <s v="65L916"/>
    <s v="TORRES REVILLA MARGARITA"/>
    <s v="PRIUS16-"/>
    <s v="JFL"/>
    <d v="1899-12-30T10:45:00"/>
    <d v="1899-12-30T12:30:00"/>
    <s v="OMRG"/>
    <n v="2017"/>
    <m/>
    <x v="1"/>
    <x v="0"/>
    <x v="0"/>
    <m/>
    <m/>
    <m/>
    <m/>
    <m/>
    <n v="44982"/>
  </r>
  <r>
    <d v="2023-02-25T00:00:00"/>
    <d v="1899-12-30T09:30:00"/>
    <m/>
    <n v="1899"/>
    <n v="112095"/>
    <x v="2"/>
    <s v="S70"/>
    <m/>
    <s v="K1171216"/>
    <s v="GMC947D"/>
    <s v="GRUPO GASOLINERO BUGATTI SA DE CV"/>
    <s v="YARIS"/>
    <s v="LALC"/>
    <d v="1899-12-30T09:45:00"/>
    <d v="1899-12-30T12:30:00"/>
    <s v="CEPE"/>
    <n v="2019"/>
    <m/>
    <x v="1"/>
    <x v="0"/>
    <x v="0"/>
    <m/>
    <m/>
    <m/>
    <m/>
    <m/>
    <n v="44982"/>
  </r>
  <r>
    <d v="2023-02-25T00:00:00"/>
    <d v="1899-12-30T09:30:00"/>
    <m/>
    <n v="1899"/>
    <n v="112299"/>
    <x v="0"/>
    <s v="S90"/>
    <m/>
    <s v="M1142048"/>
    <s v="67L249"/>
    <s v="JIMENEZ BEDOY ALEJANDRO"/>
    <s v="PRIUS C"/>
    <s v="ECAZA"/>
    <d v="1899-12-30T10:45:00"/>
    <d v="1899-12-30T12:00:00"/>
    <s v="FTP"/>
    <n v="2021"/>
    <m/>
    <x v="1"/>
    <x v="0"/>
    <x v="0"/>
    <m/>
    <m/>
    <m/>
    <m/>
    <m/>
    <n v="44982"/>
  </r>
  <r>
    <d v="2023-02-25T00:00:00"/>
    <d v="1899-12-30T10:00:00"/>
    <m/>
    <n v="1899"/>
    <n v="112058"/>
    <x v="0"/>
    <s v="S130"/>
    <m/>
    <s v="HU330635"/>
    <s v="GUV482C"/>
    <s v="LOPEZ MARTINEZ MANUEL"/>
    <s v="CAMRY"/>
    <s v="LALC"/>
    <d v="1899-12-30T11:30:00"/>
    <d v="1899-12-30T13:30:00"/>
    <s v="CSN"/>
    <n v="2017"/>
    <m/>
    <x v="1"/>
    <x v="0"/>
    <x v="0"/>
    <m/>
    <m/>
    <m/>
    <m/>
    <m/>
    <n v="44982"/>
  </r>
  <r>
    <d v="2023-02-25T00:00:00"/>
    <d v="1899-12-30T10:00:00"/>
    <m/>
    <n v="1899"/>
    <n v="112087"/>
    <x v="2"/>
    <s v="S10"/>
    <m/>
    <s v="N3012970"/>
    <s v="SP"/>
    <s v="RODRIGUEZ BARAJAS VICTOR MANUEL"/>
    <s v="COROLLA"/>
    <s v="ECAZA"/>
    <d v="1899-12-30T10:30:00"/>
    <d v="1899-12-30T12:45:00"/>
    <s v="CEPE"/>
    <n v="2022"/>
    <m/>
    <x v="1"/>
    <x v="0"/>
    <x v="0"/>
    <m/>
    <m/>
    <m/>
    <m/>
    <m/>
    <n v="44982"/>
  </r>
  <r>
    <d v="2023-02-25T00:00:00"/>
    <d v="1899-12-30T10:00:00"/>
    <m/>
    <n v="1899"/>
    <n v="112207"/>
    <x v="3"/>
    <s v="S70"/>
    <s v="EXPRESS"/>
    <s v="N1233461"/>
    <s v="GMB831E"/>
    <s v="MONTES CARMONA EDGAR MANUEL"/>
    <s v="YARIS"/>
    <s v="JFL"/>
    <d v="1899-12-30T12:00:00"/>
    <d v="1899-12-30T13:00:00"/>
    <s v="OMRG"/>
    <n v="2022"/>
    <m/>
    <x v="1"/>
    <x v="0"/>
    <x v="0"/>
    <m/>
    <m/>
    <m/>
    <m/>
    <m/>
    <n v="44982"/>
  </r>
  <r>
    <d v="2023-02-25T00:00:00"/>
    <d v="1899-12-30T10:30:00"/>
    <m/>
    <n v="1899"/>
    <n v="112210"/>
    <x v="2"/>
    <s v="S50"/>
    <m/>
    <s v="MK012995"/>
    <s v="GLL233E"/>
    <s v="MEJIA ALCALA LUIS ANDRES"/>
    <s v="AVANZA"/>
    <s v="LALC"/>
    <d v="1899-12-30T11:30:00"/>
    <d v="1899-12-30T13:30:00"/>
    <s v="FTP"/>
    <n v="2021"/>
    <m/>
    <x v="1"/>
    <x v="0"/>
    <x v="4"/>
    <d v="2023-02-25T00:00:00"/>
    <s v="Llamada y Whats"/>
    <s v="si"/>
    <s v="SE OCUPO LA UNIDAD EN EL TRABAJO Y TUVO QUE REPROGRAMAR SU CITA"/>
    <d v="2023-02-22T00:00:00"/>
    <n v="3"/>
  </r>
  <r>
    <d v="2023-02-25T00:00:00"/>
    <d v="1899-12-30T10:30:00"/>
    <m/>
    <n v="1899"/>
    <n v="112261"/>
    <x v="1"/>
    <s v="S150"/>
    <s v="EXPRESS"/>
    <s v="E1431446"/>
    <s v="GGE631E"/>
    <s v="MENESES TEJEDA ELIZABETH IVONNE"/>
    <s v="YARIS"/>
    <s v="JFL"/>
    <d v="1899-12-30T11:45:00"/>
    <d v="1899-12-30T15:45:00"/>
    <s v="OMRG"/>
    <n v="2014"/>
    <m/>
    <x v="1"/>
    <x v="0"/>
    <x v="0"/>
    <m/>
    <m/>
    <m/>
    <m/>
    <m/>
    <n v="44982"/>
  </r>
  <r>
    <d v="2023-02-25T00:00:00"/>
    <d v="1899-12-30T10:30:00"/>
    <m/>
    <n v="3260"/>
    <s v="G-142251"/>
    <x v="0"/>
    <s v="S20"/>
    <m/>
    <s v="NJ030370"/>
    <s v="GPN252E"/>
    <s v="NAVARRETE RUIZ EDUARDO DAVID"/>
    <s v="RAIZE"/>
    <s v="ECAZA"/>
    <d v="1899-12-30T11:15:00"/>
    <d v="1899-12-30T14:00:00"/>
    <s v="CEPE"/>
    <n v="2022"/>
    <m/>
    <x v="1"/>
    <x v="0"/>
    <x v="0"/>
    <m/>
    <m/>
    <m/>
    <m/>
    <m/>
    <n v="44982"/>
  </r>
  <r>
    <d v="2023-02-25T00:00:00"/>
    <d v="1899-12-30T11:00:00"/>
    <m/>
    <n v="1899"/>
    <n v="112286"/>
    <x v="1"/>
    <s v="S50"/>
    <m/>
    <s v="MJ014134"/>
    <s v="66L668"/>
    <s v="GRUPO FIBOVA JUVENTINO ROSAS S.A. DE C.V."/>
    <s v="COROLLA HV"/>
    <s v="LALC"/>
    <d v="1899-12-30T12:00:00"/>
    <d v="1899-12-30T16:45:00"/>
    <s v="CEPE"/>
    <n v="2021"/>
    <m/>
    <x v="1"/>
    <x v="0"/>
    <x v="0"/>
    <m/>
    <m/>
    <m/>
    <m/>
    <m/>
    <n v="44982"/>
  </r>
  <r>
    <d v="2023-02-25T00:00:00"/>
    <d v="1899-12-30T11:00:00"/>
    <m/>
    <n v="1899"/>
    <n v="112289"/>
    <x v="1"/>
    <s v="S90"/>
    <m/>
    <s v="K3951828"/>
    <s v="GD1058D"/>
    <s v="GUTIERREZ PUGA MARCIAL EMILIANO"/>
    <s v="HILUXD"/>
    <s v="ECAZA"/>
    <d v="1899-12-30T12:15:00"/>
    <d v="1899-12-30T16:45:00"/>
    <s v="CSN"/>
    <n v="2019"/>
    <m/>
    <x v="1"/>
    <x v="0"/>
    <x v="0"/>
    <m/>
    <m/>
    <m/>
    <m/>
    <m/>
    <n v="44982"/>
  </r>
  <r>
    <d v="2023-02-25T00:00:00"/>
    <d v="1899-12-30T11:00:00"/>
    <m/>
    <n v="1899"/>
    <n v="112305"/>
    <x v="1"/>
    <s v="S90"/>
    <m/>
    <s v="GW508089"/>
    <s v="SP"/>
    <s v="NOVASEM INNOVACIONES SA DE CV "/>
    <s v="RAV4"/>
    <s v="JFL"/>
    <d v="1899-12-30T12:30:00"/>
    <d v="1899-12-30T14:00:00"/>
    <s v="OMRG"/>
    <n v="2016"/>
    <m/>
    <x v="1"/>
    <x v="0"/>
    <x v="4"/>
    <d v="2023-02-27T00:00:00"/>
    <s v="Llamada"/>
    <s v="si"/>
    <s v="La unidad se ocupo y no la pudieron traer, empresa la vuelve agendar el dia 01.03.23 folio: 112391"/>
    <d v="2023-02-25T00:00:00"/>
    <n v="0"/>
  </r>
  <r>
    <d v="2023-02-27T00:00:00"/>
    <d v="1899-12-30T08:00:00"/>
    <m/>
    <n v="835.2"/>
    <n v="112275"/>
    <x v="3"/>
    <s v="DIAG. RUIDO TIPO RECHINIDO"/>
    <m/>
    <s v="JP788133"/>
    <s v="GUX131B"/>
    <s v="YAÑEZ GRANADOS VICTOR MANUEL"/>
    <s v="COROLLA"/>
    <s v="LALC"/>
    <d v="1899-12-30T08:30:00"/>
    <s v="DIAG"/>
    <s v="FTP / JOAM"/>
    <n v="2018"/>
    <m/>
    <x v="1"/>
    <x v="0"/>
    <x v="0"/>
    <m/>
    <m/>
    <m/>
    <m/>
    <m/>
    <n v="44984"/>
  </r>
  <r>
    <d v="2023-02-27T00:00:00"/>
    <d v="1899-12-30T08:00:00"/>
    <m/>
    <n v="4210"/>
    <n v="112311"/>
    <x v="3"/>
    <s v="S60 / A Y B"/>
    <s v="EXPRESS"/>
    <s v="LK012622"/>
    <s v="GLB645D"/>
    <s v="LARA YAÑEZ ROLANDO"/>
    <s v="AVANZA"/>
    <s v="JFL"/>
    <d v="1899-12-30T08:30:00"/>
    <d v="1899-12-30T11:00:00"/>
    <s v="OMRG"/>
    <n v="2020"/>
    <m/>
    <x v="1"/>
    <x v="0"/>
    <x v="0"/>
    <m/>
    <m/>
    <m/>
    <m/>
    <m/>
    <n v="44984"/>
  </r>
  <r>
    <d v="2023-02-27T00:00:00"/>
    <d v="1899-12-30T08:15:00"/>
    <m/>
    <n v="3260"/>
    <n v="112318"/>
    <x v="3"/>
    <s v="S20"/>
    <m/>
    <s v="N3178892"/>
    <s v="69L017"/>
    <s v="GUERRERO ORTEGA GABRIELA"/>
    <s v="PRIUS"/>
    <s v="LALC"/>
    <d v="1899-12-30T08:30:00"/>
    <d v="1899-12-30T11:00:00"/>
    <s v="CSN"/>
    <n v="2022"/>
    <m/>
    <x v="1"/>
    <x v="0"/>
    <x v="0"/>
    <m/>
    <m/>
    <m/>
    <m/>
    <m/>
    <n v="44984"/>
  </r>
  <r>
    <d v="2023-02-27T00:00:00"/>
    <d v="1899-12-30T08:30:00"/>
    <m/>
    <n v="6165.2"/>
    <n v="112295"/>
    <x v="2"/>
    <s v="S40 / DIAG. VIBRACION EN TABLERO"/>
    <m/>
    <s v="MW132780"/>
    <s v="UNE202E"/>
    <s v="YINSHAN SA DE CV"/>
    <s v="RAV419-"/>
    <s v="JFL"/>
    <d v="1899-12-30T09:30:00"/>
    <s v="DIAG"/>
    <s v="CEPE / GALC / JOAM"/>
    <n v="2021"/>
    <m/>
    <x v="1"/>
    <x v="0"/>
    <x v="0"/>
    <m/>
    <m/>
    <m/>
    <m/>
    <m/>
    <n v="44984"/>
  </r>
  <r>
    <d v="2023-02-27T00:00:00"/>
    <d v="1899-12-30T08:30:00"/>
    <m/>
    <n v="3260"/>
    <n v="112298"/>
    <x v="0"/>
    <s v="S60"/>
    <m/>
    <s v="K1163042"/>
    <s v="GNN576C"/>
    <s v="METALFRIO SOLUTIONS MEXICO SA DE CV"/>
    <s v="YARIS"/>
    <s v="ECAZA"/>
    <d v="1899-12-30T08:45:00"/>
    <d v="1899-12-30T12:00:00"/>
    <s v="AC"/>
    <n v="2019"/>
    <m/>
    <x v="1"/>
    <x v="0"/>
    <x v="0"/>
    <m/>
    <m/>
    <m/>
    <m/>
    <m/>
    <n v="44984"/>
  </r>
  <r>
    <d v="2023-02-27T00:00:00"/>
    <d v="1899-12-30T09:00:00"/>
    <m/>
    <n v="1899"/>
    <n v="112278"/>
    <x v="2"/>
    <s v="S90"/>
    <s v="EXPRESS"/>
    <s v="JW408517"/>
    <s v="PBJ8713"/>
    <s v="AMENEYRO ARCONADA MARIA CRISTINA"/>
    <s v="RAV4"/>
    <s v="ECAZA"/>
    <d v="1899-12-30T09:15:00"/>
    <d v="1899-12-30T12:00:00"/>
    <s v="OMRG"/>
    <n v="2018"/>
    <m/>
    <x v="1"/>
    <x v="0"/>
    <x v="0"/>
    <m/>
    <m/>
    <m/>
    <m/>
    <m/>
    <n v="44984"/>
  </r>
  <r>
    <d v="2023-02-27T00:00:00"/>
    <d v="1899-12-30T09:00:00"/>
    <m/>
    <n v="2699"/>
    <n v="112283"/>
    <x v="2"/>
    <s v="S30 / A Y B (800.00)"/>
    <s v="EXPRESS"/>
    <s v="M6002648"/>
    <s v="GVF095C"/>
    <s v="HERNANDEZ MORALES SERGIO"/>
    <s v="HIACE"/>
    <s v="LALC"/>
    <d v="1899-12-30T09:45:00"/>
    <d v="1899-12-30T12:00:00"/>
    <s v="OMRG"/>
    <n v="2021"/>
    <m/>
    <x v="1"/>
    <x v="0"/>
    <x v="0"/>
    <m/>
    <m/>
    <m/>
    <m/>
    <m/>
    <n v="44984"/>
  </r>
  <r>
    <d v="2023-02-27T00:00:00"/>
    <d v="1899-12-30T09:00:00"/>
    <m/>
    <n v="2849"/>
    <n v="112200"/>
    <x v="1"/>
    <s v="S50 / A Y B"/>
    <m/>
    <s v="LP120005"/>
    <s v="GWC082B"/>
    <s v="TORRES ESPINOSA JUANITA"/>
    <s v="COROLLA"/>
    <s v="JFL"/>
    <d v="1899-12-30T09:15:00"/>
    <d v="1899-12-30T14:30:00"/>
    <s v="GALC / CAAA"/>
    <n v="2020"/>
    <m/>
    <x v="1"/>
    <x v="0"/>
    <x v="0"/>
    <m/>
    <m/>
    <m/>
    <m/>
    <m/>
    <n v="44984"/>
  </r>
  <r>
    <d v="2023-02-27T00:00:00"/>
    <d v="1899-12-30T09:15:00"/>
    <m/>
    <n v="0"/>
    <n v="112201"/>
    <x v="1"/>
    <s v="22TC07"/>
    <s v="CAMPAÑA"/>
    <s v="LP120005"/>
    <s v="GWC082B"/>
    <s v="TORRES ESPINOSA JUANITA"/>
    <s v="COROLLA"/>
    <s v="JFL"/>
    <d v="1899-12-30T10:00:00"/>
    <d v="1899-12-30T14:30:00"/>
    <s v="GALC"/>
    <n v="2020"/>
    <m/>
    <x v="1"/>
    <x v="0"/>
    <x v="0"/>
    <m/>
    <m/>
    <m/>
    <m/>
    <m/>
    <n v="44984"/>
  </r>
  <r>
    <d v="2023-02-27T00:00:00"/>
    <d v="1899-12-30T09:30:00"/>
    <m/>
    <n v="3260"/>
    <n v="112308"/>
    <x v="0"/>
    <s v="S20"/>
    <m/>
    <s v="M1231718"/>
    <s v="GMW628E"/>
    <s v="CAMACHO OJEDA MONSERRAT"/>
    <s v="YARIS"/>
    <s v="ECAZA"/>
    <d v="1899-12-30T09:45:00"/>
    <d v="1899-12-30T12:00:00"/>
    <s v="AC"/>
    <n v="2021"/>
    <m/>
    <x v="1"/>
    <x v="0"/>
    <x v="5"/>
    <d v="2023-03-01T00:00:00"/>
    <s v="whats"/>
    <s v="si"/>
    <s v="se le complica salir de su trabajo"/>
    <d v="2023-02-24T00:00:00"/>
    <n v="3"/>
  </r>
  <r>
    <d v="2023-02-27T00:00:00"/>
    <d v="1899-12-30T09:30:00"/>
    <m/>
    <n v="835.2"/>
    <n v="112317"/>
    <x v="3"/>
    <s v="DIAG. BATERIA NO ARRANCA BIEN"/>
    <m/>
    <s v="G144030"/>
    <s v="GNE559C"/>
    <s v="ALMONASI MARTINEZ MARIA OBDULIA SANJUANA"/>
    <s v="YARIS"/>
    <s v="LALC"/>
    <d v="1899-12-30T16:00:00"/>
    <s v="DIAG"/>
    <s v="FTP / JOAM"/>
    <n v="2016"/>
    <m/>
    <x v="1"/>
    <x v="0"/>
    <x v="0"/>
    <m/>
    <m/>
    <m/>
    <m/>
    <m/>
    <n v="44984"/>
  </r>
  <r>
    <d v="2023-02-27T00:00:00"/>
    <d v="1899-12-30T10:00:00"/>
    <m/>
    <n v="6598"/>
    <n v="112226"/>
    <x v="1"/>
    <s v="S200"/>
    <s v="REC. A DOMICILIO"/>
    <s v="HS829919"/>
    <s v="D05APK"/>
    <s v="TOYOTETSU DE MEXICO SA DE CV"/>
    <s v="SIENNA"/>
    <s v="ECAZA"/>
    <d v="1899-12-30T10:30:00"/>
    <d v="1899-12-30T15:45:00"/>
    <s v="CSN"/>
    <n v="2017"/>
    <m/>
    <x v="1"/>
    <x v="0"/>
    <x v="0"/>
    <m/>
    <m/>
    <m/>
    <m/>
    <m/>
    <n v="44984"/>
  </r>
  <r>
    <d v="2023-02-27T00:00:00"/>
    <d v="1899-12-30T10:00:00"/>
    <m/>
    <n v="1899"/>
    <n v="112264"/>
    <x v="2"/>
    <s v="S10"/>
    <s v="EXPRESS"/>
    <s v="N1251619"/>
    <s v="SP"/>
    <s v="GONZALEZ CARRILLO IRINEO ROLANDO"/>
    <s v="YARIS"/>
    <s v="JFL"/>
    <d v="1899-12-30T10:15:00"/>
    <d v="1899-12-30T14:45:00"/>
    <s v="OMRG"/>
    <n v="2022"/>
    <m/>
    <x v="1"/>
    <x v="0"/>
    <x v="0"/>
    <m/>
    <m/>
    <m/>
    <m/>
    <m/>
    <n v="44984"/>
  </r>
  <r>
    <d v="2023-02-27T00:00:00"/>
    <d v="1899-12-30T10:00:00"/>
    <m/>
    <n v="835.2"/>
    <n v="112303"/>
    <x v="3"/>
    <s v="DIAG. FARO INTERMITENTE LADO CONDUCTOR"/>
    <m/>
    <s v="NJ050000"/>
    <s v="SP"/>
    <s v="CALDERON ALVAREZ FELIPE DE JESUS"/>
    <s v="RAIZE"/>
    <s v="LALC"/>
    <d v="1899-12-30T10:45:00"/>
    <s v="DIAG"/>
    <s v="FTP / JOAM"/>
    <n v="2022"/>
    <m/>
    <x v="1"/>
    <x v="0"/>
    <x v="0"/>
    <m/>
    <m/>
    <m/>
    <m/>
    <m/>
    <n v="44984"/>
  </r>
  <r>
    <d v="2023-02-27T00:00:00"/>
    <d v="1899-12-30T10:15:00"/>
    <m/>
    <n v="6280"/>
    <n v="112285"/>
    <x v="0"/>
    <s v="S40 / A Y B"/>
    <s v="REC. A DOMICILIO"/>
    <s v="M3131703"/>
    <s v="65L733"/>
    <s v="FTS AUTOMOTIVE MEXICO SA DE CV"/>
    <s v="PRIUS16-"/>
    <s v="LALC"/>
    <d v="1899-12-30T11:00:00"/>
    <d v="1899-12-30T14:00:00"/>
    <s v="CEPE"/>
    <n v="2021"/>
    <m/>
    <x v="1"/>
    <x v="0"/>
    <x v="0"/>
    <m/>
    <m/>
    <m/>
    <m/>
    <m/>
    <n v="44984"/>
  </r>
  <r>
    <d v="2023-02-27T00:00:00"/>
    <d v="1899-12-30T10:30:00"/>
    <m/>
    <n v="835.2"/>
    <n v="112269"/>
    <x v="1"/>
    <s v="DIAG. TESTIGO ENCENDIDO (PRESION DE AIRE EN LLANTAS)"/>
    <m/>
    <s v="KD004146"/>
    <s v="GLB115D"/>
    <s v="TOYOTETSU DE MEXICO SA DE CV"/>
    <s v="RAV419-"/>
    <s v="ECAZA"/>
    <d v="1899-12-30T11:00:00"/>
    <s v="DIAG"/>
    <s v="GALC / JOAM"/>
    <n v="2019"/>
    <m/>
    <x v="1"/>
    <x v="0"/>
    <x v="5"/>
    <d v="2023-02-27T00:00:00"/>
    <s v="Llamada y Whats"/>
    <s v="si"/>
    <s v="Unidad queda pendiente ya que la empresa la ocupa para trabajo"/>
    <d v="2023-02-20T00:00:00"/>
    <n v="7"/>
  </r>
  <r>
    <d v="2023-02-27T00:00:00"/>
    <d v="1899-12-30T10:30:00"/>
    <m/>
    <n v="6280"/>
    <n v="112292"/>
    <x v="3"/>
    <s v="S40 / A Y B"/>
    <s v="EXPRESS"/>
    <s v="LP125591"/>
    <s v="GSN936C"/>
    <s v="FRESCOPACK SA DE CV"/>
    <s v="COROLLA"/>
    <s v="JFL"/>
    <d v="1899-12-30T11:30:00"/>
    <d v="1899-12-30T18:15:00"/>
    <s v="OMRG / CAAA"/>
    <n v="2020"/>
    <m/>
    <x v="1"/>
    <x v="0"/>
    <x v="0"/>
    <m/>
    <m/>
    <m/>
    <m/>
    <m/>
    <n v="44984"/>
  </r>
  <r>
    <d v="2023-02-27T00:00:00"/>
    <d v="1899-12-30T11:00:00"/>
    <m/>
    <n v="3260"/>
    <n v="111954"/>
    <x v="0"/>
    <s v="S60"/>
    <m/>
    <s v="H1394639"/>
    <s v="GR8810B"/>
    <s v="BARKSHADT GRANADOS BUFFY JAZMINNE"/>
    <s v="HILUX"/>
    <s v="ECAZA"/>
    <d v="1899-12-30T11:15:00"/>
    <d v="1899-12-30T14:00:00"/>
    <s v="CEPE"/>
    <n v="2017"/>
    <m/>
    <x v="1"/>
    <x v="0"/>
    <x v="5"/>
    <d v="2023-03-01T00:00:00"/>
    <s v="whats"/>
    <s v="si"/>
    <s v="se va ocupar la unidad"/>
    <d v="2023-01-10T00:00:00"/>
    <n v="48"/>
  </r>
  <r>
    <d v="2023-02-27T00:00:00"/>
    <d v="1899-12-30T11:00:00"/>
    <m/>
    <n v="1899"/>
    <n v="112194"/>
    <x v="0"/>
    <s v="S50"/>
    <m/>
    <s v="LP140945"/>
    <s v="SP"/>
    <s v="PASTRANA SANTOS LUIS HAAIDY"/>
    <s v="COROLLA"/>
    <s v="LALC"/>
    <d v="1899-12-30T11:15:00"/>
    <d v="1899-12-30T14:00:00"/>
    <s v="CSN"/>
    <n v="2020"/>
    <m/>
    <x v="1"/>
    <x v="0"/>
    <x v="0"/>
    <m/>
    <m/>
    <m/>
    <m/>
    <m/>
    <n v="44984"/>
  </r>
  <r>
    <d v="2023-02-27T00:00:00"/>
    <d v="1899-12-30T11:00:00"/>
    <m/>
    <n v="2849"/>
    <n v="112203"/>
    <x v="0"/>
    <s v="S50 / A Y B"/>
    <s v="EXPRESS"/>
    <s v="M1320655"/>
    <s v="EJ3655B"/>
    <s v="DIKEN INTERNATIONAL S DE RL DE CV"/>
    <s v="HILUX"/>
    <s v="JFL"/>
    <d v="1899-12-30T11:15:00"/>
    <d v="1899-12-30T14:00:00"/>
    <s v="OMRG"/>
    <n v="2021"/>
    <m/>
    <x v="1"/>
    <x v="0"/>
    <x v="0"/>
    <m/>
    <m/>
    <m/>
    <m/>
    <m/>
    <n v="44984"/>
  </r>
  <r>
    <d v="2023-02-27T00:00:00"/>
    <d v="1899-12-30T11:30:00"/>
    <m/>
    <n v="0"/>
    <n v="112316"/>
    <x v="2"/>
    <s v="REEMP. DE BALATAS DELANTERAS Y PURGADO DE FRENOS"/>
    <m/>
    <s v="M0042757"/>
    <s v="GP1514C"/>
    <s v="EXPOR SAN ANTONIO SA DE CV"/>
    <s v="HILUX D"/>
    <s v="JFL"/>
    <d v="1899-12-30T12:00:00"/>
    <d v="1899-12-30T17:00:00"/>
    <s v="CEPE"/>
    <n v="2021"/>
    <m/>
    <x v="1"/>
    <x v="0"/>
    <x v="0"/>
    <m/>
    <m/>
    <m/>
    <m/>
    <m/>
    <n v="44984"/>
  </r>
  <r>
    <d v="2023-02-27T00:00:00"/>
    <d v="1899-12-30T12:00:00"/>
    <m/>
    <n v="2849"/>
    <n v="112236"/>
    <x v="0"/>
    <s v="S30 / A Y B"/>
    <m/>
    <s v="NP277170"/>
    <s v="GGX225E"/>
    <s v="KYOHO TOYOTSU MEXICO SA DE CV"/>
    <s v="COROLLA"/>
    <s v="ECAZA"/>
    <d v="1899-12-30T12:15:00"/>
    <d v="1899-12-30T17:00:00"/>
    <s v="CSN / AC"/>
    <n v="2022"/>
    <m/>
    <x v="1"/>
    <x v="0"/>
    <x v="5"/>
    <d v="2023-03-01T00:00:00"/>
    <s v="whats"/>
    <s v="si"/>
    <s v="por tema de trabaj, no va asistir"/>
    <d v="2023-02-22T00:00:00"/>
    <n v="5"/>
  </r>
  <r>
    <d v="2023-02-27T00:00:00"/>
    <d v="1899-12-30T12:30:00"/>
    <m/>
    <n v="835.2"/>
    <n v="112291"/>
    <x v="2"/>
    <s v="DIAG. CLUTCH LANZA MUCHO HUMO Y HUELE A QUEMADO AL CAMBIAR VELOCIDADES"/>
    <m/>
    <s v="N1326286"/>
    <s v="GB6310D"/>
    <s v="TORRES GONZALEZ ABEL"/>
    <s v="HILUX"/>
    <s v="LALC"/>
    <d v="1899-12-30T13:00:00"/>
    <s v="DIAG"/>
    <s v="FTP / GALC"/>
    <n v="2022"/>
    <m/>
    <x v="1"/>
    <x v="0"/>
    <x v="0"/>
    <m/>
    <m/>
    <m/>
    <m/>
    <m/>
    <n v="44984"/>
  </r>
  <r>
    <d v="2023-02-27T00:00:00"/>
    <d v="1899-12-30T12:30:00"/>
    <m/>
    <n v="1899"/>
    <n v="112307"/>
    <x v="2"/>
    <s v="S30"/>
    <s v="EXPRESS"/>
    <s v="MW220270"/>
    <s v="GKW038E"/>
    <s v="RICO OLIVAREZ ROBERTO"/>
    <s v="RAV419-"/>
    <s v="ECAZA"/>
    <d v="1899-12-30T12:45:00"/>
    <d v="1899-12-30T17:00:00"/>
    <s v="OMRG"/>
    <n v="2021"/>
    <m/>
    <x v="1"/>
    <x v="0"/>
    <x v="0"/>
    <m/>
    <m/>
    <m/>
    <m/>
    <m/>
    <n v="44984"/>
  </r>
  <r>
    <d v="2023-02-27T00:00:00"/>
    <d v="1899-12-30T15:30:00"/>
    <m/>
    <n v="3260"/>
    <n v="112282"/>
    <x v="2"/>
    <s v="S60"/>
    <m/>
    <s v="K3076345"/>
    <s v="63L914"/>
    <s v="PATIÑO LOPEZ GLORIA ANGELICA"/>
    <s v="PRIUS16-"/>
    <s v="JFL"/>
    <d v="1899-12-30T15:45:00"/>
    <d v="1899-12-30T18:00:00"/>
    <s v="CSN"/>
    <n v="2019"/>
    <m/>
    <x v="1"/>
    <x v="0"/>
    <x v="0"/>
    <m/>
    <m/>
    <m/>
    <m/>
    <m/>
    <n v="44984"/>
  </r>
  <r>
    <d v="2023-02-28T00:00:00"/>
    <d v="1899-12-30T08:00:00"/>
    <m/>
    <n v="835.2"/>
    <n v="112257"/>
    <x v="0"/>
    <s v="INST. BALATAS DELANTERAS"/>
    <m/>
    <s v="MP058089"/>
    <s v="UNG193E"/>
    <s v="ALVARADO AVIÑA CARLOS EDUARDO"/>
    <s v="COROLLA"/>
    <s v="ECAZA"/>
    <d v="1899-12-30T08:30:00"/>
    <d v="1899-12-30T11:00:00"/>
    <s v="CEPE"/>
    <n v="2021"/>
    <m/>
    <x v="1"/>
    <x v="0"/>
    <x v="0"/>
    <m/>
    <m/>
    <m/>
    <m/>
    <m/>
    <n v="44985"/>
  </r>
  <r>
    <d v="2023-02-28T00:00:00"/>
    <d v="1899-12-30T08:00:00"/>
    <m/>
    <n v="5330"/>
    <n v="112321"/>
    <x v="2"/>
    <s v="S40"/>
    <s v="EXPRESS"/>
    <s v="KJ015158"/>
    <s v="GJG056C"/>
    <s v="BARRIENTOS VARGAS RAQUEL ELIZABETH"/>
    <s v="RAV419-"/>
    <s v="JFL"/>
    <d v="1899-12-30T08:30:00"/>
    <d v="1899-12-30T11:00:00"/>
    <s v="OMRG"/>
    <n v="2019"/>
    <m/>
    <x v="1"/>
    <x v="0"/>
    <x v="0"/>
    <m/>
    <m/>
    <m/>
    <m/>
    <m/>
    <n v="44985"/>
  </r>
  <r>
    <d v="2023-02-28T00:00:00"/>
    <d v="1899-12-30T08:00:00"/>
    <m/>
    <n v="835.2"/>
    <n v="112324"/>
    <x v="2"/>
    <s v="DIAG. TESTIGO ENCENDIDO (TRASNMISIÓN)"/>
    <m/>
    <s v="EH287153"/>
    <s v="UKN185J"/>
    <s v="GARCIA MONDRAGON JOSE"/>
    <s v="IMPREZA"/>
    <s v="LALC"/>
    <d v="1899-12-30T08:00:00"/>
    <s v="DIAG"/>
    <s v="FTP / JOAM"/>
    <n v="2014"/>
    <m/>
    <x v="1"/>
    <x v="0"/>
    <x v="0"/>
    <m/>
    <m/>
    <m/>
    <m/>
    <m/>
    <n v="44985"/>
  </r>
  <r>
    <d v="2023-02-28T00:00:00"/>
    <d v="1899-12-30T08:15:00"/>
    <m/>
    <n v="835.2"/>
    <n v="112300"/>
    <x v="2"/>
    <s v="REEMP. BALATAS DELANTERAS (CTE. TRAERA PIEZAS)"/>
    <m/>
    <s v="K6101644"/>
    <s v="UKT628H"/>
    <s v="BAEZA LOPEZ ANA KAREN"/>
    <s v="SWIFT"/>
    <s v="JFL"/>
    <d v="1899-12-30T09:00:00"/>
    <d v="1899-12-30T12:00:00"/>
    <s v="CSN"/>
    <n v="2019"/>
    <m/>
    <x v="1"/>
    <x v="0"/>
    <x v="0"/>
    <m/>
    <m/>
    <m/>
    <m/>
    <m/>
    <n v="44985"/>
  </r>
  <r>
    <d v="2023-02-28T00:00:00"/>
    <d v="1899-12-30T08:15:00"/>
    <m/>
    <n v="1899"/>
    <n v="112331"/>
    <x v="3"/>
    <s v="S10"/>
    <s v="EXPRESS"/>
    <s v="NU079842"/>
    <s v="SP"/>
    <s v="BIDASEM PRODUCTORA Y COMERCIALIZADORA DE S"/>
    <s v="SRAV4 HV"/>
    <s v="ECAZA"/>
    <d v="1899-12-30T09:40:00"/>
    <d v="1899-12-30T12:00:00"/>
    <s v="OMRG"/>
    <n v="2022"/>
    <m/>
    <x v="1"/>
    <x v="0"/>
    <x v="0"/>
    <m/>
    <m/>
    <m/>
    <m/>
    <m/>
    <n v="44985"/>
  </r>
  <r>
    <d v="2023-02-28T00:00:00"/>
    <d v="1899-12-30T08:15:00"/>
    <m/>
    <n v="1899"/>
    <n v="112347"/>
    <x v="0"/>
    <s v="S30"/>
    <m/>
    <s v="N0428756"/>
    <s v="SU3189D"/>
    <s v="BUCIO MAGAÑA DARIO ERNESTO"/>
    <s v="HILUX"/>
    <s v="LALC"/>
    <d v="1899-12-30T08:30:00"/>
    <d v="1899-12-30T11:00:00"/>
    <s v="CAAA"/>
    <n v="2022"/>
    <m/>
    <x v="1"/>
    <x v="0"/>
    <x v="0"/>
    <m/>
    <m/>
    <m/>
    <m/>
    <m/>
    <n v="44985"/>
  </r>
  <r>
    <d v="2023-02-28T00:00:00"/>
    <d v="1899-12-30T08:30:00"/>
    <m/>
    <n v="3260"/>
    <n v="112304"/>
    <x v="1"/>
    <s v="S60"/>
    <s v="EXPRESS"/>
    <s v="M3134226"/>
    <s v="66L518"/>
    <s v="YINSHAN SA DE CV"/>
    <s v="PRIUS16-"/>
    <s v="JFL"/>
    <d v="1899-12-30T09:05:00"/>
    <d v="1899-12-30T11:15:00"/>
    <s v="OMRG"/>
    <n v="2021"/>
    <m/>
    <x v="1"/>
    <x v="0"/>
    <x v="0"/>
    <m/>
    <m/>
    <m/>
    <m/>
    <m/>
    <n v="44985"/>
  </r>
  <r>
    <d v="2023-02-28T00:00:00"/>
    <d v="1899-12-30T08:30:00"/>
    <m/>
    <n v="1899"/>
    <n v="112313"/>
    <x v="2"/>
    <s v="S190"/>
    <m/>
    <s v="GS698703"/>
    <s v="GSS368A"/>
    <s v="GONZALEZ HERNANDEZ MARTHA LETICIA"/>
    <s v="SIENNA"/>
    <s v="ECAZA"/>
    <d v="1899-12-30T08:45:00"/>
    <d v="1899-12-30T11:00:00"/>
    <s v="AC"/>
    <n v="2016"/>
    <m/>
    <x v="1"/>
    <x v="0"/>
    <x v="0"/>
    <m/>
    <m/>
    <m/>
    <m/>
    <m/>
    <n v="44985"/>
  </r>
  <r>
    <d v="2023-02-28T00:00:00"/>
    <d v="1899-12-30T08:30:00"/>
    <m/>
    <n v="6598"/>
    <n v="112329"/>
    <x v="0"/>
    <s v="S200"/>
    <m/>
    <s v="FS606676"/>
    <s v="W37ADS"/>
    <s v="YEVO ARRENDADORA SA DE CV"/>
    <s v="SIENNA"/>
    <s v="LALC"/>
    <d v="1899-12-30T09:15:00"/>
    <d v="1899-12-30T14:00:00"/>
    <s v="CAAA"/>
    <n v="2015"/>
    <m/>
    <x v="1"/>
    <x v="0"/>
    <x v="0"/>
    <m/>
    <m/>
    <m/>
    <m/>
    <m/>
    <n v="44985"/>
  </r>
  <r>
    <d v="2023-02-28T00:00:00"/>
    <d v="1899-12-30T08:45:00"/>
    <m/>
    <n v="1899"/>
    <n v="112337"/>
    <x v="2"/>
    <s v="S10 (CON ACEITE SINTÉTICO)"/>
    <m/>
    <s v="PT114353"/>
    <s v="SP"/>
    <s v="ORTEGA GARCIA MARIA FLOR"/>
    <s v="TACOMA"/>
    <s v="JFL"/>
    <d v="1899-12-30T09:00:00"/>
    <d v="1899-12-30T11:00:00"/>
    <s v="GALC"/>
    <n v="2023"/>
    <m/>
    <x v="1"/>
    <x v="0"/>
    <x v="0"/>
    <m/>
    <m/>
    <m/>
    <m/>
    <m/>
    <n v="44985"/>
  </r>
  <r>
    <d v="2023-02-28T00:00:00"/>
    <d v="1899-12-30T08:45:00"/>
    <m/>
    <n v="1899"/>
    <n v="112345"/>
    <x v="0"/>
    <s v="S30"/>
    <m/>
    <s v="MK019749"/>
    <s v="GPR186E"/>
    <s v="MARTINEZ ESPITIA JORGE ALBERTO"/>
    <s v="AVANZA"/>
    <s v="LALC"/>
    <d v="1899-12-30T09:45:00"/>
    <d v="1899-12-30T11:00:00"/>
    <s v="GALC"/>
    <n v="2021"/>
    <m/>
    <x v="1"/>
    <x v="0"/>
    <x v="0"/>
    <m/>
    <m/>
    <m/>
    <m/>
    <m/>
    <n v="44985"/>
  </r>
  <r>
    <d v="2023-02-28T00:00:00"/>
    <d v="1899-12-30T09:00:00"/>
    <m/>
    <n v="1899"/>
    <n v="112352"/>
    <x v="0"/>
    <s v="S130"/>
    <m/>
    <s v="H3053330"/>
    <s v="GNA291D"/>
    <s v="ZARAGOZA ROJAS CARLOS"/>
    <s v="PRIUS16-"/>
    <s v="ECAZA"/>
    <d v="1899-12-30T10:00:00"/>
    <d v="1899-12-30T14:00:00"/>
    <s v="CSN"/>
    <n v="2017"/>
    <m/>
    <x v="1"/>
    <x v="0"/>
    <x v="0"/>
    <m/>
    <m/>
    <m/>
    <m/>
    <m/>
    <n v="44985"/>
  </r>
  <r>
    <d v="2023-02-28T00:00:00"/>
    <d v="1899-12-30T09:00:00"/>
    <m/>
    <n v="3260"/>
    <n v="112260"/>
    <x v="1"/>
    <s v="DIAG. RUIDO AL ACELERAR"/>
    <m/>
    <s v="HU657137"/>
    <s v="GUW993C"/>
    <s v="GUTIERREZ CASTAÑEDA ZHELFA ROSALINA"/>
    <s v="CAMRY"/>
    <s v="JFL"/>
    <d v="1899-12-30T10:15:00"/>
    <s v="DIAG"/>
    <s v="FTP / JOAM"/>
    <n v="2017"/>
    <m/>
    <x v="1"/>
    <x v="0"/>
    <x v="0"/>
    <m/>
    <m/>
    <m/>
    <m/>
    <m/>
    <n v="44985"/>
  </r>
  <r>
    <d v="2023-02-28T00:00:00"/>
    <d v="1899-12-30T09:00:00"/>
    <m/>
    <n v="1899"/>
    <n v="112323"/>
    <x v="0"/>
    <s v="S20"/>
    <m/>
    <s v="NS102397"/>
    <s v="68L360"/>
    <s v="SANTIBAñEZ FLORES YAREB"/>
    <s v="SIENNA HV"/>
    <s v="LALC"/>
    <d v="1899-12-30T09:30:00"/>
    <d v="1899-12-30T14:00:00"/>
    <s v="AC"/>
    <n v="2022"/>
    <m/>
    <x v="1"/>
    <x v="0"/>
    <x v="0"/>
    <m/>
    <m/>
    <m/>
    <m/>
    <m/>
    <n v="44985"/>
  </r>
  <r>
    <d v="2023-02-28T00:00:00"/>
    <d v="1899-12-30T09:30:00"/>
    <m/>
    <n v="1899"/>
    <n v="111946"/>
    <x v="1"/>
    <s v="S90"/>
    <m/>
    <s v="J0179593"/>
    <s v="GU8466B"/>
    <s v="JUNTA MUNICIPAL DE AGUA POTABLE Y ALCANTAR"/>
    <s v="HILUX     O"/>
    <s v="LALC"/>
    <d v="1899-12-30T10:00:00"/>
    <d v="1899-12-30T14:00:00"/>
    <s v="CEPE"/>
    <n v="2018"/>
    <m/>
    <x v="1"/>
    <x v="0"/>
    <x v="0"/>
    <m/>
    <m/>
    <m/>
    <m/>
    <m/>
    <n v="44985"/>
  </r>
  <r>
    <d v="2023-02-28T00:00:00"/>
    <d v="1899-12-30T09:30:00"/>
    <m/>
    <n v="5140"/>
    <n v="112281"/>
    <x v="0"/>
    <s v="S100"/>
    <s v="EXPRESS"/>
    <s v="H0176792"/>
    <s v="GG2303B"/>
    <s v="AVE CONSULTING SC"/>
    <s v="HILUX"/>
    <s v="JFL"/>
    <d v="1899-12-30T10:00:00"/>
    <d v="1899-12-30T14:00:00"/>
    <s v="OMRG"/>
    <n v="2017"/>
    <m/>
    <x v="1"/>
    <x v="0"/>
    <x v="0"/>
    <m/>
    <m/>
    <m/>
    <m/>
    <m/>
    <n v="44985"/>
  </r>
  <r>
    <d v="2023-02-28T00:00:00"/>
    <d v="1899-12-30T09:30:00"/>
    <m/>
    <n v="835.25"/>
    <n v="112296"/>
    <x v="1"/>
    <s v="DIAG. EN LLANTA LADO COPILOTO"/>
    <m/>
    <s v="M1317932"/>
    <s v="GP8734C"/>
    <s v="LANDA MUÑOZ MA. ALEJANDRA"/>
    <s v="HILUX"/>
    <s v="ECAZA"/>
    <d v="1899-12-30T10:30:00"/>
    <s v="DIAG"/>
    <s v="GALC"/>
    <n v="2021"/>
    <m/>
    <x v="1"/>
    <x v="0"/>
    <x v="0"/>
    <m/>
    <m/>
    <m/>
    <m/>
    <m/>
    <n v="44985"/>
  </r>
  <r>
    <d v="2023-02-28T00:00:00"/>
    <d v="1899-12-30T10:00:00"/>
    <m/>
    <n v="1899"/>
    <n v="112253"/>
    <x v="1"/>
    <s v="S50"/>
    <m/>
    <s v="LK014712"/>
    <s v="GJG106C"/>
    <s v="FLORES REYES CARLOS ABRAHAM"/>
    <s v="AVANZA"/>
    <s v="LALC"/>
    <d v="1899-12-30T10:45:00"/>
    <d v="1899-12-30T14:00:00"/>
    <s v="CEPE"/>
    <n v="2020"/>
    <m/>
    <x v="1"/>
    <x v="0"/>
    <x v="0"/>
    <m/>
    <m/>
    <m/>
    <m/>
    <m/>
    <n v="44985"/>
  </r>
  <r>
    <d v="2023-02-28T00:00:00"/>
    <d v="1899-12-30T10:00:00"/>
    <m/>
    <n v="1600"/>
    <n v="112267"/>
    <x v="1"/>
    <s v="INST. PELICULA DE SEGURIDAD"/>
    <m/>
    <s v="P3006969"/>
    <s v="SP"/>
    <s v="ARRENDADORA COMERCIAL DE CELAYA S.A. DE C."/>
    <s v="COROLLA"/>
    <s v="ECAZA"/>
    <d v="1899-12-30T10:15:00"/>
    <d v="1899-12-30T17:00:00"/>
    <s v="EXTERNO"/>
    <n v="2023"/>
    <m/>
    <x v="1"/>
    <x v="0"/>
    <x v="0"/>
    <m/>
    <m/>
    <m/>
    <m/>
    <m/>
    <n v="44985"/>
  </r>
  <r>
    <d v="2023-02-28T00:00:00"/>
    <d v="1899-12-30T10:00:00"/>
    <m/>
    <n v="1899"/>
    <n v="112262"/>
    <x v="0"/>
    <s v="S10"/>
    <m/>
    <s v="N1253166"/>
    <s v="SP"/>
    <s v="LOPEZ HERNANDEZ MARIA DEL CONSUELO"/>
    <s v="YARIS"/>
    <s v="JFL"/>
    <d v="1899-12-30T10:15:00"/>
    <d v="1899-12-30T14:00:00"/>
    <s v="CSN"/>
    <n v="2022"/>
    <m/>
    <x v="1"/>
    <x v="0"/>
    <x v="0"/>
    <m/>
    <m/>
    <m/>
    <m/>
    <m/>
    <n v="44985"/>
  </r>
  <r>
    <d v="2023-02-28T00:00:00"/>
    <d v="1899-12-30T10:15:00"/>
    <m/>
    <n v="0"/>
    <n v="112314"/>
    <x v="3"/>
    <s v="INSP. 23TM01"/>
    <s v="CAMPAÑA"/>
    <s v="N1253166"/>
    <s v="SP"/>
    <s v="LOPEZ HERNANDEZ MARIA DEL CONSUELO"/>
    <s v="YARIS"/>
    <s v="JFL"/>
    <d v="1899-12-30T11:00:00"/>
    <d v="1899-12-30T14:00:00"/>
    <s v="CSN"/>
    <n v="2022"/>
    <m/>
    <x v="1"/>
    <x v="0"/>
    <x v="0"/>
    <m/>
    <m/>
    <m/>
    <m/>
    <m/>
    <n v="44985"/>
  </r>
  <r>
    <d v="2023-02-28T00:00:00"/>
    <d v="1899-12-30T10:30:00"/>
    <m/>
    <n v="1899"/>
    <n v="112322"/>
    <x v="0"/>
    <s v="S50"/>
    <m/>
    <s v="MW138869"/>
    <s v="GJU857E"/>
    <s v="MARTINEZ GALVAN MIRNA YOANA"/>
    <s v="RAV419-"/>
    <s v="ECAZA"/>
    <d v="1899-12-30T11:15:00"/>
    <d v="1899-12-30T16:00:00"/>
    <s v="CAAA"/>
    <n v="2021"/>
    <m/>
    <x v="1"/>
    <x v="0"/>
    <x v="0"/>
    <m/>
    <m/>
    <m/>
    <m/>
    <m/>
    <n v="44985"/>
  </r>
  <r>
    <d v="2023-02-28T00:00:00"/>
    <d v="1899-12-30T10:30:00"/>
    <m/>
    <n v="3260"/>
    <n v="112325"/>
    <x v="0"/>
    <s v="S60"/>
    <m/>
    <s v="K0263411"/>
    <s v="GE6681C"/>
    <s v="RESENDIZ ESPINOZA JUAN SALVADOR"/>
    <s v="HILUX"/>
    <s v="LALC"/>
    <d v="1899-12-30T10:45:00"/>
    <d v="1899-12-30T14:00:00"/>
    <s v="AC"/>
    <n v="2019"/>
    <m/>
    <x v="1"/>
    <x v="0"/>
    <x v="0"/>
    <m/>
    <m/>
    <m/>
    <m/>
    <m/>
    <n v="44985"/>
  </r>
  <r>
    <d v="2023-02-28T00:00:00"/>
    <d v="1899-12-30T10:30:00"/>
    <m/>
    <n v="3260"/>
    <n v="112327"/>
    <x v="0"/>
    <s v="S20"/>
    <s v="EXPRESS"/>
    <s v="M1231718"/>
    <s v="GMW628E"/>
    <s v="CAMACHO OJEDA MONSERRAT"/>
    <s v="YARIS"/>
    <s v="JFL"/>
    <d v="1899-12-30T11:00:00"/>
    <d v="1899-12-30T14:00:00"/>
    <s v="OMRG"/>
    <n v="2021"/>
    <m/>
    <x v="1"/>
    <x v="0"/>
    <x v="0"/>
    <m/>
    <m/>
    <m/>
    <m/>
    <m/>
    <n v="44985"/>
  </r>
  <r>
    <d v="2023-02-28T00:00:00"/>
    <d v="1899-12-30T11:00:00"/>
    <m/>
    <n v="1614.15"/>
    <n v="112336"/>
    <x v="0"/>
    <s v="S70 (EMPLEADO TOYOTA)"/>
    <m/>
    <s v="M1211822"/>
    <s v="GHE213D"/>
    <s v="LOZADA RAMIREZ FRANCISCO JAVIER"/>
    <s v="YARIS"/>
    <s v="JFL"/>
    <d v="1899-12-30T11:30:00"/>
    <d v="1899-12-30T17:00:00"/>
    <s v="CEPE"/>
    <n v="2021"/>
    <m/>
    <x v="1"/>
    <x v="0"/>
    <x v="0"/>
    <m/>
    <m/>
    <m/>
    <m/>
    <m/>
    <n v="44985"/>
  </r>
  <r>
    <d v="2023-02-28T00:00:00"/>
    <d v="1899-12-30T11:00:00"/>
    <m/>
    <n v="3260"/>
    <n v="112339"/>
    <x v="0"/>
    <s v="S60"/>
    <m/>
    <s v="H1394639"/>
    <s v="GR8810B"/>
    <s v="BARKSHADT GRANADOS BUFFY JAZMINNE"/>
    <s v="HILUX"/>
    <s v="ECAZA"/>
    <d v="1899-12-30T11:30:00"/>
    <d v="1899-12-30T17:00:00"/>
    <s v="CSN"/>
    <n v="2017"/>
    <m/>
    <x v="1"/>
    <x v="0"/>
    <x v="0"/>
    <m/>
    <m/>
    <m/>
    <m/>
    <m/>
    <n v="44985"/>
  </r>
  <r>
    <d v="2023-02-28T00:00:00"/>
    <d v="1899-12-30T11:00:00"/>
    <m/>
    <n v="1899"/>
    <n v="112355"/>
    <x v="3"/>
    <s v="S70"/>
    <m/>
    <s v="H3024661"/>
    <s v="68L336"/>
    <s v="ALVAREZ GRANADOS SALVADOR"/>
    <s v="PRIUS16-"/>
    <s v="LALC"/>
    <d v="1899-12-30T11:20:00"/>
    <d v="1899-12-30T15:30:00"/>
    <s v="OMRG"/>
    <n v="2017"/>
    <m/>
    <x v="1"/>
    <x v="0"/>
    <x v="0"/>
    <m/>
    <m/>
    <m/>
    <m/>
    <m/>
    <n v="44985"/>
  </r>
  <r>
    <d v="2023-02-28T00:00:00"/>
    <d v="1899-12-30T11:30:00"/>
    <m/>
    <n v="1899"/>
    <n v="112341"/>
    <x v="2"/>
    <s v="S130"/>
    <m/>
    <s v="FP219225"/>
    <s v="GGT840E"/>
    <s v="MARTINEZ FIGUEROA MA. DEL CONSUELO"/>
    <s v="COROLLA"/>
    <s v="JFL"/>
    <d v="1899-12-30T11:45:00"/>
    <d v="1899-12-30T16:00:00"/>
    <s v="AC"/>
    <n v="2015"/>
    <m/>
    <x v="1"/>
    <x v="0"/>
    <x v="0"/>
    <m/>
    <m/>
    <m/>
    <m/>
    <m/>
    <n v="44985"/>
  </r>
  <r>
    <d v="2023-02-28T00:00:00"/>
    <d v="1899-12-30T12:00:00"/>
    <m/>
    <n v="6599"/>
    <n v="112237"/>
    <x v="0"/>
    <s v="S160"/>
    <s v="EXPRESS"/>
    <s v="JK025219"/>
    <s v="GRW207D"/>
    <s v="KYOHO TOYOTSU MEXICO SA DE CV"/>
    <s v="AVANZA"/>
    <s v="ECAZA"/>
    <d v="1899-12-30T12:15:00"/>
    <d v="1899-12-30T17:00:00"/>
    <s v="OMRG"/>
    <n v="2018"/>
    <m/>
    <x v="1"/>
    <x v="0"/>
    <x v="0"/>
    <m/>
    <m/>
    <m/>
    <m/>
    <m/>
    <n v="44985"/>
  </r>
  <r>
    <d v="2023-02-28T00:00:00"/>
    <d v="1899-12-30T12:00:00"/>
    <m/>
    <n v="835.2"/>
    <n v="112280"/>
    <x v="1"/>
    <s v="DIAG. TESTIGO ENCENDIDO (AIR BAGS)"/>
    <m/>
    <s v="P0004043"/>
    <s v="GWE106E"/>
    <s v="PIZANO GONZALEZ SAMUEL"/>
    <s v="YARIS"/>
    <s v="LALC"/>
    <d v="1899-12-30T12:15:00"/>
    <s v="DIAG"/>
    <s v="FTP / JOAM"/>
    <n v="2023"/>
    <m/>
    <x v="1"/>
    <x v="0"/>
    <x v="0"/>
    <m/>
    <m/>
    <m/>
    <m/>
    <m/>
    <n v="44985"/>
  </r>
  <r>
    <d v="2023-02-28T00:00:00"/>
    <d v="1899-12-30T15:00:00"/>
    <m/>
    <n v="1899"/>
    <n v="111860"/>
    <x v="2"/>
    <s v="S30"/>
    <s v="EXPRESS"/>
    <s v="M1229761"/>
    <s v="GLL912E"/>
    <s v="AGUILERA GUZMAN ANTONIO"/>
    <s v="YARIS"/>
    <s v="ECAZA"/>
    <d v="1899-12-30T16:00:00"/>
    <d v="1899-12-30T18:00:00"/>
    <s v="OMRG"/>
    <n v="2021"/>
    <m/>
    <x v="1"/>
    <x v="0"/>
    <x v="0"/>
    <m/>
    <m/>
    <m/>
    <m/>
    <m/>
    <n v="44985"/>
  </r>
  <r>
    <d v="2023-03-01T00:00:00"/>
    <d v="1899-12-30T08:00:00"/>
    <m/>
    <n v="1899"/>
    <n v="112366"/>
    <x v="0"/>
    <s v="S30"/>
    <m/>
    <s v="N3170337"/>
    <s v="UMH937D"/>
    <s v="GAXIOLA CASTRO DIANA ROCIO"/>
    <s v="PRIUS16-"/>
    <s v="JFL"/>
    <d v="1899-12-30T08:15:00"/>
    <d v="1899-12-30T12:00:00"/>
    <s v="AC"/>
    <n v="2022"/>
    <m/>
    <x v="2"/>
    <x v="2"/>
    <x v="0"/>
    <m/>
    <m/>
    <m/>
    <m/>
    <m/>
    <n v="44986"/>
  </r>
  <r>
    <d v="2023-03-01T00:00:00"/>
    <d v="1899-12-30T08:00:00"/>
    <m/>
    <n v="6090"/>
    <n v="112367"/>
    <x v="2"/>
    <s v="S100 / A Y B"/>
    <m/>
    <s v="HU657708"/>
    <s v="SP"/>
    <s v="TERRONES PEREDO MONICA"/>
    <s v="CAMRY"/>
    <s v="ECAZA"/>
    <d v="1899-12-30T08:15:00"/>
    <d v="1899-12-30T12:00:00"/>
    <s v="GALC / CAAA"/>
    <n v="2017"/>
    <m/>
    <x v="2"/>
    <x v="1"/>
    <x v="4"/>
    <d v="2023-03-02T00:00:00"/>
    <s v="Llamada y Whats"/>
    <s v="si"/>
    <s v="SALIO FUERAS DE LA CIUDAD , DE IMPROVISTO"/>
    <d v="2023-02-28T00:00:00"/>
    <n v="1"/>
  </r>
  <r>
    <d v="2023-03-01T00:00:00"/>
    <d v="1899-12-30T08:00:00"/>
    <m/>
    <n v="835.2"/>
    <n v="112383"/>
    <x v="3"/>
    <s v="DIAG. CLAXÓN NO FUNCIONA / PROGRAMACIÓN DE LLAVE"/>
    <m/>
    <n v="74001151"/>
    <s v="GNR2125"/>
    <s v="CERVANTES MARTINEZ LETICIA"/>
    <s v="YARIS"/>
    <s v="LALC"/>
    <d v="1899-12-30T09:45:00"/>
    <s v="DIAG"/>
    <s v="GALC / JOAM"/>
    <n v="2007"/>
    <m/>
    <x v="2"/>
    <x v="3"/>
    <x v="0"/>
    <m/>
    <m/>
    <m/>
    <m/>
    <m/>
    <n v="44986"/>
  </r>
  <r>
    <d v="2023-03-01T00:00:00"/>
    <d v="1899-12-30T08:15:00"/>
    <m/>
    <n v="0"/>
    <n v="112384"/>
    <x v="3"/>
    <s v="INST. E0M Y G0P"/>
    <s v="CAMPAÑA"/>
    <n v="74001151"/>
    <s v="GNR2125"/>
    <s v="CERVANTES MARTINEZ LETICIA"/>
    <s v="YARIS"/>
    <s v="LALC"/>
    <d v="1899-12-30T11:30:00"/>
    <s v="DIAG"/>
    <s v="GALC"/>
    <n v="2007"/>
    <m/>
    <x v="2"/>
    <x v="3"/>
    <x v="0"/>
    <m/>
    <m/>
    <m/>
    <m/>
    <m/>
    <n v="44986"/>
  </r>
  <r>
    <d v="2023-03-01T00:00:00"/>
    <d v="1899-12-30T08:30:00"/>
    <m/>
    <n v="1899"/>
    <n v="112245"/>
    <x v="1"/>
    <s v="S10"/>
    <s v="EXPRESS"/>
    <s v="NP348868"/>
    <s v="SP"/>
    <s v="HERNANDEZ ALAMILLA JOSE LUIS"/>
    <s v="COROLLA"/>
    <s v="JFL"/>
    <d v="1899-12-30T08:45:00"/>
    <d v="1899-12-30T12:00:00"/>
    <s v="OMRG"/>
    <n v="2022"/>
    <m/>
    <x v="2"/>
    <x v="3"/>
    <x v="0"/>
    <m/>
    <m/>
    <m/>
    <m/>
    <m/>
    <n v="44986"/>
  </r>
  <r>
    <d v="2023-03-01T00:00:00"/>
    <d v="1899-12-30T08:30:00"/>
    <m/>
    <n v="1670.4"/>
    <n v="112276"/>
    <x v="3"/>
    <s v="DIAG. BATERIA HV, SE DESCARGA / DIAG. PANTALLA DE ESTEREO SE APAGA"/>
    <m/>
    <s v="PJ001303"/>
    <s v="SP"/>
    <s v="CERVANTES SIERRA LUIS MANUEL"/>
    <s v="COROLLA HV"/>
    <s v="LALC"/>
    <d v="1899-12-30T09:00:00"/>
    <s v="DIAG"/>
    <s v="FTP"/>
    <n v="2023"/>
    <m/>
    <x v="2"/>
    <x v="4"/>
    <x v="1"/>
    <d v="2023-03-01T00:00:00"/>
    <s v="whats"/>
    <s v="si"/>
    <s v="asesor no concreto la cita ya que el cliente tenia dudas sobre el funcionamiento de su unidad "/>
    <d v="2023-03-01T00:00:00"/>
    <n v="0"/>
  </r>
  <r>
    <d v="2023-03-01T00:00:00"/>
    <d v="1899-12-30T08:30:00"/>
    <m/>
    <n v="1899"/>
    <n v="112334"/>
    <x v="0"/>
    <s v="S10"/>
    <m/>
    <s v="P1334437"/>
    <s v="GV9212C"/>
    <s v="AGROSERVICIOS NIETO"/>
    <s v="HILUX"/>
    <s v="ECAZA"/>
    <d v="1899-12-30T09:00:00"/>
    <d v="1899-12-30T12:00:00"/>
    <s v="CAAA"/>
    <n v="2023"/>
    <m/>
    <x v="2"/>
    <x v="3"/>
    <x v="0"/>
    <m/>
    <m/>
    <m/>
    <m/>
    <m/>
    <n v="44986"/>
  </r>
  <r>
    <d v="2023-03-01T00:00:00"/>
    <d v="1899-12-30T08:45:00"/>
    <m/>
    <n v="2849"/>
    <n v="112340"/>
    <x v="2"/>
    <s v="S130 / A Y B (V.C.)"/>
    <m/>
    <s v="H1001754"/>
    <s v="GLZ414C"/>
    <s v="RODRIGUEZ DE LA VEGA + ANGEL"/>
    <s v="YARIS"/>
    <s v="ECAZA"/>
    <d v="1899-12-30T09:00:00"/>
    <d v="1899-12-30T11:00:00"/>
    <s v="CEPE / CAAA"/>
    <n v="2017"/>
    <m/>
    <x v="2"/>
    <x v="3"/>
    <x v="0"/>
    <m/>
    <m/>
    <m/>
    <m/>
    <m/>
    <n v="44986"/>
  </r>
  <r>
    <d v="2023-03-01T00:00:00"/>
    <d v="1899-12-30T08:45:00"/>
    <m/>
    <n v="835.2"/>
    <n v="112389"/>
    <x v="2"/>
    <s v="DIAG. OLOR A GASOLINA AL ENCENDER AIRE ACC"/>
    <m/>
    <s v="L1408139"/>
    <s v="GP5894B"/>
    <s v="CASTILLO GUERRERO JUAN"/>
    <s v="HILUX"/>
    <s v="JFL"/>
    <d v="1899-12-30T12:00:00"/>
    <s v="DIAG"/>
    <s v="FTP / JOAM"/>
    <n v="2020"/>
    <m/>
    <x v="2"/>
    <x v="3"/>
    <x v="0"/>
    <m/>
    <m/>
    <m/>
    <m/>
    <m/>
    <n v="44986"/>
  </r>
  <r>
    <d v="2023-03-01T00:00:00"/>
    <d v="1899-12-30T09:00:00"/>
    <m/>
    <n v="6599"/>
    <n v="112247"/>
    <x v="2"/>
    <s v="S160"/>
    <s v="EXPRESS"/>
    <s v="GW510676"/>
    <s v="GGW835E"/>
    <s v="OVIEDO MANRIQUE DE LARA FERNANDO ALONSO"/>
    <s v="RAV4"/>
    <s v="ECAZA"/>
    <d v="1899-12-30T09:15:00"/>
    <d v="1899-12-30T14:00:00"/>
    <s v="OMRG"/>
    <n v="2016"/>
    <m/>
    <x v="2"/>
    <x v="3"/>
    <x v="0"/>
    <m/>
    <m/>
    <m/>
    <m/>
    <m/>
    <n v="44986"/>
  </r>
  <r>
    <d v="2023-03-01T00:00:00"/>
    <d v="1899-12-30T09:00:00"/>
    <m/>
    <n v="1899"/>
    <n v="112358"/>
    <x v="1"/>
    <s v="S310"/>
    <m/>
    <s v="H0249553"/>
    <s v="GE7351B"/>
    <s v="GLOBAL CONTAINERS SA DE CV"/>
    <s v="HILUX"/>
    <s v="JFL"/>
    <d v="1899-12-30T09:15:00"/>
    <d v="1899-12-30T12:00:00"/>
    <s v="AC"/>
    <n v="2017"/>
    <m/>
    <x v="2"/>
    <x v="3"/>
    <x v="0"/>
    <m/>
    <m/>
    <m/>
    <m/>
    <m/>
    <n v="44986"/>
  </r>
  <r>
    <d v="2023-03-01T00:00:00"/>
    <d v="1899-12-30T09:15:00"/>
    <m/>
    <n v="1899"/>
    <n v="112381"/>
    <x v="1"/>
    <s v="S190"/>
    <m/>
    <s v="J6192034"/>
    <s v="GSU851E"/>
    <s v="GLOBAL CONTAINERS SA DE CV"/>
    <s v="HIACE"/>
    <s v="JFL"/>
    <d v="1899-12-30T09:45:00"/>
    <d v="1899-12-30T13:00:00"/>
    <s v="CEPE"/>
    <n v="2018"/>
    <m/>
    <x v="2"/>
    <x v="3"/>
    <x v="0"/>
    <m/>
    <m/>
    <m/>
    <m/>
    <m/>
    <n v="44986"/>
  </r>
  <r>
    <d v="2023-03-01T00:00:00"/>
    <d v="1899-12-30T09:30:00"/>
    <m/>
    <n v="3260"/>
    <n v="112374"/>
    <x v="2"/>
    <s v="S60"/>
    <s v="EXPRESS"/>
    <s v="N1328651"/>
    <s v="GC6434D"/>
    <s v="AGROSERVICIOS NIETO"/>
    <s v="HILUX"/>
    <s v="ECAZA"/>
    <d v="1899-12-30T10:00:00"/>
    <d v="1899-12-30T14:00:00"/>
    <s v="OMRG"/>
    <n v="2022"/>
    <m/>
    <x v="2"/>
    <x v="3"/>
    <x v="0"/>
    <m/>
    <m/>
    <m/>
    <m/>
    <m/>
    <n v="44986"/>
  </r>
  <r>
    <d v="2023-03-01T00:00:00"/>
    <d v="1899-12-30T09:45:00"/>
    <m/>
    <n v="1899"/>
    <n v="112357"/>
    <x v="0"/>
    <s v="S10"/>
    <s v="MOVIL SMA"/>
    <s v="MW214951"/>
    <s v="GKV805E"/>
    <s v="CONEJO GODINEZ JOSE ASBEL"/>
    <s v="RAV4"/>
    <s v="LALC"/>
    <s v="MOVIL"/>
    <s v="SMA"/>
    <s v="CSN"/>
    <n v="2021"/>
    <m/>
    <x v="2"/>
    <x v="3"/>
    <x v="0"/>
    <m/>
    <m/>
    <m/>
    <m/>
    <m/>
    <n v="44986"/>
  </r>
  <r>
    <d v="2023-03-01T00:00:00"/>
    <d v="1899-12-30T10:00:00"/>
    <m/>
    <n v="1899"/>
    <n v="112225"/>
    <x v="3"/>
    <s v="S110"/>
    <m/>
    <s v="4S111378"/>
    <s v="SP"/>
    <s v="MORALES TARDOS RICARDO"/>
    <s v="SIENNA"/>
    <s v="LALC"/>
    <d v="1899-12-30T10:15:00"/>
    <d v="1899-12-30T14:00:00"/>
    <s v="AC"/>
    <n v="2004"/>
    <m/>
    <x v="2"/>
    <x v="2"/>
    <x v="0"/>
    <m/>
    <m/>
    <m/>
    <m/>
    <m/>
    <n v="44986"/>
  </r>
  <r>
    <d v="2023-03-01T00:00:00"/>
    <d v="1899-12-30T10:00:00"/>
    <m/>
    <n v="1899"/>
    <n v="112387"/>
    <x v="0"/>
    <s v="S110"/>
    <m/>
    <s v="DW002850"/>
    <s v="GSN913C"/>
    <s v="ATRISTAIN SALINAS FRANCISCO GABRIEL"/>
    <s v="RAV4"/>
    <s v="JFL"/>
    <d v="1899-12-30T10:15:00"/>
    <d v="1899-12-30T14:00:00"/>
    <s v="CEPE"/>
    <n v="2013"/>
    <m/>
    <x v="2"/>
    <x v="3"/>
    <x v="0"/>
    <m/>
    <m/>
    <m/>
    <m/>
    <m/>
    <n v="44986"/>
  </r>
  <r>
    <d v="2023-03-01T00:00:00"/>
    <d v="1899-12-30T10:30:00"/>
    <m/>
    <n v="5330"/>
    <n v="112363"/>
    <x v="0"/>
    <s v="S120"/>
    <s v="MOVIL SMA"/>
    <s v="KJ015524"/>
    <s v="23J072"/>
    <s v="GARCIA EDBROOKE NATALIA"/>
    <s v="RAV4 HV"/>
    <s v="LALC"/>
    <s v="MOVIL"/>
    <s v="SMA"/>
    <s v="CSN"/>
    <n v="2019"/>
    <m/>
    <x v="2"/>
    <x v="3"/>
    <x v="0"/>
    <m/>
    <m/>
    <m/>
    <m/>
    <m/>
    <n v="44986"/>
  </r>
  <r>
    <d v="2023-03-01T00:00:00"/>
    <d v="1899-12-30T10:30:00"/>
    <m/>
    <n v="1899"/>
    <n v="112385"/>
    <x v="0"/>
    <s v="S50"/>
    <s v="EXPRESS"/>
    <s v="LU898392"/>
    <s v="GVW004D"/>
    <s v="LOMELIN VELASCO REBECA"/>
    <s v="CAMRY"/>
    <s v="ECAZA"/>
    <d v="1899-12-30T10:45:00"/>
    <d v="1899-12-30T14:00:00"/>
    <s v="OMRG"/>
    <n v="2020"/>
    <m/>
    <x v="2"/>
    <x v="1"/>
    <x v="10"/>
    <d v="2023-03-24T00:00:00"/>
    <s v="whats"/>
    <s v="si"/>
    <s v="por tema de trafico no alcanza a llegar"/>
    <d v="2023-02-02T00:00:00"/>
    <n v="27"/>
  </r>
  <r>
    <d v="2023-03-01T00:00:00"/>
    <d v="1899-12-30T11:00:00"/>
    <m/>
    <n v="3505"/>
    <s v="S-141323"/>
    <x v="1"/>
    <s v="INST. BALATAS DELANTERAS"/>
    <s v="MOVIL SMA"/>
    <s v="KS350286"/>
    <s v="GGC103C"/>
    <s v="EL PEGASO CORREGIDORA S DE RL DE CV"/>
    <s v="HIGHLANDER"/>
    <s v="JFL"/>
    <s v="MOVIL"/>
    <s v="SMA"/>
    <s v="CSN"/>
    <n v="2007"/>
    <m/>
    <x v="2"/>
    <x v="0"/>
    <x v="0"/>
    <m/>
    <m/>
    <m/>
    <m/>
    <m/>
    <n v="44986"/>
  </r>
  <r>
    <d v="2023-03-01T00:00:00"/>
    <d v="1899-12-30T11:00:00"/>
    <m/>
    <n v="1899"/>
    <n v="112386"/>
    <x v="0"/>
    <s v="S50"/>
    <m/>
    <s v="L1410268"/>
    <s v="MV9720F"/>
    <s v="AGROPRODUCTOS GUTY SPR DE RL"/>
    <s v="HILUX"/>
    <s v="LALC"/>
    <d v="1899-12-30T11:15:00"/>
    <d v="1899-12-30T14:00:00"/>
    <s v="AC"/>
    <n v="2020"/>
    <m/>
    <x v="2"/>
    <x v="3"/>
    <x v="0"/>
    <m/>
    <m/>
    <m/>
    <m/>
    <m/>
    <n v="44986"/>
  </r>
  <r>
    <d v="2023-03-01T00:00:00"/>
    <d v="1899-12-30T11:00:00"/>
    <m/>
    <n v="1899"/>
    <n v="112351"/>
    <x v="2"/>
    <s v="S110"/>
    <s v="EXPRESS"/>
    <s v="HK015818"/>
    <s v="GGE883D"/>
    <s v="GRANADOS FRIAS MA. DE LOS ANGELES"/>
    <s v="AVANZA"/>
    <s v="JFL"/>
    <d v="1899-12-30T11:15:00"/>
    <d v="1899-12-30T17:00:00"/>
    <s v="OMRG"/>
    <n v="2017"/>
    <m/>
    <x v="2"/>
    <x v="2"/>
    <x v="0"/>
    <m/>
    <m/>
    <m/>
    <m/>
    <m/>
    <n v="44986"/>
  </r>
  <r>
    <d v="2023-03-01T00:00:00"/>
    <d v="1899-12-30T11:00:00"/>
    <m/>
    <n v="1899"/>
    <n v="112365"/>
    <x v="3"/>
    <s v="S90 / INST. BANDA ACC"/>
    <m/>
    <s v="KU762975"/>
    <s v="GTN635C"/>
    <s v="SUPER DIESEL DE CELAYA SA DE CV"/>
    <s v="CAMRY"/>
    <s v="ECAZA"/>
    <d v="1899-12-30T11:15:00"/>
    <d v="1899-12-30T15:00:00"/>
    <s v="CEPE"/>
    <n v="2019"/>
    <m/>
    <x v="2"/>
    <x v="3"/>
    <x v="0"/>
    <m/>
    <m/>
    <m/>
    <m/>
    <m/>
    <n v="44986"/>
  </r>
  <r>
    <d v="2023-03-01T00:00:00"/>
    <d v="1899-12-30T11:30:00"/>
    <m/>
    <n v="3260"/>
    <n v="112288"/>
    <x v="3"/>
    <s v="S20"/>
    <s v="MOVIL SMA"/>
    <s v="NJ025267"/>
    <s v="GNE596E"/>
    <s v="SANCHEZ BLAS NICOLAS"/>
    <s v="RAIZE"/>
    <s v="LALC"/>
    <s v="MOVIL"/>
    <s v="SMA"/>
    <s v="CSN"/>
    <n v="2022"/>
    <m/>
    <x v="2"/>
    <x v="3"/>
    <x v="0"/>
    <m/>
    <m/>
    <m/>
    <m/>
    <m/>
    <n v="44986"/>
  </r>
  <r>
    <d v="2023-03-01T00:00:00"/>
    <d v="1899-12-30T12:00:00"/>
    <m/>
    <n v="4210"/>
    <n v="112242"/>
    <x v="3"/>
    <s v="S220 / A Y B"/>
    <s v="EXPRESS"/>
    <s v="J3603722"/>
    <s v="F85AYW"/>
    <s v="ESCARCEGA QUIÑONEZ PABLO"/>
    <s v="PRIUS16-"/>
    <s v="JFL"/>
    <d v="1899-12-30T12:15:00"/>
    <d v="1899-12-30T17:00:00"/>
    <s v="OMRG / CAAA"/>
    <n v="2018"/>
    <m/>
    <x v="2"/>
    <x v="1"/>
    <x v="4"/>
    <d v="2023-02-28T00:00:00"/>
    <s v="whats"/>
    <s v="si"/>
    <s v="No asistio y solicito reporgramacion para el 01/03"/>
    <d v="2023-03-01T00:00:00"/>
    <n v="0"/>
  </r>
  <r>
    <d v="2023-03-01T00:00:00"/>
    <d v="1899-12-30T12:00:00"/>
    <m/>
    <n v="0"/>
    <n v="112265"/>
    <x v="2"/>
    <s v="DPOK: REEMP AMORT.  / INST CUBREPOLVOS / HORQUILLAS / PROGRAMACION DE LLAVE"/>
    <s v="REC. A DOMICILIO"/>
    <s v="C5109339"/>
    <s v="GNN0101"/>
    <s v="MIKE STOLTZ"/>
    <s v="RAV4"/>
    <s v="ECAZA"/>
    <s v="SOLO SE"/>
    <s v="RECIBE"/>
    <s v="FTP"/>
    <n v="2012"/>
    <m/>
    <x v="2"/>
    <x v="2"/>
    <x v="0"/>
    <m/>
    <m/>
    <m/>
    <m/>
    <m/>
    <n v="44986"/>
  </r>
  <r>
    <d v="2023-03-01T00:00:00"/>
    <d v="1899-12-30T12:30:00"/>
    <m/>
    <n v="3260"/>
    <n v="112181"/>
    <x v="1"/>
    <s v="S220"/>
    <s v="MOVIL SMA"/>
    <s v="G1449487"/>
    <s v="GPD715D"/>
    <s v="CENTRO DE ESTUDIOS Y DESARROLLO EDUCATIVO"/>
    <s v="JUYARIS"/>
    <s v="LALC"/>
    <s v="MOVIL"/>
    <s v="SMA"/>
    <s v="CSN"/>
    <n v="2016"/>
    <m/>
    <x v="2"/>
    <x v="3"/>
    <x v="0"/>
    <m/>
    <m/>
    <m/>
    <m/>
    <m/>
    <n v="44986"/>
  </r>
  <r>
    <d v="2023-03-01T00:00:00"/>
    <d v="1899-12-30T14:00:00"/>
    <m/>
    <n v="1899"/>
    <n v="112212"/>
    <x v="2"/>
    <s v="S130"/>
    <s v="EXPRESS"/>
    <s v="GU221255"/>
    <s v="GNH131C"/>
    <s v="ORTEGA HERNANDEZ ALEJANDRO"/>
    <s v="CAMRY"/>
    <s v="LALC"/>
    <d v="1899-12-30T14:15:00"/>
    <d v="1899-12-30T17:00:00"/>
    <s v="OMRG"/>
    <n v="2016"/>
    <m/>
    <x v="2"/>
    <x v="5"/>
    <x v="4"/>
    <d v="2023-03-02T00:00:00"/>
    <s v="Llamada y Whats"/>
    <s v="si"/>
    <s v="SALIO FUERAS DE LA CIUDAD Y PREFIRIO REPROGRAMAR SU CITA"/>
    <d v="2023-02-22T00:00:00"/>
    <n v="7"/>
  </r>
  <r>
    <d v="2023-03-01T00:00:00"/>
    <d v="1899-12-30T14:30:00"/>
    <m/>
    <n v="835.2"/>
    <n v="112310"/>
    <x v="3"/>
    <s v="DIAG. TESTIGO ENCENDIDO (INFLADO DE LLANTAS) / DIAG. PANTALLA"/>
    <m/>
    <s v="P0005171"/>
    <s v="SP"/>
    <s v="FRIAS GARCIA SERGIO ARTURO"/>
    <s v="YARIS"/>
    <s v="JFL"/>
    <d v="1899-12-30T15:00:00"/>
    <s v="DIAG"/>
    <s v="FTP"/>
    <n v="2023"/>
    <m/>
    <x v="2"/>
    <x v="2"/>
    <x v="0"/>
    <m/>
    <m/>
    <m/>
    <m/>
    <m/>
    <n v="44986"/>
  </r>
  <r>
    <d v="2023-03-01T00:00:00"/>
    <d v="1899-12-30T15:30:00"/>
    <m/>
    <n v="1899"/>
    <n v="112373"/>
    <x v="2"/>
    <s v="S50"/>
    <m/>
    <s v="N6005408"/>
    <s v="GPT639E"/>
    <s v="CUEVAS TINOCO JOSE GUADALUPE"/>
    <s v="HIACE"/>
    <s v="ECAZA"/>
    <d v="1899-12-30T15:45:00"/>
    <d v="1899-12-30T18:00:00"/>
    <s v="CEPE"/>
    <n v="2022"/>
    <m/>
    <x v="2"/>
    <x v="3"/>
    <x v="0"/>
    <m/>
    <m/>
    <m/>
    <m/>
    <m/>
    <n v="44986"/>
  </r>
  <r>
    <d v="2023-03-01T00:00:00"/>
    <d v="1899-12-30T17:00:00"/>
    <m/>
    <n v="6165.2"/>
    <n v="112376"/>
    <x v="3"/>
    <s v="S40 / DIAG. FACIA DESPEGADA"/>
    <m/>
    <s v="MP075893"/>
    <s v="GGA766E"/>
    <s v="CAMARGO LANDIN MIGUEL"/>
    <s v="COROLLA"/>
    <s v="JFL"/>
    <s v="SOLO SE"/>
    <s v="RECIBE"/>
    <s v="GALC"/>
    <n v="2021"/>
    <m/>
    <x v="2"/>
    <x v="2"/>
    <x v="0"/>
    <m/>
    <m/>
    <m/>
    <m/>
    <m/>
    <n v="44986"/>
  </r>
  <r>
    <d v="2023-03-02T00:00:00"/>
    <d v="1899-12-30T07:45:00"/>
    <m/>
    <n v="3260"/>
    <n v="112372"/>
    <x v="0"/>
    <s v="S60"/>
    <m/>
    <s v="MJ035230"/>
    <s v="67L965"/>
    <s v="RENTERIA CENTENO MARIO"/>
    <s v="COROLLA HV"/>
    <s v="JFL"/>
    <d v="1899-12-30T08:00:00"/>
    <d v="1899-12-30T11:00:00"/>
    <s v="CAAA"/>
    <n v="2021"/>
    <m/>
    <x v="2"/>
    <x v="3"/>
    <x v="0"/>
    <m/>
    <m/>
    <m/>
    <m/>
    <m/>
    <n v="44987"/>
  </r>
  <r>
    <d v="2023-03-02T00:00:00"/>
    <d v="1899-12-30T08:00:00"/>
    <m/>
    <n v="5140"/>
    <n v="112401"/>
    <x v="0"/>
    <s v="S100"/>
    <m/>
    <s v="MJ026585"/>
    <s v="67L043"/>
    <s v="CERVANTES CASTRO HECTOR"/>
    <s v="COROLLA HV"/>
    <s v="LALC"/>
    <d v="1899-12-30T08:15:00"/>
    <d v="1899-12-30T12:00:00"/>
    <s v="AC"/>
    <n v="2021"/>
    <m/>
    <x v="2"/>
    <x v="2"/>
    <x v="0"/>
    <m/>
    <m/>
    <m/>
    <m/>
    <m/>
    <n v="44987"/>
  </r>
  <r>
    <d v="2023-03-02T00:00:00"/>
    <d v="1899-12-30T08:30:00"/>
    <m/>
    <n v="6599"/>
    <n v="112419"/>
    <x v="3"/>
    <s v="S80"/>
    <s v="EXPRESS"/>
    <s v="HM035432"/>
    <s v="FZ3791A"/>
    <s v="ABOYTES PEREZ OSCAR ADRIAN"/>
    <s v="TACOMA"/>
    <s v="ECAZA"/>
    <d v="1899-12-30T08:45:00"/>
    <d v="1899-12-30T11:00:00"/>
    <s v="OMRG"/>
    <n v="2017"/>
    <m/>
    <x v="2"/>
    <x v="5"/>
    <x v="2"/>
    <d v="2023-03-02T00:00:00"/>
    <s v="whats"/>
    <s v="VISTO (WHATS)"/>
    <s v="no responde las llamadas y solo deja en visto por whats app "/>
    <d v="2023-03-01T00:00:00"/>
    <n v="1"/>
  </r>
  <r>
    <d v="2023-03-02T00:00:00"/>
    <d v="1899-12-30T09:00:00"/>
    <m/>
    <n v="3260"/>
    <n v="112271"/>
    <x v="2"/>
    <s v="S140"/>
    <s v="EXPRESS"/>
    <s v="G1441304"/>
    <s v="GVX841D"/>
    <s v="CANUDAS CAMPOS ENRIQUE AMAEL"/>
    <s v="YARIS"/>
    <s v="JFL"/>
    <d v="1899-12-30T09:30:00"/>
    <d v="1899-12-30T11:00:00"/>
    <s v="OMRG"/>
    <n v="2016"/>
    <m/>
    <x v="2"/>
    <x v="2"/>
    <x v="0"/>
    <m/>
    <m/>
    <m/>
    <m/>
    <m/>
    <n v="44987"/>
  </r>
  <r>
    <d v="2023-03-02T00:00:00"/>
    <d v="1899-12-30T09:00:00"/>
    <m/>
    <n v="5140"/>
    <n v="112392"/>
    <x v="0"/>
    <s v="S100"/>
    <m/>
    <s v="JU596939"/>
    <s v="GXP417B"/>
    <s v="RAMIREZ MARENGO RAYMUNDO"/>
    <s v="CAMRY"/>
    <s v="ECAZA"/>
    <d v="1899-12-30T09:15:00"/>
    <d v="1899-12-30T12:00:00"/>
    <s v="CEPE"/>
    <n v="2018"/>
    <m/>
    <x v="2"/>
    <x v="3"/>
    <x v="0"/>
    <m/>
    <m/>
    <m/>
    <m/>
    <m/>
    <n v="44987"/>
  </r>
  <r>
    <d v="2023-03-02T00:00:00"/>
    <d v="1899-12-30T09:30:00"/>
    <m/>
    <n v="5140"/>
    <n v="112396"/>
    <x v="0"/>
    <s v="S100"/>
    <m/>
    <s v="K1404900"/>
    <s v="GL6355C"/>
    <s v="GUZMAN PEREZ JOEL"/>
    <s v="HILUX"/>
    <s v="JFL"/>
    <d v="1899-12-30T10:00:00"/>
    <d v="1899-12-30T14:00:00"/>
    <s v="CSN"/>
    <n v="2019"/>
    <m/>
    <x v="2"/>
    <x v="3"/>
    <x v="0"/>
    <m/>
    <m/>
    <m/>
    <m/>
    <m/>
    <n v="44987"/>
  </r>
  <r>
    <d v="2023-03-02T00:00:00"/>
    <d v="1899-12-30T09:30:00"/>
    <m/>
    <n v="2849"/>
    <n v="112413"/>
    <x v="0"/>
    <s v="S30 / A Y B"/>
    <m/>
    <s v="NP277170"/>
    <s v="GGX225E"/>
    <s v="KYOHO TOYOTSU MEXICO SA DE CV"/>
    <s v="COROLLA"/>
    <s v="ECAZA"/>
    <d v="1899-12-30T10:00:00"/>
    <d v="1899-12-30T14:00:00"/>
    <s v="CAAA"/>
    <n v="2022"/>
    <m/>
    <x v="2"/>
    <x v="1"/>
    <x v="6"/>
    <d v="2023-03-24T00:00:00"/>
    <s v="whats"/>
    <s v="si"/>
    <s v="se lre presentaron unos pendientes"/>
    <d v="2023-03-01T00:00:00"/>
    <n v="1"/>
  </r>
  <r>
    <d v="2023-03-02T00:00:00"/>
    <d v="1899-12-30T09:30:00"/>
    <m/>
    <n v="6090"/>
    <n v="112434"/>
    <x v="3"/>
    <s v="S100 / A Y B"/>
    <m/>
    <s v="BL007772"/>
    <s v="GXP705B"/>
    <s v="GARCIA LEON ARMANDO"/>
    <s v="YARIS"/>
    <s v="LALC"/>
    <d v="1899-12-30T10:45:00"/>
    <d v="1899-12-30T14:00:00"/>
    <s v="AC"/>
    <n v="2011"/>
    <m/>
    <x v="2"/>
    <x v="3"/>
    <x v="0"/>
    <m/>
    <m/>
    <m/>
    <m/>
    <m/>
    <n v="44987"/>
  </r>
  <r>
    <d v="2023-03-02T00:00:00"/>
    <d v="1899-12-30T10:00:00"/>
    <m/>
    <n v="7549"/>
    <n v="112424"/>
    <x v="3"/>
    <s v="S160 / A Y B"/>
    <m/>
    <s v="HP637380"/>
    <s v="GJW932D"/>
    <s v="AISIN AUTOMOTIVE GUANAJUATO SA DE CV"/>
    <s v="COROLLA"/>
    <s v="JFL"/>
    <d v="1899-12-30T11:15:00"/>
    <s v="DIAG"/>
    <s v="CEPE / CAAA / JOAM"/>
    <n v="2017"/>
    <m/>
    <x v="2"/>
    <x v="2"/>
    <x v="0"/>
    <m/>
    <m/>
    <m/>
    <m/>
    <m/>
    <n v="44987"/>
  </r>
  <r>
    <d v="2023-03-02T00:00:00"/>
    <d v="1899-12-30T10:00:00"/>
    <m/>
    <n v="1899"/>
    <n v="112425"/>
    <x v="0"/>
    <s v="S50"/>
    <m/>
    <s v="LU898392"/>
    <s v="GVW004D"/>
    <s v="LOMELIN VELASCO REBECA"/>
    <s v="CAMRY"/>
    <s v="ECAZA"/>
    <d v="1899-12-30T10:30:00"/>
    <d v="1899-12-30T14:00:00"/>
    <s v="CEPE"/>
    <n v="2020"/>
    <m/>
    <x v="2"/>
    <x v="3"/>
    <x v="0"/>
    <m/>
    <m/>
    <m/>
    <m/>
    <m/>
    <n v="44987"/>
  </r>
  <r>
    <d v="2023-03-02T00:00:00"/>
    <d v="1899-12-30T10:00:00"/>
    <m/>
    <n v="5330"/>
    <n v="112431"/>
    <x v="0"/>
    <s v="S120"/>
    <s v="EXPRESS"/>
    <s v="LK011120"/>
    <s v="GUU328E"/>
    <s v="HIGH LAND GREENS S DE RL DE CV"/>
    <s v="AVANZA"/>
    <s v="LALC"/>
    <d v="1899-12-30T10:15:00"/>
    <d v="1899-12-30T14:00:00"/>
    <s v="OMRG"/>
    <n v="2020"/>
    <m/>
    <x v="2"/>
    <x v="4"/>
    <x v="8"/>
    <d v="2023-03-24T00:00:00"/>
    <s v="whats"/>
    <s v="si"/>
    <s v="por el momento no tiene chofer va esperara para trerla"/>
    <d v="2023-03-01T00:00:00"/>
    <n v="1"/>
  </r>
  <r>
    <d v="2023-03-02T00:00:00"/>
    <d v="1899-12-30T10:30:00"/>
    <m/>
    <n v="1899"/>
    <n v="112348"/>
    <x v="0"/>
    <s v="S30"/>
    <m/>
    <s v="MS054936"/>
    <s v="GYG481D"/>
    <s v="MENDEZ JIMENEZ ROCIO"/>
    <s v="SIENNA HV"/>
    <s v="LALC"/>
    <d v="1899-12-30T10:45:00"/>
    <d v="1899-12-30T14:00:00"/>
    <s v="AC"/>
    <n v="2021"/>
    <m/>
    <x v="2"/>
    <x v="3"/>
    <x v="0"/>
    <m/>
    <m/>
    <m/>
    <m/>
    <m/>
    <n v="44987"/>
  </r>
  <r>
    <d v="2023-03-02T00:00:00"/>
    <d v="1899-12-30T10:30:00"/>
    <m/>
    <n v="2734.2"/>
    <n v="112427"/>
    <x v="2"/>
    <s v="S50 / DIAG LEYENDA EN TABLERO"/>
    <s v="EXPRESS"/>
    <s v="JW725857"/>
    <s v="SP"/>
    <s v="ESPITIA RODRIGUEZ OSCAR"/>
    <s v="RAV4"/>
    <s v="JFL"/>
    <d v="1899-12-30T13:30:00"/>
    <s v="DIAG"/>
    <s v="OMRG / GALC / JOAM"/>
    <n v="2018"/>
    <m/>
    <x v="2"/>
    <x v="3"/>
    <x v="0"/>
    <m/>
    <m/>
    <m/>
    <m/>
    <m/>
    <n v="44987"/>
  </r>
  <r>
    <d v="2023-03-02T00:00:00"/>
    <d v="1899-12-30T11:30:00"/>
    <m/>
    <n v="835.2"/>
    <n v="112400"/>
    <x v="2"/>
    <s v="DIAG SEGUROS PUERTA LADO PILOTO NO CIERRAN"/>
    <m/>
    <s v="LD052182"/>
    <s v="H33BHG"/>
    <s v="TOYOTA MOTOR MANUFACTURING DE GUANAJUATO"/>
    <s v="RAV419-"/>
    <s v="LALC"/>
    <d v="1899-12-30T12:00:00"/>
    <s v="DIAG"/>
    <s v="GALC"/>
    <n v="2020"/>
    <m/>
    <x v="2"/>
    <x v="3"/>
    <x v="0"/>
    <m/>
    <m/>
    <m/>
    <m/>
    <m/>
    <n v="44987"/>
  </r>
  <r>
    <d v="2023-03-02T00:00:00"/>
    <d v="1899-12-30T12:00:00"/>
    <m/>
    <n v="0"/>
    <n v="112433"/>
    <x v="2"/>
    <s v="DPOK: INST LODERA"/>
    <m/>
    <s v="NM476857"/>
    <s v="MX4338B"/>
    <s v="RAMIREZ TROCHE JOSE"/>
    <s v="TACOMA"/>
    <s v="JFL"/>
    <d v="1899-12-30T12:15:00"/>
    <d v="1899-12-30T17:00:00"/>
    <s v="CEPE"/>
    <n v="2022"/>
    <m/>
    <x v="2"/>
    <x v="3"/>
    <x v="0"/>
    <m/>
    <m/>
    <m/>
    <m/>
    <m/>
    <n v="44987"/>
  </r>
  <r>
    <d v="2023-03-02T00:00:00"/>
    <d v="1899-12-30T12:30:00"/>
    <m/>
    <n v="835.2"/>
    <n v="112346"/>
    <x v="2"/>
    <s v="DIAG CLUTCH EXPULSA MUCHO HUMO Y HUELE A QUEMADO"/>
    <m/>
    <s v="N1326286"/>
    <s v="GB6310D"/>
    <s v="TORRES GONZALEZ ABEL"/>
    <s v="HILUX"/>
    <s v="ECAZA"/>
    <d v="1899-12-30T15:00:00"/>
    <s v="DIAG"/>
    <s v="GALC"/>
    <n v="2022"/>
    <m/>
    <x v="2"/>
    <x v="2"/>
    <x v="0"/>
    <m/>
    <m/>
    <m/>
    <m/>
    <m/>
    <n v="44987"/>
  </r>
  <r>
    <d v="2023-03-02T00:00:00"/>
    <d v="1899-12-30T14:00:00"/>
    <m/>
    <n v="1899"/>
    <n v="112320"/>
    <x v="3"/>
    <s v="S170"/>
    <m/>
    <s v="J1610523"/>
    <s v="NFT8801"/>
    <s v="FARMACIAS G Y G SA DE CV"/>
    <s v="PRIUS C"/>
    <s v="LALC"/>
    <d v="1899-12-30T14:15:00"/>
    <d v="1899-12-30T17:00:00"/>
    <s v="AC"/>
    <n v="2018"/>
    <m/>
    <x v="2"/>
    <x v="5"/>
    <x v="5"/>
    <d v="2023-03-02T00:00:00"/>
    <s v="whats"/>
    <s v="si"/>
    <s v="No pudo llegar por  un accidente en carretera, se procede a la reprogramacion para el 14/03 "/>
    <d v="2023-03-02T00:00:00"/>
    <n v="0"/>
  </r>
  <r>
    <d v="2023-03-02T00:00:00"/>
    <d v="1899-12-30T15:00:00"/>
    <m/>
    <n v="1899"/>
    <n v="112356"/>
    <x v="0"/>
    <s v="S170"/>
    <m/>
    <s v="7C756248"/>
    <s v="GXG576C"/>
    <s v="CONTRERAS CABRERA ELMER"/>
    <s v="COROLLA"/>
    <s v="JFL"/>
    <d v="1899-12-30T15:15:00"/>
    <d v="1899-12-30T18:00:00"/>
    <s v="CSN"/>
    <n v="2007"/>
    <m/>
    <x v="2"/>
    <x v="3"/>
    <x v="0"/>
    <m/>
    <m/>
    <m/>
    <m/>
    <m/>
    <n v="44987"/>
  </r>
  <r>
    <d v="2023-03-02T00:00:00"/>
    <d v="1899-12-30T16:00:00"/>
    <m/>
    <n v="835.2"/>
    <n v="112394"/>
    <x v="3"/>
    <s v="DIAG RECHINIDO EN TRASERAS / REVISION DE CAJA DE VELOCIDADES POR GLPE"/>
    <m/>
    <s v="HW348402"/>
    <s v="GVT108D"/>
    <s v="TREJO ACEVEDO OFELIA"/>
    <s v="RAV4"/>
    <s v="ECAZA"/>
    <s v="SOLO SE"/>
    <s v="RECIBE"/>
    <s v="GALC / JOAM"/>
    <n v="2017"/>
    <m/>
    <x v="2"/>
    <x v="2"/>
    <x v="0"/>
    <m/>
    <m/>
    <m/>
    <m/>
    <m/>
    <n v="44987"/>
  </r>
  <r>
    <d v="2023-03-02T00:00:00"/>
    <d v="1899-12-30T17:00:00"/>
    <m/>
    <n v="2065"/>
    <n v="112328"/>
    <x v="2"/>
    <s v="S130 / LAVADO VESTIDURAS"/>
    <m/>
    <s v="GP452992"/>
    <s v="GYL066B"/>
    <s v="MONTOYA CERVANTES MARA"/>
    <s v="COROLLA"/>
    <s v="LALC"/>
    <s v="SOLO SE"/>
    <s v="RECIBE"/>
    <s v="CEPE"/>
    <n v="2016"/>
    <m/>
    <x v="2"/>
    <x v="1"/>
    <x v="4"/>
    <d v="2023-03-03T00:00:00"/>
    <s v="Llamada y Whats"/>
    <s v="si"/>
    <s v="SALIO FUERAS DE LA CIUDAD Y NO ALCANZO A LLEGAR A SU CITA"/>
    <d v="2023-02-27T00:00:00"/>
    <n v="3"/>
  </r>
  <r>
    <d v="2023-03-03T00:00:00"/>
    <d v="1899-12-30T08:00:00"/>
    <m/>
    <n v="5140"/>
    <n v="112435"/>
    <x v="1"/>
    <s v="S100"/>
    <m/>
    <s v="M4001074"/>
    <s v="GL6798C"/>
    <s v="AGRO QUERETANA, S. DE R.L. DE C.V."/>
    <s v="HILUXD"/>
    <s v="ECAZA"/>
    <d v="1899-12-30T11:30:00"/>
    <d v="1899-12-30T14:00:00"/>
    <s v="CAAA"/>
    <n v="2021"/>
    <m/>
    <x v="2"/>
    <x v="3"/>
    <x v="0"/>
    <m/>
    <m/>
    <m/>
    <m/>
    <m/>
    <n v="44988"/>
  </r>
  <r>
    <d v="2023-03-03T00:00:00"/>
    <d v="1899-12-30T08:00:00"/>
    <m/>
    <n v="3260"/>
    <n v="112440"/>
    <x v="3"/>
    <s v="S220"/>
    <s v="EXPRESS"/>
    <s v="J0255700"/>
    <s v="SM20102"/>
    <s v="ANDREA SANCHEZ MARTINEZ"/>
    <s v="HILUX"/>
    <s v="JFL"/>
    <d v="1899-12-30T08:20:00"/>
    <d v="1899-12-30T12:00:00"/>
    <s v="OMRG"/>
    <n v="2018"/>
    <m/>
    <x v="2"/>
    <x v="3"/>
    <x v="0"/>
    <m/>
    <m/>
    <m/>
    <m/>
    <m/>
    <n v="44988"/>
  </r>
  <r>
    <d v="2023-03-03T00:00:00"/>
    <d v="1899-12-30T08:15:00"/>
    <m/>
    <n v="3499"/>
    <n v="112445"/>
    <x v="2"/>
    <s v="S130 / LAVADO VESTIDURAS"/>
    <m/>
    <s v="GP452992"/>
    <s v="GYL066B"/>
    <s v="MONTOYA CERVANTES MARA"/>
    <s v="COROLLA"/>
    <s v="LALC"/>
    <d v="1899-12-30T09:00:00"/>
    <d v="1899-12-30T16:00:00"/>
    <s v="CEPE"/>
    <n v="2016"/>
    <m/>
    <x v="2"/>
    <x v="4"/>
    <x v="5"/>
    <d v="2023-03-06T00:00:00"/>
    <s v="whats"/>
    <s v="si"/>
    <s v="SE LE PRESENTO UN COMPROMISO FAMILIAR"/>
    <d v="2023-02-27T00:00:00"/>
    <n v="4"/>
  </r>
  <r>
    <d v="2023-03-03T00:00:00"/>
    <d v="1899-12-30T08:30:00"/>
    <m/>
    <n v="1899"/>
    <n v="112297"/>
    <x v="0"/>
    <s v="S50"/>
    <m/>
    <s v="MP218958"/>
    <s v="NXM9515"/>
    <s v="LA IGLESIA DE JESUCRISTO DE LOS SANTOS D"/>
    <s v="COROLLA"/>
    <s v="JFL"/>
    <d v="1899-12-30T09:00:00"/>
    <d v="1899-12-30T12:00:00"/>
    <s v="AC"/>
    <n v="2021"/>
    <m/>
    <x v="2"/>
    <x v="3"/>
    <x v="0"/>
    <m/>
    <m/>
    <m/>
    <m/>
    <m/>
    <n v="44988"/>
  </r>
  <r>
    <d v="2023-03-03T00:00:00"/>
    <d v="1899-12-30T08:30:00"/>
    <m/>
    <n v="1899"/>
    <n v="112371"/>
    <x v="1"/>
    <s v="S30"/>
    <s v="EXPRESS"/>
    <s v="MW197745"/>
    <s v="GUX131E"/>
    <s v="BARROSO NUÑEZ ERNESTO"/>
    <s v="RAV419-"/>
    <s v="LALC"/>
    <d v="1899-12-30T09:00:00"/>
    <d v="1899-12-30T12:00:00"/>
    <s v="OMRG"/>
    <n v="2021"/>
    <m/>
    <x v="2"/>
    <x v="3"/>
    <x v="0"/>
    <m/>
    <m/>
    <m/>
    <m/>
    <m/>
    <n v="44988"/>
  </r>
  <r>
    <d v="2023-03-03T00:00:00"/>
    <d v="1899-12-30T08:30:00"/>
    <m/>
    <n v="1899"/>
    <n v="112410"/>
    <x v="3"/>
    <s v="S10"/>
    <m/>
    <s v="PU722066"/>
    <s v="SP"/>
    <s v="ACOSTA DIAZ CARLOS GERARDO"/>
    <s v="CAMRY"/>
    <s v="ECAZA"/>
    <m/>
    <m/>
    <m/>
    <n v="2023"/>
    <m/>
    <x v="2"/>
    <x v="3"/>
    <x v="0"/>
    <m/>
    <m/>
    <m/>
    <m/>
    <m/>
    <n v="44988"/>
  </r>
  <r>
    <d v="2023-03-03T00:00:00"/>
    <d v="1899-12-30T09:00:00"/>
    <m/>
    <n v="736.29499999999996"/>
    <n v="112248"/>
    <x v="3"/>
    <s v="A Y F (EMPLEADO TOYOTA CELAYA)"/>
    <m/>
    <s v="G3530700"/>
    <s v="67L422"/>
    <s v="SANCHEZ VEANA JAVIER"/>
    <s v="PRIUS16-"/>
    <s v="LALC"/>
    <d v="1899-12-30T09:45:00"/>
    <d v="1899-12-30T14:00:00"/>
    <s v="AC"/>
    <n v="2016"/>
    <m/>
    <x v="2"/>
    <x v="4"/>
    <x v="3"/>
    <d v="2023-03-03T00:00:00"/>
    <s v="whats"/>
    <s v="si"/>
    <s v="Se cancelo la cita ya que se abrio comoorden interna y ya fue realizada el mismo día"/>
    <d v="2023-03-03T00:00:00"/>
    <n v="0"/>
  </r>
  <r>
    <d v="2023-03-03T00:00:00"/>
    <d v="1899-12-30T09:00:00"/>
    <m/>
    <n v="6599"/>
    <n v="112302"/>
    <x v="1"/>
    <s v="S80"/>
    <m/>
    <s v="D5642897"/>
    <s v="GJG976E"/>
    <s v="PERRUSQUIA RODRIGUEZ MAURO"/>
    <s v="PRIUS"/>
    <s v="JFL"/>
    <d v="1899-12-30T09:30:00"/>
    <d v="1899-12-30T14:00:00"/>
    <s v="CEPE"/>
    <n v="2013"/>
    <m/>
    <x v="2"/>
    <x v="3"/>
    <x v="0"/>
    <m/>
    <m/>
    <m/>
    <m/>
    <m/>
    <n v="44988"/>
  </r>
  <r>
    <d v="2023-03-03T00:00:00"/>
    <d v="1899-12-30T09:00:00"/>
    <m/>
    <n v="2734.2"/>
    <n v="112379"/>
    <x v="3"/>
    <s v="S10 / DIAG. VIBRACIÓN DE LÁMINA PARTE TRACERA / DIAG. PLASTICO DE BOCINAS EN MAL ESTADO"/>
    <m/>
    <s v="NS136007"/>
    <s v="SP"/>
    <s v="CORNEJO BACA JUAN PEDRO"/>
    <s v="HIGHLANDER"/>
    <s v="ECAZA"/>
    <d v="1899-12-30T09:15:00"/>
    <s v="DIAG"/>
    <s v="FTP / AC / JOAM"/>
    <n v="2022"/>
    <m/>
    <x v="2"/>
    <x v="3"/>
    <x v="0"/>
    <m/>
    <m/>
    <m/>
    <m/>
    <m/>
    <n v="44988"/>
  </r>
  <r>
    <d v="2023-03-03T00:00:00"/>
    <d v="1899-12-30T09:30:00"/>
    <m/>
    <n v="6280"/>
    <n v="112388"/>
    <x v="3"/>
    <s v="S40 / A Y B"/>
    <s v="EXPRESS"/>
    <s v="MU027978"/>
    <s v="67L524"/>
    <s v="DOMINGUEZ GUTIERREZ MARIA GUADALUPE"/>
    <s v="RAV4 HV"/>
    <s v="JFL"/>
    <d v="1899-12-30T09:45:00"/>
    <d v="1899-12-30T14:00:00"/>
    <s v="OMRG / CAAA"/>
    <n v="2021"/>
    <m/>
    <x v="2"/>
    <x v="3"/>
    <x v="0"/>
    <m/>
    <m/>
    <m/>
    <m/>
    <m/>
    <n v="44988"/>
  </r>
  <r>
    <d v="2023-03-03T00:00:00"/>
    <d v="1899-12-30T09:30:00"/>
    <m/>
    <n v="5330"/>
    <n v="112404"/>
    <x v="2"/>
    <s v="S40"/>
    <s v="EXPRESS"/>
    <s v="MU028751"/>
    <s v="67L530"/>
    <s v="BALLEZA ROMERO HUMBERTO"/>
    <s v="RAV4 HV"/>
    <s v="ECAZA"/>
    <d v="1899-12-30T10:30:00"/>
    <d v="1899-12-30T16:00:00"/>
    <s v="OMRG"/>
    <n v="2021"/>
    <m/>
    <x v="2"/>
    <x v="3"/>
    <x v="0"/>
    <m/>
    <m/>
    <m/>
    <m/>
    <m/>
    <n v="44988"/>
  </r>
  <r>
    <d v="2023-03-03T00:00:00"/>
    <d v="1899-12-30T10:00:00"/>
    <m/>
    <n v="1899"/>
    <n v="112332"/>
    <x v="0"/>
    <s v="S70"/>
    <m/>
    <s v="KR086741"/>
    <s v="GRM313E"/>
    <s v="ESPINOSA ARIAS MA. GUADALUPE"/>
    <s v="CHR"/>
    <s v="ECAZA"/>
    <d v="1899-12-30T10:30:00"/>
    <d v="1899-12-30T14:00:00"/>
    <s v="AC"/>
    <n v="2019"/>
    <m/>
    <x v="2"/>
    <x v="3"/>
    <x v="0"/>
    <m/>
    <m/>
    <m/>
    <m/>
    <m/>
    <n v="44988"/>
  </r>
  <r>
    <d v="2023-03-03T00:00:00"/>
    <d v="1899-12-30T10:00:00"/>
    <m/>
    <n v="835.2"/>
    <n v="112393"/>
    <x v="2"/>
    <s v="DIAG AIRE ACC NO FUNCIONA / DIAG TESTIGO ENCENDIDO (TEMPERATURA"/>
    <m/>
    <s v="EP024960"/>
    <s v="GTK778B"/>
    <s v="FLORES MANCERA HECTOR GERARDO"/>
    <s v="COROLLA"/>
    <s v="JFL"/>
    <d v="1899-12-30T11:30:00"/>
    <d v="1899-12-30T14:00:00"/>
    <s v="AC"/>
    <n v="2014"/>
    <m/>
    <x v="2"/>
    <x v="2"/>
    <x v="0"/>
    <m/>
    <m/>
    <m/>
    <m/>
    <m/>
    <n v="44988"/>
  </r>
  <r>
    <d v="2023-03-03T00:00:00"/>
    <d v="1899-12-30T10:30:00"/>
    <m/>
    <n v="3260"/>
    <n v="112432"/>
    <x v="0"/>
    <s v="S20"/>
    <m/>
    <s v="NV002199"/>
    <s v="GNH416E"/>
    <s v="LECHUGA DE LA CRUZ FRANCISCO JAVIER"/>
    <s v="COROLLA CR"/>
    <s v="ECAZA"/>
    <d v="1899-12-30T11:00:00"/>
    <d v="1899-12-30T17:00:00"/>
    <s v="GALC"/>
    <n v="2022"/>
    <m/>
    <x v="2"/>
    <x v="3"/>
    <x v="0"/>
    <m/>
    <m/>
    <m/>
    <m/>
    <m/>
    <n v="44988"/>
  </r>
  <r>
    <d v="2023-03-03T00:00:00"/>
    <d v="1899-12-30T11:00:00"/>
    <m/>
    <n v="0"/>
    <n v="112407"/>
    <x v="2"/>
    <s v="INST HORQUILLAS DELANTERAS (V.C.) / ALINEACIÓN (V.C.)"/>
    <m/>
    <s v="GS698703"/>
    <s v="GXD745E"/>
    <s v="ENRIQUEZ MONTOYA SERGIO ARMANDO"/>
    <s v="SIENNA"/>
    <s v="ECAZA"/>
    <d v="1899-12-30T11:15:00"/>
    <d v="1899-12-30T17:00:00"/>
    <s v="GALC"/>
    <n v="2016"/>
    <m/>
    <x v="2"/>
    <x v="3"/>
    <x v="0"/>
    <m/>
    <m/>
    <m/>
    <m/>
    <m/>
    <n v="44988"/>
  </r>
  <r>
    <d v="2023-03-03T00:00:00"/>
    <d v="1899-12-30T11:00:00"/>
    <m/>
    <n v="2699"/>
    <n v="112437"/>
    <x v="2"/>
    <s v="S110 ( A Y B) (800.00)"/>
    <s v="EXPRESS"/>
    <s v="KU833372"/>
    <s v="GUX512C"/>
    <s v="MEZFER TRADE SA DE CV"/>
    <s v="CAMRY"/>
    <s v="LALC"/>
    <d v="1899-12-30T12:00:00"/>
    <d v="1899-12-30T16:00:00"/>
    <s v="OMRG / CAAA"/>
    <n v="2019"/>
    <m/>
    <x v="2"/>
    <x v="3"/>
    <x v="0"/>
    <m/>
    <m/>
    <m/>
    <m/>
    <m/>
    <n v="44988"/>
  </r>
  <r>
    <d v="2023-03-03T00:00:00"/>
    <d v="1899-12-30T11:00:00"/>
    <m/>
    <n v="5140"/>
    <n v="112438"/>
    <x v="1"/>
    <s v="S100"/>
    <s v="EXPRESS"/>
    <s v="J3076878"/>
    <s v="UPA535D"/>
    <s v="CHAVEZ MEDRANO JUAN CARLOS"/>
    <s v="PRIUS16-"/>
    <s v="JFL"/>
    <d v="1899-12-30T11:15:00"/>
    <d v="1899-12-30T17:00:00"/>
    <s v="OMRG"/>
    <n v="2018"/>
    <m/>
    <x v="2"/>
    <x v="3"/>
    <x v="0"/>
    <m/>
    <m/>
    <m/>
    <m/>
    <m/>
    <n v="44988"/>
  </r>
  <r>
    <d v="2023-03-03T00:00:00"/>
    <d v="1899-12-30T11:30:00"/>
    <m/>
    <n v="835.2"/>
    <n v="112409"/>
    <x v="0"/>
    <s v="DIAG RUIDO EN BALATAS"/>
    <m/>
    <s v="G1443299"/>
    <s v="GJG377C"/>
    <s v="ZARATE MERLO FRIDA SOFIA"/>
    <s v="YARIS"/>
    <s v="ECAZA"/>
    <d v="1899-12-30T13:15:00"/>
    <s v="DIAG"/>
    <s v="FTP / JOAM"/>
    <n v="2016"/>
    <m/>
    <x v="2"/>
    <x v="2"/>
    <x v="0"/>
    <m/>
    <m/>
    <m/>
    <m/>
    <m/>
    <n v="44988"/>
  </r>
  <r>
    <d v="2023-03-03T00:00:00"/>
    <d v="1899-12-30T11:30:00"/>
    <m/>
    <n v="6599"/>
    <n v="112460"/>
    <x v="0"/>
    <s v="S80"/>
    <m/>
    <s v="M1227246"/>
    <s v="GGG952E"/>
    <s v="EMPACADORA Y DISTRIBUIDORA GUAIRA S.A DE"/>
    <s v="YARIS"/>
    <s v="LALC"/>
    <d v="1899-12-30T12:30:00"/>
    <d v="1899-12-30T16:00:00"/>
    <s v="AC"/>
    <n v="2021"/>
    <m/>
    <x v="2"/>
    <x v="3"/>
    <x v="0"/>
    <m/>
    <m/>
    <m/>
    <m/>
    <m/>
    <n v="44988"/>
  </r>
  <r>
    <d v="2023-03-03T00:00:00"/>
    <d v="1899-12-30T13:00:00"/>
    <m/>
    <n v="1899"/>
    <n v="112469"/>
    <x v="1"/>
    <s v="S70"/>
    <s v="EXPRESS"/>
    <s v="K1170932"/>
    <s v="GXP713B"/>
    <s v="GONZALEZ MORENO MA. NORMALICIA"/>
    <s v="YARIS"/>
    <s v="ECAZA"/>
    <d v="1899-12-30T12:15:00"/>
    <d v="1899-12-30T16:00:00"/>
    <s v="OMRG"/>
    <n v="2019"/>
    <m/>
    <x v="2"/>
    <x v="3"/>
    <x v="0"/>
    <m/>
    <m/>
    <m/>
    <m/>
    <m/>
    <n v="44988"/>
  </r>
  <r>
    <d v="2023-03-03T00:00:00"/>
    <d v="1899-12-30T13:30:00"/>
    <m/>
    <n v="1899"/>
    <n v="112233"/>
    <x v="3"/>
    <s v="S30"/>
    <m/>
    <s v="M1320611"/>
    <s v="GS2209C"/>
    <s v="PEREZ CERVANTES ARTURO"/>
    <s v="HILUX"/>
    <s v="LALC"/>
    <d v="1899-12-30T15:45:00"/>
    <d v="1899-12-30T18:00:00"/>
    <s v="CEPE"/>
    <n v="2021"/>
    <m/>
    <x v="2"/>
    <x v="5"/>
    <x v="2"/>
    <d v="2023-03-04T00:00:00"/>
    <s v="whats"/>
    <s v="VISTO (WHATS)"/>
    <s v="Cliente solo deja e visto, no contesta para cancelar o reprogramar"/>
    <d v="2023-03-03T00:00:00"/>
    <n v="0"/>
  </r>
  <r>
    <d v="2023-03-03T00:00:00"/>
    <d v="1899-12-30T14:30:00"/>
    <m/>
    <n v="1899"/>
    <n v="112429"/>
    <x v="2"/>
    <s v="S150"/>
    <m/>
    <s v="JY333029"/>
    <s v="GJC830C"/>
    <s v="FLORES MONTENEGRO NORMA CONCEPCION"/>
    <s v="YARIS R"/>
    <s v="JFL"/>
    <d v="1899-12-30T15:00:00"/>
    <d v="1899-12-30T18:00:00"/>
    <s v="AC"/>
    <n v="2018"/>
    <m/>
    <x v="2"/>
    <x v="3"/>
    <x v="0"/>
    <m/>
    <m/>
    <m/>
    <m/>
    <m/>
    <n v="44988"/>
  </r>
  <r>
    <d v="2023-03-03T00:00:00"/>
    <d v="1899-12-30T14:30:00"/>
    <m/>
    <n v="1899"/>
    <n v="112449"/>
    <x v="2"/>
    <s v="S10"/>
    <s v="SERV. MOVIL"/>
    <s v="NW212112"/>
    <s v="S13BMV"/>
    <s v="TOYOTA MOTOR MANUFACTURING DE GUANAJUATO"/>
    <s v="RAV4"/>
    <s v="LALC"/>
    <s v="SERV"/>
    <s v="MOV"/>
    <s v="CSN"/>
    <n v="2022"/>
    <m/>
    <x v="2"/>
    <x v="3"/>
    <x v="0"/>
    <m/>
    <m/>
    <m/>
    <m/>
    <m/>
    <n v="44988"/>
  </r>
  <r>
    <d v="2023-03-03T00:00:00"/>
    <d v="1899-12-30T14:45:00"/>
    <m/>
    <n v="1899"/>
    <n v="112450"/>
    <x v="2"/>
    <s v="S10"/>
    <s v="SERV. MOVIL"/>
    <s v="NW212107"/>
    <s v="S46BMV"/>
    <s v="TOYOTA MOTOR MANUFACTURING DE GUANAJUATO"/>
    <s v="RAV4"/>
    <s v="LALC"/>
    <s v="SERV"/>
    <s v="MOV"/>
    <s v="CSN"/>
    <n v="2022"/>
    <m/>
    <x v="2"/>
    <x v="3"/>
    <x v="0"/>
    <m/>
    <m/>
    <m/>
    <m/>
    <m/>
    <n v="44988"/>
  </r>
  <r>
    <d v="2023-03-03T00:00:00"/>
    <d v="1899-12-30T15:00:00"/>
    <m/>
    <n v="1899"/>
    <n v="112451"/>
    <x v="2"/>
    <s v="S10"/>
    <s v="SERV. MOVIL"/>
    <s v="NW211458"/>
    <s v="A70BMW"/>
    <s v="TOYOTA MOTOR MANUFACTURING DE GUANAJUATO"/>
    <s v="RAV4"/>
    <s v="LALC"/>
    <s v="SERV"/>
    <s v="MOV"/>
    <s v="CSN"/>
    <n v="2022"/>
    <m/>
    <x v="2"/>
    <x v="3"/>
    <x v="0"/>
    <m/>
    <m/>
    <m/>
    <m/>
    <m/>
    <n v="44988"/>
  </r>
  <r>
    <d v="2023-03-03T00:00:00"/>
    <d v="1899-12-30T15:15:00"/>
    <m/>
    <n v="1899"/>
    <n v="112452"/>
    <x v="2"/>
    <s v="S10"/>
    <s v="SERV. MOVIL"/>
    <s v="NW212622"/>
    <s v="S86BMV"/>
    <s v="TOYOTA MOTOR MANUFACTURING DE GUANAJUATO"/>
    <s v="RAV4"/>
    <s v="LALC"/>
    <s v="SERV"/>
    <s v="MOV"/>
    <s v="CSN"/>
    <n v="2022"/>
    <m/>
    <x v="2"/>
    <x v="3"/>
    <x v="0"/>
    <m/>
    <m/>
    <m/>
    <m/>
    <m/>
    <n v="44988"/>
  </r>
  <r>
    <d v="2023-03-03T00:00:00"/>
    <d v="1899-12-30T15:30:00"/>
    <m/>
    <n v="1899"/>
    <n v="112455"/>
    <x v="3"/>
    <s v="S10"/>
    <s v="SERV. MOVIL"/>
    <s v="NW212074"/>
    <s v="SP"/>
    <s v="TOYOTA MOTOR MANUFACTURING DE GUANAJUATO"/>
    <s v="RAV4"/>
    <s v="LALC"/>
    <s v="SERV"/>
    <s v="MOV"/>
    <s v="CSN"/>
    <n v="2022"/>
    <m/>
    <x v="2"/>
    <x v="3"/>
    <x v="0"/>
    <m/>
    <m/>
    <m/>
    <m/>
    <m/>
    <n v="44988"/>
  </r>
  <r>
    <d v="2023-03-03T00:00:00"/>
    <d v="1899-12-30T15:45:00"/>
    <m/>
    <n v="1899"/>
    <n v="112453"/>
    <x v="3"/>
    <s v="S50"/>
    <s v="SERV. MOVIL"/>
    <s v="MS040231"/>
    <s v="31F992"/>
    <s v="TOYOTA MOTOR MANUFACTURING DE GUANAJUATO"/>
    <s v="SIENNA HV"/>
    <s v="LALC"/>
    <s v="SERV"/>
    <s v="MOV"/>
    <s v="CSN"/>
    <n v="2021"/>
    <m/>
    <x v="2"/>
    <x v="3"/>
    <x v="0"/>
    <m/>
    <m/>
    <m/>
    <m/>
    <m/>
    <n v="44988"/>
  </r>
  <r>
    <d v="2023-03-03T00:00:00"/>
    <d v="1899-12-30T16:00:00"/>
    <m/>
    <n v="1899"/>
    <n v="112454"/>
    <x v="3"/>
    <s v="S50"/>
    <s v="SERV. MOVIL"/>
    <s v="MW140885"/>
    <s v="Z59BHT"/>
    <s v="TOYOTA MOTOR MANUFACTURING DE GUANAJUATO"/>
    <s v="RAV419-"/>
    <s v="LALC"/>
    <s v="SERV"/>
    <s v="MOV"/>
    <s v="CSN"/>
    <n v="2021"/>
    <m/>
    <x v="2"/>
    <x v="3"/>
    <x v="0"/>
    <m/>
    <m/>
    <m/>
    <m/>
    <m/>
    <n v="44988"/>
  </r>
  <r>
    <d v="2023-03-04T00:00:00"/>
    <d v="1899-12-30T08:00:00"/>
    <m/>
    <n v="1899"/>
    <n v="112048"/>
    <x v="2"/>
    <s v="S330"/>
    <s v="EXPRESS"/>
    <s v="AW004325"/>
    <s v="GKP538C"/>
    <s v="PUGA PARRA ANA YENEDITH"/>
    <s v="RAV4"/>
    <s v="ECAZA"/>
    <d v="1899-12-30T08:45:00"/>
    <d v="1899-12-30T11:00:00"/>
    <s v="OMRG"/>
    <n v="2010"/>
    <m/>
    <x v="2"/>
    <x v="2"/>
    <x v="0"/>
    <m/>
    <m/>
    <m/>
    <m/>
    <m/>
    <n v="44989"/>
  </r>
  <r>
    <d v="2023-03-04T00:00:00"/>
    <d v="1899-12-30T08:00:00"/>
    <m/>
    <n v="1899"/>
    <n v="112315"/>
    <x v="2"/>
    <s v="S90"/>
    <s v="EXPRESS"/>
    <s v="LJ013004"/>
    <s v="65L621"/>
    <s v="PAREDES CAMARGO ANTONIO ARTURO"/>
    <s v="COROLLA HV"/>
    <s v="LALC"/>
    <d v="1899-12-30T08:15:00"/>
    <d v="1899-12-30T11:00:00"/>
    <s v="OMRG"/>
    <n v="2020"/>
    <m/>
    <x v="2"/>
    <x v="2"/>
    <x v="0"/>
    <m/>
    <m/>
    <m/>
    <m/>
    <m/>
    <n v="44989"/>
  </r>
  <r>
    <d v="2023-03-04T00:00:00"/>
    <d v="1899-12-30T08:00:00"/>
    <m/>
    <n v="2849"/>
    <n v="112472"/>
    <x v="0"/>
    <s v="S30 / A+B"/>
    <m/>
    <s v="L0004584"/>
    <s v="PB5507A"/>
    <s v="AGROINDUSTRIAS FORZA, S.A. DE C.V."/>
    <s v="HILUX"/>
    <s v="JFL"/>
    <d v="1899-12-30T08:15:00"/>
    <d v="1899-12-30T12:00:00"/>
    <s v="CEPE"/>
    <n v="2020"/>
    <m/>
    <x v="2"/>
    <x v="3"/>
    <x v="0"/>
    <m/>
    <m/>
    <m/>
    <m/>
    <m/>
    <n v="44989"/>
  </r>
  <r>
    <d v="2023-03-04T00:00:00"/>
    <d v="1899-12-30T08:15:00"/>
    <m/>
    <n v="0"/>
    <n v="112263"/>
    <x v="2"/>
    <s v="REMP. CUBREPOLVO DE FLECHA FRONTAL (DPOK)"/>
    <m/>
    <s v="HP593103"/>
    <s v="UKN129H"/>
    <s v="GONZALEZ DELGADO DIEGO RICARDO"/>
    <s v="COROLLA"/>
    <s v="LALC"/>
    <d v="1899-12-30T08:30:00"/>
    <d v="1899-12-30T13:30:00"/>
    <s v="GALC"/>
    <n v="2017"/>
    <m/>
    <x v="2"/>
    <x v="2"/>
    <x v="0"/>
    <m/>
    <m/>
    <m/>
    <m/>
    <m/>
    <n v="44989"/>
  </r>
  <r>
    <d v="2023-03-04T00:00:00"/>
    <d v="1899-12-30T08:15:00"/>
    <m/>
    <n v="1899"/>
    <n v="112301"/>
    <x v="0"/>
    <s v="S90"/>
    <m/>
    <s v="KP930680"/>
    <s v="UNT400D"/>
    <s v="NUEVOS SERVICIOS ADMINISTRATIVOS S.C"/>
    <s v="COROLLA"/>
    <s v="ECAZA"/>
    <d v="1899-12-30T08:30:00"/>
    <d v="1899-12-30T11:15:00"/>
    <s v="CSN"/>
    <n v="2019"/>
    <m/>
    <x v="2"/>
    <x v="2"/>
    <x v="0"/>
    <m/>
    <m/>
    <m/>
    <m/>
    <m/>
    <n v="44989"/>
  </r>
  <r>
    <d v="2023-03-04T00:00:00"/>
    <d v="1899-12-30T08:30:00"/>
    <m/>
    <n v="5140"/>
    <n v="112319"/>
    <x v="1"/>
    <s v="S100"/>
    <m/>
    <s v="H1037609"/>
    <s v="GXA711C"/>
    <s v="TORRES MURILLO ANGELICA"/>
    <s v="YARIS"/>
    <s v="JFL"/>
    <d v="1899-12-30T09:00:00"/>
    <d v="1899-12-30T11:30:00"/>
    <s v="OMRG"/>
    <n v="2017"/>
    <m/>
    <x v="2"/>
    <x v="3"/>
    <x v="0"/>
    <m/>
    <m/>
    <m/>
    <m/>
    <m/>
    <n v="44989"/>
  </r>
  <r>
    <d v="2023-03-04T00:00:00"/>
    <d v="1899-12-30T08:45:00"/>
    <m/>
    <n v="1899"/>
    <n v="112380"/>
    <x v="0"/>
    <s v="S210"/>
    <m/>
    <s v="K6197465"/>
    <s v="97RB4D"/>
    <s v="CALDERILLO RUIZ CARLOS ALEJANDRO"/>
    <s v="HIACE"/>
    <s v="LALC"/>
    <d v="1899-12-30T09:15:00"/>
    <d v="1899-12-30T13:20:00"/>
    <s v="CSN"/>
    <n v="2019"/>
    <m/>
    <x v="2"/>
    <x v="2"/>
    <x v="0"/>
    <m/>
    <m/>
    <m/>
    <m/>
    <m/>
    <n v="44989"/>
  </r>
  <r>
    <d v="2023-03-04T00:00:00"/>
    <d v="1899-12-30T09:00:00"/>
    <m/>
    <n v="1899"/>
    <n v="112239"/>
    <x v="2"/>
    <s v="S110"/>
    <s v="EXPRESS"/>
    <s v="HP629170"/>
    <s v="GVP529B"/>
    <s v="GONZALEZ PARADA MA CARMEN"/>
    <s v="COROLLA"/>
    <s v="ECAZA"/>
    <d v="1899-12-30T10:45:00"/>
    <d v="1899-12-30T11:45:00"/>
    <s v="OMRG"/>
    <n v="2017"/>
    <m/>
    <x v="2"/>
    <x v="3"/>
    <x v="0"/>
    <m/>
    <m/>
    <m/>
    <m/>
    <m/>
    <n v="44989"/>
  </r>
  <r>
    <d v="2023-03-04T00:00:00"/>
    <d v="1899-12-30T09:00:00"/>
    <m/>
    <n v="2849"/>
    <n v="112309"/>
    <x v="1"/>
    <s v="S110 / A+B"/>
    <m/>
    <s v="JK013953"/>
    <s v="GXE409C"/>
    <s v="SERRANO POZOS PEDRO"/>
    <s v="AVANZA"/>
    <s v="JFL"/>
    <d v="1899-12-30T09:45:00"/>
    <d v="1899-12-30T14:00:00"/>
    <s v="OMRG /CSN"/>
    <n v="2018"/>
    <m/>
    <x v="2"/>
    <x v="3"/>
    <x v="0"/>
    <m/>
    <m/>
    <m/>
    <m/>
    <m/>
    <n v="44989"/>
  </r>
  <r>
    <d v="2023-03-04T00:00:00"/>
    <d v="1899-12-30T09:30:00"/>
    <m/>
    <n v="1899"/>
    <n v="112350"/>
    <x v="0"/>
    <s v="S110"/>
    <m/>
    <s v="H1069518"/>
    <s v="GPN012C"/>
    <s v="ZUÑIGA CERROBLANCO JOSE LUIS"/>
    <s v="YARIS"/>
    <s v="LALC"/>
    <d v="1899-12-30T10:00:00"/>
    <d v="1899-12-30T12:30:00"/>
    <s v="CEPE"/>
    <n v="2017"/>
    <m/>
    <x v="2"/>
    <x v="3"/>
    <x v="0"/>
    <m/>
    <m/>
    <m/>
    <m/>
    <m/>
    <n v="44989"/>
  </r>
  <r>
    <d v="2023-03-04T00:00:00"/>
    <d v="1899-12-30T09:30:00"/>
    <m/>
    <n v="5140"/>
    <n v="112353"/>
    <x v="2"/>
    <s v="S100"/>
    <s v="EXPRESS"/>
    <s v="H1077953"/>
    <s v="GGL891D"/>
    <s v="HERNANDEZ NUÑEZ MA. LOURDES"/>
    <s v="YARIS"/>
    <s v="ECAZA"/>
    <d v="1899-12-30T10:30:00"/>
    <d v="1899-12-30T13:00:00"/>
    <s v="OMRG"/>
    <n v="2017"/>
    <m/>
    <x v="2"/>
    <x v="3"/>
    <x v="0"/>
    <m/>
    <m/>
    <m/>
    <m/>
    <m/>
    <n v="44989"/>
  </r>
  <r>
    <d v="2023-03-04T00:00:00"/>
    <d v="1899-12-30T09:30:00"/>
    <m/>
    <n v="0"/>
    <n v="112464"/>
    <x v="2"/>
    <s v="INST. DE CACAHUATES / ALINEACION"/>
    <m/>
    <s v="H3051911"/>
    <s v="65L916"/>
    <s v="TORRES REVILLA MARGARITA"/>
    <s v="PRIUS16-"/>
    <s v="JFL"/>
    <d v="1899-12-30T10:30:00"/>
    <d v="1899-12-30T14:00:00"/>
    <s v="CEPE"/>
    <n v="2017"/>
    <m/>
    <x v="2"/>
    <x v="2"/>
    <x v="0"/>
    <m/>
    <m/>
    <m/>
    <m/>
    <m/>
    <n v="44989"/>
  </r>
  <r>
    <d v="2023-03-04T00:00:00"/>
    <d v="1899-12-30T10:00:00"/>
    <m/>
    <n v="1899"/>
    <n v="112287"/>
    <x v="2"/>
    <s v="S30"/>
    <s v="EXPRESS"/>
    <s v="M1321719"/>
    <s v="ND4117A"/>
    <s v="SANCHEZ IBARRA CARLOS"/>
    <s v="HILUX"/>
    <s v="ECAZA"/>
    <d v="1899-12-30T11:15:00"/>
    <d v="1899-12-30T12:30:00"/>
    <s v="OMRG"/>
    <n v="2021"/>
    <m/>
    <x v="2"/>
    <x v="4"/>
    <x v="3"/>
    <d v="2023-03-06T00:00:00"/>
    <s v="Llamada y Whats"/>
    <s v="si"/>
    <s v="SE OCUPO LA UNIDAD  EN SU TRABAJO"/>
    <d v="2023-02-24T00:00:00"/>
    <n v="8"/>
  </r>
  <r>
    <d v="2023-03-04T00:00:00"/>
    <d v="1899-12-30T10:00:00"/>
    <m/>
    <n v="3260"/>
    <n v="112397"/>
    <x v="3"/>
    <s v="S20"/>
    <m/>
    <s v="NW190399"/>
    <s v="GNW148E"/>
    <s v="HERNANDEZ MARTINEZ JOSE ELIAS"/>
    <s v="RAV419-"/>
    <s v="JFL"/>
    <d v="1899-12-30T10:30:00"/>
    <d v="1899-12-30T13:00:00"/>
    <s v="GALC"/>
    <n v="2022"/>
    <m/>
    <x v="2"/>
    <x v="1"/>
    <x v="10"/>
    <d v="2023-03-04T00:00:00"/>
    <s v="whats"/>
    <s v="si"/>
    <s v="Confima su cita pero no alcanzo a llegar, solicita se reprograe para el 10/03"/>
    <d v="2023-03-10T00:00:00"/>
    <n v="-6"/>
  </r>
  <r>
    <d v="2023-03-04T00:00:00"/>
    <d v="1899-12-30T10:00:00"/>
    <m/>
    <n v="5140"/>
    <n v="112421"/>
    <x v="0"/>
    <s v="S100"/>
    <m/>
    <s v="J3068244"/>
    <s v="65L639"/>
    <s v="JACOBO GARCIA RAUL"/>
    <s v="PRIUS16-"/>
    <s v="LALC"/>
    <d v="1899-12-30T10:45:00"/>
    <d v="1899-12-30T14:00:00"/>
    <s v="CSN"/>
    <n v="2018"/>
    <m/>
    <x v="2"/>
    <x v="3"/>
    <x v="0"/>
    <m/>
    <m/>
    <m/>
    <m/>
    <m/>
    <n v="44989"/>
  </r>
  <r>
    <d v="2023-03-04T00:00:00"/>
    <d v="1899-12-30T10:30:00"/>
    <m/>
    <n v="1899"/>
    <n v="112369"/>
    <x v="2"/>
    <s v="S210"/>
    <s v="EXPRESS"/>
    <s v="AK006653"/>
    <s v="GXM558D"/>
    <s v="MOTA MUñOZ JORGE ALEJANDRO"/>
    <s v="AVANZA"/>
    <s v="LALC"/>
    <d v="1899-12-30T11:30:00"/>
    <d v="1899-12-30T13:30:00"/>
    <s v="OMRG"/>
    <n v="2010"/>
    <m/>
    <x v="2"/>
    <x v="3"/>
    <x v="0"/>
    <m/>
    <m/>
    <m/>
    <m/>
    <m/>
    <n v="44989"/>
  </r>
  <r>
    <d v="2023-03-04T00:00:00"/>
    <d v="1899-12-30T10:30:00"/>
    <m/>
    <n v="1899"/>
    <n v="112439"/>
    <x v="0"/>
    <s v="S50"/>
    <m/>
    <s v="HW386884"/>
    <s v="PEY6081"/>
    <s v="HERNANDEZ CRUZ ISAAC"/>
    <s v="RAV4"/>
    <s v="ECAZA"/>
    <d v="1899-12-30T11:15:00"/>
    <d v="1899-12-30T13:30:00"/>
    <s v="GALC"/>
    <n v="2017"/>
    <m/>
    <x v="2"/>
    <x v="3"/>
    <x v="0"/>
    <m/>
    <m/>
    <m/>
    <m/>
    <m/>
    <n v="44989"/>
  </r>
  <r>
    <d v="2023-03-04T00:00:00"/>
    <d v="1899-12-30T10:30:00"/>
    <m/>
    <n v="1899"/>
    <n v="112475"/>
    <x v="0"/>
    <s v="S110"/>
    <s v="EXPRESS"/>
    <s v="H1049010"/>
    <s v="GJB961A"/>
    <s v="MASCARELL VELEZ JUAN MANUEL JOSE"/>
    <s v="YARIS"/>
    <s v="JFL"/>
    <d v="1899-12-30T11:45:00"/>
    <d v="1899-12-30T14:00:00"/>
    <s v="OMRG"/>
    <n v="2017"/>
    <m/>
    <x v="2"/>
    <x v="3"/>
    <x v="0"/>
    <m/>
    <m/>
    <m/>
    <m/>
    <m/>
    <n v="44989"/>
  </r>
  <r>
    <d v="2023-03-04T00:00:00"/>
    <d v="1899-12-30T11:00:00"/>
    <m/>
    <n v="1899"/>
    <n v="112436"/>
    <x v="0"/>
    <s v="S10"/>
    <m/>
    <s v="NW301025"/>
    <s v="SP"/>
    <s v="SANCHEZ RAMOS JOSE JAIME"/>
    <s v="RAV4"/>
    <s v="JFL"/>
    <d v="1899-12-30T12:30:00"/>
    <d v="1899-12-30T14:00:00"/>
    <s v="CSN"/>
    <n v="2022"/>
    <m/>
    <x v="2"/>
    <x v="3"/>
    <x v="0"/>
    <m/>
    <m/>
    <m/>
    <m/>
    <m/>
    <n v="44989"/>
  </r>
  <r>
    <d v="2023-03-04T00:00:00"/>
    <d v="1899-12-30T11:00:00"/>
    <m/>
    <n v="1899"/>
    <n v="112492"/>
    <x v="0"/>
    <s v="S70"/>
    <s v="EXPRESS"/>
    <s v="JK022926"/>
    <s v="GJL797D"/>
    <s v="VILLANUEVA GOMEZ LUIS ALBERTO"/>
    <s v="AVANZA"/>
    <s v="ECAZA"/>
    <d v="1899-12-30T12:30:00"/>
    <d v="1899-12-30T14:00:00"/>
    <s v="OMRG"/>
    <n v="2018"/>
    <m/>
    <x v="2"/>
    <x v="2"/>
    <x v="0"/>
    <m/>
    <m/>
    <m/>
    <m/>
    <m/>
    <n v="44989"/>
  </r>
  <r>
    <d v="2023-03-04T00:00:00"/>
    <d v="1899-12-30T11:30:00"/>
    <m/>
    <n v="0"/>
    <n v="112368"/>
    <x v="3"/>
    <s v="INSP. 23TM01"/>
    <s v="CAMPAÑA"/>
    <s v="N1253235"/>
    <s v="GUA649E"/>
    <s v="LOPEZ ESPITIA VICTOR MANUEL"/>
    <s v="YARIS"/>
    <s v="JFL"/>
    <d v="1899-12-30T12:15:00"/>
    <d v="1899-12-30T14:00:00"/>
    <s v="GALC"/>
    <n v="2022"/>
    <m/>
    <x v="2"/>
    <x v="3"/>
    <x v="0"/>
    <m/>
    <m/>
    <m/>
    <m/>
    <m/>
    <n v="44989"/>
  </r>
  <r>
    <d v="2023-03-06T00:00:00"/>
    <d v="1899-12-30T08:00:00"/>
    <m/>
    <n v="1899"/>
    <n v="112480"/>
    <x v="2"/>
    <s v="S130_x000a_ESTETICA DE INTERIOR (LAVADO VESTIDURAS)"/>
    <s v="EXPRESS"/>
    <s v="GP452992"/>
    <s v="GYL066B"/>
    <s v="MONTOYA CERVANTES MARA"/>
    <s v="COROLLA"/>
    <s v="ECAZA"/>
    <d v="1899-12-30T08:15:00"/>
    <d v="1899-12-30T15:00:00"/>
    <s v="OMRG"/>
    <n v="2016"/>
    <m/>
    <x v="2"/>
    <x v="2"/>
    <x v="0"/>
    <m/>
    <m/>
    <m/>
    <m/>
    <m/>
    <n v="44991"/>
  </r>
  <r>
    <d v="2023-03-06T00:00:00"/>
    <d v="1899-12-30T08:00:00"/>
    <m/>
    <n v="2849"/>
    <n v="112488"/>
    <x v="3"/>
    <s v="S170_x000a_ALINEACION_x000a_BALANCEO"/>
    <m/>
    <s v="7Z884320"/>
    <s v="GHB898D"/>
    <s v="ZULUAGA HUERTA ALMA DEL REFUGIO"/>
    <s v="COROLLA"/>
    <s v="LALC"/>
    <d v="1899-12-30T08:15:00"/>
    <d v="1899-12-30T11:00:00"/>
    <s v="GALC"/>
    <n v="2007"/>
    <m/>
    <x v="2"/>
    <x v="1"/>
    <x v="5"/>
    <d v="2023-03-06T00:00:00"/>
    <s v="whats"/>
    <s v="si"/>
    <s v="Cliente solcita reporgramacion ya qu tuvo un percanse familiar reporgramado para el 07/03"/>
    <d v="2023-03-06T00:00:00"/>
    <n v="0"/>
  </r>
  <r>
    <d v="2023-03-06T00:00:00"/>
    <d v="1899-12-30T08:00:00"/>
    <m/>
    <n v="1899"/>
    <n v="112490"/>
    <x v="1"/>
    <s v="S70"/>
    <s v="EXPRESS"/>
    <s v="LM296610"/>
    <s v="GT6547B"/>
    <s v="HERRERA MEDINA ROBERTO CARLOS"/>
    <s v="TACOMA"/>
    <s v="JFL"/>
    <d v="1899-12-30T08:30:00"/>
    <d v="1899-12-30T14:45:00"/>
    <s v="OMRG"/>
    <n v="2020"/>
    <m/>
    <x v="2"/>
    <x v="2"/>
    <x v="0"/>
    <m/>
    <m/>
    <m/>
    <m/>
    <m/>
    <n v="44991"/>
  </r>
  <r>
    <d v="2023-03-06T00:00:00"/>
    <d v="1899-12-30T08:15:00"/>
    <m/>
    <n v="1899"/>
    <n v="112495"/>
    <x v="2"/>
    <s v="S130"/>
    <m/>
    <s v="HW364631"/>
    <s v="GJX670D"/>
    <s v="TORRES SUBIAS JOSE LUIS"/>
    <s v="RAV4"/>
    <s v="LALC"/>
    <d v="1899-12-30T08:30:00"/>
    <d v="1899-12-30T11:45:00"/>
    <s v="CEPE"/>
    <n v="2017"/>
    <m/>
    <x v="2"/>
    <x v="3"/>
    <x v="0"/>
    <m/>
    <m/>
    <m/>
    <m/>
    <m/>
    <n v="44991"/>
  </r>
  <r>
    <d v="2023-03-06T00:00:00"/>
    <d v="1899-12-30T08:15:00"/>
    <m/>
    <n v="6598"/>
    <n v="112497"/>
    <x v="0"/>
    <s v="S240"/>
    <s v="MAYOR"/>
    <s v="C6127025"/>
    <s v="GYM090C"/>
    <s v="INSTITUTO TECNOLOGICO SANMIGUELENSE DE EST"/>
    <s v="HIACE     AC"/>
    <s v="ECAZA"/>
    <d v="1899-12-30T08:30:00"/>
    <d v="1899-12-30T12:15:00"/>
    <s v="CSN"/>
    <n v="2012"/>
    <m/>
    <x v="2"/>
    <x v="2"/>
    <x v="0"/>
    <m/>
    <m/>
    <m/>
    <m/>
    <m/>
    <n v="44991"/>
  </r>
  <r>
    <d v="2023-03-06T00:00:00"/>
    <d v="1899-12-30T08:30:00"/>
    <m/>
    <n v="0"/>
    <n v="112412"/>
    <x v="0"/>
    <s v="DIAG, RUIDO EN EL CLUTCH AL PRESIONAR "/>
    <m/>
    <s v="G6170333"/>
    <s v="GYL055B"/>
    <s v="DE SANTIAGO CARDENAS RODOLFO"/>
    <s v="HIACE"/>
    <s v="LALC"/>
    <d v="1899-12-30T08:45:00"/>
    <d v="1899-12-30T00:00:00"/>
    <s v="FTP"/>
    <n v="2016"/>
    <m/>
    <x v="2"/>
    <x v="3"/>
    <x v="0"/>
    <m/>
    <m/>
    <m/>
    <m/>
    <m/>
    <n v="44991"/>
  </r>
  <r>
    <d v="2023-03-06T00:00:00"/>
    <d v="1899-12-30T08:30:00"/>
    <m/>
    <n v="1899"/>
    <n v="112466"/>
    <x v="2"/>
    <s v="S70_x000a_DIAG.LUCES FRONTALES AJUSTAR_x000a_DIAG.MAL OLOR AL ENCENDER EL AIRE A/C_x000a_DIAG. GOLPETEO EN AMORTIGUADORES DELANTEROS"/>
    <s v="EXPRESS"/>
    <s v="KJ015363"/>
    <s v="SP"/>
    <s v="FLORES POSADAS MARIA VIANNEY"/>
    <s v="RAV4 HV"/>
    <s v="JFL"/>
    <d v="1899-12-30T11:00:00"/>
    <d v="1899-12-30T00:00:00"/>
    <s v="FTP"/>
    <n v="2019"/>
    <m/>
    <x v="2"/>
    <x v="2"/>
    <x v="0"/>
    <m/>
    <m/>
    <m/>
    <m/>
    <m/>
    <n v="44991"/>
  </r>
  <r>
    <d v="2023-03-06T00:00:00"/>
    <d v="1899-12-30T08:30:00"/>
    <m/>
    <n v="1899"/>
    <n v="112481"/>
    <x v="3"/>
    <s v="S10"/>
    <m/>
    <s v="N1420650"/>
    <s v="GU3335C"/>
    <s v="ROMERO CHAVEZ MARIA ELENA"/>
    <s v="HILUX"/>
    <s v="ECAZA"/>
    <d v="1899-12-30T08:45:00"/>
    <d v="1899-12-30T11:30:00"/>
    <s v="AC"/>
    <n v="2022"/>
    <m/>
    <x v="2"/>
    <x v="2"/>
    <x v="0"/>
    <m/>
    <m/>
    <m/>
    <m/>
    <m/>
    <n v="44991"/>
  </r>
  <r>
    <d v="2023-03-06T00:00:00"/>
    <d v="1899-12-30T08:45:00"/>
    <m/>
    <n v="0"/>
    <n v="112509"/>
    <x v="0"/>
    <s v="INSPECC.DE TOLVAS Y LODERAS (PARA CAMBIO)"/>
    <m/>
    <s v="LP019947"/>
    <s v="GME568E"/>
    <s v="KYOHO TOYOTSU MEXICO SA DE CV"/>
    <s v="COROLLA"/>
    <s v="ECAZA"/>
    <d v="1899-12-30T09:00:00"/>
    <d v="1899-12-30T14:30:00"/>
    <s v="ECA"/>
    <n v="2020"/>
    <m/>
    <x v="2"/>
    <x v="3"/>
    <x v="0"/>
    <m/>
    <m/>
    <m/>
    <m/>
    <m/>
    <n v="44991"/>
  </r>
  <r>
    <d v="2023-03-06T00:00:00"/>
    <d v="1899-12-30T09:00:00"/>
    <m/>
    <n v="1899"/>
    <n v="112154"/>
    <x v="2"/>
    <s v="S10"/>
    <m/>
    <s v="NS133213"/>
    <s v="SP"/>
    <s v="GONZALEZ ALVAREZ JOSE AURELIO"/>
    <s v="SIENNA HV"/>
    <s v="ECAZA"/>
    <d v="1899-12-30T09:15:00"/>
    <d v="1899-12-30T11:15:00"/>
    <s v="CEPE"/>
    <n v="2022"/>
    <m/>
    <x v="2"/>
    <x v="3"/>
    <x v="0"/>
    <m/>
    <m/>
    <m/>
    <m/>
    <m/>
    <n v="44991"/>
  </r>
  <r>
    <d v="2023-03-06T00:00:00"/>
    <d v="1899-12-30T09:00:00"/>
    <m/>
    <n v="4210"/>
    <n v="112461"/>
    <x v="2"/>
    <s v="S60_x000a_ALINEACION_x000a_BALANCEO"/>
    <s v="EXPRESS"/>
    <s v="N0425294"/>
    <s v="GB4772D"/>
    <s v="AGROSERVICIOS NIETO"/>
    <s v="HILUX"/>
    <s v="JFL"/>
    <d v="1899-12-30T09:30:00"/>
    <d v="1899-12-30T12:30:00"/>
    <s v="OMRG"/>
    <n v="2022"/>
    <m/>
    <x v="2"/>
    <x v="2"/>
    <x v="0"/>
    <m/>
    <m/>
    <m/>
    <m/>
    <m/>
    <n v="44991"/>
  </r>
  <r>
    <d v="2023-03-06T00:00:00"/>
    <d v="1899-12-30T09:00:00"/>
    <m/>
    <n v="1899"/>
    <n v="112493"/>
    <x v="0"/>
    <s v="S70"/>
    <m/>
    <s v="K3071690"/>
    <s v="65L911"/>
    <s v="ARROYO SERRATO SANDRA"/>
    <s v="PRIUS16-"/>
    <s v="LALC"/>
    <d v="1899-12-30T09:15:00"/>
    <d v="1899-12-30T12:00:00"/>
    <s v="GALC"/>
    <n v="2019"/>
    <m/>
    <x v="2"/>
    <x v="2"/>
    <x v="0"/>
    <m/>
    <m/>
    <m/>
    <m/>
    <m/>
    <n v="44991"/>
  </r>
  <r>
    <d v="2023-03-06T00:00:00"/>
    <d v="1899-12-30T09:30:00"/>
    <m/>
    <n v="5330"/>
    <n v="112395"/>
    <x v="0"/>
    <s v="S40"/>
    <s v="MAYOR"/>
    <s v="LK014095"/>
    <s v="GKY597D"/>
    <s v="PAVON AMADOR LUCILA"/>
    <s v="AVANZA"/>
    <s v="LALC"/>
    <d v="1899-12-30T09:45:00"/>
    <d v="1899-12-30T12:30:00"/>
    <s v="AC"/>
    <n v="2020"/>
    <m/>
    <x v="2"/>
    <x v="3"/>
    <x v="0"/>
    <m/>
    <m/>
    <m/>
    <m/>
    <m/>
    <n v="44991"/>
  </r>
  <r>
    <d v="2023-03-06T00:00:00"/>
    <d v="1899-12-30T09:30:00"/>
    <m/>
    <n v="0"/>
    <n v="112428"/>
    <x v="0"/>
    <s v="DIAG.SE DESCONFIGURA BLUETOOTH"/>
    <m/>
    <s v="MS043759"/>
    <s v="67L231"/>
    <s v="GOMEZ DAMIAN ANA GABRIELA"/>
    <s v="SIENNA HV"/>
    <s v="JFL"/>
    <d v="1899-12-30T10:00:00"/>
    <d v="1899-12-30T00:00:00"/>
    <s v="GALC"/>
    <n v="2021"/>
    <m/>
    <x v="2"/>
    <x v="2"/>
    <x v="0"/>
    <m/>
    <m/>
    <m/>
    <m/>
    <m/>
    <n v="44991"/>
  </r>
  <r>
    <d v="2023-03-06T00:00:00"/>
    <d v="1899-12-30T09:30:00"/>
    <m/>
    <n v="2849"/>
    <n v="112482"/>
    <x v="0"/>
    <s v="S30_x000a_ALINEACION_x000a_BALANCEO"/>
    <s v="EXPRESS"/>
    <s v="MU036794"/>
    <s v="67L937"/>
    <s v="GONZALEZ RUIZ ALEJANDRA GUADALUPE"/>
    <s v="RAV4 HV"/>
    <s v="ECAZA"/>
    <d v="1899-12-30T10:00:00"/>
    <d v="1899-12-30T12:30:00"/>
    <s v="OMRG /CAAA"/>
    <n v="2021"/>
    <m/>
    <x v="2"/>
    <x v="3"/>
    <x v="0"/>
    <m/>
    <m/>
    <m/>
    <m/>
    <m/>
    <n v="44991"/>
  </r>
  <r>
    <d v="2023-03-06T00:00:00"/>
    <d v="1899-12-30T10:00:00"/>
    <m/>
    <n v="1899"/>
    <n v="112441"/>
    <x v="1"/>
    <s v="S50"/>
    <m/>
    <s v="LK014712"/>
    <s v="GJG106C"/>
    <s v="FLORES REYES CARLOS ABRAHAM"/>
    <s v="AVANZA"/>
    <s v="LALC"/>
    <d v="1899-12-30T10:15:00"/>
    <d v="1899-12-30T15:30:00"/>
    <s v="CEPE"/>
    <n v="2020"/>
    <m/>
    <x v="2"/>
    <x v="3"/>
    <x v="0"/>
    <m/>
    <m/>
    <m/>
    <m/>
    <m/>
    <n v="44991"/>
  </r>
  <r>
    <d v="2023-03-06T00:00:00"/>
    <d v="1899-12-30T10:00:00"/>
    <m/>
    <n v="1899"/>
    <n v="112443"/>
    <x v="3"/>
    <s v="S90"/>
    <s v="EXPRESS"/>
    <s v="H1396197"/>
    <s v="GL3243B"/>
    <s v="ROJAS MANJARREZ JUAN BENEDICTO"/>
    <s v="HILUX"/>
    <s v="ECAZA"/>
    <d v="1899-12-30T10:15:00"/>
    <d v="1899-12-30T13:30:00"/>
    <s v="OMRG"/>
    <n v="2017"/>
    <m/>
    <x v="2"/>
    <x v="3"/>
    <x v="0"/>
    <m/>
    <m/>
    <m/>
    <m/>
    <m/>
    <n v="44991"/>
  </r>
  <r>
    <d v="2023-03-06T00:00:00"/>
    <d v="1899-12-30T10:00:00"/>
    <m/>
    <n v="0"/>
    <n v="112462"/>
    <x v="2"/>
    <s v="INSTA. DE CILINDRO MANIJA Y PROGRAMACION LLAVE CON CERRAJERO"/>
    <m/>
    <s v="K3951269"/>
    <s v="GF9096C"/>
    <s v="MAXIX ABARROTES SA DE CV"/>
    <s v="HILUXD"/>
    <s v="JFL"/>
    <d v="1899-12-30T10:15:00"/>
    <d v="1899-12-30T13:30:00"/>
    <s v="CSN"/>
    <n v="2019"/>
    <m/>
    <x v="2"/>
    <x v="2"/>
    <x v="0"/>
    <m/>
    <m/>
    <m/>
    <m/>
    <m/>
    <n v="44991"/>
  </r>
  <r>
    <d v="2023-03-06T00:00:00"/>
    <d v="1899-12-30T10:30:00"/>
    <m/>
    <n v="2849"/>
    <n v="112479"/>
    <x v="0"/>
    <s v="S50_x000a_ALINEACION_x000a_BALANCEO"/>
    <s v="EXPRESS"/>
    <s v="M1320952"/>
    <s v="GS4673C"/>
    <s v="GRUPO ELECTRONICO HALMEX SA DE CV"/>
    <s v="HILUX"/>
    <s v="LALC"/>
    <d v="1899-12-30T11:45:00"/>
    <d v="1899-12-30T14:00:00"/>
    <s v="OMRG / CAAA"/>
    <n v="2021"/>
    <m/>
    <x v="2"/>
    <x v="3"/>
    <x v="0"/>
    <m/>
    <m/>
    <m/>
    <m/>
    <m/>
    <n v="44991"/>
  </r>
  <r>
    <d v="2023-03-06T00:00:00"/>
    <d v="1899-12-30T10:30:00"/>
    <m/>
    <n v="0"/>
    <n v="112496"/>
    <x v="1"/>
    <s v="INSTA.LLANTA TRASERA LADO DERECHO (CLIENTE TRAERA PZA)_x000a_ALINEACION_x000a_BALANCEO"/>
    <m/>
    <s v="N3012970"/>
    <s v="ULP652H"/>
    <s v="RODRIGUEZ BARAJAS VICTOR MANUEL"/>
    <s v="COROLLA HV"/>
    <s v="JFL"/>
    <d v="1899-12-30T10:45:00"/>
    <d v="1899-12-30T14:30:00"/>
    <s v="CEPE / CAAA"/>
    <n v="2022"/>
    <m/>
    <x v="2"/>
    <x v="3"/>
    <x v="0"/>
    <m/>
    <m/>
    <m/>
    <m/>
    <m/>
    <n v="44991"/>
  </r>
  <r>
    <d v="2023-03-06T00:00:00"/>
    <d v="1899-12-30T11:00:00"/>
    <m/>
    <n v="1899"/>
    <n v="112498"/>
    <x v="2"/>
    <s v="S70"/>
    <s v="EXPRESS"/>
    <s v="M6003699"/>
    <s v="GJZ112E"/>
    <s v="ALCAMARE INTERNATIONAL RECYCLING GROUP  S"/>
    <s v="HIACE"/>
    <s v="LALC"/>
    <d v="1899-12-30T11:15:00"/>
    <d v="1899-12-30T15:00:00"/>
    <s v="OMRG"/>
    <n v="2021"/>
    <m/>
    <x v="2"/>
    <x v="3"/>
    <x v="0"/>
    <m/>
    <m/>
    <m/>
    <m/>
    <m/>
    <n v="44991"/>
  </r>
  <r>
    <d v="2023-03-06T00:00:00"/>
    <d v="1899-12-30T11:00:00"/>
    <m/>
    <n v="1899"/>
    <n v="112506"/>
    <x v="0"/>
    <s v="S250"/>
    <m/>
    <s v="FA030942"/>
    <s v="YLK503A"/>
    <s v="MARTINEZ LARA CARMELO"/>
    <s v="YARIS"/>
    <s v="ECAZA"/>
    <d v="1899-12-30T11:00:00"/>
    <d v="1899-12-30T14:00:00"/>
    <s v="CSN"/>
    <n v="2015"/>
    <m/>
    <x v="2"/>
    <x v="3"/>
    <x v="0"/>
    <m/>
    <m/>
    <m/>
    <m/>
    <m/>
    <n v="44991"/>
  </r>
  <r>
    <d v="2023-03-06T00:00:00"/>
    <d v="1899-12-30T12:00:00"/>
    <m/>
    <n v="2849"/>
    <n v="112415"/>
    <x v="0"/>
    <s v="S70_x000a_ALINEACION_x000a_BALANCEO"/>
    <m/>
    <s v="LP109463"/>
    <s v="GRW206D"/>
    <s v="KYOHO TOYOTSU MEXICO SA DE CV"/>
    <s v="COROLLA"/>
    <s v="ECAZA"/>
    <d v="1899-12-30T12:15:00"/>
    <d v="1899-12-30T15:00:00"/>
    <s v="CAAA /AC"/>
    <n v="2020"/>
    <m/>
    <x v="2"/>
    <x v="3"/>
    <x v="0"/>
    <m/>
    <m/>
    <m/>
    <m/>
    <m/>
    <n v="44991"/>
  </r>
  <r>
    <d v="2023-03-06T00:00:00"/>
    <d v="1899-12-30T12:00:00"/>
    <m/>
    <n v="1899"/>
    <n v="112489"/>
    <x v="2"/>
    <s v="S150"/>
    <s v="EXPRESS"/>
    <s v="FW292778"/>
    <s v="GPT977E"/>
    <s v="ROBLES CASTILLO AURELIA MAYELA"/>
    <s v="RAV4"/>
    <s v="LALC"/>
    <d v="1899-12-30T12:15:00"/>
    <d v="1899-12-30T15:00:00"/>
    <s v="OMRG"/>
    <n v="2015"/>
    <m/>
    <x v="2"/>
    <x v="3"/>
    <x v="0"/>
    <m/>
    <m/>
    <m/>
    <m/>
    <m/>
    <n v="44991"/>
  </r>
  <r>
    <d v="2023-03-06T00:00:00"/>
    <d v="1899-12-30T12:15:00"/>
    <m/>
    <n v="0"/>
    <n v="112416"/>
    <x v="0"/>
    <s v="CAMPAÑA DISPONIBLE: 22TC07: ACTUALIZACION SISTEMA SOFTWARE "/>
    <s v="CAMPAÑA"/>
    <s v="LP109463"/>
    <s v="GRW206D"/>
    <s v="KYOHO TOYOTSU MEXICO SA DE CV"/>
    <s v="COROLLA"/>
    <s v="ECAZA"/>
    <d v="1899-12-30T14:00:00"/>
    <d v="1899-12-30T16:00:00"/>
    <s v="GALC"/>
    <n v="2020"/>
    <m/>
    <x v="2"/>
    <x v="3"/>
    <x v="0"/>
    <m/>
    <m/>
    <m/>
    <m/>
    <m/>
    <n v="44991"/>
  </r>
  <r>
    <d v="2023-03-06T00:00:00"/>
    <d v="1899-12-30T12:30:00"/>
    <m/>
    <n v="5330"/>
    <n v="112474"/>
    <x v="1"/>
    <s v="S120"/>
    <s v="MAYOR"/>
    <s v="G0166566"/>
    <s v="GD1768D"/>
    <s v="RAMIREZ RODRIGUEZ IRINEO"/>
    <s v="HILUX"/>
    <s v="ECAZA"/>
    <d v="1899-12-30T13:00:00"/>
    <d v="1899-12-30T16:45:00"/>
    <s v="CEPE"/>
    <n v="2016"/>
    <m/>
    <x v="2"/>
    <x v="3"/>
    <x v="0"/>
    <m/>
    <m/>
    <m/>
    <m/>
    <m/>
    <n v="44991"/>
  </r>
  <r>
    <d v="2023-03-06T00:00:00"/>
    <d v="1899-12-30T12:45:00"/>
    <m/>
    <n v="0"/>
    <n v="112476"/>
    <x v="1"/>
    <s v="CAMPAÑA DISPONIBLE GMD: REMPLAZO DE ETIQUETA DEL INTERUPTOR MANUAL "/>
    <s v="CAMPAÑA"/>
    <s v="G0166566"/>
    <s v="GD1768D"/>
    <s v="RAMIREZ RODRIGUEZ IRINEO"/>
    <s v="HILUX"/>
    <s v="ECAZA"/>
    <d v="1899-12-30T15:00:00"/>
    <d v="1899-12-30T17:45:00"/>
    <s v="GALC"/>
    <n v="2016"/>
    <m/>
    <x v="2"/>
    <x v="3"/>
    <x v="0"/>
    <m/>
    <m/>
    <m/>
    <m/>
    <m/>
    <n v="44991"/>
  </r>
  <r>
    <d v="2023-03-06T00:00:00"/>
    <d v="1899-12-30T14:00:00"/>
    <m/>
    <n v="4210"/>
    <n v="112426"/>
    <x v="3"/>
    <s v="S220_x000a_ALINEACION_x000a_BALANCEO"/>
    <s v="EXPRESS"/>
    <s v="J3603722"/>
    <s v="F85AYW"/>
    <s v="ESCARCEGA QUIÑONEZ PABLO"/>
    <s v="PRIUS16-"/>
    <s v="LALC"/>
    <d v="1899-12-30T14:15:00"/>
    <d v="1899-12-30T18:00:00"/>
    <s v="OMRG / CAAA"/>
    <n v="2018"/>
    <m/>
    <x v="2"/>
    <x v="1"/>
    <x v="5"/>
    <d v="2023-03-06T00:00:00"/>
    <s v="whats"/>
    <s v="si"/>
    <s v="Cliente reprograma de ultimo momento ya que por trabajo no puede asistir, se reprograma para el 09/03"/>
    <d v="2023-03-09T00:00:00"/>
    <n v="-3"/>
  </r>
  <r>
    <d v="2023-03-07T00:00:00"/>
    <d v="1899-12-30T08:00:00"/>
    <m/>
    <n v="6280"/>
    <n v="112448"/>
    <x v="3"/>
    <s v="S140 / A Y B"/>
    <m/>
    <s v="K3081503"/>
    <s v="65L139"/>
    <s v="IBARRA TRUJILLO ALEJANDRO"/>
    <s v="PRIUS16-"/>
    <s v="JFL"/>
    <d v="1899-12-30T08:15:00"/>
    <d v="1899-12-30T12:00:00"/>
    <s v="CAAA / TDGR"/>
    <n v="2019"/>
    <m/>
    <x v="2"/>
    <x v="3"/>
    <x v="0"/>
    <m/>
    <m/>
    <m/>
    <m/>
    <m/>
    <n v="44992"/>
  </r>
  <r>
    <d v="2023-03-07T00:00:00"/>
    <d v="1899-12-30T08:00:00"/>
    <m/>
    <n v="2849"/>
    <n v="112510"/>
    <x v="3"/>
    <s v="S170 / A Y B"/>
    <m/>
    <s v="7Z884320"/>
    <s v="GHB898D"/>
    <s v="ZULUAGA HUERTA ALMA DEL REFUGIO"/>
    <s v="COROLLA"/>
    <s v="LALC"/>
    <d v="1899-12-30T08:15:00"/>
    <d v="1899-12-30T11:15:00"/>
    <s v="CEPE / TDGR"/>
    <n v="2007"/>
    <m/>
    <x v="2"/>
    <x v="2"/>
    <x v="0"/>
    <m/>
    <m/>
    <m/>
    <m/>
    <m/>
    <n v="44992"/>
  </r>
  <r>
    <d v="2023-03-07T00:00:00"/>
    <d v="1899-12-30T08:00:00"/>
    <m/>
    <n v="1899"/>
    <n v="112552"/>
    <x v="2"/>
    <s v="S190"/>
    <m/>
    <s v="L1410168"/>
    <s v="GM8044B"/>
    <s v="HILOS Y RAFIAS SAN JOSE SA DE CV"/>
    <s v="HILUX"/>
    <s v="ECAZA"/>
    <d v="1899-12-30T08:30:00"/>
    <d v="1899-12-30T11:00:00"/>
    <s v="FTP"/>
    <n v="2020"/>
    <m/>
    <x v="2"/>
    <x v="3"/>
    <x v="0"/>
    <m/>
    <m/>
    <m/>
    <m/>
    <m/>
    <n v="44992"/>
  </r>
  <r>
    <d v="2023-03-07T00:00:00"/>
    <d v="1899-12-30T08:15:00"/>
    <m/>
    <n v="6599"/>
    <n v="112517"/>
    <x v="2"/>
    <s v="S80"/>
    <s v="EXPRESS"/>
    <s v="LM123758"/>
    <s v="GE0458B"/>
    <s v="GRANADOS RANGEL FRANCISCO GABRIEL"/>
    <s v="TACOMA"/>
    <s v="ECAZA"/>
    <d v="1899-12-30T08:30:00"/>
    <d v="1899-12-30T12:00:00"/>
    <s v="OMRG"/>
    <n v="2020"/>
    <m/>
    <x v="2"/>
    <x v="3"/>
    <x v="0"/>
    <m/>
    <m/>
    <m/>
    <m/>
    <m/>
    <n v="44992"/>
  </r>
  <r>
    <d v="2023-03-07T00:00:00"/>
    <d v="1899-12-30T08:30:00"/>
    <m/>
    <n v="3260"/>
    <n v="112514"/>
    <x v="0"/>
    <s v="S60"/>
    <s v="EXPRESS"/>
    <s v="NU570394"/>
    <s v="UNM576E"/>
    <s v="PESCADOR VAZQUEZ JOEL"/>
    <s v="CAMRY HV"/>
    <s v="ECAZA"/>
    <d v="1899-12-30T09:30:00"/>
    <d v="1899-12-30T12:00:00"/>
    <s v="OMRG"/>
    <n v="2022"/>
    <m/>
    <x v="2"/>
    <x v="2"/>
    <x v="0"/>
    <m/>
    <m/>
    <m/>
    <m/>
    <m/>
    <n v="44992"/>
  </r>
  <r>
    <d v="2023-03-07T00:00:00"/>
    <d v="1899-12-30T08:30:00"/>
    <m/>
    <n v="1899"/>
    <n v="112520"/>
    <x v="1"/>
    <s v="S70"/>
    <m/>
    <s v="CU088025"/>
    <s v="SP"/>
    <s v="ZALDIVAR PERDOMO MIRNA SUYAPA"/>
    <s v="CAMRY"/>
    <s v="JFL"/>
    <d v="1899-12-30T09:00:00"/>
    <d v="1899-12-30T11:00:00"/>
    <s v="CEPE"/>
    <n v="2012"/>
    <m/>
    <x v="2"/>
    <x v="2"/>
    <x v="0"/>
    <m/>
    <m/>
    <m/>
    <m/>
    <m/>
    <n v="44992"/>
  </r>
  <r>
    <d v="2023-03-07T00:00:00"/>
    <d v="1899-12-30T09:00:00"/>
    <m/>
    <n v="1899"/>
    <n v="112515"/>
    <x v="2"/>
    <s v="S30"/>
    <m/>
    <s v="KD019967"/>
    <s v="GJL321C"/>
    <s v="FUENTES BAUTISTA MANUEL DE JESUS"/>
    <s v="RAV419-"/>
    <s v="ECAZA"/>
    <d v="1899-12-30T09:15:00"/>
    <d v="1899-12-30T12:00:00"/>
    <s v="GALC"/>
    <n v="2019"/>
    <m/>
    <x v="2"/>
    <x v="3"/>
    <x v="0"/>
    <m/>
    <m/>
    <m/>
    <m/>
    <m/>
    <n v="44992"/>
  </r>
  <r>
    <d v="2023-03-07T00:00:00"/>
    <d v="1899-12-30T09:00:00"/>
    <m/>
    <n v="1899"/>
    <n v="112543"/>
    <x v="1"/>
    <s v="S330"/>
    <m/>
    <s v="AM103009"/>
    <s v="GS8368B"/>
    <s v="TECNOLOGIAS DE AUTOMATIZACION INDUSTRIAL"/>
    <s v="TACOMA"/>
    <s v="JFL"/>
    <d v="1899-12-30T09:15:00"/>
    <d v="1899-12-30T11:30:00"/>
    <s v="CAAA"/>
    <n v="2010"/>
    <m/>
    <x v="2"/>
    <x v="3"/>
    <x v="0"/>
    <m/>
    <m/>
    <m/>
    <m/>
    <m/>
    <n v="44992"/>
  </r>
  <r>
    <d v="2023-03-07T00:00:00"/>
    <d v="1899-12-30T09:00:00"/>
    <m/>
    <n v="3260"/>
    <n v="112420"/>
    <x v="3"/>
    <s v="S140"/>
    <m/>
    <s v="LP004103"/>
    <s v="GXH960C"/>
    <s v="MUNICIPIO DE APASEO EL GRANDE GUANAJUATO"/>
    <s v="COROLLA"/>
    <s v="LALC"/>
    <d v="1899-12-30T09:30:00"/>
    <d v="1899-12-30T14:00:00"/>
    <s v="CEPE"/>
    <n v="2020"/>
    <m/>
    <x v="2"/>
    <x v="3"/>
    <x v="0"/>
    <m/>
    <m/>
    <m/>
    <m/>
    <m/>
    <n v="44992"/>
  </r>
  <r>
    <d v="2023-03-07T00:00:00"/>
    <d v="1899-12-30T09:15:00"/>
    <m/>
    <n v="0"/>
    <n v="112422"/>
    <x v="3"/>
    <s v=" ACT. 22TC07"/>
    <s v="CAMPAÑA"/>
    <s v="LP004103"/>
    <s v="GXH960C"/>
    <s v="MUNICIPIO DE APASEO EL GRANDE GUANAJUATO"/>
    <s v="COROLLA"/>
    <s v="LALC"/>
    <d v="1899-12-30T11:00:00"/>
    <d v="1899-12-30T14:00:00"/>
    <s v="CEPE"/>
    <n v="2020"/>
    <m/>
    <x v="2"/>
    <x v="2"/>
    <x v="0"/>
    <m/>
    <m/>
    <m/>
    <m/>
    <m/>
    <n v="44992"/>
  </r>
  <r>
    <d v="2023-03-07T00:00:00"/>
    <d v="1899-12-30T09:30:00"/>
    <m/>
    <n v="1899"/>
    <n v="112456"/>
    <x v="2"/>
    <s v="S110"/>
    <s v="EXPRESS"/>
    <s v="M1316583"/>
    <s v="GE8921C"/>
    <s v="DOZZER CONSTRUCCION Y ASESORIA SA DE CV"/>
    <s v="HILUX"/>
    <s v="ECAZA"/>
    <d v="1899-12-30T10:00:00"/>
    <d v="1899-12-30T14:00:00"/>
    <s v="OMRG"/>
    <n v="2021"/>
    <m/>
    <x v="2"/>
    <x v="3"/>
    <x v="0"/>
    <m/>
    <m/>
    <m/>
    <m/>
    <m/>
    <n v="44992"/>
  </r>
  <r>
    <d v="2023-03-07T00:00:00"/>
    <d v="1899-12-30T09:30:00"/>
    <m/>
    <n v="1899"/>
    <n v="112503"/>
    <x v="0"/>
    <s v="S10"/>
    <s v="EXPRESS"/>
    <s v="PU048346"/>
    <s v="SP"/>
    <s v="SANCHEZ RODRIGUEZ MARIA FERNANDA"/>
    <s v="CAMRY"/>
    <s v="LALC"/>
    <d v="1899-12-30T10:15:00"/>
    <d v="1899-12-30T14:00:00"/>
    <s v="OMRG"/>
    <n v="2023"/>
    <m/>
    <x v="2"/>
    <x v="5"/>
    <x v="4"/>
    <d v="2023-03-24T00:00:00"/>
    <s v="whats"/>
    <s v="si"/>
    <s v="comenta que se le presenta un imprevicto"/>
    <d v="2023-03-04T00:00:00"/>
    <n v="3"/>
  </r>
  <r>
    <d v="2023-03-07T00:00:00"/>
    <d v="1899-12-30T09:30:00"/>
    <m/>
    <n v="7434.2"/>
    <n v="112551"/>
    <x v="3"/>
    <s v="S240 / DIAG. RUIDO EN PARTE BAJA MUY PROBABLEMENTE EN DIFERENCIAL"/>
    <m/>
    <s v="EM171490"/>
    <s v="GB0417B"/>
    <s v="MANCERA HERRERA ANGEL"/>
    <s v="TACOMA"/>
    <s v="JFL"/>
    <d v="1899-12-30T10:00:00"/>
    <s v="DIAG"/>
    <s v="GALC / CEPE / JOAM"/>
    <n v="2014"/>
    <m/>
    <x v="2"/>
    <x v="2"/>
    <x v="0"/>
    <m/>
    <m/>
    <m/>
    <m/>
    <m/>
    <n v="44992"/>
  </r>
  <r>
    <d v="2023-03-07T00:00:00"/>
    <d v="1899-12-30T10:00:00"/>
    <m/>
    <n v="1899"/>
    <n v="111895"/>
    <x v="1"/>
    <s v="S10"/>
    <m/>
    <s v="NS130067"/>
    <s v="SP"/>
    <s v="DELGADO ABOYTES BLANCA ROSA"/>
    <s v="HIGHLANDER"/>
    <s v="JFL"/>
    <d v="1899-12-30T10:15:00"/>
    <d v="1899-12-30T14:00:00"/>
    <s v="CAAA"/>
    <n v="2022"/>
    <m/>
    <x v="2"/>
    <x v="3"/>
    <x v="0"/>
    <m/>
    <m/>
    <m/>
    <m/>
    <m/>
    <n v="44992"/>
  </r>
  <r>
    <d v="2023-03-07T00:00:00"/>
    <d v="1899-12-30T10:00:00"/>
    <m/>
    <n v="1899"/>
    <n v="112025"/>
    <x v="1"/>
    <s v="S90"/>
    <m/>
    <s v="HS227645"/>
    <s v="NFD2840"/>
    <s v="ROSALES PEREZ BEATRIZ"/>
    <s v="HIGHLANDER"/>
    <s v="LALC"/>
    <d v="1899-12-30T10:30:00"/>
    <d v="1899-12-30T14:00:00"/>
    <s v="GALC"/>
    <n v="2017"/>
    <m/>
    <x v="2"/>
    <x v="3"/>
    <x v="0"/>
    <m/>
    <m/>
    <m/>
    <m/>
    <m/>
    <n v="44992"/>
  </r>
  <r>
    <d v="2023-03-07T00:00:00"/>
    <d v="1899-12-30T10:00:00"/>
    <m/>
    <n v="1899"/>
    <n v="112444"/>
    <x v="3"/>
    <s v="S90"/>
    <m/>
    <s v="H1048459"/>
    <s v="GUH783C"/>
    <s v="ROJAS MANJARREZ JUAN BENEDICTO"/>
    <s v="YARIS"/>
    <s v="ECAZA"/>
    <d v="1899-12-30T11:00:00"/>
    <d v="1899-12-30T14:00:00"/>
    <s v="TDGR"/>
    <n v="2017"/>
    <m/>
    <x v="2"/>
    <x v="3"/>
    <x v="0"/>
    <m/>
    <m/>
    <m/>
    <m/>
    <m/>
    <n v="44992"/>
  </r>
  <r>
    <d v="2023-03-07T00:00:00"/>
    <d v="1899-12-30T10:30:00"/>
    <m/>
    <n v="6280"/>
    <n v="112523"/>
    <x v="1"/>
    <s v="S40 / A Y B (V. C.)"/>
    <s v="EXPRESS"/>
    <s v="M6003283"/>
    <s v="GGB062E"/>
    <s v="MARTINEZ RENTERIA PAOLA ALEJANDRA"/>
    <s v="HIACE"/>
    <s v="JFL"/>
    <d v="1899-12-30T10:45:00"/>
    <d v="1899-12-30T15:00:00"/>
    <s v="OMRG / TDGR"/>
    <n v="2021"/>
    <m/>
    <x v="2"/>
    <x v="3"/>
    <x v="0"/>
    <m/>
    <m/>
    <m/>
    <m/>
    <m/>
    <n v="44992"/>
  </r>
  <r>
    <d v="2023-03-07T00:00:00"/>
    <d v="1899-12-30T10:30:00"/>
    <m/>
    <n v="3684.2"/>
    <n v="112525"/>
    <x v="1"/>
    <s v="S90 / A Y B / INST. CILINDRO DE LA PUERTA DE CONDUCTOR "/>
    <m/>
    <s v="L1638619"/>
    <s v="NVB1697"/>
    <s v="PRAXAIR MEXICO S DE RL DE CV"/>
    <s v="PRIUS C"/>
    <s v="ECAZA"/>
    <d v="1899-12-30T11:30:00"/>
    <d v="1899-12-30T18:00:00"/>
    <s v="GALC / TDGR"/>
    <n v="2020"/>
    <m/>
    <x v="2"/>
    <x v="3"/>
    <x v="0"/>
    <m/>
    <m/>
    <m/>
    <m/>
    <m/>
    <n v="44992"/>
  </r>
  <r>
    <d v="2023-03-07T00:00:00"/>
    <d v="1899-12-30T11:30:00"/>
    <m/>
    <n v="3260"/>
    <n v="112491"/>
    <x v="1"/>
    <s v="S20"/>
    <m/>
    <s v="M1214079"/>
    <s v="SP"/>
    <s v="ZARATE CISNEROS OSWALDO"/>
    <s v="YARIS"/>
    <s v="ECAZA"/>
    <d v="1899-12-30T11:45:00"/>
    <d v="1899-12-30T14:00:00"/>
    <s v="CEPE"/>
    <n v="2021"/>
    <m/>
    <x v="2"/>
    <x v="1"/>
    <x v="0"/>
    <m/>
    <m/>
    <m/>
    <m/>
    <m/>
    <n v="44992"/>
  </r>
  <r>
    <d v="2023-03-07T00:00:00"/>
    <d v="1899-12-30T11:30:00"/>
    <m/>
    <n v="835.2"/>
    <n v="112537"/>
    <x v="2"/>
    <s v="DIAG. AIRE A/C NO FUNCIONA"/>
    <s v="REC. A DOMICILIO"/>
    <s v="MS059259"/>
    <s v="F09BHV"/>
    <s v="TOYOTA MOTOR MANUFACTURING DE GUANAJUATO"/>
    <s v="HIGHLANDER"/>
    <s v="LALC"/>
    <d v="1899-12-30T12:15:00"/>
    <s v="DIAG"/>
    <s v="FTP"/>
    <n v="2021"/>
    <m/>
    <x v="2"/>
    <x v="3"/>
    <x v="0"/>
    <m/>
    <m/>
    <m/>
    <m/>
    <m/>
    <n v="44992"/>
  </r>
  <r>
    <d v="2023-03-07T00:00:00"/>
    <d v="1899-12-30T12:00:00"/>
    <m/>
    <n v="2849"/>
    <n v="112504"/>
    <x v="0"/>
    <s v="S30 / A Y B"/>
    <m/>
    <s v="NP277170"/>
    <s v="GGX225E"/>
    <s v="KYOHO TOYOTSU MEXICO SA DE CV"/>
    <s v="COROLLA"/>
    <s v="ECAZA"/>
    <d v="1899-12-30T12:15:00"/>
    <d v="1899-12-30T17:00:00"/>
    <s v="CAAA / TDGR"/>
    <n v="2022"/>
    <m/>
    <x v="2"/>
    <x v="3"/>
    <x v="0"/>
    <m/>
    <m/>
    <m/>
    <m/>
    <m/>
    <n v="44992"/>
  </r>
  <r>
    <d v="2023-03-07T00:00:00"/>
    <d v="1899-12-30T12:30:00"/>
    <m/>
    <n v="3260"/>
    <n v="112364"/>
    <x v="1"/>
    <s v="S180"/>
    <s v="EXPRESS"/>
    <s v="FW300689"/>
    <s v="GLU408E"/>
    <s v="TIRADO GORDILLO JOSE MARTIN"/>
    <s v="RAV4"/>
    <s v="ECAZA"/>
    <d v="1899-12-30T12:45:00"/>
    <d v="1899-12-30T17:00:00"/>
    <s v="OMRG"/>
    <n v="2015"/>
    <m/>
    <x v="2"/>
    <x v="3"/>
    <x v="0"/>
    <m/>
    <m/>
    <m/>
    <m/>
    <m/>
    <n v="44992"/>
  </r>
  <r>
    <d v="2023-03-07T00:00:00"/>
    <d v="1899-12-30T14:30:00"/>
    <m/>
    <n v="1899"/>
    <n v="112532"/>
    <x v="2"/>
    <s v="S10"/>
    <s v="SERV. MOVIL"/>
    <s v="NW212109"/>
    <s v="L66BMW"/>
    <s v="TOYOTA MOTOR MANUFACTURING DE GUANAJUATO"/>
    <s v="RAV4"/>
    <s v="LALC"/>
    <s v="SERV"/>
    <s v="MOV"/>
    <s v="CSN"/>
    <n v="2022"/>
    <m/>
    <x v="2"/>
    <x v="3"/>
    <x v="0"/>
    <m/>
    <m/>
    <m/>
    <m/>
    <m/>
    <n v="44992"/>
  </r>
  <r>
    <d v="2023-03-07T00:00:00"/>
    <d v="1899-12-30T14:45:00"/>
    <m/>
    <n v="1899"/>
    <n v="112535"/>
    <x v="2"/>
    <s v="S10"/>
    <s v="SERV. MOVIL"/>
    <s v="NW211662"/>
    <s v="S69BMW"/>
    <s v="TOYOTA MOTOR MANUFACTURING DE GUANAJUATO"/>
    <s v="RAV4"/>
    <s v="LALC"/>
    <s v="SERV"/>
    <s v="MOV"/>
    <s v="CSN"/>
    <n v="2022"/>
    <m/>
    <x v="2"/>
    <x v="3"/>
    <x v="0"/>
    <m/>
    <m/>
    <m/>
    <m/>
    <m/>
    <n v="44992"/>
  </r>
  <r>
    <d v="2023-03-07T00:00:00"/>
    <d v="1899-12-30T15:00:00"/>
    <m/>
    <n v="0"/>
    <n v="112519"/>
    <x v="2"/>
    <s v="INST: G0P, E0L, E0M_x000a_INSP: C0M"/>
    <s v="CAMPAÑA"/>
    <n v="94049736"/>
    <s v="SP"/>
    <s v="CASTILLO PEREZ BRAULIO"/>
    <s v="YARIS"/>
    <s v="ECAZA"/>
    <d v="1899-12-30T15:00:00"/>
    <d v="1899-12-30T18:00:00"/>
    <s v="GALC"/>
    <n v="2009"/>
    <m/>
    <x v="2"/>
    <x v="2"/>
    <x v="0"/>
    <m/>
    <m/>
    <m/>
    <m/>
    <m/>
    <n v="44992"/>
  </r>
  <r>
    <d v="2023-03-07T00:00:00"/>
    <d v="1899-12-30T15:00:00"/>
    <m/>
    <n v="1899"/>
    <n v="112536"/>
    <x v="2"/>
    <s v="S70"/>
    <s v="SERV. MOVIL"/>
    <s v="KS997146"/>
    <s v="U03BBF"/>
    <s v="TOYOTA MOTOR MANUFACTURING DE GUANAJUATO"/>
    <s v="SIENNA"/>
    <s v="LALC"/>
    <s v="SERV"/>
    <s v="MOV"/>
    <s v="CSN"/>
    <n v="2019"/>
    <m/>
    <x v="2"/>
    <x v="3"/>
    <x v="0"/>
    <m/>
    <m/>
    <m/>
    <m/>
    <m/>
    <n v="44992"/>
  </r>
  <r>
    <d v="2023-03-07T00:00:00"/>
    <d v="1899-12-30T15:15:00"/>
    <m/>
    <n v="1899"/>
    <n v="112541"/>
    <x v="3"/>
    <s v="S30"/>
    <s v="SERV. MOVIL"/>
    <s v="M1320172"/>
    <s v="G14BHT"/>
    <s v="TOYOTA MOTOR MANUFACTURING DE GUANAJUATO"/>
    <s v="HILUX"/>
    <s v="LALC"/>
    <s v="SERV"/>
    <s v="MOV"/>
    <s v="CSN"/>
    <n v="2021"/>
    <m/>
    <x v="2"/>
    <x v="3"/>
    <x v="0"/>
    <m/>
    <m/>
    <m/>
    <m/>
    <m/>
    <n v="44992"/>
  </r>
  <r>
    <d v="2023-03-07T00:00:00"/>
    <d v="1899-12-30T15:30:00"/>
    <m/>
    <n v="1899"/>
    <n v="112544"/>
    <x v="3"/>
    <s v="S70"/>
    <s v="SERV. MOVIL"/>
    <s v="KS312723"/>
    <s v="F37BBT"/>
    <s v="TOYOTA MOTOR MANUFACTURING DE GUANAJUATO"/>
    <s v="HIGHLANDER"/>
    <s v="LALC"/>
    <s v="SERV"/>
    <s v="MOV"/>
    <s v="CSN"/>
    <n v="2019"/>
    <m/>
    <x v="2"/>
    <x v="3"/>
    <x v="0"/>
    <m/>
    <m/>
    <m/>
    <m/>
    <m/>
    <n v="44992"/>
  </r>
  <r>
    <d v="2023-03-07T00:00:00"/>
    <d v="1899-12-30T15:45:00"/>
    <m/>
    <n v="5330"/>
    <n v="112539"/>
    <x v="3"/>
    <s v="S40"/>
    <s v="SERV. MOVIL"/>
    <s v="MW170054"/>
    <s v="U80BJF"/>
    <s v="TOYOTA MOTOR MANUFACTURING DE GUANAJUATO"/>
    <s v="RAV419-"/>
    <s v="LALC"/>
    <s v="SERV"/>
    <s v="MOV"/>
    <s v="CSN"/>
    <n v="2021"/>
    <m/>
    <x v="2"/>
    <x v="3"/>
    <x v="0"/>
    <m/>
    <m/>
    <m/>
    <m/>
    <m/>
    <n v="44992"/>
  </r>
  <r>
    <d v="2023-03-07T00:00:00"/>
    <d v="1899-12-30T16:00:00"/>
    <m/>
    <n v="1899"/>
    <n v="112540"/>
    <x v="3"/>
    <s v="S50"/>
    <s v="SERV. MOVIL"/>
    <s v="MP066112"/>
    <s v="H67BHG"/>
    <s v="TOYOTA MOTOR MANUFACTURING DE GUANAJUATO"/>
    <s v="COROLLA"/>
    <s v="LALC"/>
    <s v="SERV"/>
    <s v="MOV"/>
    <s v="CSN"/>
    <n v="2021"/>
    <m/>
    <x v="2"/>
    <x v="3"/>
    <x v="0"/>
    <m/>
    <m/>
    <m/>
    <m/>
    <m/>
    <n v="44992"/>
  </r>
  <r>
    <d v="2023-03-08T00:00:00"/>
    <d v="1899-12-30T08:00:00"/>
    <m/>
    <n v="3260"/>
    <n v="112533"/>
    <x v="2"/>
    <s v="S60"/>
    <m/>
    <s v="LP078276"/>
    <s v="GNJ102D"/>
    <s v="ARIZA FRANCO GERARDO"/>
    <s v="COROLLA"/>
    <s v="LALC"/>
    <d v="1899-12-30T08:15:00"/>
    <d v="1899-12-30T11:00:00"/>
    <s v="GALC"/>
    <n v="2020"/>
    <m/>
    <x v="2"/>
    <x v="3"/>
    <x v="0"/>
    <m/>
    <m/>
    <m/>
    <m/>
    <m/>
    <n v="44993"/>
  </r>
  <r>
    <d v="2023-03-08T00:00:00"/>
    <d v="1899-12-30T08:00:00"/>
    <m/>
    <n v="2849"/>
    <n v="112534"/>
    <x v="1"/>
    <s v="S370 / A Y B (V.C.)"/>
    <m/>
    <s v="G0163247"/>
    <s v="GH8747C"/>
    <s v="PREMIER SEEDS MEXICANA S.A. DE C.V."/>
    <s v="HILUX"/>
    <s v="ECAZA"/>
    <d v="1899-12-30T08:30:00"/>
    <d v="1899-12-30T11:00:00"/>
    <s v="AC / CAAA"/>
    <n v="2016"/>
    <m/>
    <x v="2"/>
    <x v="3"/>
    <x v="0"/>
    <m/>
    <m/>
    <m/>
    <m/>
    <m/>
    <n v="44993"/>
  </r>
  <r>
    <d v="2023-03-08T00:00:00"/>
    <d v="1899-12-30T08:00:00"/>
    <m/>
    <n v="5330"/>
    <n v="112562"/>
    <x v="1"/>
    <s v="S40"/>
    <m/>
    <s v="LU940800"/>
    <s v="GGF714E"/>
    <s v="SILVESTRE ALVA HUGO AGUSTIN"/>
    <s v="CAMRY"/>
    <s v="JFL"/>
    <d v="1899-12-30T08:15:00"/>
    <d v="1899-12-30T12:00:00"/>
    <s v="CEPE"/>
    <n v="2020"/>
    <m/>
    <x v="2"/>
    <x v="2"/>
    <x v="0"/>
    <m/>
    <m/>
    <m/>
    <m/>
    <m/>
    <n v="44993"/>
  </r>
  <r>
    <d v="2023-03-08T00:00:00"/>
    <d v="1899-12-30T08:15:00"/>
    <m/>
    <n v="950"/>
    <n v="112538"/>
    <x v="2"/>
    <s v="REVISAR A Y B POR VOLANTE CHUECO (UNIDAD DE PLANTA)"/>
    <m/>
    <s v="MS520984"/>
    <s v="J18BHJ"/>
    <s v="TOYOTA MOTOR MANUFACTURING DE GUANAJUATO"/>
    <s v="HIGHLANDER"/>
    <s v="LALC"/>
    <d v="1899-12-30T08:30:00"/>
    <d v="1899-12-30T12:00:00"/>
    <s v="CAAA"/>
    <n v="2021"/>
    <m/>
    <x v="2"/>
    <x v="3"/>
    <x v="0"/>
    <m/>
    <m/>
    <m/>
    <m/>
    <m/>
    <n v="44993"/>
  </r>
  <r>
    <d v="2023-03-08T00:00:00"/>
    <d v="1899-12-30T08:15:00"/>
    <m/>
    <n v="5330"/>
    <n v="112566"/>
    <x v="2"/>
    <s v="S40"/>
    <s v="EXPRESS"/>
    <s v="N6005531"/>
    <s v="71RD9D"/>
    <s v="TURISMOS PEJO TUR SA DE CV"/>
    <s v="HIACE"/>
    <s v="ECAZA"/>
    <d v="1899-12-30T08:30:00"/>
    <d v="1899-12-30T11:00:00"/>
    <s v="OMRG"/>
    <n v="2022"/>
    <m/>
    <x v="2"/>
    <x v="3"/>
    <x v="0"/>
    <m/>
    <m/>
    <m/>
    <m/>
    <m/>
    <n v="44993"/>
  </r>
  <r>
    <d v="2023-03-08T00:00:00"/>
    <d v="1899-12-30T08:30:00"/>
    <m/>
    <n v="1899"/>
    <n v="112411"/>
    <x v="0"/>
    <s v="S310"/>
    <m/>
    <s v="7S017338"/>
    <s v="GMD376D"/>
    <s v="LEMAIRE BORJA MARIA ESTELA IVONNE"/>
    <s v="SIENNA"/>
    <s v="JFL"/>
    <d v="1899-12-30T09:15:00"/>
    <d v="1899-12-30T12:00:00"/>
    <s v="AC"/>
    <n v="2007"/>
    <m/>
    <x v="2"/>
    <x v="5"/>
    <x v="5"/>
    <d v="2023-03-24T00:00:00"/>
    <s v="whats"/>
    <s v="si"/>
    <s v="por el momento no puede acudir, ella mrac en otro momento"/>
    <d v="2022-03-01T00:00:00"/>
    <n v="372"/>
  </r>
  <r>
    <d v="2023-03-08T00:00:00"/>
    <d v="1899-12-30T08:30:00"/>
    <m/>
    <n v="2849"/>
    <n v="112486"/>
    <x v="1"/>
    <s v="S30 / A Y B"/>
    <m/>
    <s v="M1319755"/>
    <s v="GR7121C"/>
    <s v="HERNANDEZ ALAMILLA JOSE LUIS"/>
    <s v="HILUX"/>
    <s v="ECAZA"/>
    <d v="1899-12-30T09:30:00"/>
    <d v="1899-12-30T14:00:00"/>
    <s v="CEPE / CAAA"/>
    <n v="2021"/>
    <m/>
    <x v="2"/>
    <x v="2"/>
    <x v="0"/>
    <m/>
    <m/>
    <m/>
    <m/>
    <m/>
    <n v="44993"/>
  </r>
  <r>
    <d v="2023-03-08T00:00:00"/>
    <d v="1899-12-30T08:30:00"/>
    <m/>
    <n v="1670.4"/>
    <n v="112521"/>
    <x v="1"/>
    <s v="DIAG. TESTIGO ENCENDIDO / DIAG. RUIDO Y APRETAR TUERCAS Y TORNILLOS, CTE. DICE QUE ESTÁN FLOJOS / PULIR PARABRISAS"/>
    <m/>
    <s v="CW018824"/>
    <s v="GWF545C"/>
    <s v="CHAZARO SENDEROS LUIS DARIO"/>
    <s v="RAV4"/>
    <s v="LALC"/>
    <d v="1899-12-30T09:00:00"/>
    <s v="DIAG"/>
    <s v="GALC / JOAM"/>
    <n v="2012"/>
    <m/>
    <x v="2"/>
    <x v="5"/>
    <x v="5"/>
    <d v="2023-03-06T00:00:00"/>
    <s v="whats"/>
    <s v="si"/>
    <s v="Cliente comenta lo siguiente: Se me atravesó un asunto y no voy a poder ir el día de mañana, después me pongan contacto nuevamente Gracias por su atención Si lo sé pero vivo en San Miguel y no podré asistir a Celaya"/>
    <d v="2023-03-06T00:00:00"/>
    <n v="2"/>
  </r>
  <r>
    <d v="2023-03-08T00:00:00"/>
    <d v="1899-12-30T08:45:00"/>
    <m/>
    <n v="1899"/>
    <n v="112528"/>
    <x v="2"/>
    <s v="S50"/>
    <s v="EXPRESS"/>
    <s v="HS872318"/>
    <s v="GVP557B"/>
    <s v="RICO GONZALEZ LUZ EDITH"/>
    <s v="SIENNA"/>
    <s v="ECAZA"/>
    <d v="1899-12-30T09:15:00"/>
    <d v="1899-12-30T12:00:00"/>
    <s v="OMRG"/>
    <n v="2017"/>
    <m/>
    <x v="2"/>
    <x v="2"/>
    <x v="0"/>
    <m/>
    <m/>
    <m/>
    <m/>
    <m/>
    <n v="44993"/>
  </r>
  <r>
    <d v="2023-03-08T00:00:00"/>
    <d v="1899-12-30T08:45:00"/>
    <m/>
    <n v="3260"/>
    <n v="112542"/>
    <x v="1"/>
    <s v="S180"/>
    <s v="EXPRESS"/>
    <s v="GS184677"/>
    <s v="GHE107D"/>
    <s v="MARTINEZ OLVERA CARLOS ENRIQUE"/>
    <s v="HIGHLANDER"/>
    <s v="LALC"/>
    <d v="1899-12-30T10:30:00"/>
    <d v="1899-12-30T14:00:00"/>
    <s v="OMRG"/>
    <n v="2016"/>
    <m/>
    <x v="2"/>
    <x v="3"/>
    <x v="0"/>
    <m/>
    <m/>
    <m/>
    <m/>
    <m/>
    <n v="44993"/>
  </r>
  <r>
    <d v="2023-03-08T00:00:00"/>
    <d v="1899-12-30T09:00:00"/>
    <m/>
    <n v="0"/>
    <n v="112508"/>
    <x v="0"/>
    <s v="INST. VIDRIO PUERTA TRASERA DERECHA"/>
    <m/>
    <s v="L0005812"/>
    <s v="SP"/>
    <s v="TEASSA PLANTAS INDUSTRIALES SA DE CV"/>
    <s v="HILUX"/>
    <s v="LALC"/>
    <d v="1899-12-30T09:15:00"/>
    <d v="1899-12-30T12:00:00"/>
    <s v="GALC"/>
    <n v="2020"/>
    <m/>
    <x v="2"/>
    <x v="3"/>
    <x v="0"/>
    <m/>
    <m/>
    <m/>
    <m/>
    <m/>
    <n v="44993"/>
  </r>
  <r>
    <d v="2023-03-08T00:00:00"/>
    <d v="1899-12-30T09:00:00"/>
    <m/>
    <n v="1899"/>
    <n v="112591"/>
    <x v="1"/>
    <s v="S90"/>
    <m/>
    <s v="N1418962"/>
    <s v="LF59854"/>
    <s v="MALTA TEXO DE MEXICO SA DE CV"/>
    <s v="HILUX"/>
    <s v="JFL"/>
    <d v="1899-12-30T10:00:00"/>
    <d v="1899-12-30T14:00:00"/>
    <s v="AC"/>
    <n v="2022"/>
    <m/>
    <x v="2"/>
    <x v="3"/>
    <x v="0"/>
    <m/>
    <m/>
    <m/>
    <m/>
    <m/>
    <n v="44993"/>
  </r>
  <r>
    <d v="2023-03-08T00:00:00"/>
    <d v="1899-12-30T09:30:00"/>
    <m/>
    <n v="1899"/>
    <n v="112564"/>
    <x v="2"/>
    <s v="S70"/>
    <s v="EXPRESS"/>
    <s v="NS097837"/>
    <s v="67L751"/>
    <s v="TURISMOS PEJO TOUR SA DE CV"/>
    <s v="SIENNA HV"/>
    <s v="ECAZA"/>
    <d v="1899-12-30T10:50:00"/>
    <d v="1899-12-30T16:00:00"/>
    <s v="OMRG"/>
    <n v="2022"/>
    <m/>
    <x v="2"/>
    <x v="3"/>
    <x v="0"/>
    <m/>
    <m/>
    <m/>
    <m/>
    <m/>
    <n v="44993"/>
  </r>
  <r>
    <d v="2023-03-08T00:00:00"/>
    <d v="1899-12-30T09:30:00"/>
    <m/>
    <n v="3260"/>
    <n v="112572"/>
    <x v="1"/>
    <s v="S20"/>
    <s v="EXPRESS"/>
    <s v="NT022895"/>
    <s v="SV1495D"/>
    <s v="LOPEZ AGUAYO ISRAEL AGUSTIN"/>
    <s v="TACOMA"/>
    <s v="LALC"/>
    <d v="1899-12-30T10:15:00"/>
    <d v="1899-12-30T16:00:00"/>
    <s v="OMRG"/>
    <n v="2022"/>
    <m/>
    <x v="2"/>
    <x v="3"/>
    <x v="0"/>
    <m/>
    <m/>
    <m/>
    <m/>
    <m/>
    <n v="44993"/>
  </r>
  <r>
    <d v="2023-03-08T00:00:00"/>
    <d v="1899-12-30T09:30:00"/>
    <m/>
    <n v="3260"/>
    <n v="112581"/>
    <x v="0"/>
    <s v="S20"/>
    <m/>
    <s v="MW244369"/>
    <s v="GNA706E"/>
    <s v="SOSA ALVAREZ JUAN ANDRES"/>
    <s v="RAV419-"/>
    <s v="JFL"/>
    <d v="1899-12-30T10:30:00"/>
    <d v="1899-12-30T14:00:00"/>
    <s v="CEPE"/>
    <n v="2021"/>
    <m/>
    <x v="2"/>
    <x v="2"/>
    <x v="0"/>
    <m/>
    <m/>
    <m/>
    <m/>
    <m/>
    <n v="44993"/>
  </r>
  <r>
    <d v="2023-03-08T00:00:00"/>
    <d v="1899-12-30T10:00:00"/>
    <m/>
    <n v="3260"/>
    <n v="112312"/>
    <x v="0"/>
    <s v="S20"/>
    <s v="MOVIL SMA"/>
    <s v="M4000470"/>
    <s v="SP"/>
    <s v="BALDERAS RODRIGUEZ JOSE ENRIQUE"/>
    <s v="HILUX"/>
    <s v="LALC"/>
    <s v="MOVIL"/>
    <s v="SMA"/>
    <s v="CSN"/>
    <n v="2021"/>
    <m/>
    <x v="2"/>
    <x v="3"/>
    <x v="0"/>
    <m/>
    <m/>
    <m/>
    <m/>
    <m/>
    <n v="44993"/>
  </r>
  <r>
    <d v="2023-03-08T00:00:00"/>
    <d v="1899-12-30T10:00:00"/>
    <m/>
    <n v="1899"/>
    <n v="112577"/>
    <x v="2"/>
    <s v="S30"/>
    <s v="EXPRESS"/>
    <s v="MK020564"/>
    <s v="GGE938E"/>
    <s v="ARELLANO HERNANDEZ JUANA EVA"/>
    <s v="AVANZA"/>
    <s v="ECAZA"/>
    <d v="1899-12-30T10:30:00"/>
    <d v="1899-12-30T14:00:00"/>
    <s v="OMRG"/>
    <n v="2021"/>
    <m/>
    <x v="2"/>
    <x v="3"/>
    <x v="0"/>
    <m/>
    <m/>
    <m/>
    <m/>
    <m/>
    <n v="44993"/>
  </r>
  <r>
    <d v="2023-03-08T00:00:00"/>
    <d v="1899-12-30T10:00:00"/>
    <m/>
    <n v="4210"/>
    <n v="112578"/>
    <x v="1"/>
    <s v="S60 / A Y B"/>
    <m/>
    <s v="KD025619"/>
    <s v="GML240D"/>
    <s v="HARINERA LOS PIRINEOS S.A. DE C.V."/>
    <s v="RAV419-"/>
    <s v="JFL"/>
    <d v="1899-12-30T10:30:00"/>
    <d v="1899-12-30T14:00:00"/>
    <s v="AC / CAAA"/>
    <n v="2019"/>
    <m/>
    <x v="2"/>
    <x v="3"/>
    <x v="0"/>
    <m/>
    <m/>
    <m/>
    <m/>
    <m/>
    <n v="44993"/>
  </r>
  <r>
    <d v="2023-03-08T00:00:00"/>
    <d v="1899-12-30T10:30:00"/>
    <m/>
    <n v="1899"/>
    <n v="112362"/>
    <x v="0"/>
    <s v="S70"/>
    <s v="MOVIL SMA"/>
    <s v="KS996842"/>
    <s v="GMX084E"/>
    <s v="GONZALEZ ALVAREZ JUAN GABRIEL"/>
    <s v="SIENNA"/>
    <s v="JFL"/>
    <s v="MOVIL"/>
    <s v="SMA"/>
    <s v="CSN"/>
    <n v="2019"/>
    <m/>
    <x v="2"/>
    <x v="3"/>
    <x v="0"/>
    <m/>
    <m/>
    <m/>
    <m/>
    <m/>
    <n v="44993"/>
  </r>
  <r>
    <d v="2023-03-08T00:00:00"/>
    <d v="1899-12-30T10:30:00"/>
    <m/>
    <n v="0"/>
    <s v="P-143127"/>
    <x v="3"/>
    <s v="REEMP. CIELO (UNIDAD COMONUEVOS)"/>
    <m/>
    <s v="PJ002639"/>
    <s v="SP"/>
    <s v="START BANREGIO SA DE CV SOFOM ER BANREGIO GRUPO FINANCIERO"/>
    <s v="COROLLA HV"/>
    <s v="LALC"/>
    <d v="1899-12-30T11:00:00"/>
    <d v="1899-12-30T18:00:00"/>
    <m/>
    <n v="2023"/>
    <m/>
    <x v="2"/>
    <x v="0"/>
    <x v="0"/>
    <m/>
    <m/>
    <m/>
    <m/>
    <m/>
    <n v="44993"/>
  </r>
  <r>
    <d v="2023-03-08T00:00:00"/>
    <d v="1899-12-30T10:30:00"/>
    <m/>
    <n v="835.2"/>
    <n v="112529"/>
    <x v="1"/>
    <s v="DIAG. TESTIGO ENCENDIDO (SISTEMA DE FRENOS)"/>
    <m/>
    <s v="ES435100"/>
    <s v="GVF633E"/>
    <s v="SALAS MELENDEZ BENJAMIN"/>
    <s v="SIENNA"/>
    <s v="ECAZA"/>
    <d v="1899-12-30T11:00:00"/>
    <s v="DIAG"/>
    <s v="GALC / JOAM"/>
    <n v="2014"/>
    <m/>
    <x v="2"/>
    <x v="3"/>
    <x v="0"/>
    <m/>
    <m/>
    <m/>
    <m/>
    <m/>
    <n v="44993"/>
  </r>
  <r>
    <d v="2023-03-08T00:00:00"/>
    <d v="1899-12-30T10:45:00"/>
    <m/>
    <n v="0"/>
    <n v="112531"/>
    <x v="1"/>
    <s v="G04 / G0P"/>
    <s v="CAMPAÑA"/>
    <s v="ES435100"/>
    <s v="GVF633E"/>
    <s v="SALAS MELENDEZ BENJAMIN"/>
    <s v="SIENNA"/>
    <s v="ECAZA"/>
    <d v="1899-12-30T14:00:00"/>
    <s v="DIAG"/>
    <s v="GALC / JOAM"/>
    <n v="2014"/>
    <m/>
    <x v="2"/>
    <x v="3"/>
    <x v="0"/>
    <m/>
    <m/>
    <m/>
    <m/>
    <m/>
    <n v="44993"/>
  </r>
  <r>
    <d v="2023-03-08T00:00:00"/>
    <d v="1899-12-30T11:00:00"/>
    <m/>
    <n v="1899"/>
    <n v="112405"/>
    <x v="3"/>
    <s v="S90"/>
    <s v="MOVIL SMA"/>
    <s v="MK012968"/>
    <s v="PEF2963"/>
    <s v="RAMIREZ AVALOS HUMBERTO FAVIO"/>
    <s v="AVANZA"/>
    <s v="LALC"/>
    <s v="MOVIL"/>
    <s v="SMA"/>
    <s v="CSN"/>
    <n v="2021"/>
    <m/>
    <x v="2"/>
    <x v="3"/>
    <x v="0"/>
    <m/>
    <m/>
    <m/>
    <m/>
    <m/>
    <n v="44993"/>
  </r>
  <r>
    <d v="2023-03-08T00:00:00"/>
    <d v="1899-12-30T11:00:00"/>
    <m/>
    <n v="1899"/>
    <n v="112494"/>
    <x v="3"/>
    <s v="S270"/>
    <m/>
    <s v="G1393757"/>
    <s v="GR24232"/>
    <s v="MELGOZA GUTIERREZ DANIEL"/>
    <s v="HILUX"/>
    <s v="JFL"/>
    <d v="1899-12-30T11:15:00"/>
    <d v="1899-12-30T16:00:00"/>
    <s v="AC"/>
    <n v="2016"/>
    <m/>
    <x v="2"/>
    <x v="1"/>
    <x v="11"/>
    <d v="2023-03-08T00:00:00"/>
    <s v="whats"/>
    <s v="si"/>
    <s v="Cliete comenta que se le olvido la cita y no asistio ya que estaba muy ocupado, solicita reprogramacion para el 10/03"/>
    <d v="2023-03-10T00:00:00"/>
    <n v="-2"/>
  </r>
  <r>
    <d v="2023-03-08T00:00:00"/>
    <d v="1899-12-30T11:30:00"/>
    <m/>
    <n v="5330"/>
    <n v="112406"/>
    <x v="3"/>
    <s v="S40"/>
    <s v="MOVIL SMA"/>
    <s v="N3006806"/>
    <s v="GRS268E"/>
    <s v="RAMIREZ AVALOS HUMBERTO FAVIO"/>
    <s v="AVANZA"/>
    <s v="LALC"/>
    <s v="MOVIL"/>
    <s v="SMA"/>
    <s v="CSN"/>
    <n v="2022"/>
    <m/>
    <x v="2"/>
    <x v="3"/>
    <x v="0"/>
    <m/>
    <m/>
    <m/>
    <m/>
    <m/>
    <n v="44993"/>
  </r>
  <r>
    <d v="2023-03-08T00:00:00"/>
    <d v="1899-12-30T11:30:00"/>
    <m/>
    <n v="3260"/>
    <n v="112589"/>
    <x v="1"/>
    <s v="S20"/>
    <s v="EXPRESS"/>
    <s v="M1214079"/>
    <s v="SP"/>
    <s v="ZARATE CISNEROS OSWALDO"/>
    <s v="YARIS"/>
    <s v="ECAZA"/>
    <d v="1899-12-30T11:45:00"/>
    <d v="1899-12-30T17:00:00"/>
    <s v="OMRG"/>
    <n v="2021"/>
    <m/>
    <x v="2"/>
    <x v="5"/>
    <x v="4"/>
    <d v="2023-03-13T00:00:00"/>
    <s v="whats"/>
    <s v="si"/>
    <s v="Se reprogramada cita y el cliente acide a su cita el dia 13.03.23 Folio: 112684"/>
    <d v="2023-03-03T00:00:00"/>
    <n v="5"/>
  </r>
  <r>
    <d v="2023-03-08T00:00:00"/>
    <d v="1899-12-30T12:00:00"/>
    <m/>
    <n v="1899"/>
    <n v="112587"/>
    <x v="1"/>
    <s v="S90"/>
    <m/>
    <s v="L1637842"/>
    <s v="SP15625"/>
    <s v="DELGADO CALDERON VICTOR MANUEL"/>
    <s v="PRIUS C"/>
    <s v="ECAZA"/>
    <d v="1899-12-30T12:15:00"/>
    <d v="1899-12-30T16:00:00"/>
    <s v="CEPE"/>
    <n v="2020"/>
    <m/>
    <x v="2"/>
    <x v="2"/>
    <x v="0"/>
    <m/>
    <m/>
    <m/>
    <m/>
    <m/>
    <n v="44993"/>
  </r>
  <r>
    <d v="2023-03-08T00:00:00"/>
    <d v="1899-12-30T12:00:00"/>
    <m/>
    <n v="1899"/>
    <n v="112588"/>
    <x v="2"/>
    <s v="S90"/>
    <m/>
    <s v="K3102654"/>
    <s v="UMK625B"/>
    <s v="CENTENO LOPEZ ALBERTO"/>
    <s v="PRIUS16-"/>
    <s v="LALC"/>
    <d v="1899-12-30T12:15:00"/>
    <d v="1899-12-30T17:00:00"/>
    <s v="AC"/>
    <n v="2019"/>
    <m/>
    <x v="2"/>
    <x v="3"/>
    <x v="0"/>
    <m/>
    <m/>
    <m/>
    <m/>
    <m/>
    <n v="44993"/>
  </r>
  <r>
    <d v="2023-03-08T00:00:00"/>
    <d v="1899-12-30T12:30:00"/>
    <m/>
    <n v="1899"/>
    <n v="112584"/>
    <x v="2"/>
    <s v="S110"/>
    <m/>
    <s v="G0164209"/>
    <s v="GL6964B"/>
    <s v="TECNOLOGIAS EN ASFALTOS ECOLOGICOS SA DE"/>
    <s v="HILUX"/>
    <s v="ECAZA"/>
    <d v="1899-12-30T13:00:00"/>
    <d v="1899-12-30T17:00:00"/>
    <s v="CEPE"/>
    <n v="2016"/>
    <m/>
    <x v="2"/>
    <x v="3"/>
    <x v="0"/>
    <m/>
    <m/>
    <m/>
    <m/>
    <m/>
    <n v="44993"/>
  </r>
  <r>
    <d v="2023-03-08T00:00:00"/>
    <d v="1899-12-30T12:30:00"/>
    <m/>
    <n v="4210"/>
    <n v="112594"/>
    <x v="1"/>
    <s v="S20 / A Y B"/>
    <s v="EXPRESS"/>
    <s v="NJ032759"/>
    <s v="GPE602E"/>
    <s v="CAMPOS CENTENO SOCORRO SARAI"/>
    <s v="RAIZE"/>
    <s v="LALC"/>
    <d v="1899-12-30T13:00:00"/>
    <d v="1899-12-30T17:00:00"/>
    <s v="OMRG / CAAA"/>
    <n v="2022"/>
    <m/>
    <x v="2"/>
    <x v="3"/>
    <x v="0"/>
    <m/>
    <m/>
    <m/>
    <m/>
    <m/>
    <n v="44993"/>
  </r>
  <r>
    <d v="2023-03-08T00:00:00"/>
    <d v="1899-12-30T13:00:00"/>
    <m/>
    <n v="1899"/>
    <n v="112592"/>
    <x v="0"/>
    <s v="S190"/>
    <s v="EXPRESS"/>
    <s v="KP930510"/>
    <s v="GMD579D"/>
    <s v="MILAC COORDINADO, S.A. DE C.V."/>
    <s v="COROLLA"/>
    <s v="ECAZA"/>
    <d v="1899-12-30T13:15:00"/>
    <d v="1899-12-30T16:00:00"/>
    <s v="OMRG"/>
    <n v="2019"/>
    <m/>
    <x v="2"/>
    <x v="3"/>
    <x v="0"/>
    <m/>
    <m/>
    <m/>
    <m/>
    <m/>
    <n v="44993"/>
  </r>
  <r>
    <d v="2023-03-08T00:00:00"/>
    <d v="1899-12-30T13:00:00"/>
    <m/>
    <n v="3260"/>
    <n v="112595"/>
    <x v="1"/>
    <s v="S320"/>
    <m/>
    <s v="E1434133"/>
    <s v="UMG914C"/>
    <s v="RAMIREZ PELCASTRE GABRIEL"/>
    <s v="YARIS"/>
    <s v="LALC"/>
    <d v="1899-12-30T13:45:00"/>
    <d v="1899-12-30T17:45:00"/>
    <s v="CEPE"/>
    <n v="2014"/>
    <m/>
    <x v="2"/>
    <x v="2"/>
    <x v="0"/>
    <m/>
    <m/>
    <m/>
    <m/>
    <m/>
    <n v="44993"/>
  </r>
  <r>
    <d v="2023-03-08T00:00:00"/>
    <d v="1899-12-30T15:30:00"/>
    <m/>
    <n v="3260"/>
    <n v="112558"/>
    <x v="1"/>
    <s v="S220"/>
    <m/>
    <s v="BK008232"/>
    <s v="GW7816C"/>
    <s v="MALAGON MARTINEZ BERTHA"/>
    <s v="AVANZA"/>
    <s v="ECAZA"/>
    <d v="1899-12-30T15:45:00"/>
    <d v="1899-12-30T18:00:00"/>
    <s v="AC"/>
    <n v="2011"/>
    <m/>
    <x v="2"/>
    <x v="3"/>
    <x v="0"/>
    <m/>
    <m/>
    <m/>
    <m/>
    <m/>
    <n v="44993"/>
  </r>
  <r>
    <d v="2023-03-09T00:00:00"/>
    <d v="1899-12-30T08:00:00"/>
    <m/>
    <n v="4210"/>
    <n v="112530"/>
    <x v="3"/>
    <s v="S220 / A Y B"/>
    <s v="EXPRESS"/>
    <s v="J3603722"/>
    <s v="F85AYW"/>
    <s v="ESCARCEGA QUIÑONEZ PABLO"/>
    <s v="PRIUS16-"/>
    <s v="LALC"/>
    <d v="1899-12-30T08:30:00"/>
    <d v="1899-12-30T11:00:00"/>
    <s v="OMRG / CAAA"/>
    <n v="2018"/>
    <m/>
    <x v="2"/>
    <x v="2"/>
    <x v="0"/>
    <m/>
    <m/>
    <m/>
    <m/>
    <m/>
    <n v="44994"/>
  </r>
  <r>
    <d v="2023-03-09T00:00:00"/>
    <d v="1899-12-30T08:00:00"/>
    <m/>
    <n v="5330"/>
    <n v="112561"/>
    <x v="0"/>
    <s v="S120"/>
    <s v="EXPRESS"/>
    <s v="L0007033"/>
    <s v="PT6275A"/>
    <s v="IDEAS Y PLANEACION EN CONSTRUCCION"/>
    <s v="HILUX"/>
    <s v="ECAZA"/>
    <d v="1899-12-30T08:50:00"/>
    <d v="1899-12-30T11:30:00"/>
    <s v="OMRG"/>
    <n v="2020"/>
    <m/>
    <x v="2"/>
    <x v="3"/>
    <x v="0"/>
    <m/>
    <m/>
    <m/>
    <m/>
    <m/>
    <n v="44994"/>
  </r>
  <r>
    <d v="2023-03-09T00:00:00"/>
    <d v="1899-12-30T08:15:00"/>
    <m/>
    <n v="6599"/>
    <n v="112567"/>
    <x v="2"/>
    <s v="S160"/>
    <m/>
    <s v="M6002729"/>
    <s v="31RB7U"/>
    <s v="TURISMOS PEJO TUR SA DE CV"/>
    <s v="HIACE"/>
    <s v="ECAZA"/>
    <d v="1899-12-30T08:45:00"/>
    <d v="1899-12-30T12:00:00"/>
    <s v="AC"/>
    <n v="2021"/>
    <m/>
    <x v="2"/>
    <x v="3"/>
    <x v="0"/>
    <m/>
    <m/>
    <m/>
    <m/>
    <m/>
    <n v="44994"/>
  </r>
  <r>
    <d v="2023-03-09T00:00:00"/>
    <d v="1899-12-30T08:15:00"/>
    <m/>
    <n v="2734.2"/>
    <n v="112615"/>
    <x v="2"/>
    <s v="S50 / DIAG. ACELERA (COMO SI LA TRANSMISIÓN NO ENGRANARA)"/>
    <m/>
    <s v="MP064815"/>
    <s v="A10BHG"/>
    <s v="TOYOTA MOTOR MANUFACTURING DE GUANAJUAT"/>
    <s v="COROLLA"/>
    <s v="LALC"/>
    <d v="1899-12-30T08:30:00"/>
    <s v="DIAG"/>
    <s v="CEPE / FTP / JOAM"/>
    <n v="2021"/>
    <m/>
    <x v="2"/>
    <x v="2"/>
    <x v="0"/>
    <m/>
    <m/>
    <m/>
    <m/>
    <m/>
    <n v="44994"/>
  </r>
  <r>
    <d v="2023-03-09T00:00:00"/>
    <d v="1899-12-30T08:30:00"/>
    <m/>
    <n v="5330"/>
    <n v="112582"/>
    <x v="3"/>
    <s v="S120"/>
    <m/>
    <s v="HP606016"/>
    <s v="GXR832B"/>
    <s v="MANILLA LARA MARIA AURORA"/>
    <s v="COROLLA"/>
    <s v="JFL"/>
    <d v="1899-12-30T09:00:00"/>
    <d v="1899-12-30T11:30:00"/>
    <s v="CSN "/>
    <n v="2017"/>
    <m/>
    <x v="2"/>
    <x v="3"/>
    <x v="0"/>
    <m/>
    <m/>
    <m/>
    <m/>
    <m/>
    <n v="44994"/>
  </r>
  <r>
    <d v="2023-03-09T00:00:00"/>
    <d v="1899-12-30T08:30:00"/>
    <m/>
    <n v="3260"/>
    <n v="112623"/>
    <x v="1"/>
    <s v="S20"/>
    <s v="EXPRESS"/>
    <s v="MK020070"/>
    <s v="SP"/>
    <s v="TRANSPORTES ALPAMOR SA DE CV"/>
    <s v="AVANZA"/>
    <s v="LALC"/>
    <d v="1899-12-30T09:30:00"/>
    <d v="1899-12-30T14:00:00"/>
    <s v="OMRG"/>
    <n v="2021"/>
    <m/>
    <x v="2"/>
    <x v="3"/>
    <x v="0"/>
    <m/>
    <m/>
    <m/>
    <m/>
    <m/>
    <n v="44994"/>
  </r>
  <r>
    <d v="2023-03-09T00:00:00"/>
    <d v="1899-12-30T09:00:00"/>
    <m/>
    <n v="1899"/>
    <n v="112546"/>
    <x v="1"/>
    <s v="S110 (CONFIRMAR PAGO CON TFS, PORQUE NO PROPORCIONÓ KILOMETRAJE)"/>
    <s v="EXPRESS"/>
    <s v="N1249012"/>
    <s v="GTA127E"/>
    <s v="TOYOTA FINANCIAL SERVICES DE MEXICO S.A"/>
    <s v="YARIS"/>
    <s v="ECAZA"/>
    <d v="1899-12-30T09:45:00"/>
    <d v="1899-12-30T12:00:00"/>
    <s v="OMRG"/>
    <n v="2022"/>
    <m/>
    <x v="2"/>
    <x v="3"/>
    <x v="0"/>
    <m/>
    <m/>
    <m/>
    <m/>
    <m/>
    <n v="44994"/>
  </r>
  <r>
    <d v="2023-03-09T00:00:00"/>
    <d v="1899-12-30T09:00:00"/>
    <m/>
    <n v="1899"/>
    <n v="112547"/>
    <x v="1"/>
    <s v="S30"/>
    <m/>
    <s v="NJ045788"/>
    <s v="68L123"/>
    <s v="CANO MONTES ANDREA LIZETH"/>
    <s v="COROLLA HV"/>
    <s v="LALC"/>
    <d v="1899-12-30T09:15:00"/>
    <d v="1899-12-30T12:45:00"/>
    <s v="CEPE"/>
    <n v="2022"/>
    <m/>
    <x v="2"/>
    <x v="2"/>
    <x v="0"/>
    <m/>
    <m/>
    <m/>
    <m/>
    <m/>
    <n v="44994"/>
  </r>
  <r>
    <d v="2023-03-09T00:00:00"/>
    <d v="1899-12-30T09:00:00"/>
    <m/>
    <n v="835.2"/>
    <n v="112627"/>
    <x v="1"/>
    <s v="DIAG. AL CONDUCIR LA UNIDAD VIBRA"/>
    <m/>
    <s v="FS610248"/>
    <s v="SP"/>
    <s v="LAGUNA RUIZ JOSE DANTE"/>
    <s v="SIENNA"/>
    <s v="JFL"/>
    <d v="1899-12-30T09:30:00"/>
    <s v="DIAG"/>
    <s v="FTP / JOAM"/>
    <n v="2015"/>
    <m/>
    <x v="2"/>
    <x v="2"/>
    <x v="0"/>
    <m/>
    <m/>
    <m/>
    <m/>
    <m/>
    <n v="44994"/>
  </r>
  <r>
    <d v="2023-03-09T00:00:00"/>
    <d v="1899-12-30T09:15:00"/>
    <m/>
    <n v="3260"/>
    <n v="112636"/>
    <x v="3"/>
    <s v="S140"/>
    <m/>
    <s v="DM151123"/>
    <s v="GV9242A"/>
    <s v="HERNANDEZ GUZMAN ANTONIO"/>
    <s v="TACOMA"/>
    <s v="LALC"/>
    <d v="1899-12-30T10:00:00"/>
    <d v="1899-12-30T14:00:00"/>
    <s v="CAAA"/>
    <n v="2013"/>
    <m/>
    <x v="2"/>
    <x v="3"/>
    <x v="0"/>
    <m/>
    <m/>
    <m/>
    <m/>
    <m/>
    <n v="44994"/>
  </r>
  <r>
    <d v="2023-03-09T00:00:00"/>
    <d v="1899-12-30T09:30:00"/>
    <m/>
    <n v="835.2"/>
    <n v="112502"/>
    <x v="1"/>
    <s v="DIAG. RUIDO EN EL MOTOR"/>
    <m/>
    <s v="LU523436"/>
    <s v="66L667"/>
    <s v="SIN TRAB LIN TRAN REP MEX SEC 0 B"/>
    <s v="CAMRY HV"/>
    <s v="LALC"/>
    <d v="1899-12-30T10:00:00"/>
    <s v="DIAG"/>
    <s v="GALC / JOAM"/>
    <n v="2020"/>
    <m/>
    <x v="2"/>
    <x v="3"/>
    <x v="0"/>
    <m/>
    <m/>
    <m/>
    <m/>
    <m/>
    <n v="44994"/>
  </r>
  <r>
    <d v="2023-03-09T00:00:00"/>
    <d v="1899-12-30T09:30:00"/>
    <m/>
    <n v="1899"/>
    <n v="112563"/>
    <x v="0"/>
    <s v="S250"/>
    <m/>
    <s v="K6199465"/>
    <s v="GMD594D"/>
    <s v="EXPRESS MILAC. S.A. DE C.V."/>
    <s v="HIACE"/>
    <s v="ECAZA"/>
    <d v="1899-12-30T10:20:00"/>
    <d v="1899-12-30T15:45:00"/>
    <s v="AC"/>
    <n v="2019"/>
    <m/>
    <x v="2"/>
    <x v="2"/>
    <x v="0"/>
    <m/>
    <m/>
    <m/>
    <m/>
    <m/>
    <n v="44994"/>
  </r>
  <r>
    <d v="2023-03-09T00:00:00"/>
    <d v="1899-12-30T09:30:00"/>
    <m/>
    <n v="5330"/>
    <n v="112590"/>
    <x v="3"/>
    <s v="S120"/>
    <m/>
    <s v="L0082037"/>
    <s v="FY8200C"/>
    <s v="TIP AUTO SA DE CV"/>
    <s v="HILUX"/>
    <s v="JFL"/>
    <d v="1899-12-30T10:45:00"/>
    <d v="1899-12-30T15:00:00"/>
    <s v="CEPE"/>
    <n v="2020"/>
    <m/>
    <x v="2"/>
    <x v="3"/>
    <x v="0"/>
    <m/>
    <m/>
    <m/>
    <m/>
    <m/>
    <n v="44994"/>
  </r>
  <r>
    <d v="2023-03-09T00:00:00"/>
    <d v="1899-12-30T10:00:00"/>
    <m/>
    <n v="1899"/>
    <n v="112232"/>
    <x v="2"/>
    <s v="S30"/>
    <m/>
    <s v="LP080616"/>
    <s v="GGK918D"/>
    <s v="GARCIA PIÑA SANDRA"/>
    <s v="COROLLA"/>
    <s v="ECAZA"/>
    <d v="1899-12-30T10:15:00"/>
    <d v="1899-12-30T14:30:00"/>
    <s v="CEPE"/>
    <n v="2020"/>
    <m/>
    <x v="2"/>
    <x v="3"/>
    <x v="0"/>
    <m/>
    <m/>
    <m/>
    <m/>
    <m/>
    <n v="44994"/>
  </r>
  <r>
    <d v="2023-03-09T00:00:00"/>
    <d v="1899-12-30T10:00:00"/>
    <m/>
    <n v="2849"/>
    <n v="112569"/>
    <x v="1"/>
    <s v="S70 / A Y B"/>
    <s v="EXPRESS"/>
    <s v="CW150607"/>
    <s v="SP"/>
    <s v="RODRIGUEZ MUÑIZ MA. CONSUELO"/>
    <s v="RAV4"/>
    <s v="JFL"/>
    <d v="1899-12-30T10:45:00"/>
    <d v="1899-12-30T15:45:00"/>
    <s v="OMRG / CAAA"/>
    <n v="2012"/>
    <m/>
    <x v="2"/>
    <x v="3"/>
    <x v="0"/>
    <m/>
    <m/>
    <m/>
    <m/>
    <m/>
    <n v="44994"/>
  </r>
  <r>
    <d v="2023-03-09T00:00:00"/>
    <d v="1899-12-30T10:00:00"/>
    <m/>
    <n v="1899"/>
    <n v="112608"/>
    <x v="2"/>
    <s v="S270"/>
    <m/>
    <s v="8C899259"/>
    <s v="FSZ5851"/>
    <s v="GARCIA JIMENEZ MARIA ELENA"/>
    <s v="COROLLA"/>
    <s v="LALC"/>
    <d v="1899-12-30T10:45:00"/>
    <d v="1899-12-30T14:00:00"/>
    <s v="CSN "/>
    <n v="2008"/>
    <m/>
    <x v="2"/>
    <x v="3"/>
    <x v="0"/>
    <m/>
    <m/>
    <m/>
    <m/>
    <m/>
    <n v="44994"/>
  </r>
  <r>
    <d v="2023-03-09T00:00:00"/>
    <d v="1899-12-30T10:30:00"/>
    <m/>
    <n v="5330"/>
    <n v="112513"/>
    <x v="0"/>
    <s v="S40"/>
    <m/>
    <s v="J1402682"/>
    <s v="GT1290B"/>
    <s v="VALENZUELA ARELLANO JOSE FRANCISCO"/>
    <s v="HILUX"/>
    <s v="LALC"/>
    <d v="1899-12-30T11:30:00"/>
    <d v="1899-12-30T16:45:00"/>
    <s v="CSN "/>
    <n v="2018"/>
    <m/>
    <x v="2"/>
    <x v="3"/>
    <x v="0"/>
    <m/>
    <m/>
    <m/>
    <m/>
    <m/>
    <n v="44994"/>
  </r>
  <r>
    <d v="2023-03-09T00:00:00"/>
    <d v="1899-12-30T10:30:00"/>
    <m/>
    <n v="835.2"/>
    <n v="112602"/>
    <x v="1"/>
    <s v="DIAG. RUIDO AL FRENAR EN LLANTAS DELANTERAS"/>
    <m/>
    <s v="FW398872"/>
    <s v="GWB613B"/>
    <s v="CARDENAS MANRIQUEZ MARCELA"/>
    <s v="RAV4"/>
    <s v="ECAZA"/>
    <d v="1899-12-30T12:00:00"/>
    <s v="DIAG"/>
    <s v="GALC / JOAM"/>
    <n v="2015"/>
    <m/>
    <x v="2"/>
    <x v="2"/>
    <x v="0"/>
    <m/>
    <m/>
    <m/>
    <m/>
    <m/>
    <n v="44994"/>
  </r>
  <r>
    <d v="2023-03-09T00:00:00"/>
    <d v="1899-12-30T10:30:00"/>
    <m/>
    <n v="835.2"/>
    <n v="112629"/>
    <x v="1"/>
    <s v="INST. FILTRO DE BATERIA HV (PIEZA EN REFACCIONES)"/>
    <m/>
    <s v="L3126545"/>
    <s v="68L766"/>
    <s v="MEDINA OLIVEROS JOSE RANGEL"/>
    <s v="PRIUS16-"/>
    <s v="JFL"/>
    <d v="1899-12-30T11:15:00"/>
    <d v="1899-12-30T14:00:00"/>
    <s v="FTP"/>
    <n v="2020"/>
    <m/>
    <x v="2"/>
    <x v="5"/>
    <x v="3"/>
    <d v="2023-03-09T00:00:00"/>
    <s v="whats"/>
    <s v="si"/>
    <s v="Cliente trajo otra unidad a nombre de su esposa"/>
    <d v="2023-03-09T00:00:00"/>
    <n v="0"/>
  </r>
  <r>
    <d v="2023-03-09T00:00:00"/>
    <d v="1899-12-30T11:00:00"/>
    <m/>
    <n v="1899"/>
    <n v="112610"/>
    <x v="2"/>
    <s v="S90"/>
    <m/>
    <s v="H0176779"/>
    <s v="GV0467B"/>
    <s v="MOSQUEDA DELGADILLO NOELIA"/>
    <s v="HILUX"/>
    <s v="ECAZA"/>
    <d v="1899-12-30T11:15:00"/>
    <d v="1899-12-30T13:45:00"/>
    <s v="AC"/>
    <n v="2017"/>
    <m/>
    <x v="2"/>
    <x v="3"/>
    <x v="0"/>
    <m/>
    <m/>
    <m/>
    <m/>
    <m/>
    <n v="44994"/>
  </r>
  <r>
    <d v="2023-03-09T00:00:00"/>
    <d v="1899-12-30T11:00:00"/>
    <m/>
    <n v="1899"/>
    <n v="112622"/>
    <x v="0"/>
    <s v="S30"/>
    <s v="EXPRESS"/>
    <s v="P1335113"/>
    <s v="SP"/>
    <s v="MILAC COORDINADO, S.A. DE C.V."/>
    <s v="HILUX"/>
    <s v="LALC"/>
    <d v="1899-12-30T11:30:00"/>
    <d v="1899-12-30T16:30:00"/>
    <s v="OMRG"/>
    <n v="2023"/>
    <m/>
    <x v="2"/>
    <x v="3"/>
    <x v="0"/>
    <m/>
    <m/>
    <m/>
    <m/>
    <m/>
    <n v="44994"/>
  </r>
  <r>
    <d v="2023-03-09T00:00:00"/>
    <d v="1899-12-30T11:00:00"/>
    <m/>
    <n v="4210"/>
    <n v="112634"/>
    <x v="1"/>
    <s v="S60 / A Y B (V.C.)"/>
    <s v="EXPRESS"/>
    <s v="H1068334"/>
    <s v="HGHU954E"/>
    <s v="MARTINEZ ALVARADO JESUS"/>
    <s v="YARIS"/>
    <s v="JFL"/>
    <d v="1899-12-30T11:50:00"/>
    <d v="1899-12-30T16:00:00"/>
    <s v="OMRG / CAAA"/>
    <n v="2017"/>
    <m/>
    <x v="2"/>
    <x v="3"/>
    <x v="0"/>
    <m/>
    <m/>
    <m/>
    <m/>
    <m/>
    <n v="44994"/>
  </r>
  <r>
    <d v="2023-03-09T00:00:00"/>
    <d v="1899-12-30T11:30:00"/>
    <m/>
    <n v="3260"/>
    <n v="112487"/>
    <x v="2"/>
    <s v="S20"/>
    <s v="REC. A DOMICILIO"/>
    <s v="MW241640"/>
    <s v="UPA253D"/>
    <s v="PLAZA PEDRAZA LISBETH ARACELI"/>
    <s v="RAV419-"/>
    <s v="LALC"/>
    <d v="1899-12-30T12:45:00"/>
    <d v="1899-12-30T16:00:00"/>
    <s v="CEPE"/>
    <n v="2021"/>
    <m/>
    <x v="2"/>
    <x v="2"/>
    <x v="0"/>
    <m/>
    <m/>
    <m/>
    <m/>
    <m/>
    <n v="44994"/>
  </r>
  <r>
    <d v="2023-03-09T00:00:00"/>
    <d v="1899-12-30T11:30:00"/>
    <m/>
    <n v="3260"/>
    <n v="112579"/>
    <x v="0"/>
    <s v="S140"/>
    <m/>
    <s v="MK020702"/>
    <s v="GSU762E"/>
    <s v="TORRES LANDEROS SONIA STEPHANIE"/>
    <s v="AVANZA"/>
    <s v="ECAZA"/>
    <d v="1899-12-30T11:45:00"/>
    <d v="1899-12-30T14:30:00"/>
    <s v="AC"/>
    <n v="2021"/>
    <m/>
    <x v="2"/>
    <x v="3"/>
    <x v="0"/>
    <m/>
    <m/>
    <m/>
    <m/>
    <m/>
    <n v="44994"/>
  </r>
  <r>
    <d v="2023-03-09T00:00:00"/>
    <d v="1899-12-30T15:00:00"/>
    <m/>
    <n v="835.2"/>
    <n v="112620"/>
    <x v="2"/>
    <s v="DIAG. NO PASO LA VERIFICACION"/>
    <m/>
    <s v="LS005425"/>
    <s v="SP"/>
    <s v="TREJO FUENTES SAUL"/>
    <s v="HIGHLANDER"/>
    <s v="ECAZA"/>
    <d v="1899-12-30T15:30:00"/>
    <s v="DIAG"/>
    <s v="GALC / JOAM"/>
    <n v="2020"/>
    <m/>
    <x v="2"/>
    <x v="2"/>
    <x v="0"/>
    <m/>
    <m/>
    <m/>
    <m/>
    <m/>
    <n v="44994"/>
  </r>
  <r>
    <d v="2023-03-09T00:00:00"/>
    <d v="1899-12-30T15:30:00"/>
    <m/>
    <n v="1899"/>
    <n v="112598"/>
    <x v="2"/>
    <s v="S10"/>
    <m/>
    <s v="N1252737"/>
    <s v="SP"/>
    <s v="ACOSTA TIERRABLANCA LISSETTE ABRIL"/>
    <s v="YARIS"/>
    <s v="ECAZA"/>
    <d v="1899-12-30T16:00:00"/>
    <d v="1899-12-30T18:00:00"/>
    <s v="FTP"/>
    <n v="2022"/>
    <m/>
    <x v="2"/>
    <x v="3"/>
    <x v="0"/>
    <m/>
    <m/>
    <m/>
    <m/>
    <m/>
    <n v="44994"/>
  </r>
  <r>
    <d v="2023-03-09T00:00:00"/>
    <d v="1899-12-30T15:45:00"/>
    <m/>
    <n v="0"/>
    <n v="112599"/>
    <x v="2"/>
    <s v="INSP. 23TM01 (CONJUNTO DEL CINTURÓN DE SEGURIDAD)"/>
    <s v="CAMPAÑA"/>
    <s v="N1252737"/>
    <s v="SP"/>
    <s v="ACOSTA TIERRABLANCA LISSETTE ABRIL"/>
    <s v="YARIS"/>
    <s v="ECAZA"/>
    <d v="1899-12-30T15:45:00"/>
    <d v="1899-12-30T18:00:00"/>
    <s v="FTP"/>
    <n v="2022"/>
    <m/>
    <x v="2"/>
    <x v="3"/>
    <x v="0"/>
    <m/>
    <m/>
    <m/>
    <m/>
    <m/>
    <n v="44994"/>
  </r>
  <r>
    <d v="2023-03-10T00:00:00"/>
    <d v="1899-12-30T08:00:00"/>
    <m/>
    <n v="1899"/>
    <n v="111795"/>
    <x v="2"/>
    <s v="S30"/>
    <s v="EXPRESS"/>
    <s v="M1223402"/>
    <s v="GYJ422D"/>
    <s v="GAXIOLA RUIZ MARIA VICTORIA"/>
    <s v="YARIS"/>
    <s v="JFL"/>
    <d v="1899-12-30T09:00:00"/>
    <d v="1899-12-30T12:00:00"/>
    <s v="OMRG"/>
    <n v="2021"/>
    <m/>
    <x v="2"/>
    <x v="3"/>
    <x v="0"/>
    <m/>
    <m/>
    <m/>
    <m/>
    <m/>
    <n v="44995"/>
  </r>
  <r>
    <d v="2023-03-10T00:00:00"/>
    <d v="1899-12-30T08:00:00"/>
    <m/>
    <n v="3260"/>
    <n v="112076"/>
    <x v="1"/>
    <s v="S20"/>
    <m/>
    <s v="NU583609"/>
    <s v="UKL856D"/>
    <s v="AGUILAR CRUZ JOSE"/>
    <s v="CAMRY HV"/>
    <s v="LALC"/>
    <d v="1899-12-30T09:00:00"/>
    <d v="1899-12-30T14:00:00"/>
    <s v="CEPE"/>
    <n v="2022"/>
    <m/>
    <x v="2"/>
    <x v="3"/>
    <x v="0"/>
    <m/>
    <m/>
    <m/>
    <m/>
    <m/>
    <n v="44995"/>
  </r>
  <r>
    <d v="2023-03-10T00:00:00"/>
    <d v="1899-12-30T08:15:00"/>
    <m/>
    <n v="1899"/>
    <n v="112571"/>
    <x v="2"/>
    <s v="S90"/>
    <m/>
    <s v="L1635350"/>
    <s v="26F132"/>
    <s v="YINSHAN SA DE CV"/>
    <s v="PRIUS C"/>
    <s v="ECAZA"/>
    <d v="1899-12-30T09:00:00"/>
    <d v="1899-12-30T12:00:00"/>
    <s v="AC"/>
    <n v="2020"/>
    <m/>
    <x v="2"/>
    <x v="3"/>
    <x v="0"/>
    <m/>
    <m/>
    <m/>
    <m/>
    <m/>
    <n v="44995"/>
  </r>
  <r>
    <d v="2023-03-10T00:00:00"/>
    <d v="1899-12-30T08:15:00"/>
    <m/>
    <n v="1899"/>
    <n v="112585"/>
    <x v="1"/>
    <s v="S50"/>
    <m/>
    <s v="MJ018608"/>
    <s v="67L047"/>
    <s v="BUSTAMANTE MOSQUEDA ALDO"/>
    <s v="COROLLA HV"/>
    <s v="JFL"/>
    <d v="1899-12-30T09:00:00"/>
    <d v="1899-12-30T12:00:00"/>
    <s v="GALC / CAAA"/>
    <n v="2021"/>
    <m/>
    <x v="2"/>
    <x v="2"/>
    <x v="0"/>
    <m/>
    <m/>
    <m/>
    <m/>
    <m/>
    <n v="44995"/>
  </r>
  <r>
    <d v="2023-03-10T00:00:00"/>
    <d v="1899-12-30T08:15:00"/>
    <m/>
    <n v="6599"/>
    <n v="112637"/>
    <x v="1"/>
    <s v="S80"/>
    <m/>
    <s v="M1146322"/>
    <s v="UMH655H"/>
    <s v="AKSI HERRAMIENTAS"/>
    <s v="PRIUS C"/>
    <s v="LALC"/>
    <d v="1899-12-30T09:45:00"/>
    <d v="1899-12-30T12:00:00"/>
    <s v="AC"/>
    <n v="2021"/>
    <m/>
    <x v="2"/>
    <x v="3"/>
    <x v="0"/>
    <m/>
    <m/>
    <m/>
    <m/>
    <m/>
    <n v="44995"/>
  </r>
  <r>
    <d v="2023-03-10T00:00:00"/>
    <d v="1899-12-30T08:30:00"/>
    <m/>
    <n v="1899"/>
    <n v="112609"/>
    <x v="3"/>
    <s v="S30"/>
    <m/>
    <s v="LD055981"/>
    <s v="SP"/>
    <s v="ARRENDADORA BBH SAPI DE CV"/>
    <s v="RAV4"/>
    <s v="LALC"/>
    <d v="1899-12-30T09:00:00"/>
    <d v="1899-12-30T12:00:00"/>
    <s v="CAAA"/>
    <n v="2020"/>
    <m/>
    <x v="2"/>
    <x v="3"/>
    <x v="0"/>
    <m/>
    <m/>
    <m/>
    <m/>
    <m/>
    <n v="44995"/>
  </r>
  <r>
    <d v="2023-03-10T00:00:00"/>
    <d v="1899-12-30T08:30:00"/>
    <m/>
    <n v="1899"/>
    <n v="112671"/>
    <x v="2"/>
    <s v="S170 (COMENTARLE A CTE. DE SUS CAMPAÑAS, KAREN ABRIRÁ ORDEN PARA CAMPAÑAS) "/>
    <m/>
    <s v="BC737822"/>
    <s v="GHX381C"/>
    <s v="GANTES GONZALEZ ISELA ERANDENI"/>
    <s v="COROLLA"/>
    <s v="JFL"/>
    <d v="1899-12-30T09:00:00"/>
    <d v="1899-12-30T12:00:00"/>
    <s v="CAAA"/>
    <n v="2011"/>
    <m/>
    <x v="2"/>
    <x v="3"/>
    <x v="0"/>
    <m/>
    <m/>
    <m/>
    <m/>
    <m/>
    <n v="44995"/>
  </r>
  <r>
    <d v="2023-03-10T00:00:00"/>
    <d v="1899-12-30T08:30:00"/>
    <m/>
    <n v="3260"/>
    <n v="112657"/>
    <x v="3"/>
    <s v="S60"/>
    <m/>
    <s v="LP070989"/>
    <s v="GKZ659D"/>
    <s v="COMITE MUNICIPAL DE AGUA POTABLE Y ALCANTA"/>
    <s v="COROLLA"/>
    <s v="ECAZA"/>
    <d v="1899-12-30T15:45:00"/>
    <d v="1899-12-30T17:00:00"/>
    <s v="GALC"/>
    <n v="2020"/>
    <m/>
    <x v="2"/>
    <x v="2"/>
    <x v="0"/>
    <m/>
    <m/>
    <m/>
    <m/>
    <m/>
    <n v="44995"/>
  </r>
  <r>
    <d v="2023-03-10T00:00:00"/>
    <d v="1899-12-30T08:45:00"/>
    <m/>
    <n v="0"/>
    <n v="112659"/>
    <x v="3"/>
    <s v="ACT. 22TC07"/>
    <s v="CAMPAÑA"/>
    <s v="LP070989"/>
    <s v="GKZ659D"/>
    <s v="COMITE MUNICIPAL DE AGUA POTABLE Y ALCANTA"/>
    <s v="COROLLA    EL GRA"/>
    <s v="ECAZA"/>
    <d v="1899-12-30T15:45:00"/>
    <d v="1899-12-30T17:00:00"/>
    <s v="GALC"/>
    <n v="2020"/>
    <m/>
    <x v="2"/>
    <x v="2"/>
    <x v="0"/>
    <m/>
    <m/>
    <m/>
    <m/>
    <m/>
    <n v="44995"/>
  </r>
  <r>
    <d v="2023-03-10T00:00:00"/>
    <d v="1899-12-30T08:45:00"/>
    <m/>
    <n v="5330"/>
    <n v="112665"/>
    <x v="2"/>
    <s v="S40"/>
    <s v="EXPRESS"/>
    <s v="MP186686"/>
    <s v="GJL714E"/>
    <s v="MEDINA MARTINEZ HORTENCIA DEL CARMEN"/>
    <s v="COROLLA"/>
    <s v="LALC"/>
    <d v="1899-12-30T10:00:00"/>
    <d v="1899-12-30T14:00:00"/>
    <s v="OMRG"/>
    <n v="2021"/>
    <m/>
    <x v="2"/>
    <x v="3"/>
    <x v="0"/>
    <m/>
    <m/>
    <m/>
    <m/>
    <m/>
    <n v="44995"/>
  </r>
  <r>
    <d v="2023-03-10T00:00:00"/>
    <d v="1899-12-30T08:45:00"/>
    <m/>
    <n v="4210"/>
    <n v="112601"/>
    <x v="1"/>
    <s v="S60 / A Y B"/>
    <m/>
    <s v="M1230419"/>
    <s v="GSU876E"/>
    <s v="RTV TECH SAS DE CV"/>
    <s v="YARIS"/>
    <s v="JFL"/>
    <d v="1899-12-30T09:45:00"/>
    <d v="1899-12-30T14:00:00"/>
    <s v="GALC / CAAA"/>
    <n v="2021"/>
    <m/>
    <x v="2"/>
    <x v="1"/>
    <x v="0"/>
    <m/>
    <m/>
    <m/>
    <m/>
    <m/>
    <n v="44995"/>
  </r>
  <r>
    <d v="2023-03-10T00:00:00"/>
    <d v="1899-12-30T09:00:00"/>
    <m/>
    <n v="5140"/>
    <n v="112402"/>
    <x v="2"/>
    <s v="S100"/>
    <s v="EXPRESS"/>
    <s v="L1635467"/>
    <s v="13F377"/>
    <s v="YINSHAN SA DE CV"/>
    <s v="PRIUS C"/>
    <s v="ECAZA"/>
    <d v="1899-12-30T09:20:00"/>
    <d v="1899-12-30T14:00:00"/>
    <s v="OMRG"/>
    <n v="2020"/>
    <m/>
    <x v="2"/>
    <x v="1"/>
    <x v="4"/>
    <d v="2023-03-10T00:00:00"/>
    <s v="Llamada y Whats"/>
    <s v="si"/>
    <s v="SE OCUPO LA UNIDAD EN EL TRABAJO Y TUVO QUE REPROGRAMAR SU CITA"/>
    <d v="2023-03-09T00:00:00"/>
    <n v="1"/>
  </r>
  <r>
    <d v="2023-03-10T00:00:00"/>
    <d v="1899-12-30T09:00:00"/>
    <m/>
    <n v="6599"/>
    <n v="112447"/>
    <x v="0"/>
    <s v="S160"/>
    <s v="EXPRESS"/>
    <s v="GS766164"/>
    <s v="GKZ032D"/>
    <s v="CONCHA LARRAURI ALICIA"/>
    <s v="SIENNA"/>
    <s v="LALC"/>
    <d v="1899-12-30T10:45:00"/>
    <d v="1899-12-30T17:00:00"/>
    <s v="OMRG"/>
    <n v="2016"/>
    <m/>
    <x v="2"/>
    <x v="2"/>
    <x v="0"/>
    <m/>
    <m/>
    <m/>
    <m/>
    <m/>
    <n v="44995"/>
  </r>
  <r>
    <d v="2023-03-10T00:00:00"/>
    <d v="1899-12-30T09:00:00"/>
    <m/>
    <n v="0"/>
    <s v="P-142393"/>
    <x v="1"/>
    <s v="DIAG"/>
    <m/>
    <s v="NA012167"/>
    <s v="SP"/>
    <s v="MONTOYA VELAZQUEZ RUBEN GERARDO FRANCISCO"/>
    <s v="YARIS GR"/>
    <s v="JFL"/>
    <d v="1899-12-30T09:45:00"/>
    <d v="1899-12-30T14:00:00"/>
    <s v="CEPE"/>
    <n v="2022"/>
    <m/>
    <x v="2"/>
    <x v="0"/>
    <x v="0"/>
    <m/>
    <m/>
    <m/>
    <m/>
    <m/>
    <n v="44995"/>
  </r>
  <r>
    <d v="2023-03-10T00:00:00"/>
    <d v="1899-12-30T09:00:00"/>
    <m/>
    <m/>
    <n v="112673"/>
    <x v="2"/>
    <s v="INST. G0P / INSP. 20TA05 (CTE. LLEGA A LAS 8:30 AM Y NO CONTESTA PARA COMENTARLE DE LAS CAMPAÑAS QUE TIENE PENDIENTES) (APOYA KAREN CON LA ORDEN PARA CAMPAÑAS)"/>
    <s v="CAMPAÑA"/>
    <s v="BC737822"/>
    <s v="GHX381C"/>
    <s v="GANTES GONZALEZ ISELA ERANDENI"/>
    <s v="COROLLA"/>
    <s v="JFL"/>
    <d v="1899-12-30T09:00:00"/>
    <d v="1899-12-30T12:00:00"/>
    <s v="CAAA"/>
    <n v="2011"/>
    <m/>
    <x v="2"/>
    <x v="3"/>
    <x v="0"/>
    <m/>
    <m/>
    <m/>
    <m/>
    <m/>
    <n v="44995"/>
  </r>
  <r>
    <d v="2023-03-10T00:00:00"/>
    <d v="1899-12-30T09:30:00"/>
    <m/>
    <n v="1899"/>
    <n v="112635"/>
    <x v="3"/>
    <s v="S270"/>
    <m/>
    <s v="G1393757"/>
    <s v="GR24232"/>
    <s v="MELGOZA GUTIERREZ DANIEL"/>
    <s v="HILUX"/>
    <s v="JFL"/>
    <d v="1899-12-30T10:30:00"/>
    <d v="1899-12-30T14:00:00"/>
    <s v="GALC"/>
    <n v="2016"/>
    <m/>
    <x v="2"/>
    <x v="2"/>
    <x v="0"/>
    <m/>
    <m/>
    <m/>
    <m/>
    <m/>
    <n v="44995"/>
  </r>
  <r>
    <d v="2023-03-10T00:00:00"/>
    <d v="1899-12-30T10:00:00"/>
    <m/>
    <n v="5140"/>
    <n v="112505"/>
    <x v="0"/>
    <s v="S100"/>
    <s v="MOVIL SMA"/>
    <s v="L1635225"/>
    <s v="65L348"/>
    <s v="LOPEZ ALMANZA MARIA"/>
    <s v="PRIUS C"/>
    <s v="LALC"/>
    <s v="MOV"/>
    <s v="SMA"/>
    <s v="CNS"/>
    <n v="2020"/>
    <m/>
    <x v="2"/>
    <x v="3"/>
    <x v="0"/>
    <m/>
    <m/>
    <m/>
    <m/>
    <m/>
    <n v="44995"/>
  </r>
  <r>
    <d v="2023-03-10T00:00:00"/>
    <d v="1899-12-30T10:00:00"/>
    <m/>
    <n v="1899"/>
    <n v="112597"/>
    <x v="0"/>
    <s v="S70"/>
    <m/>
    <s v="N4002221"/>
    <s v="GN5233C"/>
    <s v="RIJK ZWAAN MEXICO SA DE CV"/>
    <s v="HILUXD"/>
    <s v="ECAZA"/>
    <d v="1899-12-30T11:15:00"/>
    <d v="1899-12-30T16:00:00"/>
    <s v="AC"/>
    <n v="2022"/>
    <m/>
    <x v="2"/>
    <x v="3"/>
    <x v="0"/>
    <m/>
    <m/>
    <m/>
    <m/>
    <m/>
    <n v="44995"/>
  </r>
  <r>
    <d v="2023-03-10T00:00:00"/>
    <d v="1899-12-30T10:00:00"/>
    <m/>
    <n v="3260"/>
    <n v="112600"/>
    <x v="2"/>
    <s v="S180"/>
    <m/>
    <s v="H1039865"/>
    <s v="GRE942D"/>
    <s v="RAMIREZ ARREGUIN MARGARITA"/>
    <s v="YARIS"/>
    <s v="JFL"/>
    <d v="1899-12-30T11:45:00"/>
    <d v="1899-12-30T15:00:00"/>
    <s v="AC"/>
    <n v="2017"/>
    <m/>
    <x v="2"/>
    <x v="3"/>
    <x v="0"/>
    <m/>
    <m/>
    <m/>
    <m/>
    <m/>
    <n v="44995"/>
  </r>
  <r>
    <d v="2023-03-10T00:00:00"/>
    <d v="1899-12-30T10:30:00"/>
    <m/>
    <n v="835.2"/>
    <n v="112471"/>
    <x v="0"/>
    <s v="REEMP. FILTROS BATERIA HV Y LIMP. DE DUCTOS (VENTA ERIKA)"/>
    <s v="MOVIL SMA"/>
    <s v="NS105314"/>
    <s v="68L449"/>
    <s v="REYES GALINDO MARIANA"/>
    <s v="SIENNA HV"/>
    <s v="ECAZA"/>
    <s v="MOV"/>
    <s v="SMA"/>
    <s v="CSN"/>
    <n v="2022"/>
    <m/>
    <x v="2"/>
    <x v="3"/>
    <x v="0"/>
    <m/>
    <m/>
    <m/>
    <m/>
    <m/>
    <n v="44995"/>
  </r>
  <r>
    <d v="2023-03-10T00:00:00"/>
    <d v="1899-12-30T11:00:00"/>
    <m/>
    <n v="1899"/>
    <n v="110846"/>
    <x v="0"/>
    <s v="S10"/>
    <m/>
    <s v="NW220575"/>
    <s v="SP"/>
    <s v="GONZALEZ JIMENEZ MA. CARMEN"/>
    <s v="RAV4"/>
    <s v="LALC"/>
    <d v="1899-12-30T12:15:00"/>
    <d v="1899-12-30T16:00:00"/>
    <s v="CEPE"/>
    <n v="2022"/>
    <m/>
    <x v="2"/>
    <x v="3"/>
    <x v="0"/>
    <m/>
    <m/>
    <m/>
    <m/>
    <m/>
    <n v="44995"/>
  </r>
  <r>
    <d v="2023-03-10T00:00:00"/>
    <d v="1899-12-30T11:00:00"/>
    <m/>
    <n v="0"/>
    <n v="112613"/>
    <x v="3"/>
    <s v="REVISIÓN DE TOLVA PARA POSIBLES CORRECCIONES (UNIDAD DE  COMONUEVOS)"/>
    <m/>
    <s v="JM019245"/>
    <s v="G000000"/>
    <s v="INMOTION AUTO CELAYA, S DE RL DE CV"/>
    <s v="XE90"/>
    <s v="ECAZA"/>
    <d v="1899-12-30T11:30:00"/>
    <d v="1899-12-30T14:00:00"/>
    <s v="GALC / JOAM"/>
    <n v="2018"/>
    <m/>
    <x v="2"/>
    <x v="2"/>
    <x v="0"/>
    <m/>
    <m/>
    <m/>
    <m/>
    <m/>
    <n v="44995"/>
  </r>
  <r>
    <d v="2023-03-10T00:00:00"/>
    <d v="1899-12-30T11:00:00"/>
    <m/>
    <n v="3260"/>
    <n v="112638"/>
    <x v="1"/>
    <s v="S20"/>
    <s v="EXPRESS"/>
    <s v="P0003283"/>
    <s v="ULL256J"/>
    <s v="ROSAS VARGAS JOSE LEON"/>
    <s v="YARIS"/>
    <s v="JFL"/>
    <d v="1899-12-30T12:30:00"/>
    <d v="1899-12-30T17:00:00"/>
    <s v="OMRG"/>
    <n v="2023"/>
    <m/>
    <x v="2"/>
    <x v="3"/>
    <x v="0"/>
    <m/>
    <m/>
    <m/>
    <m/>
    <m/>
    <n v="44995"/>
  </r>
  <r>
    <d v="2023-03-10T00:00:00"/>
    <d v="1899-12-30T11:15:00"/>
    <m/>
    <n v="6599"/>
    <n v="112570"/>
    <x v="1"/>
    <s v="S80"/>
    <s v="MOVIL SMA"/>
    <s v="JW740345"/>
    <s v="GPV340D"/>
    <s v="DEANDA AGUADO ALEJANDRA"/>
    <s v="RAV4"/>
    <s v="LALC"/>
    <s v="MOV"/>
    <s v="SMA"/>
    <s v="CSN"/>
    <n v="2018"/>
    <m/>
    <x v="2"/>
    <x v="3"/>
    <x v="0"/>
    <m/>
    <m/>
    <m/>
    <m/>
    <m/>
    <n v="44995"/>
  </r>
  <r>
    <d v="2023-03-10T00:00:00"/>
    <d v="1899-12-30T11:30:00"/>
    <m/>
    <n v="1899"/>
    <n v="112641"/>
    <x v="3"/>
    <s v="S90"/>
    <s v="MOVIL SMA"/>
    <s v="MK012968"/>
    <s v="PEF2963"/>
    <s v="RAMIREZ AVALOS HUMBERTO FAVIO"/>
    <s v="AVANZA"/>
    <s v="LALC"/>
    <s v="MOV"/>
    <s v="SMA"/>
    <s v="CSN"/>
    <n v="2021"/>
    <m/>
    <x v="2"/>
    <x v="3"/>
    <x v="0"/>
    <m/>
    <m/>
    <m/>
    <m/>
    <m/>
    <n v="44995"/>
  </r>
  <r>
    <d v="2023-03-10T00:00:00"/>
    <d v="1899-12-30T11:30:00"/>
    <m/>
    <n v="1899"/>
    <n v="112649"/>
    <x v="2"/>
    <s v="S30"/>
    <s v="EXPRESS"/>
    <s v="L1639631"/>
    <s v="65L157"/>
    <s v="ARIZA DE MEXICO S.A. DE C.V."/>
    <s v="PRIUS C"/>
    <s v="ECAZA"/>
    <d v="1899-12-30T12:45:00"/>
    <d v="1899-12-30T17:00:00"/>
    <s v="OMRG"/>
    <n v="2020"/>
    <m/>
    <x v="2"/>
    <x v="3"/>
    <x v="0"/>
    <m/>
    <m/>
    <m/>
    <m/>
    <m/>
    <n v="44995"/>
  </r>
  <r>
    <d v="2023-03-10T00:00:00"/>
    <d v="1899-12-30T12:00:00"/>
    <m/>
    <n v="3260"/>
    <n v="112625"/>
    <x v="3"/>
    <s v="S20"/>
    <m/>
    <s v="NW190399"/>
    <s v="GNW148E"/>
    <s v="HERNANDEZ MARTINEZ JOSE ELIAS"/>
    <s v="RAV419-"/>
    <s v="ECAZA"/>
    <d v="1899-12-30T13:00:00"/>
    <d v="1899-12-30T17:00:00"/>
    <s v="CEPE"/>
    <n v="2022"/>
    <m/>
    <x v="2"/>
    <x v="3"/>
    <x v="0"/>
    <m/>
    <m/>
    <m/>
    <m/>
    <m/>
    <n v="44995"/>
  </r>
  <r>
    <d v="2023-03-10T00:00:00"/>
    <d v="1899-12-30T12:00:00"/>
    <m/>
    <n v="5330"/>
    <n v="112639"/>
    <x v="3"/>
    <s v="S280"/>
    <s v="EXPRESS"/>
    <s v="H3566317"/>
    <s v="GSN762C"/>
    <s v="ESPINOSA INGENIEROS CONSTRUCTORES SA DE CV"/>
    <s v="PRIUS16-"/>
    <s v="JFL"/>
    <d v="1899-12-30T13:50:00"/>
    <d v="1899-12-30T17:00:00"/>
    <s v="OMRG"/>
    <n v="2017"/>
    <m/>
    <x v="2"/>
    <x v="3"/>
    <x v="0"/>
    <m/>
    <m/>
    <m/>
    <m/>
    <m/>
    <n v="44995"/>
  </r>
  <r>
    <d v="2023-03-10T00:00:00"/>
    <d v="1899-12-30T12:00:00"/>
    <m/>
    <n v="5330"/>
    <n v="112651"/>
    <x v="3"/>
    <s v="S40"/>
    <s v="MOVIL SMA"/>
    <s v="N3006806"/>
    <s v="GSR268E"/>
    <s v="RAMIREZ AVALOS HUMBERTO FAVIO"/>
    <s v="AVANZA"/>
    <s v="LALC"/>
    <s v="MOV"/>
    <s v="SMA"/>
    <s v="CSN"/>
    <n v="2022"/>
    <m/>
    <x v="2"/>
    <x v="3"/>
    <x v="0"/>
    <m/>
    <m/>
    <m/>
    <m/>
    <m/>
    <n v="44995"/>
  </r>
  <r>
    <d v="2023-03-10T00:00:00"/>
    <d v="1899-12-30T12:30:00"/>
    <m/>
    <n v="835.2"/>
    <n v="112662"/>
    <x v="2"/>
    <s v="DIAG. GOLPETEO EN TRANSMISIÓN"/>
    <m/>
    <s v="EK009363"/>
    <s v="MSY2183"/>
    <s v="BAEZ PEREZ AURELIO"/>
    <s v="AVANZA"/>
    <s v="LALC"/>
    <d v="1899-12-30T15:30:00"/>
    <d v="1899-12-30T18:00:00"/>
    <s v="GALC"/>
    <n v="2014"/>
    <m/>
    <x v="2"/>
    <x v="3"/>
    <x v="0"/>
    <m/>
    <m/>
    <m/>
    <m/>
    <m/>
    <n v="44995"/>
  </r>
  <r>
    <d v="2023-03-10T00:00:00"/>
    <d v="1899-12-30T12:30:00"/>
    <m/>
    <n v="0"/>
    <n v="112672"/>
    <x v="3"/>
    <s v="LAVADO DE CORTESÍA"/>
    <m/>
    <s v="G0165603"/>
    <s v="GA3956B"/>
    <s v="RAMIREZ JARAMILLO JOSE RUBEN"/>
    <s v="HILUX"/>
    <s v="ECAZA"/>
    <d v="1899-12-30T13:00:00"/>
    <d v="1899-12-30T16:00:00"/>
    <s v="LAVADO"/>
    <n v="2016"/>
    <m/>
    <x v="2"/>
    <x v="5"/>
    <x v="1"/>
    <d v="2023-03-10T00:00:00"/>
    <s v="whats"/>
    <s v="si"/>
    <s v="Asesor no concreto la cita  "/>
    <d v="2023-03-10T00:00:00"/>
    <n v="0"/>
  </r>
  <r>
    <d v="2023-03-10T00:00:00"/>
    <d v="1899-12-30T12:30:00"/>
    <m/>
    <n v="1899"/>
    <n v="112674"/>
    <x v="1"/>
    <s v="S130"/>
    <m/>
    <s v="K1180536"/>
    <s v="SP"/>
    <s v="METALFRIO SOLUTIONS MEXICO SA DE CV"/>
    <s v="YARIS"/>
    <s v="JFL"/>
    <d v="1899-12-30T12:45:00"/>
    <d v="1899-12-30T15:00:00"/>
    <s v="CAAA"/>
    <n v="2019"/>
    <m/>
    <x v="2"/>
    <x v="3"/>
    <x v="0"/>
    <m/>
    <m/>
    <m/>
    <m/>
    <m/>
    <n v="44995"/>
  </r>
  <r>
    <d v="2023-03-10T00:00:00"/>
    <d v="1899-12-30T13:00:00"/>
    <m/>
    <n v="1899"/>
    <n v="112628"/>
    <x v="2"/>
    <s v="S90"/>
    <s v="EXPRESS"/>
    <s v="FP268764"/>
    <s v="GMB549D"/>
    <s v="VERGARA DELGADO ROSALBA"/>
    <s v="COROLLA"/>
    <s v="LALC"/>
    <d v="1899-12-30T13:15:00"/>
    <d v="1899-12-30T18:00:00"/>
    <s v="OMRG"/>
    <n v="2015"/>
    <m/>
    <x v="2"/>
    <x v="3"/>
    <x v="0"/>
    <m/>
    <m/>
    <m/>
    <m/>
    <m/>
    <n v="44995"/>
  </r>
  <r>
    <d v="2023-03-11T00:00:00"/>
    <d v="1899-12-30T07:45:00"/>
    <m/>
    <n v="3260"/>
    <n v="112661"/>
    <x v="2"/>
    <s v="S60, SE RECIBE A LAS 08:00 CON EDGAR"/>
    <m/>
    <s v="LJ012492"/>
    <s v="65L879"/>
    <s v="MORENO OLGUIN ARTURO"/>
    <s v="COROLLA HV"/>
    <s v="JFL"/>
    <d v="1899-12-30T08:15:00"/>
    <d v="1899-12-30T12:00:00"/>
    <s v="FTP"/>
    <n v="2020"/>
    <m/>
    <x v="2"/>
    <x v="2"/>
    <x v="0"/>
    <m/>
    <m/>
    <m/>
    <m/>
    <m/>
    <n v="44996"/>
  </r>
  <r>
    <d v="2023-03-11T00:00:00"/>
    <d v="1899-12-30T08:00:00"/>
    <m/>
    <n v="0"/>
    <n v="112467"/>
    <x v="3"/>
    <s v="INST. 20TA03"/>
    <s v="CAMPAÑA"/>
    <s v="DC974614"/>
    <s v="GTF3469"/>
    <s v="OREA HERNANDEZ SERGIO ANTONIO"/>
    <s v="COROLLA"/>
    <s v="JFL"/>
    <d v="1899-12-30T08:15:00"/>
    <d v="1899-12-30T11:15:00"/>
    <s v="CSN"/>
    <n v="2013"/>
    <m/>
    <x v="2"/>
    <x v="1"/>
    <x v="4"/>
    <d v="2023-03-11T00:00:00"/>
    <s v="whats"/>
    <s v="si"/>
    <s v="CIENTE SOLICITO REPROGRAMAR LA CITA YA QUE NO TENIA TIEMPO DE ASISTIR "/>
    <d v="2023-03-11T00:00:00"/>
    <n v="0"/>
  </r>
  <r>
    <d v="2023-03-11T00:00:00"/>
    <d v="1899-12-30T08:00:00"/>
    <m/>
    <n v="0"/>
    <n v="112484"/>
    <x v="3"/>
    <s v="INSP. 23TM01"/>
    <s v="CAMPAÑA"/>
    <s v="N1252356"/>
    <s v="GT2194E"/>
    <s v="SANDOVAL BUCIO FRANCISCO"/>
    <s v="YARIS"/>
    <s v="ECAZA"/>
    <d v="1899-12-30T09:00:00"/>
    <d v="1899-12-30T11:00:00"/>
    <s v="CSN"/>
    <n v="2022"/>
    <m/>
    <x v="2"/>
    <x v="5"/>
    <x v="4"/>
    <d v="2023-03-29T00:00:00"/>
    <s v="whats"/>
    <s v="VISTO (WHATS)"/>
    <s v="cliente no se presento y no contestaba para reprogramar, contesto ayer 29/03 y solicito deprogramacion para el sabado 01/04, el folio es 113304"/>
    <d v="2023-03-03T00:00:00"/>
    <n v="8"/>
  </r>
  <r>
    <d v="2023-03-11T00:00:00"/>
    <d v="1899-12-30T08:00:00"/>
    <m/>
    <n v="5330"/>
    <n v="112648"/>
    <x v="1"/>
    <s v="S40 "/>
    <m/>
    <s v="N4002097"/>
    <s v="UK51191"/>
    <s v="NUEVA AGROINDUSTRIAS DEL NORTE"/>
    <s v="HILUXD"/>
    <s v="LALC"/>
    <d v="1899-12-30T08:15:00"/>
    <d v="1899-12-30T16:45:00"/>
    <s v="AC"/>
    <n v="2022"/>
    <m/>
    <x v="2"/>
    <x v="2"/>
    <x v="0"/>
    <m/>
    <m/>
    <m/>
    <m/>
    <m/>
    <n v="44996"/>
  </r>
  <r>
    <d v="2023-03-11T00:00:00"/>
    <d v="1899-12-30T08:15:00"/>
    <m/>
    <n v="1899"/>
    <n v="112624"/>
    <x v="2"/>
    <s v="S90"/>
    <s v="EXPRESS"/>
    <s v="L1408385"/>
    <s v="GP6650C"/>
    <s v="TIRADO MARTINEZ ALFREDO JESUS"/>
    <s v="HILUX"/>
    <s v="LALC"/>
    <d v="1899-12-30T08:45:00"/>
    <d v="1899-12-30T12:45:00"/>
    <s v="OMRG"/>
    <n v="2020"/>
    <m/>
    <x v="2"/>
    <x v="3"/>
    <x v="0"/>
    <m/>
    <m/>
    <m/>
    <m/>
    <m/>
    <n v="44996"/>
  </r>
  <r>
    <d v="2023-03-11T00:00:00"/>
    <d v="1899-12-30T08:15:00"/>
    <m/>
    <n v="1899"/>
    <n v="112632"/>
    <x v="1"/>
    <s v="S310"/>
    <m/>
    <s v="CW118173"/>
    <s v="GYZ210B"/>
    <s v="LEAL TAMAYO ROBERTO"/>
    <s v="RAV4"/>
    <s v="ECAZA"/>
    <d v="1899-12-30T09:15:00"/>
    <d v="1899-12-30T14:30:00"/>
    <s v="AC"/>
    <n v="2012"/>
    <m/>
    <x v="2"/>
    <x v="3"/>
    <x v="0"/>
    <m/>
    <m/>
    <m/>
    <m/>
    <m/>
    <n v="44996"/>
  </r>
  <r>
    <d v="2023-03-11T00:00:00"/>
    <d v="1899-12-30T08:30:00"/>
    <m/>
    <n v="1899"/>
    <n v="112465"/>
    <x v="0"/>
    <s v="S10"/>
    <s v="EXPRESS"/>
    <s v="NP358186"/>
    <s v="SP"/>
    <s v="ARREGUIN HERNANDEZ GUILLERMO"/>
    <s v="COROLLA"/>
    <s v="LALC"/>
    <d v="1899-12-30T08:45:00"/>
    <d v="1899-12-30T11:30:00"/>
    <s v="OMRG"/>
    <n v="2022"/>
    <m/>
    <x v="2"/>
    <x v="3"/>
    <x v="0"/>
    <m/>
    <m/>
    <m/>
    <m/>
    <m/>
    <n v="44996"/>
  </r>
  <r>
    <d v="2023-03-11T00:00:00"/>
    <d v="1899-12-30T08:30:00"/>
    <m/>
    <n v="1899"/>
    <n v="112501"/>
    <x v="1"/>
    <s v="S50 / A+B"/>
    <m/>
    <s v="MJ016221"/>
    <s v="66L334"/>
    <s v="TOVAR LERMA MA. JESUS"/>
    <s v="COROLLA HV"/>
    <s v="JFL"/>
    <d v="1899-12-30T09:00:00"/>
    <d v="1899-12-30T14:46:00"/>
    <s v="FTP"/>
    <n v="2021"/>
    <m/>
    <x v="2"/>
    <x v="3"/>
    <x v="0"/>
    <m/>
    <m/>
    <m/>
    <m/>
    <m/>
    <n v="44996"/>
  </r>
  <r>
    <d v="2023-03-11T00:00:00"/>
    <d v="1899-12-30T08:45:00"/>
    <m/>
    <n v="1899"/>
    <n v="112573"/>
    <x v="2"/>
    <s v="S10"/>
    <s v="EXPRESS"/>
    <s v="P0003167"/>
    <s v="SP"/>
    <s v="COMPAÑIA FERRETERA NUEVO MUNDO"/>
    <s v="YARIS"/>
    <s v="ECAZA"/>
    <d v="1899-12-30T09:15:00"/>
    <d v="1899-12-30T12:00:00"/>
    <s v="OMRG"/>
    <n v="2023"/>
    <m/>
    <x v="2"/>
    <x v="3"/>
    <x v="0"/>
    <m/>
    <m/>
    <m/>
    <m/>
    <m/>
    <n v="44996"/>
  </r>
  <r>
    <d v="2023-03-11T00:00:00"/>
    <d v="1899-12-30T08:45:00"/>
    <m/>
    <n v="1899"/>
    <n v="112642"/>
    <x v="1"/>
    <s v="S150"/>
    <m/>
    <s v="HP634613"/>
    <s v="GLB990D"/>
    <s v="DE ANDA LOPEZ ADOLFO"/>
    <s v="COROLLA"/>
    <s v="LALC"/>
    <d v="1899-12-30T09:45:00"/>
    <d v="1899-12-30T14:30:00"/>
    <s v="AC"/>
    <n v="2017"/>
    <m/>
    <x v="2"/>
    <x v="3"/>
    <x v="0"/>
    <m/>
    <m/>
    <m/>
    <m/>
    <m/>
    <n v="44996"/>
  </r>
  <r>
    <d v="2023-03-11T00:00:00"/>
    <d v="1899-12-30T08:45:00"/>
    <m/>
    <n v="1899"/>
    <n v="112646"/>
    <x v="1"/>
    <s v="S170"/>
    <s v="EXPRESS"/>
    <s v="EP050048"/>
    <s v="GWA608B"/>
    <s v="GOMEZ DURAN VERONICA DEL CARMEN"/>
    <s v="COROLLA"/>
    <s v="JFL"/>
    <d v="1899-12-30T10:00:00"/>
    <d v="1899-12-30T15:30:00"/>
    <s v="OMRG"/>
    <n v="2014"/>
    <m/>
    <x v="2"/>
    <x v="3"/>
    <x v="0"/>
    <m/>
    <m/>
    <m/>
    <m/>
    <m/>
    <n v="44996"/>
  </r>
  <r>
    <d v="2023-03-11T00:00:00"/>
    <d v="1899-12-30T09:00:00"/>
    <m/>
    <n v="1899"/>
    <n v="112463"/>
    <x v="0"/>
    <s v="S10"/>
    <m/>
    <s v="NS131085"/>
    <s v="SP"/>
    <s v="ROCHA RODRIGUEZ RAMIRO"/>
    <s v="SIENNA"/>
    <s v="LALC"/>
    <d v="1899-12-30T09:30:00"/>
    <d v="1899-12-30T12:00:00"/>
    <s v="CSN"/>
    <n v="2022"/>
    <m/>
    <x v="2"/>
    <x v="1"/>
    <x v="5"/>
    <d v="2023-03-24T00:00:00"/>
    <s v="whats"/>
    <s v="si"/>
    <s v="por tema de trabajo no alcanza a llegar"/>
    <d v="2023-03-02T00:00:00"/>
    <n v="9"/>
  </r>
  <r>
    <d v="2023-03-11T00:00:00"/>
    <d v="1899-12-30T09:00:00"/>
    <m/>
    <n v="2849"/>
    <n v="112478"/>
    <x v="1"/>
    <s v="S30 / A+B SE QUITA IMAN DE A+B POR AUTORIZACION DE JF"/>
    <s v="EXPRESS"/>
    <s v="N1235047"/>
    <s v="GLR527E"/>
    <s v="PEREZ GARCIA EDUARDO DANIEL"/>
    <s v="YARIS"/>
    <s v="ECAZA"/>
    <d v="1899-12-30T09:45:00"/>
    <d v="1899-12-30T14:45:00"/>
    <s v="OMRG"/>
    <n v="2022"/>
    <m/>
    <x v="2"/>
    <x v="3"/>
    <x v="0"/>
    <m/>
    <m/>
    <m/>
    <m/>
    <m/>
    <n v="44996"/>
  </r>
  <r>
    <d v="2023-03-11T00:00:00"/>
    <d v="1899-12-30T09:30:00"/>
    <m/>
    <n v="1899"/>
    <n v="112583"/>
    <x v="2"/>
    <s v="S250"/>
    <m/>
    <s v="8S166698"/>
    <s v="GVA400B"/>
    <s v="SEGURA GARCIA RAFAEL ALVARO"/>
    <s v="SIENNA"/>
    <s v="ECAZA"/>
    <d v="1899-12-30T10:45:00"/>
    <d v="1899-12-30T13:00:00"/>
    <s v="AC"/>
    <n v="2008"/>
    <m/>
    <x v="2"/>
    <x v="3"/>
    <x v="0"/>
    <m/>
    <m/>
    <m/>
    <m/>
    <m/>
    <n v="44996"/>
  </r>
  <r>
    <d v="2023-03-11T00:00:00"/>
    <d v="1899-12-30T09:30:00"/>
    <m/>
    <n v="3260"/>
    <n v="112677"/>
    <x v="2"/>
    <s v="S180"/>
    <m/>
    <s v="EW088504"/>
    <s v="GTN329C"/>
    <s v="INTAGRI S.C."/>
    <s v="RAV4"/>
    <s v="LALC"/>
    <d v="1899-12-30T10:00:00"/>
    <d v="1899-12-30T12:45:00"/>
    <s v="CSN"/>
    <n v="2014"/>
    <m/>
    <x v="2"/>
    <x v="1"/>
    <x v="4"/>
    <d v="2023-03-11T00:00:00"/>
    <s v="Llamada y Whats"/>
    <s v="si"/>
    <s v="SALIO FUERAS DE LA CIUDAD Y NO ALCANZO A LLEGAR A SU CITA"/>
    <d v="2023-03-10T00:00:00"/>
    <n v="1"/>
  </r>
  <r>
    <d v="2023-03-11T00:00:00"/>
    <d v="1899-12-30T10:00:00"/>
    <m/>
    <n v="1899"/>
    <n v="112511"/>
    <x v="2"/>
    <s v="S30"/>
    <m/>
    <s v="M1321719"/>
    <s v="ND4117A"/>
    <s v="SANCHEZ IBARRA CARLOS"/>
    <s v="HILUX"/>
    <s v="ECAZA"/>
    <d v="1899-12-30T12:00:00"/>
    <d v="1899-12-30T14:30:00"/>
    <s v="AC"/>
    <n v="2021"/>
    <m/>
    <x v="2"/>
    <x v="1"/>
    <x v="4"/>
    <d v="2023-03-13T00:00:00"/>
    <s v="Llamada y Whats"/>
    <s v="si"/>
    <s v="SE OCUPO LA UNIDAD EN EL TRABAJO Y TUVO QUE REPROGRAMAR SU CITA"/>
    <d v="2023-03-06T00:00:00"/>
    <n v="5"/>
  </r>
  <r>
    <d v="2023-03-11T00:00:00"/>
    <d v="1899-12-30T10:00:00"/>
    <m/>
    <n v="1899"/>
    <n v="112553"/>
    <x v="0"/>
    <s v="S50"/>
    <m/>
    <s v="LU523398"/>
    <s v="65L134"/>
    <s v="SALAZAR RUBIO ERENDIRA"/>
    <s v="CAMRY HV"/>
    <s v="JFL"/>
    <d v="1899-12-30T11:15:00"/>
    <d v="1899-12-30T15:45:00"/>
    <s v="AC"/>
    <n v="2020"/>
    <m/>
    <x v="2"/>
    <x v="3"/>
    <x v="0"/>
    <m/>
    <m/>
    <m/>
    <m/>
    <m/>
    <n v="44996"/>
  </r>
  <r>
    <d v="2023-03-11T00:00:00"/>
    <d v="1899-12-30T10:00:00"/>
    <m/>
    <n v="1899"/>
    <n v="112611"/>
    <x v="1"/>
    <s v="S10"/>
    <s v="EXPRESS"/>
    <s v="PU600202"/>
    <s v="SP"/>
    <s v="HEREDIA MARTINEZ BULMARO"/>
    <s v="CAMRY"/>
    <s v="LALC"/>
    <d v="1899-12-30T10:30:00"/>
    <d v="1899-12-30T14:45:00"/>
    <s v="OMRG"/>
    <n v="2023"/>
    <m/>
    <x v="2"/>
    <x v="3"/>
    <x v="0"/>
    <m/>
    <m/>
    <m/>
    <m/>
    <m/>
    <n v="44996"/>
  </r>
  <r>
    <d v="2023-03-11T00:00:00"/>
    <d v="1899-12-30T10:30:00"/>
    <m/>
    <n v="6599"/>
    <n v="112617"/>
    <x v="2"/>
    <s v="S80"/>
    <s v="EXPRESS"/>
    <s v="J1094690"/>
    <s v="GLA5210"/>
    <s v="PAZ GOMEZ JOSE LUIS"/>
    <s v="YARIS"/>
    <s v="JFL"/>
    <d v="1899-12-30T10:45:00"/>
    <d v="1899-12-30T14:00:00"/>
    <s v="OMRG"/>
    <n v="2018"/>
    <m/>
    <x v="2"/>
    <x v="2"/>
    <x v="0"/>
    <m/>
    <m/>
    <m/>
    <m/>
    <m/>
    <n v="44996"/>
  </r>
  <r>
    <d v="2023-03-11T00:00:00"/>
    <d v="1899-12-30T10:30:00"/>
    <m/>
    <n v="0"/>
    <n v="112647"/>
    <x v="2"/>
    <s v="INST. ESPEJO RETROVISOR DERECHO (DPOK)"/>
    <m/>
    <s v="K1165866"/>
    <s v="GRC060D"/>
    <s v="MARTINEZ ZARATE EDUARDO"/>
    <s v="YARIS"/>
    <s v="ECAZA"/>
    <d v="1899-12-30T10:45:00"/>
    <d v="1899-12-30T14:00:00"/>
    <s v="CSN"/>
    <n v="2019"/>
    <m/>
    <x v="2"/>
    <x v="5"/>
    <x v="4"/>
    <d v="2023-03-13T00:00:00"/>
    <s v="Llamada y Whats"/>
    <s v="si"/>
    <s v="SE  OCUPO EN SU TRABAJO Y TUVO QUE REPROGRAMAR SU CITA."/>
    <d v="2023-03-09T00:00:00"/>
    <n v="2"/>
  </r>
  <r>
    <d v="2023-03-11T00:00:00"/>
    <d v="1899-12-30T11:00:00"/>
    <m/>
    <n v="1899"/>
    <n v="112568"/>
    <x v="2"/>
    <s v="S90"/>
    <s v="EXPRESS"/>
    <s v="JK022356"/>
    <s v="GPN476A"/>
    <s v="FLORES CERVANTES MA BERIDIANA"/>
    <s v="AVANZA"/>
    <s v="LALC"/>
    <d v="1899-12-30T11:30:00"/>
    <d v="1899-12-30T14:00:00"/>
    <s v="OMRG"/>
    <n v="2018"/>
    <m/>
    <x v="2"/>
    <x v="2"/>
    <x v="0"/>
    <m/>
    <m/>
    <m/>
    <m/>
    <m/>
    <n v="44996"/>
  </r>
  <r>
    <d v="2023-03-11T00:00:00"/>
    <d v="1899-12-30T11:00:00"/>
    <m/>
    <n v="2849"/>
    <n v="112614"/>
    <x v="1"/>
    <s v="S150 / A+B"/>
    <s v="EXPRESS"/>
    <s v="HP569090"/>
    <s v="NAR5671"/>
    <s v="TARRICONE VEGAS GABRIEL ALEJANDRO"/>
    <s v="COROLLA"/>
    <s v="JFL"/>
    <d v="1899-12-30T11:45:00"/>
    <d v="1899-12-30T14:00:00"/>
    <s v="OMRG / FTP"/>
    <n v="2017"/>
    <m/>
    <x v="2"/>
    <x v="3"/>
    <x v="0"/>
    <m/>
    <m/>
    <m/>
    <m/>
    <m/>
    <n v="44996"/>
  </r>
  <r>
    <d v="2023-03-11T00:00:00"/>
    <d v="1899-12-30T11:00:00"/>
    <m/>
    <n v="1899"/>
    <n v="112652"/>
    <x v="1"/>
    <s v="S70"/>
    <m/>
    <s v="JW784225"/>
    <s v="GNM514C"/>
    <s v="MARTINEZ DIAZ HUGO FERNANDO"/>
    <s v="RAV4"/>
    <s v="ECAZA"/>
    <d v="1899-12-30T12:15:00"/>
    <d v="1899-12-30T17:45:00"/>
    <s v="OMRG"/>
    <n v="2018"/>
    <m/>
    <x v="2"/>
    <x v="2"/>
    <x v="0"/>
    <m/>
    <m/>
    <m/>
    <m/>
    <m/>
    <n v="44996"/>
  </r>
  <r>
    <d v="2023-03-11T00:00:00"/>
    <d v="1899-12-30T11:30:00"/>
    <m/>
    <n v="3260"/>
    <n v="112678"/>
    <x v="1"/>
    <s v="S60"/>
    <m/>
    <s v="J0258662"/>
    <s v="GA3321B"/>
    <s v="GONZALEZ MALDONADO AGUSTIN"/>
    <s v="HILUX"/>
    <s v="JFL"/>
    <d v="1899-12-30T11:45:00"/>
    <d v="1899-12-30T16:30:00"/>
    <s v="CSN"/>
    <n v="2018"/>
    <m/>
    <x v="2"/>
    <x v="3"/>
    <x v="0"/>
    <m/>
    <m/>
    <m/>
    <m/>
    <m/>
    <n v="44996"/>
  </r>
  <r>
    <d v="2023-03-11T00:00:00"/>
    <d v="1899-12-30T11:30:00"/>
    <m/>
    <n v="5330"/>
    <n v="112681"/>
    <x v="0"/>
    <s v="S120"/>
    <s v="EXPRESS"/>
    <s v="G3509162"/>
    <s v="GVS1339"/>
    <s v="THIRION GRETA MARIA DEL RAYO"/>
    <s v="PRIUS16-"/>
    <s v="ECAZA"/>
    <d v="1899-12-30T12:30:00"/>
    <d v="1899-12-30T14:30:00"/>
    <s v="OMRG"/>
    <n v="2016"/>
    <m/>
    <x v="2"/>
    <x v="3"/>
    <x v="0"/>
    <m/>
    <m/>
    <m/>
    <m/>
    <m/>
    <n v="44996"/>
  </r>
  <r>
    <d v="2023-03-11T00:00:00"/>
    <d v="1899-12-30T11:30:00"/>
    <m/>
    <n v="1899"/>
    <n v="112682"/>
    <x v="0"/>
    <s v="S50"/>
    <m/>
    <s v="L1205214"/>
    <s v="GMD262C"/>
    <s v="CABRERA GARCIA JOSE RUBEN"/>
    <s v="YARIS"/>
    <s v="LALC"/>
    <d v="1899-12-30T12:45:00"/>
    <d v="1899-12-30T15:00:00"/>
    <s v="AC"/>
    <n v="2020"/>
    <m/>
    <x v="2"/>
    <x v="3"/>
    <x v="0"/>
    <m/>
    <m/>
    <m/>
    <m/>
    <m/>
    <n v="44996"/>
  </r>
  <r>
    <d v="2023-03-13T00:00:00"/>
    <d v="1899-12-30T08:00:00"/>
    <m/>
    <n v="1899"/>
    <n v="111949"/>
    <x v="1"/>
    <s v="S30"/>
    <m/>
    <s v="NP283682"/>
    <s v="GGW951E"/>
    <s v="TRANSPORTES HBG SA DE CV"/>
    <s v="COROLLA"/>
    <s v="ECAZA"/>
    <d v="1899-12-30T08:15:00"/>
    <d v="1899-12-30T14:00:00"/>
    <s v="FTP"/>
    <n v="2022"/>
    <m/>
    <x v="2"/>
    <x v="2"/>
    <x v="0"/>
    <m/>
    <m/>
    <m/>
    <m/>
    <m/>
    <n v="44998"/>
  </r>
  <r>
    <d v="2023-03-13T00:00:00"/>
    <d v="1899-12-30T08:00:00"/>
    <m/>
    <n v="1899"/>
    <n v="112616"/>
    <x v="3"/>
    <s v="S70"/>
    <m/>
    <n v="91323313"/>
    <s v="GVY407D"/>
    <s v="RAMIREZ DIAZ RODOLFO"/>
    <s v="YARIS"/>
    <s v="JFL"/>
    <d v="1899-12-30T08:30:00"/>
    <d v="1899-12-30T12:00:00"/>
    <s v="AC"/>
    <n v="2009"/>
    <m/>
    <x v="2"/>
    <x v="2"/>
    <x v="0"/>
    <m/>
    <m/>
    <m/>
    <m/>
    <m/>
    <n v="44998"/>
  </r>
  <r>
    <d v="2023-03-13T00:00:00"/>
    <d v="1899-12-30T08:15:00"/>
    <m/>
    <n v="3260"/>
    <n v="112586"/>
    <x v="2"/>
    <s v="S60"/>
    <s v="EXPRESS"/>
    <s v="LK007057"/>
    <s v="GHM813C"/>
    <s v="RODRIGUEZ VILLAFAñA EFREN JR"/>
    <s v="AVANZA"/>
    <s v="LALC"/>
    <d v="1899-12-30T08:30:00"/>
    <d v="1899-12-30T11:00:00"/>
    <s v="OMRG"/>
    <n v="2020"/>
    <m/>
    <x v="2"/>
    <x v="3"/>
    <x v="0"/>
    <m/>
    <m/>
    <m/>
    <m/>
    <m/>
    <n v="44998"/>
  </r>
  <r>
    <d v="2023-03-13T00:00:00"/>
    <d v="1899-12-30T08:15:00"/>
    <m/>
    <n v="0"/>
    <n v="112618"/>
    <x v="3"/>
    <s v="REEMP. G0P / REEMP E0M / REEMP E0L / INSP C0M"/>
    <s v="CAMPAÑA"/>
    <n v="91323313"/>
    <s v="GVY407D"/>
    <s v="RAMIREZ DIAZ RODOLFO"/>
    <s v="YARIS"/>
    <s v="JFL"/>
    <d v="1899-12-30T08:30:00"/>
    <d v="1899-12-30T12:00:00"/>
    <s v="AC"/>
    <n v="2009"/>
    <m/>
    <x v="2"/>
    <x v="3"/>
    <x v="0"/>
    <m/>
    <m/>
    <m/>
    <m/>
    <m/>
    <n v="44998"/>
  </r>
  <r>
    <d v="2023-03-13T00:00:00"/>
    <d v="1899-12-30T08:15:00"/>
    <m/>
    <n v="1899"/>
    <n v="112675"/>
    <x v="2"/>
    <s v="S230"/>
    <m/>
    <s v="K6199351"/>
    <s v="27RC5L"/>
    <s v="TURISMOS PEJO TUR SA DE CV"/>
    <s v="HIACE"/>
    <s v="ECAZA"/>
    <d v="1899-12-30T08:30:00"/>
    <d v="1899-12-30T11:00:00"/>
    <s v="CAAA"/>
    <n v="2019"/>
    <m/>
    <x v="2"/>
    <x v="2"/>
    <x v="0"/>
    <m/>
    <m/>
    <m/>
    <m/>
    <m/>
    <n v="44998"/>
  </r>
  <r>
    <d v="2023-03-13T00:00:00"/>
    <d v="1899-12-30T08:30:00"/>
    <m/>
    <n v="6280"/>
    <n v="112603"/>
    <x v="1"/>
    <s v="S40 / DIAG. RUIDO EN PARTE DELANTEA IZQ DE LA UNIDAD / DIAG. CONFIG TELEFONO HUAWEI / CAMBIO DE PARABRISAS (H Y P)"/>
    <m/>
    <s v="MU012536"/>
    <s v="67L058"/>
    <s v="TORTILLAS MEXWRAPS SA DE CV"/>
    <s v="RAV419-"/>
    <s v="JFL"/>
    <d v="1899-12-30T09:00:00"/>
    <s v="DIAG"/>
    <s v="FTP / JOAM"/>
    <n v="2021"/>
    <m/>
    <x v="2"/>
    <x v="2"/>
    <x v="0"/>
    <m/>
    <m/>
    <m/>
    <m/>
    <m/>
    <n v="44998"/>
  </r>
  <r>
    <d v="2023-03-13T00:00:00"/>
    <d v="1899-12-30T08:30:00"/>
    <m/>
    <n v="0"/>
    <n v="112654"/>
    <x v="2"/>
    <s v="DPOK: INST DE VICERAS IZQ Y DERECHA"/>
    <m/>
    <s v="CW135835"/>
    <s v="GBK118C"/>
    <s v="ALVARADO JUAN FRANCISCO JAVIER"/>
    <s v="RAV4"/>
    <s v="ECAZA"/>
    <d v="1899-12-30T09:00:00"/>
    <d v="1899-12-30T14:00:00"/>
    <s v="GALC"/>
    <n v="2012"/>
    <m/>
    <x v="2"/>
    <x v="3"/>
    <x v="0"/>
    <m/>
    <m/>
    <m/>
    <m/>
    <m/>
    <n v="44998"/>
  </r>
  <r>
    <d v="2023-03-13T00:00:00"/>
    <d v="1899-12-30T08:30:00"/>
    <m/>
    <n v="5330"/>
    <n v="112663"/>
    <x v="2"/>
    <s v="S40"/>
    <m/>
    <s v="M1144116"/>
    <s v="67L366"/>
    <s v="YINSHAN SA DE CV"/>
    <s v="PRIUS C"/>
    <s v="LALC"/>
    <d v="1899-12-30T09:15:00"/>
    <d v="1899-12-30T12:00:00"/>
    <s v="CAAA"/>
    <n v="2021"/>
    <m/>
    <x v="2"/>
    <x v="2"/>
    <x v="0"/>
    <m/>
    <m/>
    <m/>
    <m/>
    <m/>
    <n v="44998"/>
  </r>
  <r>
    <d v="2023-03-13T00:00:00"/>
    <d v="1899-12-30T08:45:00"/>
    <m/>
    <n v="1899"/>
    <n v="112660"/>
    <x v="1"/>
    <s v="S30"/>
    <s v="EXPRESS"/>
    <s v="LK011465"/>
    <s v="GSV634C"/>
    <s v="GOMEZ PORTUGAL ANTILLON JAIME"/>
    <s v="AVANZA"/>
    <s v="JFL"/>
    <d v="1899-12-30T09:00:00"/>
    <d v="1899-12-30T11:00:00"/>
    <s v="OMRG"/>
    <n v="2020"/>
    <m/>
    <x v="2"/>
    <x v="3"/>
    <x v="0"/>
    <m/>
    <m/>
    <m/>
    <m/>
    <m/>
    <n v="44998"/>
  </r>
  <r>
    <d v="2023-03-13T00:00:00"/>
    <d v="1899-12-30T08:45:00"/>
    <m/>
    <n v="4210"/>
    <n v="112676"/>
    <x v="1"/>
    <s v="S60 / A Y B"/>
    <m/>
    <s v="M1230419"/>
    <s v="GSU876E"/>
    <s v="RTV TECH SAS DE CV"/>
    <s v="YARIS"/>
    <s v="ECAZA"/>
    <d v="1899-12-30T10:15:00"/>
    <d v="1899-12-30T15:00:00"/>
    <s v="CAAA"/>
    <n v="2021"/>
    <m/>
    <x v="2"/>
    <x v="2"/>
    <x v="0"/>
    <m/>
    <m/>
    <m/>
    <m/>
    <m/>
    <n v="44998"/>
  </r>
  <r>
    <d v="2023-03-13T00:00:00"/>
    <d v="1899-12-30T08:45:00"/>
    <m/>
    <n v="3260"/>
    <n v="112705"/>
    <x v="3"/>
    <s v="S20"/>
    <s v="EXPRESS"/>
    <s v="NJ015120"/>
    <s v="GMD233E"/>
    <s v="MORALES FRANCO VICTOR"/>
    <s v="RAIZE"/>
    <s v="LALC"/>
    <d v="1899-12-30T13:00:00"/>
    <d v="1899-12-30T17:00:00"/>
    <s v="OMRG"/>
    <n v="2022"/>
    <m/>
    <x v="2"/>
    <x v="2"/>
    <x v="0"/>
    <m/>
    <m/>
    <m/>
    <m/>
    <m/>
    <n v="44998"/>
  </r>
  <r>
    <d v="2023-03-13T00:00:00"/>
    <d v="1899-12-30T09:00:00"/>
    <m/>
    <n v="3260"/>
    <n v="112527"/>
    <x v="2"/>
    <s v="S20"/>
    <s v="EXPRESS"/>
    <s v="NJ028923"/>
    <s v="GMZ994E"/>
    <s v="GRUPO LA SIESTA DIVERSIONES Y SERVICIOS"/>
    <s v="RAIZE"/>
    <s v="ECAZA"/>
    <d v="1899-12-30T09:40:00"/>
    <d v="1899-12-30T14:00:00"/>
    <s v="OMRG"/>
    <n v="2022"/>
    <m/>
    <x v="2"/>
    <x v="2"/>
    <x v="0"/>
    <m/>
    <m/>
    <m/>
    <m/>
    <m/>
    <n v="44998"/>
  </r>
  <r>
    <d v="2023-03-13T00:00:00"/>
    <d v="1899-12-30T09:00:00"/>
    <m/>
    <n v="1899"/>
    <n v="112575"/>
    <x v="0"/>
    <s v="S90"/>
    <s v="EXPRESS"/>
    <s v="FS587369"/>
    <s v="GYG680A"/>
    <s v="CASIQUE GUERRERO ALICIA"/>
    <s v="SIENNA"/>
    <s v="LALC"/>
    <d v="1899-12-30T09:20:00"/>
    <d v="1899-12-30T11:30:00"/>
    <s v="OMRG"/>
    <n v="2015"/>
    <m/>
    <x v="2"/>
    <x v="2"/>
    <x v="0"/>
    <m/>
    <m/>
    <m/>
    <m/>
    <m/>
    <n v="44998"/>
  </r>
  <r>
    <d v="2023-03-13T00:00:00"/>
    <d v="1899-12-30T09:00:00"/>
    <m/>
    <n v="1899"/>
    <n v="112630"/>
    <x v="3"/>
    <s v="S30"/>
    <m/>
    <s v="N1418749"/>
    <s v="JX50001"/>
    <s v="ELEMENT FLEET MANAGEMENT CORPORATION MEX"/>
    <s v="EHILUX"/>
    <s v="JFL"/>
    <d v="1899-12-30T09:15:00"/>
    <d v="1899-12-30T13:00:00"/>
    <s v="AC"/>
    <n v="2022"/>
    <m/>
    <x v="2"/>
    <x v="3"/>
    <x v="0"/>
    <m/>
    <m/>
    <m/>
    <m/>
    <m/>
    <n v="44998"/>
  </r>
  <r>
    <d v="2023-03-13T00:00:00"/>
    <d v="1899-12-30T09:30:00"/>
    <m/>
    <n v="0"/>
    <n v="112631"/>
    <x v="2"/>
    <s v="INST. PROTECTOR DE CATALIZADOR"/>
    <m/>
    <s v="G0169265"/>
    <s v="NW6023B"/>
    <s v="VITERRA Y ASOCIADOS SA DE CV"/>
    <s v="HILUX"/>
    <s v="ECAZA"/>
    <d v="1899-12-30T10:00:00"/>
    <d v="1899-12-30T18:00:00"/>
    <s v="GALC"/>
    <n v="2016"/>
    <m/>
    <x v="2"/>
    <x v="2"/>
    <x v="0"/>
    <m/>
    <m/>
    <m/>
    <m/>
    <m/>
    <n v="44998"/>
  </r>
  <r>
    <d v="2023-03-13T00:00:00"/>
    <d v="1899-12-30T09:30:00"/>
    <m/>
    <n v="5330"/>
    <n v="112645"/>
    <x v="2"/>
    <s v="S40"/>
    <m/>
    <s v="MW164942"/>
    <s v="UNE631F"/>
    <s v="ARIZA DE MEXICO, S.A. DE C.V."/>
    <s v="RAV419-"/>
    <s v="LALC"/>
    <d v="1899-12-30T10:00:00"/>
    <d v="1899-12-30T14:00:00"/>
    <s v="AC"/>
    <n v="2021"/>
    <m/>
    <x v="2"/>
    <x v="3"/>
    <x v="0"/>
    <m/>
    <m/>
    <m/>
    <m/>
    <m/>
    <n v="44998"/>
  </r>
  <r>
    <d v="2023-03-13T00:00:00"/>
    <d v="1899-12-30T09:30:00"/>
    <m/>
    <n v="1899"/>
    <n v="112655"/>
    <x v="2"/>
    <s v="S70"/>
    <s v="EXPRESS"/>
    <s v="LK008457"/>
    <s v="G15FVU"/>
    <s v="GONZALEZ HERNANDEZ ARTURO"/>
    <s v="AVANZA"/>
    <s v="JFL"/>
    <d v="1899-12-30T10:10:00"/>
    <d v="1899-12-30T14:00:00"/>
    <s v="OMRG"/>
    <n v="2020"/>
    <m/>
    <x v="2"/>
    <x v="3"/>
    <x v="0"/>
    <m/>
    <m/>
    <m/>
    <m/>
    <m/>
    <n v="44998"/>
  </r>
  <r>
    <d v="2023-03-13T00:00:00"/>
    <d v="1899-12-30T09:45:00"/>
    <m/>
    <n v="0"/>
    <n v="112679"/>
    <x v="1"/>
    <s v="INST. HORQUILLAS DER E IZQ, RUEDA DE DISCO, KIT BRAKER, BANDA ACC, CUCHILLAS LIMPIAPARABRISAS IZQ Y DER, CUBRE POLVO FLECHA IZQ., JUEGO BAL DEL, ACOPLAMIENTO EN DISCO, EMPAQUE Y ENTRADA DE AGUA, , ANTICONGELANTE."/>
    <s v="SERV. MOVIL"/>
    <n v="75034165"/>
    <s v="GVP059D"/>
    <s v="INSTITUTO MARIA DEL REFUGIO"/>
    <s v="YARIS"/>
    <s v="JFL"/>
    <s v="MOV"/>
    <s v="SMA"/>
    <s v="CEPE"/>
    <n v="2007"/>
    <m/>
    <x v="2"/>
    <x v="3"/>
    <x v="0"/>
    <m/>
    <m/>
    <m/>
    <m/>
    <m/>
    <n v="44998"/>
  </r>
  <r>
    <d v="2023-03-13T00:00:00"/>
    <d v="1899-12-30T10:00:00"/>
    <m/>
    <n v="1899"/>
    <n v="112576"/>
    <x v="1"/>
    <s v="S110"/>
    <s v="EXPRESS"/>
    <s v="GY109483"/>
    <s v="GWA241D"/>
    <s v="HERRERA SANCHEZ CLAUDIA VERONICA"/>
    <s v="YARIS R"/>
    <s v="LALC"/>
    <d v="1899-12-30T10:00:00"/>
    <d v="1899-12-30T14:00:00"/>
    <s v="OMRG"/>
    <n v="2016"/>
    <m/>
    <x v="2"/>
    <x v="2"/>
    <x v="0"/>
    <m/>
    <m/>
    <m/>
    <m/>
    <m/>
    <n v="44998"/>
  </r>
  <r>
    <d v="2023-03-13T00:00:00"/>
    <d v="1899-12-30T10:00:00"/>
    <m/>
    <n v="835.2"/>
    <n v="112604"/>
    <x v="1"/>
    <s v="DIAG. RUIDO AL FRENAR (BALATAS TRASERAS)"/>
    <m/>
    <s v="H0249553"/>
    <s v="GE7351B"/>
    <s v="GLOBAL CONTAINERS SA DE CV"/>
    <s v="HILUX"/>
    <s v="JFL"/>
    <d v="1899-12-30T13:00:00"/>
    <s v="DIAG"/>
    <s v="FTP / JOAM"/>
    <n v="2017"/>
    <m/>
    <x v="2"/>
    <x v="3"/>
    <x v="0"/>
    <m/>
    <m/>
    <m/>
    <m/>
    <m/>
    <n v="44998"/>
  </r>
  <r>
    <d v="2023-03-13T00:00:00"/>
    <d v="1899-12-30T10:00:00"/>
    <m/>
    <n v="2849"/>
    <n v="112644"/>
    <x v="2"/>
    <s v="S30 / A Y B"/>
    <s v="EXPRESS"/>
    <s v="KR071279"/>
    <s v="UMM363H"/>
    <s v="ATSHUSHI KOBORI"/>
    <s v="CHR"/>
    <s v="ECAZA"/>
    <d v="1899-12-30T10:50:00"/>
    <d v="1899-12-30T14:00:00"/>
    <s v="OMRG / CAAA"/>
    <n v="2019"/>
    <m/>
    <x v="2"/>
    <x v="1"/>
    <x v="4"/>
    <d v="2023-03-13T00:00:00"/>
    <s v="whats"/>
    <s v="si"/>
    <s v="POR MOTIVOS DE SALUD , TUVO QUE REPROGRAMAR SU CITA."/>
    <d v="2023-03-09T00:00:00"/>
    <n v="4"/>
  </r>
  <r>
    <d v="2023-03-13T00:00:00"/>
    <d v="1899-12-30T10:15:00"/>
    <m/>
    <n v="1899"/>
    <n v="112711"/>
    <x v="0"/>
    <s v="S50"/>
    <s v="SERV. MOVIL"/>
    <s v="L1633696"/>
    <s v="SP"/>
    <s v="ROSAS RANGEL JOSE EFREN"/>
    <s v="PRIUS C"/>
    <s v="LALC"/>
    <s v="MOV"/>
    <s v="SMA"/>
    <s v="CEPE"/>
    <n v="2020"/>
    <m/>
    <x v="2"/>
    <x v="3"/>
    <x v="0"/>
    <m/>
    <m/>
    <m/>
    <m/>
    <m/>
    <n v="44998"/>
  </r>
  <r>
    <d v="2023-03-13T00:00:00"/>
    <d v="1899-12-30T10:30:00"/>
    <m/>
    <n v="0"/>
    <n v="112658"/>
    <x v="2"/>
    <s v="DPOK: INST. CILINDRO DE PTA DEL IZQ Y CODIFICACIÓN"/>
    <m/>
    <s v="L1638619"/>
    <s v="NVB1697"/>
    <s v="PRAXAIR MEXICO S DE RL DE CV"/>
    <s v="PRIUS C"/>
    <s v="ECAZA"/>
    <d v="1899-12-30T11:30:00"/>
    <d v="1899-12-30T17:00:00"/>
    <s v="AC"/>
    <n v="2020"/>
    <m/>
    <x v="2"/>
    <x v="1"/>
    <x v="4"/>
    <d v="2023-03-13T00:00:00"/>
    <s v="whats"/>
    <s v="si"/>
    <s v="SALIO FUERAS DE LA CIUDAD Y NO ALCANZO A LLEGAR A SU CITA"/>
    <d v="2023-03-09T00:00:00"/>
    <n v="4"/>
  </r>
  <r>
    <d v="2023-03-13T00:00:00"/>
    <d v="1899-12-30T10:30:00"/>
    <m/>
    <n v="7549"/>
    <n v="112685"/>
    <x v="3"/>
    <s v="S320 / A Y B"/>
    <s v="EXPRESS"/>
    <s v="J0257978"/>
    <s v="GH5392C"/>
    <s v="AGROSERVICIOS NIETO"/>
    <s v="HILUX"/>
    <s v="JFL"/>
    <d v="1899-12-30T11:30:00"/>
    <d v="1899-12-30T16:00:00"/>
    <s v="OMRG / CAAA"/>
    <n v="2018"/>
    <m/>
    <x v="2"/>
    <x v="2"/>
    <x v="0"/>
    <m/>
    <m/>
    <m/>
    <m/>
    <m/>
    <n v="44998"/>
  </r>
  <r>
    <d v="2023-03-13T00:00:00"/>
    <d v="1899-12-30T11:00:00"/>
    <m/>
    <n v="3260"/>
    <n v="112684"/>
    <x v="1"/>
    <s v="S20"/>
    <s v="EXPRESS"/>
    <s v="M1214079"/>
    <s v="SP"/>
    <s v="ZARATE CISNEROS OSWALDO"/>
    <s v="YARIS"/>
    <s v="ECAZA"/>
    <d v="1899-12-30T11:10:00"/>
    <d v="1899-12-30T14:00:00"/>
    <s v="OMRG"/>
    <n v="2021"/>
    <m/>
    <x v="2"/>
    <x v="3"/>
    <x v="0"/>
    <m/>
    <m/>
    <m/>
    <m/>
    <m/>
    <n v="44998"/>
  </r>
  <r>
    <d v="2023-03-13T00:00:00"/>
    <d v="1899-12-30T11:30:00"/>
    <m/>
    <n v="1899"/>
    <n v="112692"/>
    <x v="0"/>
    <s v="S70"/>
    <m/>
    <s v="MK021189"/>
    <s v="GLU938E"/>
    <s v="RAMIREZ GOMEZ DANIELA"/>
    <s v="AVANZA"/>
    <s v="JFL"/>
    <d v="1899-12-30T12:15:00"/>
    <d v="1899-12-30T16:00:00"/>
    <s v="AC"/>
    <n v="2021"/>
    <m/>
    <x v="2"/>
    <x v="3"/>
    <x v="0"/>
    <m/>
    <m/>
    <m/>
    <m/>
    <m/>
    <n v="44998"/>
  </r>
  <r>
    <d v="2023-03-13T00:00:00"/>
    <d v="1899-12-30T11:30:00"/>
    <m/>
    <n v="5330"/>
    <n v="112709"/>
    <x v="2"/>
    <s v="S280"/>
    <s v="EXPRESS"/>
    <s v="K0264823"/>
    <s v="FZ2975C"/>
    <s v="AHERN INTERNACIONAL DE MEXICO S.A. DE C."/>
    <s v="HILUX"/>
    <s v="ECAZA"/>
    <d v="1899-12-30T13:30:00"/>
    <d v="1899-12-30T17:00:00"/>
    <s v="OMRG"/>
    <n v="2019"/>
    <m/>
    <x v="2"/>
    <x v="3"/>
    <x v="0"/>
    <m/>
    <m/>
    <m/>
    <m/>
    <m/>
    <n v="44998"/>
  </r>
  <r>
    <d v="2023-03-13T00:00:00"/>
    <d v="1899-12-30T12:00:00"/>
    <m/>
    <n v="1899"/>
    <n v="112706"/>
    <x v="0"/>
    <s v="S70"/>
    <s v="EXPRESS"/>
    <s v="J3076861"/>
    <s v="63L802"/>
    <s v="GUEVARA MA. JUANA"/>
    <s v="PRIUS16-"/>
    <s v="LALC"/>
    <d v="1899-12-30T12:30:00"/>
    <d v="1899-12-30T17:00:00"/>
    <s v="OMRG"/>
    <n v="2018"/>
    <m/>
    <x v="2"/>
    <x v="2"/>
    <x v="0"/>
    <m/>
    <m/>
    <m/>
    <m/>
    <m/>
    <n v="44998"/>
  </r>
  <r>
    <d v="2023-03-13T00:00:00"/>
    <d v="1899-12-30T12:30:00"/>
    <m/>
    <n v="835.2"/>
    <n v="112664"/>
    <x v="2"/>
    <s v="DIAG. TESTIGO ENCENDIDO (ABS)"/>
    <m/>
    <s v="HS771683"/>
    <s v="YYF271C"/>
    <s v="TEXTILES AGRICOLAS SA DE CV"/>
    <s v="SIENNA"/>
    <s v="LALC"/>
    <d v="1899-12-30T15:30:00"/>
    <s v="DIAG"/>
    <s v="GALC"/>
    <n v="2017"/>
    <m/>
    <x v="2"/>
    <x v="1"/>
    <x v="4"/>
    <d v="2023-03-13T00:00:00"/>
    <s v="Llamada y Whats"/>
    <s v="si"/>
    <s v="EL OPERARIO OCPO LA UNIDAD Y ALCANZO A TRAERLA A SU CITA"/>
    <d v="2023-03-09T00:00:00"/>
    <n v="4"/>
  </r>
  <r>
    <d v="2023-03-13T00:00:00"/>
    <d v="1899-12-30T13:00:00"/>
    <m/>
    <n v="8532"/>
    <n v="112720"/>
    <x v="2"/>
    <s v="S30 / REEMP BALATAS DELANTERAS Y TRASERAS"/>
    <m/>
    <s v="FP182970"/>
    <s v="GVX513B"/>
    <s v="QUINTANILLA SANCHEZ JOSE"/>
    <s v="COROLLA"/>
    <s v="ECAZA"/>
    <d v="1899-12-30T14:00:00"/>
    <d v="1899-12-30T17:00:00"/>
    <s v="AC"/>
    <n v="2015"/>
    <m/>
    <x v="2"/>
    <x v="3"/>
    <x v="0"/>
    <m/>
    <m/>
    <m/>
    <m/>
    <m/>
    <n v="44998"/>
  </r>
  <r>
    <d v="2023-03-13T00:00:00"/>
    <d v="1899-12-30T13:30:00"/>
    <m/>
    <n v="1899"/>
    <n v="112724"/>
    <x v="0"/>
    <s v="S30"/>
    <s v="EXPRESS"/>
    <s v="N1323050"/>
    <s v="JX08467"/>
    <s v="VILLEGAS IÑIGUEZ VANESSA"/>
    <s v="HILUX"/>
    <s v="LALC"/>
    <d v="1899-12-30T14:10:00"/>
    <d v="1899-12-30T17:00:00"/>
    <s v="OMRG"/>
    <n v="2022"/>
    <m/>
    <x v="2"/>
    <x v="3"/>
    <x v="0"/>
    <m/>
    <m/>
    <m/>
    <m/>
    <m/>
    <n v="44998"/>
  </r>
  <r>
    <d v="2023-03-13T00:00:00"/>
    <d v="1899-12-30T14:30:00"/>
    <m/>
    <n v="5330"/>
    <n v="112688"/>
    <x v="2"/>
    <s v="S40"/>
    <m/>
    <s v="M1314116"/>
    <s v="GL3950B"/>
    <s v="LEON CHAVEZ NORA ELIA"/>
    <s v="HILUX"/>
    <s v="JFL"/>
    <d v="1899-12-30T15:00:00"/>
    <d v="1899-12-30T18:00:00"/>
    <s v="CAAA"/>
    <n v="2021"/>
    <m/>
    <x v="2"/>
    <x v="2"/>
    <x v="0"/>
    <m/>
    <m/>
    <m/>
    <m/>
    <m/>
    <n v="44998"/>
  </r>
  <r>
    <d v="2023-03-13T00:00:00"/>
    <d v="1899-12-30T15:00:00"/>
    <m/>
    <n v="835.2"/>
    <n v="112712"/>
    <x v="0"/>
    <s v="DIAG. TESTIGO ENCENDIDO (CTE. NO SUPO EXPLICAR QUÉ TESTIGO ES Y TAMPOCO ENVIÓ IMAGEN)"/>
    <m/>
    <s v="LK010751"/>
    <s v="GRD634D"/>
    <s v="BERMEJO MORA MARIA ELENA"/>
    <s v="AVANZA"/>
    <s v="JFL"/>
    <d v="1899-12-30T16:00:00"/>
    <s v="DIAG"/>
    <s v="FTP / JOAM"/>
    <n v="2020"/>
    <m/>
    <x v="2"/>
    <x v="2"/>
    <x v="0"/>
    <m/>
    <m/>
    <m/>
    <m/>
    <m/>
    <n v="44998"/>
  </r>
  <r>
    <d v="2023-03-13T00:00:00"/>
    <d v="1899-12-30T15:30:00"/>
    <m/>
    <n v="1899"/>
    <n v="112656"/>
    <x v="2"/>
    <s v="S130"/>
    <s v="EXPRESS"/>
    <s v="HW557880"/>
    <s v="GJG313C"/>
    <s v="AVILA ORTA ENRIQUE"/>
    <s v="RAV4"/>
    <s v="ECAZA"/>
    <d v="1899-12-30T16:00:00"/>
    <d v="1899-12-30T18:00:00"/>
    <s v="OMRG"/>
    <n v="2017"/>
    <m/>
    <x v="2"/>
    <x v="2"/>
    <x v="0"/>
    <m/>
    <m/>
    <m/>
    <m/>
    <m/>
    <n v="44998"/>
  </r>
  <r>
    <d v="2023-03-14T00:00:00"/>
    <d v="1899-12-30T07:30:00"/>
    <m/>
    <n v="0"/>
    <s v="S-143211"/>
    <x v="1"/>
    <s v="INST. DE FLECHA IZQ Y DER / RETENES (RECIBE SUSI)"/>
    <m/>
    <s v="FS610248"/>
    <s v="PBR1488"/>
    <s v="LAGUNAS RUIZ JOSE DANTE"/>
    <s v="SIENNA"/>
    <s v="JFL"/>
    <d v="1899-12-30T08:00:00"/>
    <d v="1899-12-30T16:00:00"/>
    <s v="FTP"/>
    <n v="2015"/>
    <m/>
    <x v="2"/>
    <x v="0"/>
    <x v="0"/>
    <m/>
    <m/>
    <m/>
    <m/>
    <m/>
    <n v="44999"/>
  </r>
  <r>
    <d v="2023-03-14T00:00:00"/>
    <d v="1899-12-30T07:45:00"/>
    <m/>
    <n v="0"/>
    <n v="112695"/>
    <x v="2"/>
    <s v="INST. LODERA DELANTERA LADO DERECHO (RECIBE SUSI)"/>
    <m/>
    <s v="MJ003168"/>
    <s v="65L438"/>
    <s v="AGUILARES SPR DE RL"/>
    <s v="COROLLA HV"/>
    <s v="JFL"/>
    <d v="1899-12-30T08:00:00"/>
    <d v="1899-12-30T11:00:00"/>
    <s v="CAAA"/>
    <n v="2021"/>
    <m/>
    <x v="2"/>
    <x v="3"/>
    <x v="0"/>
    <m/>
    <m/>
    <m/>
    <m/>
    <m/>
    <n v="44999"/>
  </r>
  <r>
    <d v="2023-03-14T00:00:00"/>
    <d v="1899-12-30T08:00:00"/>
    <m/>
    <n v="1899"/>
    <n v="112687"/>
    <x v="0"/>
    <s v="S30"/>
    <m/>
    <s v="L1185468"/>
    <s v="GPM207B"/>
    <s v="ARREGUIN RIZO JAVIER"/>
    <s v="YARIS"/>
    <s v="LALC"/>
    <d v="1899-12-30T08:30:00"/>
    <d v="1899-12-30T11:00:00"/>
    <s v="AC"/>
    <n v="2020"/>
    <m/>
    <x v="2"/>
    <x v="2"/>
    <x v="0"/>
    <m/>
    <m/>
    <m/>
    <m/>
    <m/>
    <n v="44999"/>
  </r>
  <r>
    <d v="2023-03-14T00:00:00"/>
    <d v="1899-12-30T08:00:00"/>
    <m/>
    <n v="3260"/>
    <n v="112696"/>
    <x v="0"/>
    <s v="S20"/>
    <s v="EXPRESS"/>
    <s v="N1248727"/>
    <s v="GRS035E"/>
    <s v="HARINERA LOS PIRINEOS S.A. DE C.V."/>
    <s v="YARIS"/>
    <s v="ECAZA"/>
    <d v="1899-12-30T08:30:00"/>
    <d v="1899-12-30T12:00:00"/>
    <s v="OMRG"/>
    <n v="2022"/>
    <m/>
    <x v="2"/>
    <x v="2"/>
    <x v="0"/>
    <m/>
    <m/>
    <m/>
    <m/>
    <m/>
    <n v="44999"/>
  </r>
  <r>
    <d v="2023-03-14T00:00:00"/>
    <d v="1899-12-30T08:00:00"/>
    <m/>
    <n v="0"/>
    <n v="112690"/>
    <x v="1"/>
    <s v="INST. AMORTIGUADORES DELANTEROS Y TRASEROS / ALINEACIÓN (CANALIZAR CON H Y P POR DETALLES EN PINTURA)"/>
    <m/>
    <s v="GM025271"/>
    <s v="GR04299"/>
    <s v="CANO OROPEZA FLORENCIO"/>
    <s v="TACOMA"/>
    <s v="JFL"/>
    <d v="1899-12-30T09:00:00"/>
    <d v="1899-12-30T18:00:00"/>
    <s v="GALC"/>
    <n v="2016"/>
    <m/>
    <x v="2"/>
    <x v="2"/>
    <x v="0"/>
    <m/>
    <m/>
    <m/>
    <m/>
    <m/>
    <n v="44999"/>
  </r>
  <r>
    <d v="2023-03-14T00:00:00"/>
    <d v="1899-12-30T08:15:00"/>
    <m/>
    <n v="0"/>
    <n v="112691"/>
    <x v="1"/>
    <s v="INSP. 21TD03"/>
    <s v="CAMPAÑA"/>
    <s v="GM025271"/>
    <s v="GR04299"/>
    <s v="CANO OROPEZA FLORENCIO"/>
    <s v="TACOMA"/>
    <s v="JFL"/>
    <d v="1899-12-30T14:00:00"/>
    <d v="1899-12-30T18:00:00"/>
    <s v="GALC"/>
    <n v="2016"/>
    <m/>
    <x v="2"/>
    <x v="2"/>
    <x v="0"/>
    <m/>
    <m/>
    <m/>
    <m/>
    <m/>
    <n v="44999"/>
  </r>
  <r>
    <d v="2023-03-14T00:00:00"/>
    <d v="1899-12-30T08:15:00"/>
    <m/>
    <n v="2699"/>
    <n v="112737"/>
    <x v="0"/>
    <s v="S70 / A Y B (800.00)"/>
    <m/>
    <s v="LK011152"/>
    <s v="GUB528C"/>
    <s v="NORIEGA PEREZ CLAUDIA JAZHEL"/>
    <s v="AVANZA"/>
    <s v="LALC"/>
    <d v="1899-12-30T09:15:00"/>
    <d v="1899-12-30T12:00:00"/>
    <s v="AC"/>
    <n v="2020"/>
    <m/>
    <x v="2"/>
    <x v="2"/>
    <x v="0"/>
    <m/>
    <m/>
    <m/>
    <m/>
    <m/>
    <n v="44999"/>
  </r>
  <r>
    <d v="2023-03-14T00:00:00"/>
    <d v="1899-12-30T08:15:00"/>
    <m/>
    <n v="3260"/>
    <n v="112738"/>
    <x v="3"/>
    <s v="S20"/>
    <m/>
    <s v="MS068030"/>
    <s v="GND242E"/>
    <s v="NOLASCO CARRANCO JOSE RAMIRO"/>
    <s v="HIGHLANDER"/>
    <s v="ECAZA"/>
    <d v="1899-12-30T10:00:00"/>
    <d v="1899-12-30T14:00:00"/>
    <s v="AC"/>
    <n v="2021"/>
    <m/>
    <x v="2"/>
    <x v="2"/>
    <x v="0"/>
    <m/>
    <m/>
    <m/>
    <m/>
    <m/>
    <n v="44999"/>
  </r>
  <r>
    <d v="2023-03-14T00:00:00"/>
    <d v="1899-12-30T08:30:00"/>
    <m/>
    <n v="3260"/>
    <n v="112640"/>
    <x v="0"/>
    <s v="S20"/>
    <s v="EXPRESS"/>
    <s v="NU065853"/>
    <s v="68L825"/>
    <s v="GUZMAN VILLANUEVA J. REFUGIO"/>
    <s v="RAV4 HV"/>
    <s v="ECAZA"/>
    <d v="1899-12-30T08:45:00"/>
    <d v="1899-12-30T11:30:00"/>
    <s v="OMRG"/>
    <n v="2022"/>
    <m/>
    <x v="2"/>
    <x v="3"/>
    <x v="0"/>
    <m/>
    <m/>
    <m/>
    <m/>
    <m/>
    <n v="44999"/>
  </r>
  <r>
    <d v="2023-03-14T00:00:00"/>
    <d v="1899-12-30T09:00:00"/>
    <m/>
    <n v="3260"/>
    <n v="112593"/>
    <x v="2"/>
    <s v="S60"/>
    <s v="EXPRESS"/>
    <s v="J1095592"/>
    <s v="GHX054C"/>
    <s v="GRUPO LA SIESTA DIVERSIONES Y SERVICIOS S"/>
    <s v="YARIS"/>
    <s v="ECAZA"/>
    <d v="1899-12-30T09:35:00"/>
    <d v="1899-12-30T11:00:00"/>
    <s v="OMRG"/>
    <n v="2018"/>
    <m/>
    <x v="2"/>
    <x v="3"/>
    <x v="0"/>
    <m/>
    <m/>
    <m/>
    <m/>
    <m/>
    <n v="44999"/>
  </r>
  <r>
    <d v="2023-03-14T00:00:00"/>
    <d v="1899-12-30T09:00:00"/>
    <m/>
    <n v="6599"/>
    <n v="112700"/>
    <x v="2"/>
    <s v="S80"/>
    <s v="EXPRESS"/>
    <s v="KU739813"/>
    <s v="GMA616C"/>
    <s v="ARAIZA TIERRABLANCA FABIOLA"/>
    <s v="CAMRY"/>
    <s v="LALC"/>
    <d v="1899-12-30T09:55:00"/>
    <d v="1899-12-30T13:00:00"/>
    <s v="OMRG"/>
    <n v="2019"/>
    <m/>
    <x v="2"/>
    <x v="2"/>
    <x v="0"/>
    <m/>
    <m/>
    <m/>
    <m/>
    <m/>
    <n v="44999"/>
  </r>
  <r>
    <d v="2023-03-14T00:00:00"/>
    <d v="1899-12-30T09:00:00"/>
    <m/>
    <n v="5140"/>
    <n v="112703"/>
    <x v="2"/>
    <s v="S100"/>
    <m/>
    <s v="L1635467"/>
    <s v="13F377"/>
    <s v="YINSHAN SA DE CV"/>
    <s v="PRIUS C"/>
    <s v="JFL"/>
    <d v="1899-12-30T09:30:00"/>
    <d v="1899-12-30T14:00:00"/>
    <s v="CAAA"/>
    <n v="2020"/>
    <m/>
    <x v="2"/>
    <x v="3"/>
    <x v="0"/>
    <m/>
    <m/>
    <m/>
    <m/>
    <m/>
    <n v="44999"/>
  </r>
  <r>
    <d v="2023-03-14T00:00:00"/>
    <d v="1899-12-30T10:00:00"/>
    <m/>
    <n v="7549"/>
    <n v="112545"/>
    <x v="1"/>
    <s v="S80 / A Y B"/>
    <s v="EXPRESS"/>
    <s v="K1627402"/>
    <s v="65L871"/>
    <s v="VALVIDIA MANCERA ROCIO"/>
    <s v="PRIUS C"/>
    <s v="ECAZA"/>
    <d v="1899-12-30T10:30:00"/>
    <d v="1899-12-30T14:00:00"/>
    <s v="OMRG / CAAA"/>
    <n v="2019"/>
    <m/>
    <x v="2"/>
    <x v="4"/>
    <x v="0"/>
    <m/>
    <m/>
    <m/>
    <m/>
    <m/>
    <n v="44999"/>
  </r>
  <r>
    <d v="2023-03-14T00:00:00"/>
    <d v="1899-12-30T10:30:00"/>
    <m/>
    <n v="6599"/>
    <n v="112667"/>
    <x v="3"/>
    <s v="S80"/>
    <m/>
    <s v="LU866688"/>
    <s v="GWF989C"/>
    <s v="MC HENRY DENNIS MICHAEL"/>
    <s v="CAMRY"/>
    <s v="ECAZA"/>
    <d v="1899-12-30T11:00:00"/>
    <d v="1899-12-30T17:00:00"/>
    <s v="AC"/>
    <n v="2020"/>
    <m/>
    <x v="2"/>
    <x v="3"/>
    <x v="0"/>
    <m/>
    <m/>
    <m/>
    <m/>
    <m/>
    <n v="44999"/>
  </r>
  <r>
    <d v="2023-03-14T00:00:00"/>
    <d v="1899-12-30T10:30:00"/>
    <m/>
    <n v="2849"/>
    <n v="112757"/>
    <x v="1"/>
    <s v="S30 / A Y B"/>
    <m/>
    <s v="M1215917"/>
    <s v="GKW255E"/>
    <s v="BARRERA CHACON MANUEL DE JESUS"/>
    <s v="YARIS"/>
    <s v="JFL"/>
    <d v="1899-12-30T12:00:00"/>
    <d v="1899-12-30T17:00:00"/>
    <s v="FTP / CAAA"/>
    <n v="2021"/>
    <m/>
    <x v="2"/>
    <x v="3"/>
    <x v="0"/>
    <m/>
    <m/>
    <m/>
    <m/>
    <m/>
    <n v="44999"/>
  </r>
  <r>
    <d v="2023-03-14T00:00:00"/>
    <d v="1899-12-30T11:00:00"/>
    <m/>
    <n v="6599"/>
    <n v="112716"/>
    <x v="0"/>
    <s v="S80 (UNIDAD DE CECILIA LEAL)"/>
    <s v="EXPRESS / REC. A DOMICILIO"/>
    <s v="KD045270"/>
    <s v="UPH030B"/>
    <s v="RUIZ MENDOZA SALVADOR ALEJANDRO"/>
    <s v="RAV419-"/>
    <s v="ECAZA"/>
    <d v="1899-12-30T11:15:00"/>
    <d v="1899-12-30T16:00:00"/>
    <s v="OMRG"/>
    <n v="2019"/>
    <m/>
    <x v="2"/>
    <x v="5"/>
    <x v="8"/>
    <d v="2023-03-24T00:00:00"/>
    <s v="whats"/>
    <s v="NO"/>
    <s v="NO RESPONDE LLAMADA, NI MSJ"/>
    <d v="2023-03-10T00:00:00"/>
    <n v="4"/>
  </r>
  <r>
    <d v="2023-03-14T00:00:00"/>
    <d v="1899-12-30T11:30:00"/>
    <m/>
    <n v="6599"/>
    <n v="112728"/>
    <x v="2"/>
    <s v="S80"/>
    <s v="EXPRESS"/>
    <s v="N3156211"/>
    <s v="69L347"/>
    <s v="IRINEO CRUZ VICTORIA ELENA"/>
    <s v="PRIUS"/>
    <s v="JFL"/>
    <d v="1899-12-30T12:15:00"/>
    <d v="1899-12-30T17:00:00"/>
    <s v="OMRG"/>
    <n v="2022"/>
    <m/>
    <x v="2"/>
    <x v="5"/>
    <x v="3"/>
    <d v="2023-03-15T00:00:00"/>
    <s v="Llamada y Whats"/>
    <s v="si"/>
    <s v="POR FALTA DE RECURSO ECONOMICO  , CALCELO SU CITA"/>
    <d v="2023-03-11T00:00:00"/>
    <n v="3"/>
  </r>
  <r>
    <d v="2023-03-14T00:00:00"/>
    <d v="1899-12-30T11:30:00"/>
    <m/>
    <n v="3260"/>
    <n v="112729"/>
    <x v="2"/>
    <s v="S180"/>
    <s v="EXPRESS"/>
    <s v="EW088504"/>
    <s v="GTN329C"/>
    <s v="INTAGRI S.C."/>
    <s v="RAV4"/>
    <s v="ECAZA"/>
    <d v="1899-12-30T16:00:00"/>
    <d v="1899-12-30T18:00:00"/>
    <s v="OMRG"/>
    <n v="2014"/>
    <m/>
    <x v="2"/>
    <x v="3"/>
    <x v="0"/>
    <m/>
    <m/>
    <m/>
    <m/>
    <m/>
    <n v="44999"/>
  </r>
  <r>
    <d v="2023-03-14T00:00:00"/>
    <d v="1899-12-30T12:00:00"/>
    <m/>
    <n v="1899"/>
    <n v="112653"/>
    <x v="3"/>
    <s v="S170"/>
    <m/>
    <s v="J1610523"/>
    <s v="NFT8801"/>
    <s v="FARMACIAS G Y G SA DE CV"/>
    <s v="PRIUS C"/>
    <s v="LALC"/>
    <d v="1899-12-30T12:30:00"/>
    <d v="1899-12-30T17:00:00"/>
    <s v="AC"/>
    <n v="2018"/>
    <m/>
    <x v="2"/>
    <x v="3"/>
    <x v="0"/>
    <m/>
    <m/>
    <m/>
    <m/>
    <m/>
    <n v="44999"/>
  </r>
  <r>
    <d v="2023-03-14T00:00:00"/>
    <d v="1899-12-30T12:00:00"/>
    <m/>
    <n v="835.2"/>
    <n v="112680"/>
    <x v="1"/>
    <s v="DIAG. BATERIA NO FUNCIONA CORRECTAMENTE"/>
    <m/>
    <s v="L1185389"/>
    <s v="GPB638B"/>
    <s v="EMBASER S DE RL DE CV"/>
    <s v="YARIS"/>
    <s v="JFL"/>
    <d v="1899-12-30T12:45:00"/>
    <s v="DIAG"/>
    <s v="FTP / JOAM"/>
    <n v="2020"/>
    <m/>
    <x v="2"/>
    <x v="3"/>
    <x v="0"/>
    <m/>
    <m/>
    <m/>
    <m/>
    <m/>
    <n v="44999"/>
  </r>
  <r>
    <d v="2023-03-14T00:00:00"/>
    <d v="1899-12-30T12:00:00"/>
    <m/>
    <n v="0"/>
    <n v="112731"/>
    <x v="2"/>
    <s v="DPOK: INST. CILINDRO DE PTA DELANTERA IZQ Y CODIFICACIÓN"/>
    <m/>
    <s v="L1638619"/>
    <s v="NVB1697"/>
    <s v="PRAXAIR MEXICO S DE RL DE CV"/>
    <s v="PRIUS C"/>
    <s v="ECAZA"/>
    <d v="1899-12-30T12:30:00"/>
    <d v="1899-12-30T17:00:00"/>
    <s v="CAAA"/>
    <n v="2020"/>
    <m/>
    <x v="2"/>
    <x v="2"/>
    <x v="0"/>
    <m/>
    <m/>
    <m/>
    <m/>
    <m/>
    <n v="44999"/>
  </r>
  <r>
    <d v="2023-03-14T00:00:00"/>
    <d v="1899-12-30T12:30:00"/>
    <m/>
    <n v="5140"/>
    <n v="112735"/>
    <x v="0"/>
    <s v="S100"/>
    <s v="EXPRESS"/>
    <s v="LP066262"/>
    <s v="GWF913C"/>
    <s v="VAZQUEZ GOMEZ GABRIELA"/>
    <s v="COROLLA"/>
    <s v="JFL"/>
    <d v="1899-12-30T12:45:00"/>
    <d v="1899-12-30T17:00:00"/>
    <s v="OMRG"/>
    <n v="2020"/>
    <m/>
    <x v="2"/>
    <x v="4"/>
    <x v="5"/>
    <d v="2023-03-29T00:00:00"/>
    <s v="whats"/>
    <s v="si"/>
    <s v="COMENTA QUE SE ENFERMO Y POR EL MOMENTO NO PUEDE ACUDIR"/>
    <d v="2023-03-13T00:00:00"/>
    <n v="1"/>
  </r>
  <r>
    <d v="2023-03-14T00:00:00"/>
    <d v="1899-12-30T12:30:00"/>
    <m/>
    <n v="2849"/>
    <n v="112741"/>
    <x v="1"/>
    <s v="S70 / A Y B"/>
    <s v="EXPRESS"/>
    <s v="L6002458"/>
    <s v="82RB6U"/>
    <s v="JALEC TIRISTARAN SA DE CV"/>
    <s v="HIACE"/>
    <s v="ECAZA"/>
    <d v="1899-12-30T13:45:00"/>
    <d v="1899-12-30T18:00:00"/>
    <s v="OMRG / CAAA"/>
    <n v="2020"/>
    <m/>
    <x v="2"/>
    <x v="3"/>
    <x v="0"/>
    <m/>
    <m/>
    <m/>
    <m/>
    <m/>
    <n v="44999"/>
  </r>
  <r>
    <d v="2023-03-14T00:00:00"/>
    <d v="1899-12-30T12:30:00"/>
    <m/>
    <n v="5330"/>
    <n v="112748"/>
    <x v="2"/>
    <s v="S40"/>
    <s v="EXPRESS"/>
    <s v="MP204998"/>
    <s v="GHV158E"/>
    <s v="PEREZ MOLINA KEIKO MARISOL"/>
    <s v="COROLLA"/>
    <s v="LALC"/>
    <d v="1899-12-30T14:00:00"/>
    <d v="1899-12-30T18:00:00"/>
    <s v="OMRG"/>
    <n v="2021"/>
    <m/>
    <x v="2"/>
    <x v="3"/>
    <x v="0"/>
    <m/>
    <m/>
    <m/>
    <m/>
    <m/>
    <n v="44999"/>
  </r>
  <r>
    <d v="2023-03-14T00:00:00"/>
    <d v="1899-12-30T13:00:00"/>
    <m/>
    <n v="1899"/>
    <n v="112747"/>
    <x v="0"/>
    <s v="S50"/>
    <s v="EXPRESS"/>
    <s v="NJ037030"/>
    <s v="67L436"/>
    <s v="ARIAS GONZALEZ ABIGAIL ARISBETH"/>
    <s v="COROLLA HV"/>
    <s v="LALC"/>
    <d v="1899-12-30T14:00:00"/>
    <d v="1899-12-30T18:00:00"/>
    <s v="AC"/>
    <n v="2022"/>
    <m/>
    <x v="2"/>
    <x v="2"/>
    <x v="0"/>
    <m/>
    <m/>
    <m/>
    <m/>
    <m/>
    <n v="44999"/>
  </r>
  <r>
    <d v="2023-03-14T00:00:00"/>
    <d v="1899-12-30T13:00:00"/>
    <m/>
    <n v="1899"/>
    <n v="112755"/>
    <x v="2"/>
    <s v="S50"/>
    <s v="EXPRESS"/>
    <s v="L3125162"/>
    <s v="66L539"/>
    <s v="TORRES GARNICA CAROLINA"/>
    <s v="PRIUS16-"/>
    <s v="ECAZA"/>
    <d v="1899-12-30T14:40:00"/>
    <d v="1899-12-30T18:00:00"/>
    <s v="OMRG"/>
    <n v="2020"/>
    <m/>
    <x v="2"/>
    <x v="2"/>
    <x v="0"/>
    <m/>
    <m/>
    <m/>
    <m/>
    <m/>
    <n v="44999"/>
  </r>
  <r>
    <d v="2023-03-14T00:00:00"/>
    <d v="1899-12-30T13:30:00"/>
    <m/>
    <n v="1899"/>
    <n v="112746"/>
    <x v="2"/>
    <s v="S50"/>
    <m/>
    <s v="LS043016"/>
    <s v="GUY431C"/>
    <s v="PROCESOS METALMECANICOS DEL BAJIO SA DE C"/>
    <s v="SIENNA"/>
    <s v="LALC"/>
    <d v="1899-12-30T14:45:00"/>
    <d v="1899-12-30T17:00:00"/>
    <s v="AC"/>
    <n v="2020"/>
    <m/>
    <x v="2"/>
    <x v="1"/>
    <x v="4"/>
    <d v="2023-03-14T00:00:00"/>
    <s v="Llamada y Whats"/>
    <s v="si"/>
    <s v="OCUPARON LA UNIAD EN EL TRABAJO"/>
    <d v="2023-03-13T00:00:00"/>
    <n v="1"/>
  </r>
  <r>
    <d v="2023-03-14T00:00:00"/>
    <d v="1899-12-30T14:00:00"/>
    <m/>
    <n v="1899"/>
    <n v="112780"/>
    <x v="2"/>
    <s v="S30"/>
    <s v="EXPRESS"/>
    <s v="N6004577"/>
    <s v="GLU955E"/>
    <s v="AGRONUTRIENTES Y SEMILLAS DEL BAJIO SA DE"/>
    <s v="HIACE"/>
    <s v="LALC"/>
    <d v="1899-12-30T17:00:00"/>
    <d v="1899-12-30T18:00:00"/>
    <s v="OMRG"/>
    <n v="2022"/>
    <m/>
    <x v="2"/>
    <x v="2"/>
    <x v="0"/>
    <m/>
    <m/>
    <m/>
    <m/>
    <m/>
    <n v="44999"/>
  </r>
  <r>
    <d v="2023-03-14T00:00:00"/>
    <d v="1899-12-30T14:30:00"/>
    <m/>
    <n v="835.2"/>
    <n v="112708"/>
    <x v="1"/>
    <s v="DIAG. UNIDAD VIBRA CUANDO SE ENCIENDE EL ACC"/>
    <m/>
    <s v="6S491979"/>
    <s v="GYB769D"/>
    <s v="SANCHEZ HERNANDEZ REGULO"/>
    <s v="SIENNA"/>
    <s v="JFL"/>
    <d v="1899-12-30T15:00:00"/>
    <s v="DIAG"/>
    <s v="GALC / JOAM"/>
    <n v="2006"/>
    <m/>
    <x v="2"/>
    <x v="2"/>
    <x v="0"/>
    <m/>
    <m/>
    <m/>
    <m/>
    <m/>
    <n v="44999"/>
  </r>
  <r>
    <d v="2023-03-14T00:00:00"/>
    <d v="1899-12-30T14:30:00"/>
    <m/>
    <n v="5330"/>
    <n v="112759"/>
    <x v="2"/>
    <s v="S40"/>
    <s v="SERV. MOVIL"/>
    <s v="MS079424"/>
    <s v="G42BHT"/>
    <s v="TOYOTA MOTOR MANUFACTURING DE GUANAJUATO"/>
    <s v="HIGHLANDER"/>
    <s v="LALC"/>
    <s v="SERV"/>
    <s v="MOV"/>
    <s v="CEPE"/>
    <n v="2021"/>
    <m/>
    <x v="2"/>
    <x v="3"/>
    <x v="0"/>
    <m/>
    <m/>
    <m/>
    <m/>
    <m/>
    <n v="44999"/>
  </r>
  <r>
    <d v="2023-03-14T00:00:00"/>
    <d v="1899-12-30T14:45:00"/>
    <m/>
    <n v="1899"/>
    <n v="112760"/>
    <x v="2"/>
    <s v="S50"/>
    <s v="SERV. MOVIL"/>
    <s v="MW130117"/>
    <s v="F33BHG"/>
    <s v="TOYOTA MOTOR MANUFACTURING DE GUANAJUATO"/>
    <s v="RAV419-"/>
    <s v="LALC"/>
    <s v="SERV"/>
    <s v="MOV"/>
    <s v="CEPE"/>
    <n v="2021"/>
    <m/>
    <x v="2"/>
    <x v="3"/>
    <x v="0"/>
    <m/>
    <m/>
    <m/>
    <m/>
    <m/>
    <n v="44999"/>
  </r>
  <r>
    <d v="2023-03-14T00:00:00"/>
    <d v="1899-12-30T15:00:00"/>
    <m/>
    <n v="835.2"/>
    <n v="112719"/>
    <x v="2"/>
    <s v="DIAG. PUERTA LATERAL NO CIERRA CORRECTAMENTE"/>
    <m/>
    <s v="ES437773"/>
    <s v="GTM566D"/>
    <s v="GASOLINERA SERVICIO  EL CARMEN SA DE CV"/>
    <s v="SIENNA"/>
    <s v="ECAZA"/>
    <d v="1899-12-30T15:45:00"/>
    <s v="DIAG"/>
    <s v="FTP / JOAM"/>
    <n v="2014"/>
    <m/>
    <x v="2"/>
    <x v="5"/>
    <x v="1"/>
    <d v="2023-03-14T00:00:00"/>
    <s v="Llamada y Whats"/>
    <s v="si"/>
    <s v="LLEGO TARDE A SU CITA , Y NO PUDO DEJAR SU UNIDAD YA QUE SE LE ENTREGABAN HASTA EL SIGUIENTE DIA"/>
    <d v="2023-03-11T00:00:00"/>
    <n v="3"/>
  </r>
  <r>
    <d v="2023-03-14T00:00:00"/>
    <d v="1899-12-30T15:00:00"/>
    <m/>
    <n v="1899"/>
    <n v="112727"/>
    <x v="2"/>
    <s v="S90"/>
    <m/>
    <s v="HS865290"/>
    <s v="GVP847B"/>
    <s v="GARCIA CORONA MARTHA ELISABET"/>
    <s v="SIENNA"/>
    <s v="JFL"/>
    <d v="1899-12-30T15:30:00"/>
    <d v="1899-12-30T18:00:00"/>
    <s v="AC"/>
    <n v="2017"/>
    <m/>
    <x v="2"/>
    <x v="2"/>
    <x v="0"/>
    <m/>
    <m/>
    <m/>
    <m/>
    <m/>
    <n v="44999"/>
  </r>
  <r>
    <d v="2023-03-14T00:00:00"/>
    <d v="1899-12-30T15:00:00"/>
    <m/>
    <n v="3260"/>
    <n v="112761"/>
    <x v="3"/>
    <s v="S60"/>
    <s v="SERV. MOVIL"/>
    <s v="MS041087"/>
    <s v="27F823"/>
    <s v="TOYOTA MOTOR MANUFACTURING DE GUANAJUATO"/>
    <s v="SIENNA HV"/>
    <s v="LALC"/>
    <s v="SERV"/>
    <s v="MOV"/>
    <s v="CEPE"/>
    <n v="2021"/>
    <m/>
    <x v="2"/>
    <x v="3"/>
    <x v="0"/>
    <m/>
    <m/>
    <m/>
    <m/>
    <m/>
    <n v="44999"/>
  </r>
  <r>
    <d v="2023-03-14T00:00:00"/>
    <d v="1899-12-30T15:15:00"/>
    <m/>
    <n v="6599"/>
    <n v="112763"/>
    <x v="3"/>
    <s v="S80"/>
    <s v="SERV. MOVIL"/>
    <s v="KD025924"/>
    <s v="W65BDM"/>
    <s v="TOYOTA MOTOR MANUFACTURING DE GUANAJUATO"/>
    <s v="RAV4"/>
    <s v="LALC"/>
    <s v="SERV"/>
    <s v="MOV"/>
    <s v="CEPE"/>
    <n v="2019"/>
    <m/>
    <x v="2"/>
    <x v="3"/>
    <x v="0"/>
    <m/>
    <m/>
    <m/>
    <m/>
    <m/>
    <n v="44999"/>
  </r>
  <r>
    <d v="2023-03-14T00:00:00"/>
    <d v="1899-12-30T15:30:00"/>
    <m/>
    <n v="5330"/>
    <n v="112739"/>
    <x v="1"/>
    <s v="S40"/>
    <s v="EXPRESS"/>
    <s v="JP757439"/>
    <s v="G000000"/>
    <s v="MEDINA RAYON LUISA FERNANDA"/>
    <s v="COROLLA"/>
    <s v="JFL"/>
    <d v="1899-12-30T16:20:00"/>
    <d v="1899-12-30T18:00:00"/>
    <s v="OMRG"/>
    <n v="2018"/>
    <m/>
    <x v="2"/>
    <x v="2"/>
    <x v="0"/>
    <m/>
    <m/>
    <m/>
    <m/>
    <m/>
    <n v="44999"/>
  </r>
  <r>
    <d v="2023-03-14T00:00:00"/>
    <d v="1899-12-30T15:30:00"/>
    <m/>
    <n v="5330"/>
    <n v="112769"/>
    <x v="3"/>
    <s v="S40"/>
    <s v="SERV. MOVIL"/>
    <s v="MW170054"/>
    <s v="U80BJF"/>
    <s v="TOYOTA MOTOR MANUFACTURING DE GUANAJUATO"/>
    <s v="RAV419-"/>
    <s v="LALC"/>
    <s v="SERV"/>
    <s v="MOV"/>
    <s v="CEPE"/>
    <n v="2021"/>
    <m/>
    <x v="2"/>
    <x v="3"/>
    <x v="0"/>
    <m/>
    <m/>
    <m/>
    <m/>
    <m/>
    <n v="44999"/>
  </r>
  <r>
    <d v="2023-03-14T00:00:00"/>
    <d v="1899-12-30T15:30:00"/>
    <m/>
    <n v="1899"/>
    <n v="112774"/>
    <x v="0"/>
    <s v="S90"/>
    <m/>
    <s v="K0186592"/>
    <s v="PF18011"/>
    <s v="LOMELI DIAZ ANGEL"/>
    <s v="HILUX"/>
    <s v="ECAZA"/>
    <d v="1899-12-30T16:00:00"/>
    <d v="1899-12-30T18:00:00"/>
    <s v="AC"/>
    <n v="2019"/>
    <m/>
    <x v="2"/>
    <x v="3"/>
    <x v="0"/>
    <m/>
    <m/>
    <m/>
    <m/>
    <m/>
    <n v="44999"/>
  </r>
  <r>
    <d v="2023-03-14T00:00:00"/>
    <d v="1899-12-30T15:45:00"/>
    <m/>
    <n v="3260"/>
    <n v="112768"/>
    <x v="2"/>
    <s v="S60"/>
    <s v="SERV. MOVIL"/>
    <s v="KS998024"/>
    <s v="W42BBF"/>
    <s v="TOYOTA MOTOR MANUFACTURING DE GUANAJUATO"/>
    <s v="SIENNA"/>
    <s v="LALC"/>
    <s v="SERV"/>
    <s v="MOV"/>
    <s v="CEPE"/>
    <n v="2019"/>
    <m/>
    <x v="2"/>
    <x v="3"/>
    <x v="0"/>
    <m/>
    <m/>
    <m/>
    <m/>
    <m/>
    <n v="44999"/>
  </r>
  <r>
    <d v="2023-03-15T00:00:00"/>
    <d v="1899-12-30T07:45:00"/>
    <m/>
    <n v="1899"/>
    <n v="112797"/>
    <x v="3"/>
    <s v="S250 (RECIBE SUSI)"/>
    <m/>
    <s v="E0261198"/>
    <s v="GE7763B"/>
    <s v="GUTIERREZ HERNANDEZ JOSE JESUS"/>
    <s v="HILUX"/>
    <s v="LALC"/>
    <d v="1899-12-30T08:00:00"/>
    <d v="1899-12-30T11:00:00"/>
    <s v="CAAA"/>
    <n v="2014"/>
    <m/>
    <x v="2"/>
    <x v="2"/>
    <x v="0"/>
    <m/>
    <m/>
    <m/>
    <m/>
    <m/>
    <n v="45000"/>
  </r>
  <r>
    <d v="2023-03-15T00:00:00"/>
    <d v="1899-12-30T08:00:00"/>
    <m/>
    <n v="1614.15"/>
    <n v="112765"/>
    <x v="1"/>
    <s v="S30 (EMPLEADO TOYOTA)"/>
    <m/>
    <s v="NJ043756"/>
    <s v="67L988"/>
    <s v="YERENA LATORRE FRANCISCO JAVIER"/>
    <s v="COROLLA HV"/>
    <s v="JFL"/>
    <d v="1899-12-30T08:45:00"/>
    <d v="1899-12-30T11:00:00"/>
    <s v="CAAA"/>
    <n v="2022"/>
    <m/>
    <x v="2"/>
    <x v="2"/>
    <x v="0"/>
    <m/>
    <m/>
    <m/>
    <m/>
    <m/>
    <n v="45000"/>
  </r>
  <r>
    <d v="2023-03-15T00:00:00"/>
    <d v="1899-12-30T08:00:00"/>
    <m/>
    <n v="1899"/>
    <n v="112818"/>
    <x v="2"/>
    <s v="S50"/>
    <s v="EXPRESS"/>
    <s v="LS043016"/>
    <s v="GUY431C"/>
    <s v="PROCESOS METALMECANICOS DEL BAJIO SA DE C"/>
    <s v="SIENNA"/>
    <s v="ECAZA"/>
    <d v="1899-12-30T08:30:00"/>
    <d v="1899-12-30T11:00:00"/>
    <s v="OMRG"/>
    <n v="2020"/>
    <m/>
    <x v="2"/>
    <x v="2"/>
    <x v="0"/>
    <m/>
    <m/>
    <m/>
    <m/>
    <m/>
    <n v="45000"/>
  </r>
  <r>
    <d v="2023-03-15T00:00:00"/>
    <d v="1899-12-30T08:15:00"/>
    <m/>
    <n v="5330"/>
    <n v="112776"/>
    <x v="0"/>
    <s v="S120"/>
    <m/>
    <s v="ES496131"/>
    <s v="GHX798C"/>
    <s v="TRAPOTEX S.A. DE C.V."/>
    <s v="SIENNA"/>
    <s v="LALC"/>
    <d v="1899-12-30T08:30:00"/>
    <d v="1899-12-30T12:00:00"/>
    <s v="GALC"/>
    <n v="2014"/>
    <m/>
    <x v="2"/>
    <x v="2"/>
    <x v="0"/>
    <m/>
    <m/>
    <m/>
    <m/>
    <m/>
    <n v="45000"/>
  </r>
  <r>
    <d v="2023-03-15T00:00:00"/>
    <d v="1899-12-30T08:30:00"/>
    <m/>
    <n v="3852"/>
    <n v="112702"/>
    <x v="0"/>
    <s v="INST. BALATAS DELANTERAS / PURGADO DE FRENOS"/>
    <m/>
    <s v="M1211822"/>
    <s v="GHE213D"/>
    <s v="LOZADA RAMIREZ FRANCISCO JAVIER"/>
    <s v="YARIS"/>
    <s v="JFL"/>
    <d v="1899-12-30T09:15:00"/>
    <d v="1899-12-30T14:00:00"/>
    <s v="AC"/>
    <n v="2021"/>
    <m/>
    <x v="2"/>
    <x v="1"/>
    <x v="10"/>
    <d v="2023-03-29T00:00:00"/>
    <s v="whats"/>
    <s v="si"/>
    <s v="HABIA MUCHO TRAFICO, PIDE SE RE PROGRAME"/>
    <d v="2023-03-10T00:00:00"/>
    <n v="5"/>
  </r>
  <r>
    <d v="2023-03-15T00:00:00"/>
    <d v="1899-12-30T08:45:00"/>
    <m/>
    <n v="1899"/>
    <n v="112756"/>
    <x v="2"/>
    <s v="S10"/>
    <m/>
    <s v="P1421093"/>
    <s v="GV4392C"/>
    <s v="ARVIZU MANCERA MA. TERESA DEL ROSARIO"/>
    <s v="HILUX"/>
    <s v="ECAZA"/>
    <d v="1899-12-30T09:30:00"/>
    <d v="1899-12-30T12:00:00"/>
    <s v="CAAA"/>
    <n v="2023"/>
    <m/>
    <x v="2"/>
    <x v="2"/>
    <x v="0"/>
    <m/>
    <m/>
    <m/>
    <m/>
    <m/>
    <n v="45000"/>
  </r>
  <r>
    <d v="2023-03-15T00:00:00"/>
    <d v="1899-12-30T08:45:00"/>
    <m/>
    <n v="5140"/>
    <n v="112794"/>
    <x v="2"/>
    <s v="S100"/>
    <m/>
    <s v="L0002184"/>
    <s v="GN9723C"/>
    <s v="PROYECTOS IEM S DE RL DE CV"/>
    <s v="HILUX"/>
    <s v="JFL"/>
    <d v="1899-12-30T10:45:00"/>
    <d v="1899-12-30T14:00:00"/>
    <s v="AC"/>
    <n v="2020"/>
    <m/>
    <x v="2"/>
    <x v="3"/>
    <x v="0"/>
    <m/>
    <m/>
    <m/>
    <m/>
    <m/>
    <n v="45000"/>
  </r>
  <r>
    <d v="2023-03-15T00:00:00"/>
    <d v="1899-12-30T09:00:00"/>
    <m/>
    <n v="7549"/>
    <n v="112626"/>
    <x v="1"/>
    <s v="S80 / A Y B"/>
    <s v="EXPRESS"/>
    <s v="MP198877"/>
    <s v="GXL881D"/>
    <s v="LOPEZ RAMIREZ JALIL"/>
    <s v="COROLLA"/>
    <s v="JFL"/>
    <d v="1899-12-30T09:15:00"/>
    <d v="1899-12-30T12:30:00"/>
    <s v="OMRG / CAAA"/>
    <n v="2021"/>
    <m/>
    <x v="2"/>
    <x v="2"/>
    <x v="0"/>
    <m/>
    <m/>
    <m/>
    <m/>
    <m/>
    <n v="45000"/>
  </r>
  <r>
    <d v="2023-03-15T00:00:00"/>
    <d v="1899-12-30T09:00:00"/>
    <m/>
    <n v="7002"/>
    <n v="112670"/>
    <x v="1"/>
    <s v="S40 / DIAG. EN ACC POR MAL OLOR / DIAG. VIBRACIÓN EN VOLANTE"/>
    <s v="EXPRESS"/>
    <s v="MU556709"/>
    <s v="67L351"/>
    <s v="YINSHAN SA DE CV"/>
    <s v="CAMRY HV"/>
    <s v="ECAZA"/>
    <d v="1899-12-30T10:00:00"/>
    <s v="DIAG"/>
    <s v="FTP / JOAM / OMRG"/>
    <n v="2021"/>
    <m/>
    <x v="2"/>
    <x v="3"/>
    <x v="0"/>
    <m/>
    <m/>
    <m/>
    <m/>
    <m/>
    <n v="45000"/>
  </r>
  <r>
    <d v="2023-03-15T00:00:00"/>
    <d v="1899-12-30T09:00:00"/>
    <m/>
    <n v="1899"/>
    <n v="112793"/>
    <x v="1"/>
    <s v="S30"/>
    <m/>
    <s v="MW168947"/>
    <s v="GYX703D"/>
    <s v="VERA LEON ANA STEFANY"/>
    <s v="RAV419-"/>
    <s v="LALC"/>
    <d v="1899-12-30T10:15:00"/>
    <d v="1899-12-30T14:00:00"/>
    <s v="GALC"/>
    <n v="2021"/>
    <m/>
    <x v="2"/>
    <x v="3"/>
    <x v="0"/>
    <m/>
    <m/>
    <m/>
    <m/>
    <m/>
    <n v="45000"/>
  </r>
  <r>
    <d v="2023-03-15T00:00:00"/>
    <d v="1899-12-30T09:30:00"/>
    <m/>
    <n v="6599"/>
    <n v="112701"/>
    <x v="0"/>
    <s v="S80"/>
    <s v="EXPRESS"/>
    <s v="GW538685"/>
    <s v="GGA004E"/>
    <s v="MANRIQUEZ DIAZ ALVARO"/>
    <s v="RAV4"/>
    <s v="LALC"/>
    <d v="1899-12-30T10:00:00"/>
    <d v="1899-12-30T14:00:00"/>
    <s v="OMRG"/>
    <n v="2016"/>
    <m/>
    <x v="2"/>
    <x v="3"/>
    <x v="0"/>
    <m/>
    <m/>
    <m/>
    <m/>
    <m/>
    <n v="45000"/>
  </r>
  <r>
    <d v="2023-03-15T00:00:00"/>
    <d v="1899-12-30T09:30:00"/>
    <m/>
    <n v="0"/>
    <n v="112715"/>
    <x v="3"/>
    <s v="INST. 20TA03"/>
    <s v="CAMPAÑA"/>
    <s v="DC974614"/>
    <s v="GTF3469"/>
    <s v="OREA HERNANDEZ SERGIO ANTONIO"/>
    <s v="COROLLA"/>
    <s v="JFL"/>
    <d v="1899-12-30T11:30:00"/>
    <d v="1899-12-30T15:00:00"/>
    <s v="GALC"/>
    <n v="2013"/>
    <m/>
    <x v="2"/>
    <x v="5"/>
    <x v="2"/>
    <d v="2023-03-15T00:00:00"/>
    <s v="whats"/>
    <s v="si"/>
    <s v="Cliente confirma la cita pero no asiste y ya no responde para reprogramar "/>
    <d v="2023-03-14T00:00:00"/>
    <n v="1"/>
  </r>
  <r>
    <d v="2023-03-15T00:00:00"/>
    <d v="1899-12-30T09:30:00"/>
    <m/>
    <n v="1899"/>
    <n v="112725"/>
    <x v="2"/>
    <s v="S50"/>
    <s v="EXPRESS"/>
    <s v="M1146863"/>
    <s v="UMS669E"/>
    <s v="YINSHAN SA DE CV"/>
    <s v="PRIUS16-"/>
    <s v="ECAZA"/>
    <d v="1899-12-30T11:00:00"/>
    <d v="1899-12-30T14:00:00"/>
    <s v="OMRG"/>
    <n v="2021"/>
    <m/>
    <x v="2"/>
    <x v="2"/>
    <x v="0"/>
    <m/>
    <m/>
    <m/>
    <m/>
    <m/>
    <n v="45000"/>
  </r>
  <r>
    <d v="2023-03-15T00:00:00"/>
    <d v="1899-12-30T09:45:00"/>
    <m/>
    <n v="835"/>
    <n v="112699"/>
    <x v="0"/>
    <s v="DIAG. RUIDO EN AC"/>
    <m/>
    <s v="9U349509"/>
    <s v="GMD088D"/>
    <s v="GUADIANA PANTOJA MA. SOCORRO"/>
    <s v="CAMRY"/>
    <s v="LALC"/>
    <d v="1899-12-30T12:00:00"/>
    <s v="DIAG"/>
    <s v="FTP / JOAM"/>
    <n v="2009"/>
    <m/>
    <x v="2"/>
    <x v="4"/>
    <x v="5"/>
    <d v="2023-03-29T00:00:00"/>
    <s v="whats"/>
    <s v="si"/>
    <s v="COMENTA QUE NO VAPODER LLEGRA ELLA SE COMUNICA DESPUES"/>
    <d v="2023-03-10T00:00:00"/>
    <n v="5"/>
  </r>
  <r>
    <d v="2023-03-15T00:00:00"/>
    <d v="1899-12-30T10:00:00"/>
    <m/>
    <n v="3260"/>
    <n v="112377"/>
    <x v="0"/>
    <s v="S60"/>
    <s v="MOVIL SMA"/>
    <s v="L3110237"/>
    <s v="ULG634E"/>
    <s v="MIRANDA VALENZUELA ALMA RUTH"/>
    <s v="PRIUS16-"/>
    <s v="LALC"/>
    <s v="MOV"/>
    <s v="SMA"/>
    <s v="CEPE"/>
    <n v="2020"/>
    <m/>
    <x v="2"/>
    <x v="3"/>
    <x v="0"/>
    <m/>
    <m/>
    <m/>
    <m/>
    <m/>
    <n v="45000"/>
  </r>
  <r>
    <d v="2023-03-15T00:00:00"/>
    <d v="1899-12-30T10:00:00"/>
    <m/>
    <n v="6090"/>
    <n v="112398"/>
    <x v="2"/>
    <s v="S100 / A Y B"/>
    <m/>
    <s v="HU657708"/>
    <s v="SP"/>
    <s v="TERRONES PEREDO MONICA"/>
    <s v="CAMRY"/>
    <s v="ECAZA"/>
    <d v="1899-12-30T11:00:00"/>
    <d v="1899-12-30T14:00:00"/>
    <s v="CAAA"/>
    <n v="2017"/>
    <m/>
    <x v="2"/>
    <x v="4"/>
    <x v="3"/>
    <d v="2023-03-16T00:00:00"/>
    <s v="Llamada y Whats"/>
    <s v="si"/>
    <s v="SALIO FUERA DE LA CIUDAD, EL MARCA YA QUE REGRESE"/>
    <m/>
    <n v="45000"/>
  </r>
  <r>
    <d v="2023-03-15T00:00:00"/>
    <d v="1899-12-30T10:00:00"/>
    <m/>
    <n v="3260"/>
    <n v="112790"/>
    <x v="1"/>
    <s v="S20"/>
    <m/>
    <s v="N1323157"/>
    <s v="GS5075C"/>
    <s v="LOR CONSULTORES Y CONSTRUCTORES SA DE CV"/>
    <s v="HILUX"/>
    <s v="JFL"/>
    <d v="1899-12-30T11:00:00"/>
    <d v="1899-12-30T14:00:00"/>
    <s v="GALC"/>
    <n v="2022"/>
    <m/>
    <x v="2"/>
    <x v="3"/>
    <x v="0"/>
    <m/>
    <m/>
    <m/>
    <m/>
    <m/>
    <n v="45000"/>
  </r>
  <r>
    <d v="2023-03-15T00:00:00"/>
    <d v="1899-12-30T10:15:00"/>
    <m/>
    <n v="6599"/>
    <n v="112767"/>
    <x v="0"/>
    <s v="S80"/>
    <s v="MOVIL SMA"/>
    <s v="KJ007386"/>
    <s v="GMJ489E"/>
    <s v="LOPEZ CERVANTES NORMA ARACELI"/>
    <s v="RAV419-"/>
    <s v="LALC"/>
    <s v="MOV"/>
    <s v="SMA"/>
    <s v="CEPE"/>
    <n v="2019"/>
    <m/>
    <x v="2"/>
    <x v="3"/>
    <x v="0"/>
    <m/>
    <m/>
    <m/>
    <m/>
    <m/>
    <n v="45000"/>
  </r>
  <r>
    <d v="2023-03-15T00:00:00"/>
    <d v="1899-12-30T10:30:00"/>
    <m/>
    <n v="1899"/>
    <n v="112717"/>
    <x v="3"/>
    <s v="S90"/>
    <s v="MOVIL SMA"/>
    <s v="MK012968"/>
    <s v="PEF2963"/>
    <s v="RAMIREZ AVALOS HUMBERTO FAVIO"/>
    <s v="AVANZA"/>
    <s v="LALC"/>
    <s v="MOV"/>
    <s v="SMA"/>
    <s v="CEPE"/>
    <n v="2021"/>
    <m/>
    <x v="2"/>
    <x v="3"/>
    <x v="0"/>
    <m/>
    <m/>
    <m/>
    <m/>
    <m/>
    <n v="45000"/>
  </r>
  <r>
    <d v="2023-03-15T00:00:00"/>
    <d v="1899-12-30T10:30:00"/>
    <m/>
    <n v="6599"/>
    <n v="112722"/>
    <x v="2"/>
    <s v="S80"/>
    <s v="EXPRESS"/>
    <s v="H3044828"/>
    <s v="UKY291G"/>
    <s v="DOLORES MIJANGOS MIGUEL ANGEL"/>
    <s v="PRIUS16-"/>
    <s v="ECAZA"/>
    <d v="1899-12-30T11:45:00"/>
    <d v="1899-12-30T15:00:00"/>
    <s v="OMRG"/>
    <n v="2017"/>
    <m/>
    <x v="2"/>
    <x v="2"/>
    <x v="0"/>
    <m/>
    <m/>
    <m/>
    <m/>
    <m/>
    <n v="45000"/>
  </r>
  <r>
    <d v="2023-03-15T00:00:00"/>
    <d v="1899-12-30T10:30:00"/>
    <m/>
    <n v="0"/>
    <n v="112726"/>
    <x v="2"/>
    <s v="DPOK: REEMP. BALATAS TRASERAS Y DELANTERAS / REEMP. BANDA ACC / FILTRO AIRE MOTOR / PURGADO DE FRENOS"/>
    <m/>
    <s v="EP050048"/>
    <s v="GWA608B"/>
    <s v="GOMEZ DURAN VERONICA DEL CARMEN"/>
    <s v="COROLLA"/>
    <s v="JFL"/>
    <d v="1899-12-30T11:45:00"/>
    <d v="1899-12-30T17:00:00"/>
    <s v="AC"/>
    <n v="2014"/>
    <m/>
    <x v="2"/>
    <x v="3"/>
    <x v="0"/>
    <m/>
    <m/>
    <m/>
    <m/>
    <m/>
    <n v="45000"/>
  </r>
  <r>
    <d v="2023-03-15T00:00:00"/>
    <d v="1899-12-30T10:45:00"/>
    <m/>
    <n v="6599"/>
    <n v="112805"/>
    <x v="1"/>
    <s v="S80"/>
    <s v="MOVIL SMA"/>
    <s v="KR071419"/>
    <s v="GGN490C"/>
    <s v="ZARAGOZA MARTINEZ JOSE ALEJANDRO"/>
    <s v="CHR"/>
    <s v="LALC"/>
    <s v="MOV"/>
    <s v="SMA"/>
    <s v="CEPE"/>
    <n v="2019"/>
    <m/>
    <x v="2"/>
    <x v="3"/>
    <x v="0"/>
    <m/>
    <m/>
    <m/>
    <m/>
    <m/>
    <n v="45000"/>
  </r>
  <r>
    <d v="2023-03-15T00:00:00"/>
    <d v="1899-12-30T11:00:00"/>
    <m/>
    <n v="2849"/>
    <n v="112734"/>
    <x v="2"/>
    <s v="S30 / A Y B"/>
    <s v="EXPRESS"/>
    <s v="KR071279"/>
    <s v="UMM363H"/>
    <s v="ATSHUSHI KOBORI"/>
    <s v="CHR"/>
    <s v="ECAZA"/>
    <d v="1899-12-30T11:15:00"/>
    <d v="1899-12-30T14:00:00"/>
    <s v="OMRG / CAAA"/>
    <n v="2019"/>
    <m/>
    <x v="2"/>
    <x v="3"/>
    <x v="0"/>
    <m/>
    <m/>
    <m/>
    <m/>
    <m/>
    <n v="45000"/>
  </r>
  <r>
    <d v="2023-03-15T00:00:00"/>
    <d v="1899-12-30T11:00:00"/>
    <m/>
    <n v="6599"/>
    <n v="112749"/>
    <x v="1"/>
    <s v="S80"/>
    <s v="EXPRESS"/>
    <s v="LJ026831"/>
    <s v="65L676"/>
    <s v="LOPEZ MACIEL ENRIQUE"/>
    <s v="RAV4 HV"/>
    <s v="JFL"/>
    <d v="1899-12-30T11:30:00"/>
    <d v="1899-12-30T16:00:00"/>
    <s v="OMRG"/>
    <n v="2020"/>
    <m/>
    <x v="2"/>
    <x v="3"/>
    <x v="0"/>
    <m/>
    <m/>
    <m/>
    <m/>
    <m/>
    <n v="45000"/>
  </r>
  <r>
    <d v="2023-03-15T00:00:00"/>
    <d v="1899-12-30T11:00:00"/>
    <m/>
    <n v="836"/>
    <n v="112802"/>
    <x v="1"/>
    <s v="INST. FILTRO DIESEL"/>
    <s v="MOVIL SMA"/>
    <s v="N4003573"/>
    <s v="SP"/>
    <s v="COMERCIALIZADORA AGROSAG BAJA"/>
    <s v="HILUX"/>
    <s v="LALC"/>
    <s v="MOV"/>
    <s v="SMA"/>
    <s v="CEPE"/>
    <n v="2022"/>
    <m/>
    <x v="2"/>
    <x v="3"/>
    <x v="0"/>
    <m/>
    <m/>
    <m/>
    <m/>
    <m/>
    <n v="45000"/>
  </r>
  <r>
    <d v="2023-03-15T00:00:00"/>
    <d v="1899-12-30T11:30:00"/>
    <m/>
    <n v="3260"/>
    <n v="112762"/>
    <x v="1"/>
    <s v="S60"/>
    <s v="MOVIL SMA"/>
    <s v="KJ016583"/>
    <s v="SP"/>
    <s v="PONER JENNIFER MIRIAM"/>
    <s v="RAV4"/>
    <s v="LALC"/>
    <s v="MOV"/>
    <s v="SMA"/>
    <s v="CEPE"/>
    <n v="2019"/>
    <m/>
    <x v="2"/>
    <x v="3"/>
    <x v="0"/>
    <m/>
    <m/>
    <m/>
    <m/>
    <m/>
    <n v="45000"/>
  </r>
  <r>
    <d v="2023-03-15T00:00:00"/>
    <d v="1899-12-30T12:30:00"/>
    <m/>
    <n v="3260"/>
    <n v="112775"/>
    <x v="0"/>
    <s v="S60"/>
    <s v="EXPRESS"/>
    <s v="LU924876"/>
    <s v="GHU321E"/>
    <s v="TRANSPORTES  GOMHER SA DE CV"/>
    <s v="CAMRY"/>
    <s v="LALC"/>
    <d v="1899-12-30T13:00:00"/>
    <d v="1899-12-30T17:00:00"/>
    <s v="OMRG"/>
    <n v="2020"/>
    <m/>
    <x v="2"/>
    <x v="3"/>
    <x v="0"/>
    <m/>
    <m/>
    <m/>
    <m/>
    <m/>
    <n v="45000"/>
  </r>
  <r>
    <d v="2023-03-15T00:00:00"/>
    <d v="1899-12-30T12:30:00"/>
    <m/>
    <n v="3260"/>
    <n v="112796"/>
    <x v="2"/>
    <s v="S60"/>
    <m/>
    <s v="K1177109"/>
    <s v="GSV499C"/>
    <s v="MAULEON GOMEZ MARIA SANDRA"/>
    <s v="YARIS"/>
    <s v="ECAZA"/>
    <d v="1899-12-30T14:00:00"/>
    <d v="1899-12-30T17:00:00"/>
    <s v="GALC"/>
    <n v="2019"/>
    <m/>
    <x v="2"/>
    <x v="3"/>
    <x v="0"/>
    <m/>
    <m/>
    <m/>
    <m/>
    <m/>
    <n v="45000"/>
  </r>
  <r>
    <d v="2023-03-15T00:00:00"/>
    <d v="1899-12-30T13:00:00"/>
    <m/>
    <n v="5330"/>
    <n v="112811"/>
    <x v="2"/>
    <s v="S120"/>
    <m/>
    <s v="K3901221"/>
    <s v="SX0239C"/>
    <s v="ARISTA LOGISTICS SA DE CV"/>
    <s v="HILUXD"/>
    <s v="LALC"/>
    <d v="1899-12-30T15:45:00"/>
    <d v="1899-12-30T18:00:00"/>
    <s v="AC"/>
    <n v="2019"/>
    <m/>
    <x v="2"/>
    <x v="5"/>
    <x v="4"/>
    <d v="2023-03-15T00:00:00"/>
    <s v="Llamada y Whats"/>
    <s v="si"/>
    <s v="SE OCUPO LA UNIDAD EN EL TRABAJO Y TUVO QUE REPROGRAMAR SU CITA"/>
    <d v="2023-03-14T00:00:00"/>
    <n v="1"/>
  </r>
  <r>
    <d v="2023-03-15T00:00:00"/>
    <d v="1899-12-30T13:15:00"/>
    <m/>
    <n v="5330"/>
    <n v="112812"/>
    <x v="2"/>
    <s v="S120"/>
    <s v="EXPRESS"/>
    <s v="H1396052"/>
    <s v="ST8916B"/>
    <s v="ARISTA LOGISTICS SA DE CV"/>
    <s v="HILUX"/>
    <s v="LALC"/>
    <d v="1899-12-30T16:20:00"/>
    <d v="1899-12-30T18:00:00"/>
    <m/>
    <n v="2017"/>
    <m/>
    <x v="2"/>
    <x v="3"/>
    <x v="0"/>
    <m/>
    <m/>
    <m/>
    <m/>
    <m/>
    <n v="45000"/>
  </r>
  <r>
    <d v="2023-03-15T00:00:00"/>
    <d v="1899-12-30T13:30:00"/>
    <m/>
    <n v="5330"/>
    <n v="112781"/>
    <x v="0"/>
    <s v="S40"/>
    <s v="EXPRESS"/>
    <s v="N0427866"/>
    <s v="GT1670C"/>
    <s v="AGROSERVICIOS NIETO"/>
    <s v="HILUX"/>
    <s v="LALC"/>
    <d v="1899-12-30T14:00:00"/>
    <d v="1899-12-30T17:00:00"/>
    <s v="OMRG"/>
    <n v="2022"/>
    <m/>
    <x v="2"/>
    <x v="2"/>
    <x v="0"/>
    <m/>
    <m/>
    <m/>
    <m/>
    <m/>
    <n v="45000"/>
  </r>
  <r>
    <d v="2023-03-15T00:00:00"/>
    <d v="1899-12-30T14:30:00"/>
    <m/>
    <n v="1670.4"/>
    <n v="112742"/>
    <x v="0"/>
    <s v="DIAG. RUIDO EN UNIDAD DESPUÉS DE REALIZAR SU SERV. / DIAG. TESTIGO ENCENDIDO (SENSOR DE PRESIÓN DE LLANTA)"/>
    <m/>
    <s v="H3566317"/>
    <s v="GSM762C"/>
    <s v="ESPINOSA INGENIEROS CONSTRUCTORES SA DE"/>
    <s v="PRIUS16-"/>
    <s v="JFL"/>
    <d v="1899-12-30T15:00:00"/>
    <s v="DIAG"/>
    <s v="GALC / JOAM"/>
    <n v="2017"/>
    <m/>
    <x v="2"/>
    <x v="3"/>
    <x v="0"/>
    <m/>
    <m/>
    <m/>
    <m/>
    <m/>
    <n v="45000"/>
  </r>
  <r>
    <d v="2023-03-15T00:00:00"/>
    <d v="1899-12-30T15:00:00"/>
    <m/>
    <n v="1899"/>
    <n v="112745"/>
    <x v="0"/>
    <s v="S50"/>
    <m/>
    <s v="LU344794"/>
    <s v="GKX103C"/>
    <s v="FRIAS PIÑA EVANGELINA"/>
    <s v="CAMRY"/>
    <s v="JFL"/>
    <d v="1899-12-30T15:15:00"/>
    <d v="1899-12-30T18:00:00"/>
    <s v="CAAA"/>
    <n v="2020"/>
    <m/>
    <x v="2"/>
    <x v="3"/>
    <x v="0"/>
    <m/>
    <m/>
    <m/>
    <m/>
    <m/>
    <n v="45000"/>
  </r>
  <r>
    <d v="2023-03-15T00:00:00"/>
    <d v="1899-12-30T15:00:00"/>
    <m/>
    <n v="835.2"/>
    <n v="112807"/>
    <x v="3"/>
    <s v="DIAG. PANTALLA DE TRABA AL CAMBIAR MÚSICA Y DEFENSA CAÍDA"/>
    <m/>
    <s v="PJ066493"/>
    <s v="SP"/>
    <s v="GARCIA ALVAREZ EVA MARIA"/>
    <s v="RAIZE"/>
    <s v="ECAZA"/>
    <d v="1899-12-30T15:15:00"/>
    <s v="DIAG"/>
    <s v="GALC / JOAM"/>
    <n v="2023"/>
    <m/>
    <x v="2"/>
    <x v="2"/>
    <x v="0"/>
    <m/>
    <m/>
    <m/>
    <m/>
    <m/>
    <n v="45000"/>
  </r>
  <r>
    <d v="2023-03-15T00:00:00"/>
    <d v="1899-12-30T15:30:00"/>
    <m/>
    <n v="3260"/>
    <n v="112789"/>
    <x v="0"/>
    <s v="S60"/>
    <s v="EXPRESS"/>
    <s v="LJ025318"/>
    <s v="64L486"/>
    <s v="TINAJERO RAMIREZ LAURA GUADALUPE"/>
    <s v="COROLLA HV"/>
    <s v="JFL"/>
    <d v="1899-12-30T16:00:00"/>
    <d v="1899-12-30T18:00:00"/>
    <s v="OMRG"/>
    <n v="2020"/>
    <m/>
    <x v="2"/>
    <x v="3"/>
    <x v="0"/>
    <m/>
    <m/>
    <m/>
    <m/>
    <m/>
    <n v="45000"/>
  </r>
  <r>
    <d v="2023-03-15T00:00:00"/>
    <d v="1899-12-30T15:30:00"/>
    <m/>
    <n v="1899"/>
    <s v="S-141859"/>
    <x v="1"/>
    <s v="S30"/>
    <m/>
    <s v="N0428432"/>
    <s v="GV4647C"/>
    <s v="VALENCIA REYES PEDRO JOSE"/>
    <s v="HILUX"/>
    <s v="ECAZA"/>
    <d v="1899-12-30T16:00:00"/>
    <d v="1899-12-30T18:00:00"/>
    <s v="CAAA"/>
    <n v="2022"/>
    <m/>
    <x v="2"/>
    <x v="0"/>
    <x v="0"/>
    <m/>
    <m/>
    <m/>
    <m/>
    <m/>
    <n v="45000"/>
  </r>
  <r>
    <d v="2023-03-15T00:00:00"/>
    <d v="1899-12-30T17:00:00"/>
    <m/>
    <n v="4094.2"/>
    <n v="112697"/>
    <x v="3"/>
    <s v="CAMBIO DE BALATAS TRASERAS / DIAG. SUSPENSIÓN (CTE. LLEVARÁ SU UNIDAD AL PUNTO DE VENTA DE SMA Y SE ENTREGARÁ EN EL MISMO LUGAR EL JUEVES)"/>
    <s v="REC. A DOMICILIO"/>
    <s v="CW135051"/>
    <s v="GGC094C"/>
    <s v="LEWIS BRIGITTE"/>
    <s v="RAV4"/>
    <s v="ECAZA"/>
    <s v="REC "/>
    <s v="DOM"/>
    <s v="FTP / GALC / JOAM"/>
    <n v="2012"/>
    <m/>
    <x v="2"/>
    <x v="2"/>
    <x v="0"/>
    <m/>
    <m/>
    <m/>
    <m/>
    <m/>
    <n v="45000"/>
  </r>
  <r>
    <d v="2023-03-16T00:00:00"/>
    <d v="1899-12-30T07:45:00"/>
    <m/>
    <n v="2849"/>
    <n v="112830"/>
    <x v="3"/>
    <s v="S90 / A Y B"/>
    <s v="EXPRESS"/>
    <s v="HP600763"/>
    <s v="A98AMF"/>
    <s v="RICO SIERRA JUANA MARINA"/>
    <s v="COROLLA"/>
    <s v="JFL"/>
    <d v="1899-12-30T13:30:00"/>
    <d v="1899-12-30T17:00:00"/>
    <s v="OMRG"/>
    <n v="2017"/>
    <m/>
    <x v="2"/>
    <x v="3"/>
    <x v="0"/>
    <m/>
    <m/>
    <m/>
    <m/>
    <m/>
    <n v="45001"/>
  </r>
  <r>
    <d v="2023-03-16T00:00:00"/>
    <d v="1899-12-30T08:00:00"/>
    <m/>
    <n v="5330"/>
    <n v="112574"/>
    <x v="3"/>
    <s v="S40 / LAVADO INYECTORES"/>
    <m/>
    <s v="GP455202"/>
    <s v="GXF803E"/>
    <s v="PARRA CERVANTES JONATHAN DANIEL"/>
    <s v="COROLLA"/>
    <s v="LALC"/>
    <d v="1899-12-30T08:30:00"/>
    <d v="1899-12-30T11:00:00"/>
    <s v="CEPE"/>
    <n v="2016"/>
    <m/>
    <x v="2"/>
    <x v="3"/>
    <x v="0"/>
    <m/>
    <m/>
    <m/>
    <m/>
    <m/>
    <n v="45001"/>
  </r>
  <r>
    <d v="2023-03-16T00:00:00"/>
    <d v="1899-12-30T08:00:00"/>
    <m/>
    <n v="1899"/>
    <n v="112814"/>
    <x v="3"/>
    <s v="S470"/>
    <m/>
    <s v="FM187133"/>
    <s v="FZ1702C"/>
    <s v="SUPER GANADERO Y AGRICOLA DE SAN JOS"/>
    <s v="TACOMA"/>
    <s v="ECAZA"/>
    <d v="1899-12-30T08:30:00"/>
    <d v="1899-12-30T11:00:00"/>
    <s v="AC"/>
    <n v="2015"/>
    <m/>
    <x v="2"/>
    <x v="3"/>
    <x v="0"/>
    <m/>
    <m/>
    <m/>
    <m/>
    <m/>
    <n v="45001"/>
  </r>
  <r>
    <d v="2023-03-16T00:00:00"/>
    <d v="1899-12-30T08:15:00"/>
    <m/>
    <n v="1899"/>
    <n v="112758"/>
    <x v="2"/>
    <s v="S270"/>
    <s v="EXPRESS"/>
    <s v="8S183064"/>
    <s v="GUT991D"/>
    <s v="GARCIA CALDERON LAURA OFELIA"/>
    <s v="SIENNA"/>
    <s v="ECAZA"/>
    <d v="1899-12-30T08:30:00"/>
    <d v="1899-12-30T11:00:00"/>
    <s v="OMRG"/>
    <n v="2008"/>
    <m/>
    <x v="2"/>
    <x v="3"/>
    <x v="0"/>
    <m/>
    <m/>
    <m/>
    <m/>
    <m/>
    <n v="45001"/>
  </r>
  <r>
    <d v="2023-03-16T00:00:00"/>
    <d v="1899-12-30T08:15:00"/>
    <m/>
    <n v="0"/>
    <s v="D-141835"/>
    <x v="2"/>
    <s v="INST. ARNÉS DE DIRECCIÓN"/>
    <m/>
    <s v="LJ027986"/>
    <s v="GHY225C"/>
    <s v="COLUNGA HERNANDEZ DANIEL"/>
    <s v="RAV4"/>
    <s v="JFL"/>
    <d v="1899-12-30T09:00:00"/>
    <d v="1899-12-30T14:00:00"/>
    <s v="GALC"/>
    <n v="2020"/>
    <m/>
    <x v="2"/>
    <x v="0"/>
    <x v="0"/>
    <m/>
    <m/>
    <m/>
    <m/>
    <m/>
    <n v="45001"/>
  </r>
  <r>
    <d v="2023-03-16T00:00:00"/>
    <d v="1899-12-30T08:30:00"/>
    <m/>
    <n v="1899"/>
    <n v="112783"/>
    <x v="0"/>
    <s v="S10"/>
    <m/>
    <s v="N4003673"/>
    <s v="SP"/>
    <s v="PRODUCTORES AGRICOLAS DEL MODULO ACA"/>
    <s v="HILUX"/>
    <s v="LALC"/>
    <d v="1899-12-30T09:15:00"/>
    <d v="1899-12-30T12:00:00"/>
    <s v="AC"/>
    <n v="2022"/>
    <m/>
    <x v="2"/>
    <x v="2"/>
    <x v="0"/>
    <m/>
    <m/>
    <m/>
    <m/>
    <m/>
    <n v="45001"/>
  </r>
  <r>
    <d v="2023-03-16T00:00:00"/>
    <d v="1899-12-30T08:30:00"/>
    <m/>
    <n v="5330"/>
    <n v="112823"/>
    <x v="3"/>
    <s v="S280"/>
    <s v="EXPRESS"/>
    <s v="G3000739"/>
    <s v="67L202"/>
    <s v="VILLEGAS GARCIA J GUADALUPE"/>
    <s v="PRIUS16-"/>
    <s v="ECAZA"/>
    <d v="1899-12-30T08:45:00"/>
    <d v="1899-12-30T12:00:00"/>
    <s v="OMRG"/>
    <n v="2016"/>
    <m/>
    <x v="2"/>
    <x v="2"/>
    <x v="0"/>
    <m/>
    <m/>
    <m/>
    <m/>
    <m/>
    <n v="45001"/>
  </r>
  <r>
    <d v="2023-03-16T00:00:00"/>
    <d v="1899-12-30T08:45:00"/>
    <m/>
    <n v="1899"/>
    <n v="112832"/>
    <x v="1"/>
    <s v="S70"/>
    <m/>
    <s v="M3137554"/>
    <s v="65L674"/>
    <s v="PREMIER SEEDS MEXICANA S.A. DE C.V."/>
    <s v="PRIUS16-"/>
    <s v="ECAZA"/>
    <d v="1899-12-30T10:30:00"/>
    <d v="1899-12-30T14:00:00"/>
    <s v="CEPE"/>
    <n v="2021"/>
    <m/>
    <x v="2"/>
    <x v="3"/>
    <x v="0"/>
    <m/>
    <m/>
    <m/>
    <m/>
    <m/>
    <n v="45001"/>
  </r>
  <r>
    <d v="2023-03-16T00:00:00"/>
    <d v="1899-12-30T08:45:00"/>
    <m/>
    <n v="1899"/>
    <n v="112861"/>
    <x v="1"/>
    <s v="S10"/>
    <m/>
    <s v="P0001795"/>
    <s v="SP"/>
    <s v="SIERRA CARREÑO RAUL"/>
    <s v="YARIS"/>
    <s v="JFL"/>
    <d v="1899-12-30T09:30:00"/>
    <d v="1899-12-30T12:00:00"/>
    <s v="AC"/>
    <n v="2023"/>
    <m/>
    <x v="2"/>
    <x v="3"/>
    <x v="0"/>
    <m/>
    <m/>
    <m/>
    <m/>
    <m/>
    <n v="45001"/>
  </r>
  <r>
    <d v="2023-03-16T00:00:00"/>
    <d v="1899-12-30T09:00:00"/>
    <m/>
    <n v="835.2"/>
    <n v="112683"/>
    <x v="1"/>
    <s v="DIAG. PUERTA DE GASOLINA NO ABRE / PILA DEL CONTROL DE LLAVES NO FUNCIONA"/>
    <m/>
    <s v="KJ017827"/>
    <s v="GHF662D"/>
    <s v="FLORES GARZA ILIANA"/>
    <s v="RAV419-"/>
    <s v="LALC"/>
    <d v="1899-12-30T11:00:00"/>
    <s v="DIAG"/>
    <s v="FTP / JOAM"/>
    <n v="2019"/>
    <m/>
    <x v="2"/>
    <x v="2"/>
    <x v="0"/>
    <m/>
    <m/>
    <m/>
    <m/>
    <m/>
    <n v="45001"/>
  </r>
  <r>
    <d v="2023-03-16T00:00:00"/>
    <d v="1899-12-30T09:00:00"/>
    <m/>
    <n v="3260"/>
    <n v="112821"/>
    <x v="1"/>
    <s v="S20"/>
    <s v="EXPRESS"/>
    <s v="N3171094"/>
    <s v="68L428"/>
    <s v="MEDINA BRAVO MARIO ALBERTO"/>
    <s v="PRIUS16-"/>
    <s v="ECAZA"/>
    <d v="1899-12-30T09:30:00"/>
    <d v="1899-12-30T12:00:00"/>
    <s v="OMRG"/>
    <n v="2022"/>
    <m/>
    <x v="2"/>
    <x v="2"/>
    <x v="0"/>
    <m/>
    <m/>
    <m/>
    <m/>
    <m/>
    <n v="45001"/>
  </r>
  <r>
    <d v="2023-03-16T00:00:00"/>
    <d v="1899-12-30T09:30:00"/>
    <m/>
    <n v="1899"/>
    <n v="112770"/>
    <x v="0"/>
    <s v="S90"/>
    <s v="EXPRESS"/>
    <s v="N0051054"/>
    <s v="GNN0001"/>
    <s v="DIAZ RUIZ JOSE DE LA LUZ"/>
    <s v="HILUXD"/>
    <s v="ECAZA"/>
    <d v="1899-12-30T10:00:00"/>
    <d v="1899-12-30T15:00:00"/>
    <s v="OMRG"/>
    <n v="2022"/>
    <m/>
    <x v="2"/>
    <x v="3"/>
    <x v="0"/>
    <m/>
    <m/>
    <m/>
    <m/>
    <m/>
    <n v="45001"/>
  </r>
  <r>
    <d v="2023-03-16T00:00:00"/>
    <d v="1899-12-30T09:30:00"/>
    <m/>
    <n v="5330"/>
    <n v="112785"/>
    <x v="1"/>
    <s v="S120"/>
    <s v="EXPRESS"/>
    <s v="MU014843"/>
    <s v="66L973"/>
    <s v="CONTROLADORA MABE"/>
    <s v="RAV4 HV"/>
    <s v="JFL"/>
    <d v="1899-12-30T10:30:00"/>
    <d v="1899-12-30T15:00:00"/>
    <s v="OMRG"/>
    <n v="2021"/>
    <m/>
    <x v="2"/>
    <x v="1"/>
    <x v="0"/>
    <m/>
    <m/>
    <m/>
    <m/>
    <m/>
    <n v="45001"/>
  </r>
  <r>
    <d v="2023-03-16T00:00:00"/>
    <d v="1899-12-30T09:30:00"/>
    <m/>
    <n v="1899"/>
    <n v="112831"/>
    <x v="2"/>
    <s v="S10"/>
    <m/>
    <s v="NW223568"/>
    <s v="SP"/>
    <s v="RAMIREZ EVARISTO SILVIA"/>
    <s v="RAV4"/>
    <s v="LALC"/>
    <d v="1899-12-30T10:30:00"/>
    <d v="1899-12-30T14:00:00"/>
    <s v="AC"/>
    <n v="2022"/>
    <m/>
    <x v="2"/>
    <x v="3"/>
    <x v="0"/>
    <m/>
    <m/>
    <m/>
    <m/>
    <m/>
    <n v="45001"/>
  </r>
  <r>
    <d v="2023-03-16T00:00:00"/>
    <d v="1899-12-30T10:00:00"/>
    <m/>
    <n v="1899"/>
    <n v="112713"/>
    <x v="1"/>
    <s v="S90 / INST. FILTRO AC / A Y B"/>
    <s v="REC. A DOMICILIO"/>
    <s v="KD006402"/>
    <s v="GLB112D"/>
    <s v="TOYOTETSU DE MEXICO SA DE CV"/>
    <s v="RAV419-"/>
    <s v="ECAZA"/>
    <d v="1899-12-30T12:00:00"/>
    <d v="1899-12-30T16:00:00"/>
    <s v="CEPE"/>
    <n v="2019"/>
    <m/>
    <x v="2"/>
    <x v="2"/>
    <x v="0"/>
    <m/>
    <m/>
    <m/>
    <m/>
    <m/>
    <n v="45001"/>
  </r>
  <r>
    <d v="2023-03-16T00:00:00"/>
    <d v="1899-12-30T10:00:00"/>
    <m/>
    <n v="3260"/>
    <n v="112787"/>
    <x v="3"/>
    <s v="S60 / RECTIFICACION DE DISCOS"/>
    <s v="EXPRESS"/>
    <s v="LD065792"/>
    <s v="SP"/>
    <s v="ELEMENT FLEET MANAGEMENT CORPORATION"/>
    <s v="RAV4"/>
    <s v="LALC"/>
    <d v="1899-12-30T11:00:00"/>
    <d v="1899-12-30T18:00:00"/>
    <s v="AC / OMRG"/>
    <n v="2020"/>
    <m/>
    <x v="2"/>
    <x v="3"/>
    <x v="0"/>
    <m/>
    <m/>
    <m/>
    <m/>
    <m/>
    <n v="45001"/>
  </r>
  <r>
    <d v="2023-03-16T00:00:00"/>
    <d v="1899-12-30T10:00:00"/>
    <m/>
    <n v="1899"/>
    <n v="112853"/>
    <x v="0"/>
    <s v="S70"/>
    <m/>
    <s v="K1630852"/>
    <s v="66L132"/>
    <s v="ACEVEDO RODRIGUEZ OSCAR"/>
    <s v="PRIUS C"/>
    <s v="JFL"/>
    <d v="1899-12-30T11:00:00"/>
    <d v="1899-12-30T14:00:00"/>
    <s v="AC / GALC"/>
    <n v="2019"/>
    <m/>
    <x v="2"/>
    <x v="3"/>
    <x v="0"/>
    <m/>
    <m/>
    <m/>
    <m/>
    <m/>
    <n v="45001"/>
  </r>
  <r>
    <d v="2023-03-16T00:00:00"/>
    <d v="1899-12-30T11:00:00"/>
    <m/>
    <n v="2849"/>
    <n v="112580"/>
    <x v="1"/>
    <s v="S30 / A Y B"/>
    <m/>
    <s v="MK020123"/>
    <s v="GLA656E"/>
    <s v="MARTINEZ ZAMORA JOSE GUADALUPE"/>
    <s v="AVANZA"/>
    <s v="JFL"/>
    <d v="1899-12-30T11:15:00"/>
    <d v="1899-12-30T14:00:00"/>
    <s v="AC"/>
    <n v="2021"/>
    <m/>
    <x v="2"/>
    <x v="3"/>
    <x v="0"/>
    <m/>
    <m/>
    <m/>
    <m/>
    <m/>
    <n v="45001"/>
  </r>
  <r>
    <d v="2023-03-16T00:00:00"/>
    <d v="1899-12-30T11:00:00"/>
    <m/>
    <n v="835.2"/>
    <n v="112732"/>
    <x v="0"/>
    <s v="DIAG. SE JALONEA LA UNIDAD"/>
    <m/>
    <s v="N6005681"/>
    <s v="UNF038H"/>
    <s v="RODRIGUEZ AGUILAR NAYLA"/>
    <s v="HIACE"/>
    <s v="LALC"/>
    <d v="1899-12-30T11:30:00"/>
    <s v="DIAG"/>
    <s v="FTP / JOAM"/>
    <n v="2022"/>
    <m/>
    <x v="2"/>
    <x v="2"/>
    <x v="0"/>
    <m/>
    <m/>
    <m/>
    <m/>
    <m/>
    <n v="45001"/>
  </r>
  <r>
    <d v="2023-03-16T00:00:00"/>
    <d v="1899-12-30T11:30:00"/>
    <m/>
    <n v="2849"/>
    <n v="112828"/>
    <x v="2"/>
    <s v="S110 / DIAG. RECHINIDO PARTE TRASERA AL AVANZAR Y AL GIRAR EL VOLANTE"/>
    <s v="EXPRESS"/>
    <s v="LP070239"/>
    <s v="GVK821E"/>
    <s v="VELAZQUEZ MATA KARLA MARGARITA"/>
    <s v="COROLLA"/>
    <s v="JFL"/>
    <d v="1899-12-30T15:30:00"/>
    <s v="DIAG"/>
    <s v="GALC / OMRG / JOAM"/>
    <n v="2020"/>
    <m/>
    <x v="2"/>
    <x v="3"/>
    <x v="0"/>
    <m/>
    <m/>
    <m/>
    <m/>
    <m/>
    <n v="45001"/>
  </r>
  <r>
    <d v="2023-03-16T00:00:00"/>
    <d v="1899-12-30T11:30:00"/>
    <m/>
    <n v="1899"/>
    <n v="112829"/>
    <x v="0"/>
    <s v="S30"/>
    <s v="EXPRESS"/>
    <s v="M3133329"/>
    <s v="66L947"/>
    <s v="ALCANTARA RAMIREZ FRANCISCO ANTONIO"/>
    <s v="PRIUS16-"/>
    <s v="LALC"/>
    <d v="1899-12-30T12:10:00"/>
    <d v="1899-12-30T17:00:00"/>
    <s v="OMRG"/>
    <n v="2021"/>
    <m/>
    <x v="2"/>
    <x v="3"/>
    <x v="0"/>
    <m/>
    <m/>
    <m/>
    <m/>
    <m/>
    <n v="45001"/>
  </r>
  <r>
    <d v="2023-03-16T00:00:00"/>
    <d v="1899-12-30T12:00:00"/>
    <m/>
    <n v="1899"/>
    <n v="112820"/>
    <x v="2"/>
    <s v="S30"/>
    <s v="EXPRESS"/>
    <s v="KJ023533"/>
    <s v="69L530"/>
    <s v="ALVARADO DE LA CRUZ DANNY"/>
    <s v="RAV4 HV"/>
    <s v="JFL"/>
    <d v="1899-12-30T12:30:00"/>
    <d v="1899-12-30T17:00:00"/>
    <s v="OMRG"/>
    <n v="2019"/>
    <m/>
    <x v="2"/>
    <x v="1"/>
    <x v="4"/>
    <d v="2023-03-16T00:00:00"/>
    <s v="whats"/>
    <s v="si"/>
    <s v="SE OCUPO LA UNIDAD EN EL TRABAJO Y TUVO QUE REPROGRAMAR SU CITA"/>
    <d v="2023-03-14T00:00:00"/>
    <n v="2"/>
  </r>
  <r>
    <d v="2023-03-16T00:00:00"/>
    <d v="1899-12-30T12:00:00"/>
    <m/>
    <n v="835.2"/>
    <n v="112849"/>
    <x v="2"/>
    <s v="DIAG. GOLPETEO EN LA PARTE DE ABAJO"/>
    <m/>
    <s v="MP204998"/>
    <s v="GHV158E"/>
    <s v="PEREZ MOLINA KEIKO MARISOL"/>
    <s v="COROLLA"/>
    <s v="ECAZA"/>
    <d v="1899-12-30T12:30:00"/>
    <s v="DIAG"/>
    <s v="GALC / JOAM"/>
    <n v="2021"/>
    <m/>
    <x v="2"/>
    <x v="2"/>
    <x v="0"/>
    <m/>
    <m/>
    <m/>
    <m/>
    <m/>
    <n v="45001"/>
  </r>
  <r>
    <d v="2023-03-16T00:00:00"/>
    <d v="1899-12-30T13:00:00"/>
    <m/>
    <n v="0"/>
    <n v="112778"/>
    <x v="1"/>
    <s v="DPOK: INST. FLECHA DERECHA / INST. CUBREPOLVO / INST. TUERCA"/>
    <m/>
    <s v="AC441995"/>
    <s v="674XWB"/>
    <s v="INTAGRI S.C."/>
    <s v="COROLLA"/>
    <s v="ECAZA"/>
    <d v="1899-12-30T14:00:00"/>
    <d v="1899-12-30T18:00:00"/>
    <s v="CEPE"/>
    <n v="2010"/>
    <m/>
    <x v="2"/>
    <x v="3"/>
    <x v="0"/>
    <m/>
    <m/>
    <m/>
    <m/>
    <m/>
    <n v="45001"/>
  </r>
  <r>
    <d v="2023-03-16T00:00:00"/>
    <d v="1899-12-30T14:00:00"/>
    <m/>
    <n v="0"/>
    <n v="112847"/>
    <x v="0"/>
    <s v="GARANTÍA: INST. DE CARGADOR INALÁMBRICO"/>
    <m/>
    <s v="NS097896"/>
    <s v="68L006"/>
    <s v="GUTIERREZ IGLESIAS KARINA"/>
    <s v="SIENNA HV"/>
    <s v="LALC"/>
    <d v="1899-12-30T15:00:00"/>
    <d v="1899-12-30T18:00:00"/>
    <s v="FTP"/>
    <n v="2022"/>
    <m/>
    <x v="2"/>
    <x v="2"/>
    <x v="0"/>
    <m/>
    <m/>
    <m/>
    <m/>
    <m/>
    <n v="45001"/>
  </r>
  <r>
    <d v="2023-03-16T00:00:00"/>
    <d v="1899-12-30T15:00:00"/>
    <m/>
    <n v="0"/>
    <n v="112833"/>
    <x v="0"/>
    <s v="INST. MANGUERA INF. RADIADOR"/>
    <m/>
    <s v="ES452588"/>
    <s v="ULS424B"/>
    <s v="VARELA RAMIREZ JOSE ALFREDO"/>
    <s v="SIENNA"/>
    <s v="JFL"/>
    <d v="1899-12-30T16:00:00"/>
    <d v="1899-12-30T18:00:00"/>
    <s v="OMRG"/>
    <n v="2014"/>
    <m/>
    <x v="2"/>
    <x v="2"/>
    <x v="0"/>
    <m/>
    <m/>
    <m/>
    <m/>
    <m/>
    <n v="45001"/>
  </r>
  <r>
    <d v="2023-03-18T00:00:00"/>
    <d v="1899-12-30T08:00:00"/>
    <m/>
    <n v="6599"/>
    <n v="112550"/>
    <x v="3"/>
    <s v="S80"/>
    <m/>
    <s v="JP811223"/>
    <s v="GXA605C"/>
    <s v="FAJARDO ANAYA KEIN JONATHAN"/>
    <s v="COROLLA"/>
    <s v="LALC"/>
    <d v="1899-12-30T08:15:00"/>
    <d v="1899-12-30T11:00:00"/>
    <s v="AC"/>
    <n v="2018"/>
    <m/>
    <x v="2"/>
    <x v="2"/>
    <x v="0"/>
    <m/>
    <m/>
    <m/>
    <m/>
    <m/>
    <n v="45003"/>
  </r>
  <r>
    <d v="2023-03-18T00:00:00"/>
    <d v="1899-12-30T08:00:00"/>
    <m/>
    <n v="1899"/>
    <n v="112714"/>
    <x v="2"/>
    <s v="S50"/>
    <m/>
    <s v="LD066022"/>
    <s v="GYW892B"/>
    <s v="ALTAMIRANO ROMO SUSANA ELIZABETH"/>
    <s v="RAV419-"/>
    <s v="JFL"/>
    <d v="1899-12-30T08:15:00"/>
    <d v="1899-12-30T10:45:00"/>
    <s v="CEPE"/>
    <n v="2020"/>
    <m/>
    <x v="2"/>
    <x v="3"/>
    <x v="0"/>
    <m/>
    <m/>
    <m/>
    <m/>
    <m/>
    <n v="45003"/>
  </r>
  <r>
    <d v="2023-03-18T00:00:00"/>
    <d v="1899-12-30T08:15:00"/>
    <m/>
    <n v="0"/>
    <n v="112723"/>
    <x v="2"/>
    <s v="INST. CHISGUETEROS"/>
    <m/>
    <s v="FP266981"/>
    <s v="GUW4128"/>
    <s v="CARRANZA FLORES DORA MARIA"/>
    <s v="COROLLA"/>
    <s v="LALC"/>
    <d v="1899-12-30T08:45:00"/>
    <d v="1899-12-30T13:00:00"/>
    <s v="GALC"/>
    <n v="2015"/>
    <m/>
    <x v="2"/>
    <x v="3"/>
    <x v="0"/>
    <m/>
    <m/>
    <m/>
    <m/>
    <m/>
    <n v="45003"/>
  </r>
  <r>
    <d v="2023-03-18T00:00:00"/>
    <d v="1899-12-30T08:15:00"/>
    <m/>
    <n v="2849"/>
    <n v="112764"/>
    <x v="1"/>
    <s v="S70 / A Y B"/>
    <s v="EXPRESS"/>
    <s v="MJ012683"/>
    <s v="66L145"/>
    <s v="ROJAS GALLEGOS LUIS ANGEL"/>
    <s v="COROLLA HV"/>
    <s v="JFL"/>
    <d v="1899-12-30T09:15:00"/>
    <d v="1899-12-30T12:00:00"/>
    <s v="CEPE / OMRG"/>
    <n v="2021"/>
    <m/>
    <x v="2"/>
    <x v="3"/>
    <x v="0"/>
    <m/>
    <m/>
    <m/>
    <m/>
    <m/>
    <n v="45003"/>
  </r>
  <r>
    <d v="2023-03-18T00:00:00"/>
    <d v="1899-12-30T08:30:00"/>
    <m/>
    <n v="1899"/>
    <n v="112633"/>
    <x v="2"/>
    <s v="S130"/>
    <m/>
    <s v="GK006922"/>
    <s v="GPR836C"/>
    <s v="MORA ROJAS CRISTINA"/>
    <s v="AVANZA"/>
    <s v="JFL"/>
    <d v="1899-12-30T08:45:00"/>
    <d v="1899-12-30T11:45:00"/>
    <s v="CEPE"/>
    <n v="2016"/>
    <m/>
    <x v="2"/>
    <x v="5"/>
    <x v="4"/>
    <d v="2023-03-20T00:00:00"/>
    <s v="Llamada y Whats"/>
    <s v="si"/>
    <s v="POR MOTIVOS DE SALUD , TUVO QUE REPROGRAMAR SU CITA."/>
    <d v="2023-03-08T00:00:00"/>
    <n v="10"/>
  </r>
  <r>
    <d v="2023-03-18T00:00:00"/>
    <d v="1899-12-30T08:30:00"/>
    <m/>
    <n v="5330"/>
    <n v="112900"/>
    <x v="3"/>
    <s v="S120"/>
    <s v="EXPRESS"/>
    <s v="K1407229"/>
    <s v="GV8626B"/>
    <s v="HIDRAULICA TLALOC SA DE CV"/>
    <s v="HILUX"/>
    <s v="LALC"/>
    <d v="1899-12-30T08:45:00"/>
    <d v="1899-12-30T12:15:00"/>
    <s v="OMRG"/>
    <n v="2019"/>
    <m/>
    <x v="2"/>
    <x v="2"/>
    <x v="0"/>
    <m/>
    <m/>
    <m/>
    <m/>
    <m/>
    <n v="45003"/>
  </r>
  <r>
    <d v="2023-03-18T00:00:00"/>
    <d v="1899-12-30T09:00:00"/>
    <m/>
    <n v="5140"/>
    <n v="112808"/>
    <x v="0"/>
    <s v="S100"/>
    <s v="EXPRESS"/>
    <s v="LP076402"/>
    <s v="GLX960C"/>
    <s v="BARRON RAMIREZ JOSAFAT"/>
    <s v="COROLLA"/>
    <s v="JFL"/>
    <d v="1899-12-30T10:15:00"/>
    <d v="1899-12-30T14:45:00"/>
    <s v="OMRG"/>
    <n v="2020"/>
    <m/>
    <x v="2"/>
    <x v="3"/>
    <x v="0"/>
    <m/>
    <m/>
    <m/>
    <m/>
    <m/>
    <n v="45003"/>
  </r>
  <r>
    <d v="2023-03-18T00:00:00"/>
    <d v="1899-12-30T09:00:00"/>
    <m/>
    <n v="2849"/>
    <n v="112841"/>
    <x v="1"/>
    <s v="S70 / A Y B"/>
    <s v="EXPRESS"/>
    <s v="K3069822"/>
    <s v="27J632"/>
    <s v="ZARCO TOVAR OMAR AGUSTIN"/>
    <s v="PRIUS16-"/>
    <s v="LALC"/>
    <d v="1899-12-30T09:30:00"/>
    <d v="1899-12-30T12:45:00"/>
    <s v="CEPE / OMRG"/>
    <n v="2019"/>
    <m/>
    <x v="2"/>
    <x v="3"/>
    <x v="0"/>
    <m/>
    <m/>
    <m/>
    <m/>
    <m/>
    <n v="45003"/>
  </r>
  <r>
    <d v="2023-03-18T00:00:00"/>
    <d v="1899-12-30T09:15:00"/>
    <m/>
    <n v="3260"/>
    <n v="112880"/>
    <x v="2"/>
    <s v="S60"/>
    <s v="EXPRESS"/>
    <s v="JK023111"/>
    <s v="GTD745C"/>
    <s v="QUINTANA SILVA PATRICIA"/>
    <s v="AVANZA"/>
    <s v="JFL"/>
    <d v="1899-12-30T09:45:00"/>
    <d v="1899-12-30T12:30:00"/>
    <s v="OMRG"/>
    <n v="2018"/>
    <m/>
    <x v="2"/>
    <x v="3"/>
    <x v="0"/>
    <m/>
    <m/>
    <m/>
    <m/>
    <m/>
    <n v="45003"/>
  </r>
  <r>
    <d v="2023-03-18T00:00:00"/>
    <d v="1899-12-30T09:30:00"/>
    <m/>
    <n v="1899"/>
    <n v="112837"/>
    <x v="2"/>
    <s v="S50"/>
    <m/>
    <s v="L0082539"/>
    <s v="GH6830B"/>
    <s v="PAREDES MELESIO ROBERTO"/>
    <s v="HILUX"/>
    <s v="JFL"/>
    <d v="1899-12-30T09:45:00"/>
    <d v="1899-12-30T12:30:00"/>
    <s v="GALC"/>
    <n v="2020"/>
    <m/>
    <x v="2"/>
    <x v="3"/>
    <x v="0"/>
    <m/>
    <m/>
    <m/>
    <m/>
    <m/>
    <n v="45003"/>
  </r>
  <r>
    <d v="2023-03-18T00:00:00"/>
    <d v="1899-12-30T09:30:00"/>
    <m/>
    <n v="1899"/>
    <n v="112846"/>
    <x v="1"/>
    <s v="S30"/>
    <s v="EXPRESS"/>
    <s v="M1320611"/>
    <s v="GS2209C"/>
    <s v="PEREZ CERVANTES ARTURO"/>
    <s v="HILUX"/>
    <s v="LALC"/>
    <d v="1899-12-30T10:45:00"/>
    <d v="1899-12-30T14:45:00"/>
    <s v="OMRG"/>
    <n v="2021"/>
    <m/>
    <x v="2"/>
    <x v="1"/>
    <x v="0"/>
    <m/>
    <m/>
    <m/>
    <m/>
    <m/>
    <n v="45003"/>
  </r>
  <r>
    <d v="2023-03-18T00:00:00"/>
    <d v="1899-12-30T09:45:00"/>
    <m/>
    <n v="3260"/>
    <s v="G-142384"/>
    <x v="2"/>
    <s v="S20"/>
    <s v="EXPRESS"/>
    <s v="NJ018352"/>
    <s v="SP"/>
    <s v="URIBE DERRAMADERO IVONNE ANDREA"/>
    <s v="RAIZE"/>
    <s v="LALC"/>
    <d v="1899-12-30T11:45:00"/>
    <d v="1899-12-30T14:00:00"/>
    <s v="OMRG"/>
    <n v="2022"/>
    <m/>
    <x v="2"/>
    <x v="0"/>
    <x v="0"/>
    <m/>
    <m/>
    <m/>
    <m/>
    <m/>
    <n v="45003"/>
  </r>
  <r>
    <d v="2023-03-18T00:00:00"/>
    <d v="1899-12-30T10:00:00"/>
    <m/>
    <n v="1899"/>
    <n v="112733"/>
    <x v="2"/>
    <s v="S30"/>
    <s v="EXPRESS"/>
    <s v="M1321719"/>
    <s v="ND4117A"/>
    <s v="SANCHEZ IBARRA CARLOS"/>
    <s v="HILUX"/>
    <s v="LALC"/>
    <d v="1899-12-30T11:15:00"/>
    <d v="1899-12-30T13:15:00"/>
    <s v="OMRG"/>
    <n v="2021"/>
    <m/>
    <x v="2"/>
    <x v="3"/>
    <x v="0"/>
    <m/>
    <m/>
    <m/>
    <m/>
    <m/>
    <n v="45003"/>
  </r>
  <r>
    <d v="2023-03-18T00:00:00"/>
    <d v="1899-12-30T10:00:00"/>
    <m/>
    <n v="3260"/>
    <n v="112850"/>
    <x v="1"/>
    <s v="S60"/>
    <s v="EXPRESS"/>
    <s v="LR109242"/>
    <s v="PBA2637"/>
    <s v="MORENO HERRERA ALFREDO"/>
    <s v="CHR"/>
    <s v="JFL"/>
    <d v="1899-12-30T12:00:00"/>
    <d v="1899-12-30T14:00:00"/>
    <s v="OMRG"/>
    <n v="2020"/>
    <m/>
    <x v="2"/>
    <x v="3"/>
    <x v="0"/>
    <m/>
    <m/>
    <m/>
    <m/>
    <m/>
    <n v="45003"/>
  </r>
  <r>
    <d v="2023-03-18T00:00:00"/>
    <d v="1899-12-30T10:15:00"/>
    <m/>
    <n v="0"/>
    <s v="G-143071"/>
    <x v="5"/>
    <s v="INST. 23TA01"/>
    <s v="CAMPAÑA"/>
    <s v="N1253235"/>
    <s v="GUA649E"/>
    <s v="LOPEZ ESPITIA VICTOR MANUEL"/>
    <s v="YARIS"/>
    <s v="JFL"/>
    <d v="1899-12-30T10:30:00"/>
    <d v="1899-12-30T13:30:00"/>
    <s v="GALC"/>
    <n v="2022"/>
    <m/>
    <x v="2"/>
    <x v="0"/>
    <x v="0"/>
    <m/>
    <m/>
    <m/>
    <m/>
    <m/>
    <n v="45003"/>
  </r>
  <r>
    <d v="2023-03-18T00:00:00"/>
    <d v="1899-12-30T10:15:00"/>
    <m/>
    <n v="6599"/>
    <n v="112881"/>
    <x v="2"/>
    <s v="S240"/>
    <m/>
    <s v="FP315450"/>
    <s v="UKR473F"/>
    <s v="NUTRIX SA DE CV"/>
    <s v="COROLLA"/>
    <s v="JFL"/>
    <d v="1899-12-30T10:30:00"/>
    <d v="1899-12-30T14:00:00"/>
    <s v="AC"/>
    <n v="2015"/>
    <m/>
    <x v="2"/>
    <x v="3"/>
    <x v="0"/>
    <m/>
    <m/>
    <m/>
    <m/>
    <m/>
    <n v="45003"/>
  </r>
  <r>
    <d v="2023-03-18T00:00:00"/>
    <d v="1899-12-30T10:30:00"/>
    <m/>
    <n v="2849"/>
    <n v="112855"/>
    <x v="0"/>
    <s v="S110 / A Y B"/>
    <m/>
    <s v="J3584220"/>
    <s v="65L930"/>
    <s v="TDS INVERNADEROS S A DE C V"/>
    <s v="PRIUS16-"/>
    <s v="JFL"/>
    <d v="1899-12-30T11:45:00"/>
    <d v="1899-12-30T13:30:00"/>
    <s v="GALC"/>
    <n v="2018"/>
    <m/>
    <x v="2"/>
    <x v="3"/>
    <x v="0"/>
    <m/>
    <m/>
    <m/>
    <m/>
    <m/>
    <n v="45003"/>
  </r>
  <r>
    <d v="2023-03-18T00:00:00"/>
    <d v="1899-12-30T10:30:00"/>
    <m/>
    <n v="3260"/>
    <n v="112892"/>
    <x v="1"/>
    <s v="S20"/>
    <m/>
    <s v="NP294930"/>
    <s v="GNC306E"/>
    <s v="HERNANDEZ PANTOJA OFELIA"/>
    <s v="COROLLA"/>
    <s v="LALC"/>
    <d v="1899-12-30T12:00:00"/>
    <d v="1899-12-30T14:00:00"/>
    <s v="AC"/>
    <n v="2022"/>
    <m/>
    <x v="2"/>
    <x v="5"/>
    <x v="2"/>
    <d v="2023-03-16T00:00:00"/>
    <s v="whats"/>
    <s v="si"/>
    <s v="Enviamos confirmacion de su cita pero no contesta"/>
    <d v="2023-03-16T00:00:00"/>
    <n v="2"/>
  </r>
  <r>
    <d v="2023-03-18T00:00:00"/>
    <d v="1899-12-30T10:45:00"/>
    <m/>
    <n v="1899"/>
    <n v="112883"/>
    <x v="2"/>
    <s v="S190"/>
    <s v="EXPRESS"/>
    <s v="EK008244"/>
    <s v="GHF361D"/>
    <s v="CHAVEZ ALVARADO JUAN MANUEL"/>
    <s v="AVANZA"/>
    <s v="LALC"/>
    <d v="1899-12-30T11:15:00"/>
    <d v="1899-12-30T13:45:00"/>
    <s v="OMRG"/>
    <n v="2014"/>
    <m/>
    <x v="2"/>
    <x v="2"/>
    <x v="0"/>
    <m/>
    <m/>
    <m/>
    <m/>
    <m/>
    <n v="45003"/>
  </r>
  <r>
    <d v="2023-03-18T00:00:00"/>
    <d v="1899-12-30T11:00:00"/>
    <m/>
    <n v="1899"/>
    <n v="112124"/>
    <x v="3"/>
    <s v="S10"/>
    <m/>
    <s v="NP360703"/>
    <s v="SP"/>
    <s v="RUIZ PRESA FRANCISCO"/>
    <s v="COROLLA"/>
    <s v="LALC"/>
    <d v="1899-12-30T12:15:00"/>
    <d v="1899-12-30T14:00:00"/>
    <s v="CEPE"/>
    <n v="2022"/>
    <m/>
    <x v="2"/>
    <x v="2"/>
    <x v="0"/>
    <m/>
    <m/>
    <m/>
    <m/>
    <m/>
    <n v="45003"/>
  </r>
  <r>
    <d v="2023-03-18T00:00:00"/>
    <d v="1899-12-30T11:00:00"/>
    <m/>
    <n v="1899"/>
    <n v="112866"/>
    <x v="2"/>
    <s v="S110"/>
    <s v="EXPRESS"/>
    <s v="H1063414"/>
    <s v="GGF138D"/>
    <s v="GARCIA ANDRADE MARIA SOLEDAD"/>
    <s v="YARIS"/>
    <s v="JFL"/>
    <d v="1899-12-30T12:45:00"/>
    <d v="1899-12-30T14:15:00"/>
    <s v="OMRG"/>
    <n v="2017"/>
    <m/>
    <x v="2"/>
    <x v="3"/>
    <x v="0"/>
    <m/>
    <m/>
    <m/>
    <m/>
    <m/>
    <n v="45003"/>
  </r>
  <r>
    <d v="2023-03-18T00:00:00"/>
    <d v="1899-12-30T11:15:00"/>
    <m/>
    <n v="1899"/>
    <n v="112882"/>
    <x v="3"/>
    <s v="S70"/>
    <s v="EXPRESS"/>
    <s v="LP002218"/>
    <s v="SBX393A"/>
    <s v="MATA VAZQUEZ SALVADOR"/>
    <s v="COROLLA"/>
    <s v="JFL"/>
    <d v="1899-12-30T13:00:00"/>
    <d v="1899-12-30T14:00:00"/>
    <s v="OMRG"/>
    <n v="2020"/>
    <m/>
    <x v="2"/>
    <x v="3"/>
    <x v="0"/>
    <m/>
    <m/>
    <m/>
    <m/>
    <m/>
    <n v="45003"/>
  </r>
  <r>
    <d v="2023-03-18T00:00:00"/>
    <d v="1899-12-30T11:30:00"/>
    <m/>
    <n v="3260"/>
    <n v="112869"/>
    <x v="0"/>
    <s v="S20"/>
    <m/>
    <s v="N3000129"/>
    <s v="GPG963E"/>
    <s v="ARREGUIN SOTO JUAN PABLO"/>
    <s v="AVANZA"/>
    <s v="LALC"/>
    <d v="1899-12-30T12:30:00"/>
    <d v="1899-12-30T14:00:00"/>
    <s v="AC"/>
    <n v="2022"/>
    <m/>
    <x v="2"/>
    <x v="1"/>
    <x v="5"/>
    <d v="2023-03-29T00:00:00"/>
    <s v="whats"/>
    <s v="si"/>
    <s v="POR TEMA DE TRABAJO NO VA PODER ASISTIR"/>
    <d v="2023-03-15T00:00:00"/>
    <n v="3"/>
  </r>
  <r>
    <d v="2023-03-21T00:00:00"/>
    <d v="1899-12-30T08:00:00"/>
    <m/>
    <n v="1899"/>
    <n v="112840"/>
    <x v="3"/>
    <s v="S30"/>
    <m/>
    <s v="NP277753"/>
    <s v="GTJ231E"/>
    <s v="TOVAR NAVA ADRIAN"/>
    <s v="COROLLA"/>
    <s v="LALC"/>
    <d v="1899-12-30T08:30:00"/>
    <d v="1899-12-30T11:00:00"/>
    <s v="AC"/>
    <n v="2022"/>
    <m/>
    <x v="2"/>
    <x v="1"/>
    <x v="5"/>
    <d v="2023-03-21T00:00:00"/>
    <s v="whats"/>
    <s v="si"/>
    <s v="Al cliente se le complico venr al servicio  solicito reporgramacion para el viernes 24/03 se reprograma cita para el 24/03 a las 09:30 con folio 112995"/>
    <d v="2023-03-18T00:00:00"/>
    <n v="3"/>
  </r>
  <r>
    <d v="2023-03-21T00:00:00"/>
    <d v="1899-12-30T08:00:00"/>
    <m/>
    <n v="3260"/>
    <n v="112854"/>
    <x v="3"/>
    <s v="S20"/>
    <m/>
    <s v="N3002258"/>
    <s v="GPL256E"/>
    <s v="GALLEGOS HERRERA CUTBERTO"/>
    <s v="AVANZA"/>
    <s v="ECAZA"/>
    <d v="1899-12-30T08:15:00"/>
    <d v="1899-12-30T11:00:00"/>
    <s v="CEPE"/>
    <n v="2022"/>
    <m/>
    <x v="2"/>
    <x v="3"/>
    <x v="0"/>
    <m/>
    <m/>
    <m/>
    <m/>
    <m/>
    <n v="45006"/>
  </r>
  <r>
    <d v="2023-03-21T00:00:00"/>
    <d v="1899-12-30T08:00:00"/>
    <m/>
    <n v="1899"/>
    <n v="112856"/>
    <x v="3"/>
    <s v="S90"/>
    <s v="EXPRESS"/>
    <s v="JS269263"/>
    <s v="GYW400D"/>
    <s v="MANRIQUEZ HERNANDEZ SANDRA"/>
    <s v="HIGHLANDER"/>
    <s v="JFL"/>
    <d v="1899-12-30T08:30:00"/>
    <d v="1899-12-30T11:00:00"/>
    <s v="OMRG"/>
    <n v="2018"/>
    <m/>
    <x v="2"/>
    <x v="3"/>
    <x v="0"/>
    <m/>
    <m/>
    <m/>
    <m/>
    <m/>
    <n v="45006"/>
  </r>
  <r>
    <d v="2023-03-21T00:00:00"/>
    <d v="1899-12-30T08:15:00"/>
    <m/>
    <n v="0"/>
    <s v="G-143232"/>
    <x v="5"/>
    <s v="CAMPAÑA:23TM01"/>
    <s v="CAMPAÑA"/>
    <s v="N1252737"/>
    <s v="SP"/>
    <s v="ACOSTA TIERRA BLANCA LISSETTE ABRIL"/>
    <s v="YARIS"/>
    <s v="ECAZA"/>
    <d v="1899-12-30T08:30:00"/>
    <d v="1899-12-30T12:45:00"/>
    <s v="FTP"/>
    <n v="2022"/>
    <m/>
    <x v="2"/>
    <x v="0"/>
    <x v="0"/>
    <m/>
    <m/>
    <m/>
    <m/>
    <m/>
    <n v="45006"/>
  </r>
  <r>
    <d v="2023-03-21T00:00:00"/>
    <d v="1899-12-30T08:15:00"/>
    <m/>
    <n v="1899"/>
    <n v="112914"/>
    <x v="0"/>
    <s v="S10"/>
    <m/>
    <s v="N3016115"/>
    <s v="SP"/>
    <s v="VILLANUEVA ROJAS MARIA DEL CARMEN"/>
    <s v="AVANZA "/>
    <s v="LALC"/>
    <d v="1899-12-30T08:45:00"/>
    <d v="1899-12-30T13:30:00"/>
    <s v="CAAA"/>
    <n v="2022"/>
    <m/>
    <x v="2"/>
    <x v="2"/>
    <x v="0"/>
    <m/>
    <m/>
    <m/>
    <m/>
    <m/>
    <n v="45006"/>
  </r>
  <r>
    <d v="2023-03-21T00:00:00"/>
    <d v="1899-12-30T08:30:00"/>
    <m/>
    <n v="1899"/>
    <n v="112801"/>
    <x v="2"/>
    <s v="S170"/>
    <s v="EXPRESS"/>
    <s v="GP560654"/>
    <s v="GJX752D"/>
    <s v="MENDOZA GASCA NOEMI"/>
    <s v="COROLLA"/>
    <s v="ECAZA"/>
    <d v="1899-12-30T08:45:00"/>
    <d v="1899-12-30T11:30:00"/>
    <s v="OMRG"/>
    <n v="2016"/>
    <m/>
    <x v="2"/>
    <x v="3"/>
    <x v="0"/>
    <m/>
    <m/>
    <m/>
    <m/>
    <m/>
    <n v="45006"/>
  </r>
  <r>
    <d v="2023-03-21T00:00:00"/>
    <d v="1899-12-30T08:30:00"/>
    <m/>
    <n v="1899"/>
    <n v="112834"/>
    <x v="2"/>
    <s v="S10"/>
    <m/>
    <s v="NW303122"/>
    <s v="GUM142E"/>
    <s v="JARAMILLO J. CARMEN"/>
    <s v="RAV4"/>
    <s v="LALC"/>
    <d v="1899-12-30T09:00:00"/>
    <d v="1899-12-30T11:45:00"/>
    <s v="CEPE"/>
    <n v="2022"/>
    <m/>
    <x v="2"/>
    <x v="3"/>
    <x v="0"/>
    <m/>
    <m/>
    <m/>
    <m/>
    <m/>
    <n v="45006"/>
  </r>
  <r>
    <d v="2023-03-21T00:00:00"/>
    <d v="1899-12-30T08:30:00"/>
    <m/>
    <n v="0"/>
    <n v="112835"/>
    <x v="0"/>
    <s v="CAMPAÑA G04: REEMPLAZO DE ARNESES  _x000a_CAMPAÑA G0P: REEMPLAZO DEL INFLADOR DE BOLSA DE AIRE  "/>
    <s v="CAMPAÑA"/>
    <s v="ES452588"/>
    <s v="ULS424B"/>
    <s v="VARELA RAMIREZ JOSE ALFREDO"/>
    <s v="SIENNA"/>
    <s v="JFL"/>
    <d v="1899-12-30T09:00:00"/>
    <d v="1899-12-30T15:00:00"/>
    <s v="CSN"/>
    <n v="2014"/>
    <m/>
    <x v="2"/>
    <x v="4"/>
    <x v="5"/>
    <d v="2023-03-15T00:00:00"/>
    <s v="whats"/>
    <s v="si"/>
    <s v="SALIO FUERA DE LA CIUDAD, EL MARCA YA QUE REGRESE"/>
    <d v="2023-03-15T00:00:00"/>
    <n v="6"/>
  </r>
  <r>
    <d v="2023-03-21T00:00:00"/>
    <d v="1899-12-30T08:45:00"/>
    <m/>
    <n v="2849"/>
    <n v="112826"/>
    <x v="1"/>
    <s v="S30_x000a_ALINEACION_x000a_BALANCEO"/>
    <s v="EXPRESS"/>
    <s v="MS067287"/>
    <s v="68L490"/>
    <s v="GARCIA HERNANDEZ DANIEL OMAR"/>
    <s v="SIENNA HV"/>
    <s v="ECAZA"/>
    <d v="1899-12-30T09:15:00"/>
    <d v="1899-12-30T17:45:00"/>
    <s v="OMRG/ CAAA"/>
    <n v="2021"/>
    <m/>
    <x v="2"/>
    <x v="3"/>
    <x v="0"/>
    <m/>
    <m/>
    <m/>
    <m/>
    <m/>
    <n v="45006"/>
  </r>
  <r>
    <d v="2023-03-21T00:00:00"/>
    <d v="1899-12-30T08:45:00"/>
    <m/>
    <n v="6598"/>
    <n v="112862"/>
    <x v="1"/>
    <s v="S100"/>
    <s v="MAYOR"/>
    <s v="L6002335"/>
    <s v="42RB5X"/>
    <s v="PAOCE SA DE CV"/>
    <s v="HIACE"/>
    <s v="JFL"/>
    <d v="1899-12-30T09:45:00"/>
    <d v="1899-12-30T14:45:00"/>
    <s v="AC"/>
    <n v="2020"/>
    <m/>
    <x v="2"/>
    <x v="2"/>
    <x v="0"/>
    <m/>
    <m/>
    <m/>
    <m/>
    <m/>
    <n v="45006"/>
  </r>
  <r>
    <d v="2023-03-21T00:00:00"/>
    <d v="1899-12-30T08:45:00"/>
    <m/>
    <n v="5140"/>
    <n v="112891"/>
    <x v="1"/>
    <s v="S100"/>
    <s v="MAYOR"/>
    <s v="L0004686"/>
    <s v="GR8398B"/>
    <s v="AGROIMPERIO DEL BAJIO S DE RL DE CV"/>
    <s v="HILUX"/>
    <s v="LALC"/>
    <d v="1899-12-30T09:15:00"/>
    <d v="1899-12-30T16:45:00"/>
    <s v="CAAA"/>
    <n v="2020"/>
    <m/>
    <x v="2"/>
    <x v="3"/>
    <x v="0"/>
    <m/>
    <m/>
    <m/>
    <m/>
    <m/>
    <n v="45006"/>
  </r>
  <r>
    <d v="2023-03-21T00:00:00"/>
    <d v="1899-12-30T09:00:00"/>
    <m/>
    <n v="0"/>
    <n v="112779"/>
    <x v="3"/>
    <s v="DIAG,RUIDO EN LA TRANSMISION"/>
    <m/>
    <s v="BS028131"/>
    <s v="GLH959E"/>
    <s v="PRODUCTORES DE GRANSEM SPR DE RL"/>
    <s v="HIGHLANDER"/>
    <s v="LALC"/>
    <d v="1899-12-30T09:15:00"/>
    <d v="1899-12-30T00:00:00"/>
    <s v="GALC"/>
    <n v="2011"/>
    <m/>
    <x v="2"/>
    <x v="2"/>
    <x v="0"/>
    <m/>
    <m/>
    <m/>
    <m/>
    <m/>
    <n v="45006"/>
  </r>
  <r>
    <d v="2023-03-21T00:00:00"/>
    <d v="1899-12-30T09:00:00"/>
    <m/>
    <n v="6280"/>
    <n v="112809"/>
    <x v="2"/>
    <s v="S40_x000a_ALINEACION_x000a_BALANCEO"/>
    <s v="EXPRESS"/>
    <s v="N1328426"/>
    <s v="GS7526C"/>
    <s v="AGRO QUERETANA, S. DE R.L. DE C.V."/>
    <s v="HILUX"/>
    <s v="ECAZA"/>
    <d v="1899-12-30T09:30:00"/>
    <d v="1899-12-30T13:30:00"/>
    <s v="OMRG / CAAA"/>
    <n v="2022"/>
    <m/>
    <x v="2"/>
    <x v="1"/>
    <x v="4"/>
    <d v="2023-03-21T00:00:00"/>
    <s v="whats"/>
    <s v="si"/>
    <s v="NO SE VIO REFLEJADO EL PAGO DE SU SERVICIO Y TUVO QUE REPROGRAMAR SU CITA."/>
    <d v="2023-03-14T00:00:00"/>
    <n v="7"/>
  </r>
  <r>
    <d v="2023-03-21T00:00:00"/>
    <d v="1899-12-30T09:00:00"/>
    <m/>
    <n v="1899"/>
    <n v="112816"/>
    <x v="2"/>
    <s v="S130"/>
    <m/>
    <s v="E1432453"/>
    <s v="GGH771D"/>
    <s v="CORREA GUERRA GRACIELA"/>
    <s v="YARIS"/>
    <s v="JFL"/>
    <d v="1899-12-30T09:15:00"/>
    <d v="1899-12-30T11:45:00"/>
    <s v="AC"/>
    <n v="2014"/>
    <m/>
    <x v="2"/>
    <x v="2"/>
    <x v="0"/>
    <m/>
    <m/>
    <m/>
    <m/>
    <m/>
    <n v="45006"/>
  </r>
  <r>
    <d v="2023-03-21T00:00:00"/>
    <d v="1899-12-30T09:30:00"/>
    <m/>
    <n v="0"/>
    <n v="112740"/>
    <x v="0"/>
    <s v="DIAG,RUIDO AL ENCENDER EN FRIO"/>
    <m/>
    <s v="KD044100"/>
    <s v="GSN658D"/>
    <s v="METAL ONE STEEL SERVICE DE MEXICO S.A. DE"/>
    <s v="RAV419-"/>
    <s v="JFL"/>
    <d v="1899-12-30T10:00:00"/>
    <d v="1899-12-30T00:00:00"/>
    <s v="FTP"/>
    <n v="2019"/>
    <m/>
    <x v="2"/>
    <x v="3"/>
    <x v="0"/>
    <m/>
    <m/>
    <m/>
    <m/>
    <m/>
    <n v="45006"/>
  </r>
  <r>
    <d v="2023-03-21T00:00:00"/>
    <d v="1899-12-30T09:30:00"/>
    <m/>
    <n v="6599"/>
    <n v="112844"/>
    <x v="3"/>
    <s v="S160"/>
    <s v="MAYOR"/>
    <s v="L0007569"/>
    <s v="EW8626B"/>
    <s v="YINSHAN SA DE CV"/>
    <s v="HILUX"/>
    <s v="LALC"/>
    <d v="1899-12-30T09:45:00"/>
    <d v="1899-12-30T13:00:00"/>
    <s v="CEPE"/>
    <n v="2020"/>
    <m/>
    <x v="2"/>
    <x v="3"/>
    <x v="0"/>
    <m/>
    <m/>
    <m/>
    <m/>
    <m/>
    <n v="45006"/>
  </r>
  <r>
    <d v="2023-03-21T00:00:00"/>
    <d v="1899-12-30T10:00:00"/>
    <m/>
    <n v="5140"/>
    <n v="112806"/>
    <x v="2"/>
    <s v="S300_x000a_DIAG,SE JALONEA AL CAMBIAR DE MARCHA"/>
    <s v="EXPRESS"/>
    <s v="H0252697"/>
    <s v="GA9455A"/>
    <s v="GUANAJUATO COOLING SA DE CV"/>
    <s v="HILUX"/>
    <s v="JFL"/>
    <d v="1899-12-30T10:30:00"/>
    <d v="1899-12-30T00:00:00"/>
    <s v="OMRG / FTP"/>
    <n v="2017"/>
    <m/>
    <x v="2"/>
    <x v="2"/>
    <x v="0"/>
    <m/>
    <m/>
    <m/>
    <m/>
    <m/>
    <n v="45006"/>
  </r>
  <r>
    <d v="2023-03-21T00:00:00"/>
    <d v="1899-12-30T10:00:00"/>
    <m/>
    <n v="1899"/>
    <n v="112919"/>
    <x v="1"/>
    <s v="S10"/>
    <s v="EXPRESS"/>
    <s v="P0001877"/>
    <s v="TRU311B"/>
    <s v="START BANREGIO SA DE CV SOFOM ER BANREGIO GRUPO FINANCIERO"/>
    <s v="YARIS"/>
    <s v="ECAZA"/>
    <d v="1899-12-30T10:15:00"/>
    <d v="1899-12-30T14:45:00"/>
    <s v="OMRG"/>
    <n v="2023"/>
    <m/>
    <x v="2"/>
    <x v="3"/>
    <x v="0"/>
    <m/>
    <m/>
    <m/>
    <m/>
    <m/>
    <n v="45006"/>
  </r>
  <r>
    <d v="2023-03-21T00:00:00"/>
    <d v="1899-12-30T10:30:00"/>
    <m/>
    <n v="6599"/>
    <n v="112859"/>
    <x v="2"/>
    <s v="S80_x000a_INSTA.DE LODERAS Y TOLVAS INFERIORES (DPOK)"/>
    <s v="EXPRESS"/>
    <s v="LP019947"/>
    <s v="GME568E"/>
    <s v="KYOHO TOYOTSU MEXICO SA DE CV"/>
    <s v="COROLLA"/>
    <s v="ECAZA"/>
    <d v="1899-12-30T11:30:00"/>
    <d v="1899-12-30T18:30:00"/>
    <s v="OMRG"/>
    <n v="2020"/>
    <m/>
    <x v="2"/>
    <x v="3"/>
    <x v="0"/>
    <m/>
    <m/>
    <m/>
    <m/>
    <m/>
    <n v="45006"/>
  </r>
  <r>
    <d v="2023-03-21T00:00:00"/>
    <d v="1899-12-30T10:30:00"/>
    <m/>
    <n v="2849"/>
    <n v="112864"/>
    <x v="1"/>
    <s v="S90_x000a_ALINEACION_x000a_BALANCEO"/>
    <s v="EXPRESS"/>
    <s v="LJ038533"/>
    <s v="UPZ490D"/>
    <s v="JESSMIDAN S.A DE C.V."/>
    <s v="RAV419-"/>
    <s v="JFL"/>
    <d v="1899-12-30T11:15:00"/>
    <d v="1899-12-30T17:45:00"/>
    <s v="OMRG"/>
    <n v="2020"/>
    <m/>
    <x v="2"/>
    <x v="2"/>
    <x v="0"/>
    <m/>
    <m/>
    <m/>
    <m/>
    <m/>
    <n v="45006"/>
  </r>
  <r>
    <d v="2023-03-21T00:00:00"/>
    <d v="1899-12-30T10:30:00"/>
    <m/>
    <n v="3260"/>
    <n v="112916"/>
    <x v="0"/>
    <s v="S20"/>
    <m/>
    <s v="N3000129"/>
    <s v="GPG963E"/>
    <s v="ARREGUIN SOTO JUAN PABLO"/>
    <s v="AVANZA"/>
    <s v="LALC"/>
    <d v="1899-12-30T11:00:00"/>
    <d v="1899-12-30T14:30:00"/>
    <s v="CEPE"/>
    <n v="2022"/>
    <m/>
    <x v="2"/>
    <x v="5"/>
    <x v="5"/>
    <d v="2023-03-24T00:00:00"/>
    <s v="whats"/>
    <s v="si"/>
    <s v="POR TEMA DE TRABAJO NO VA PODER ASISTIR"/>
    <d v="2023-03-15T00:00:00"/>
    <n v="6"/>
  </r>
  <r>
    <d v="2023-03-21T00:00:00"/>
    <d v="1899-12-30T10:45:00"/>
    <m/>
    <n v="0"/>
    <n v="112860"/>
    <x v="2"/>
    <s v="CAMPAÑA 22TC07: ACTUALIZACION  DEL SOFTWARE "/>
    <s v="CAMPAÑA"/>
    <s v="LP019947"/>
    <s v="GME568E"/>
    <s v="KYOHO TOYOTSU MEXICO SA DE CV"/>
    <s v="COROLLA"/>
    <s v="ECAZA"/>
    <d v="1899-12-30T13:00:00"/>
    <d v="1899-12-30T18:30:00"/>
    <s v="CEPE"/>
    <n v="2020"/>
    <m/>
    <x v="2"/>
    <x v="3"/>
    <x v="0"/>
    <m/>
    <m/>
    <m/>
    <m/>
    <m/>
    <n v="45006"/>
  </r>
  <r>
    <d v="2023-03-21T00:00:00"/>
    <d v="1899-12-30T11:00:00"/>
    <m/>
    <n v="0"/>
    <n v="112788"/>
    <x v="3"/>
    <s v="DIAG,PERILLA A/C NO FUNCIONA SOLO EN NIVEL ALTO"/>
    <m/>
    <s v="CM137461"/>
    <s v="GA3286B"/>
    <s v="AGSA ASOCIADOS, S.C."/>
    <s v="TACOMA"/>
    <s v="JFL"/>
    <d v="1899-12-30T11:15:00"/>
    <d v="1899-12-30T00:00:00"/>
    <s v="GALC"/>
    <n v="2012"/>
    <m/>
    <x v="2"/>
    <x v="3"/>
    <x v="0"/>
    <m/>
    <m/>
    <m/>
    <m/>
    <m/>
    <n v="45006"/>
  </r>
  <r>
    <d v="2023-03-21T00:00:00"/>
    <d v="1899-12-30T11:00:00"/>
    <m/>
    <n v="0"/>
    <n v="112813"/>
    <x v="2"/>
    <s v="REEMPLAZO DE FILTRO DIESEL"/>
    <m/>
    <s v="N4200445"/>
    <s v="GC6779D"/>
    <s v="HIGH LAND GREENS S DE RL DE CV"/>
    <s v="HILUXD"/>
    <s v="ECAZA"/>
    <d v="1899-12-30T11:30:00"/>
    <d v="1899-12-30T13:45:00"/>
    <s v="AC"/>
    <n v="2022"/>
    <m/>
    <x v="2"/>
    <x v="2"/>
    <x v="0"/>
    <m/>
    <m/>
    <m/>
    <m/>
    <m/>
    <n v="45006"/>
  </r>
  <r>
    <d v="2023-03-21T00:00:00"/>
    <d v="1899-12-30T11:30:00"/>
    <m/>
    <n v="0"/>
    <n v="112791"/>
    <x v="2"/>
    <s v="DIAG,TESTIGO ABS ENCENDIDO EN EL TABLERO"/>
    <m/>
    <s v="HS771683"/>
    <s v="YYF271C"/>
    <s v="TEXTILES AGRICOLAS SA DE CV"/>
    <s v="SIENNA"/>
    <s v="LALC"/>
    <d v="1899-12-30T12:00:00"/>
    <d v="1899-12-30T00:00:00"/>
    <s v="FTP"/>
    <n v="2017"/>
    <m/>
    <x v="2"/>
    <x v="3"/>
    <x v="0"/>
    <m/>
    <m/>
    <m/>
    <m/>
    <m/>
    <n v="45006"/>
  </r>
  <r>
    <d v="2023-03-21T00:00:00"/>
    <d v="1899-12-30T11:30:00"/>
    <m/>
    <n v="3260"/>
    <n v="112874"/>
    <x v="2"/>
    <s v="S20_x000a_ESTETICA EXTERIOR (PILIDO Y ENCERADO)"/>
    <m/>
    <s v="NW199770"/>
    <s v="GPZ701E"/>
    <s v="LARA RAFAEL SARA OFELIA"/>
    <s v="RAV4"/>
    <s v="JFL"/>
    <d v="1899-12-30T12:15:00"/>
    <d v="1899-12-30T16:00:00"/>
    <s v="AC /VT"/>
    <n v="2022"/>
    <m/>
    <x v="2"/>
    <x v="2"/>
    <x v="0"/>
    <m/>
    <m/>
    <m/>
    <m/>
    <m/>
    <n v="45006"/>
  </r>
  <r>
    <d v="2023-03-21T00:00:00"/>
    <d v="1899-12-30T11:30:00"/>
    <m/>
    <n v="1899"/>
    <n v="112877"/>
    <x v="2"/>
    <s v="S90"/>
    <s v="EXPRESS"/>
    <s v="JK021666"/>
    <s v="GHZ253C"/>
    <s v="LONA SILICEO PABLO"/>
    <s v="AVANZA"/>
    <s v="ECAZA"/>
    <d v="1899-12-30T13:00:00"/>
    <d v="1899-12-30T15:00:00"/>
    <s v="OMRG"/>
    <n v="2018"/>
    <m/>
    <x v="2"/>
    <x v="3"/>
    <x v="0"/>
    <m/>
    <m/>
    <m/>
    <m/>
    <m/>
    <n v="45006"/>
  </r>
  <r>
    <d v="2023-03-21T00:00:00"/>
    <d v="1899-12-30T12:00:00"/>
    <m/>
    <n v="3260"/>
    <n v="112906"/>
    <x v="1"/>
    <s v="S180"/>
    <m/>
    <s v="H1051203"/>
    <s v="XYN193A"/>
    <s v="INGENIERIA EN PLANTAS PROCESADORAS DE CITR"/>
    <s v="YARIS     ."/>
    <s v="JFL"/>
    <d v="1899-12-30T12:30:00"/>
    <d v="1899-12-30T17:30:00"/>
    <s v="CEPE"/>
    <n v="2017"/>
    <m/>
    <x v="2"/>
    <x v="4"/>
    <x v="0"/>
    <m/>
    <m/>
    <m/>
    <m/>
    <m/>
    <n v="45006"/>
  </r>
  <r>
    <d v="2023-03-21T00:00:00"/>
    <d v="1899-12-30T12:00:00"/>
    <m/>
    <n v="1899"/>
    <n v="112917"/>
    <x v="1"/>
    <s v="S10"/>
    <s v="EXPRESS"/>
    <s v="PS141572"/>
    <s v="69L650"/>
    <s v="CARRILLO RODRIGUEZ ANTONIO"/>
    <s v="SIENNA"/>
    <s v="LALC"/>
    <d v="1899-12-30T13:00:00"/>
    <d v="1899-12-30T17:45:00"/>
    <s v="OMR"/>
    <n v="2023"/>
    <m/>
    <x v="2"/>
    <x v="3"/>
    <x v="0"/>
    <m/>
    <m/>
    <m/>
    <m/>
    <m/>
    <n v="45006"/>
  </r>
  <r>
    <d v="2023-03-21T00:00:00"/>
    <d v="1899-12-30T12:30:00"/>
    <m/>
    <n v="0"/>
    <n v="112799"/>
    <x v="2"/>
    <s v="DIAG,STEREO NO ENCIENDE"/>
    <m/>
    <s v="L1185468"/>
    <s v="GXC420C"/>
    <s v="ARREGUIN RIZO JAVIER"/>
    <s v="YARIS"/>
    <s v="LALC"/>
    <d v="1899-12-30T14:15:00"/>
    <d v="1899-12-30T00:00:00"/>
    <s v="GALC"/>
    <n v="2020"/>
    <m/>
    <x v="2"/>
    <x v="5"/>
    <x v="3"/>
    <d v="2023-03-15T00:00:00"/>
    <s v="Llamada y Whats"/>
    <s v="si"/>
    <s v="SE CORRIJIO LA FALLA , CANCELO SU CITA"/>
    <d v="2023-03-14T00:00:00"/>
    <n v="7"/>
  </r>
  <r>
    <d v="2023-03-21T00:00:00"/>
    <d v="1899-12-30T14:00:00"/>
    <m/>
    <n v="2849"/>
    <n v="112907"/>
    <x v="0"/>
    <s v="S50_x000a_ALINEACION_x000a_BALANCEO"/>
    <s v="EXPRESS"/>
    <s v="JW831721"/>
    <s v="51FVF8"/>
    <s v="FRANCO BALTAZAR AUDOMARO"/>
    <s v="RAV4"/>
    <s v="LALC"/>
    <d v="1899-12-30T14:15:00"/>
    <d v="1899-12-30T17:45:00"/>
    <s v="OMRG /CAAA"/>
    <n v="2018"/>
    <m/>
    <x v="2"/>
    <x v="3"/>
    <x v="0"/>
    <m/>
    <m/>
    <m/>
    <m/>
    <m/>
    <n v="45006"/>
  </r>
  <r>
    <d v="2023-03-21T00:00:00"/>
    <d v="1899-12-30T15:00:00"/>
    <m/>
    <n v="0"/>
    <n v="112920"/>
    <x v="0"/>
    <s v="BALATAS DELANTERAS"/>
    <m/>
    <s v="HW632024"/>
    <s v="GNN277C"/>
    <s v="HERNANDEZ CORDERO PATRICIA"/>
    <s v="RAV4"/>
    <s v="ECAZA"/>
    <d v="1899-12-30T16:00:00"/>
    <d v="1899-12-30T18:30:00"/>
    <s v="CSN"/>
    <n v="2017"/>
    <m/>
    <x v="2"/>
    <x v="5"/>
    <x v="9"/>
    <d v="2023-03-24T00:00:00"/>
    <s v="whats"/>
    <s v="si"/>
    <s v="SE LE PRESENTO UNA CIRUGIA, POR EL MOMENTO NO VA RE AGENDAR"/>
    <d v="2023-03-18T00:00:00"/>
    <n v="3"/>
  </r>
  <r>
    <d v="2023-03-21T00:00:00"/>
    <d v="1899-12-30T15:30:00"/>
    <m/>
    <n v="0"/>
    <n v="112858"/>
    <x v="0"/>
    <s v="INSTA.BALATAS DELANTERAS_x000a_PURGADO DE FRENOS ( EN TALLER)"/>
    <m/>
    <s v="M1211822"/>
    <s v="GHE213D"/>
    <s v="LOZADA RAMIREZ FRANCISCO JAVIER"/>
    <s v="YARIS"/>
    <s v="JFL"/>
    <d v="1899-12-30T16:00:00"/>
    <d v="1899-12-30T00:00:00"/>
    <s v="AC"/>
    <n v="2021"/>
    <m/>
    <x v="2"/>
    <x v="3"/>
    <x v="0"/>
    <m/>
    <m/>
    <m/>
    <m/>
    <m/>
    <n v="45006"/>
  </r>
  <r>
    <d v="2023-03-22T00:00:00"/>
    <d v="1899-12-30T08:00:00"/>
    <m/>
    <n v="835.2"/>
    <n v="112782"/>
    <x v="1"/>
    <s v="DIAG. EN RIELES DE LOS ASIENTOS DE 2DA FILA (AL RECORRERLOS ESTÁN MUY DUROS)"/>
    <m/>
    <s v="MS041274"/>
    <s v="SP"/>
    <s v="OLIVERA GARCIA JORGE"/>
    <s v="SIENNA HV"/>
    <s v="LALC"/>
    <d v="1899-12-30T08:30:00"/>
    <s v="DIAG"/>
    <s v="FTP / JOAM"/>
    <n v="2021"/>
    <m/>
    <x v="2"/>
    <x v="3"/>
    <x v="0"/>
    <m/>
    <m/>
    <m/>
    <m/>
    <m/>
    <n v="45007"/>
  </r>
  <r>
    <d v="2023-03-22T00:00:00"/>
    <d v="1899-12-30T08:00:00"/>
    <m/>
    <n v="5140"/>
    <n v="112865"/>
    <x v="3"/>
    <s v="S100"/>
    <s v="EXPRESS"/>
    <s v="H0250512"/>
    <s v="GL3414B"/>
    <s v="GONZALEZ RAMIREZ LUCIO"/>
    <s v="HILUX"/>
    <s v="ECAZA"/>
    <d v="1899-12-30T08:30:00"/>
    <d v="1899-12-30T11:00:00"/>
    <s v="OMRG"/>
    <n v="2017"/>
    <m/>
    <x v="2"/>
    <x v="2"/>
    <x v="0"/>
    <m/>
    <m/>
    <m/>
    <m/>
    <m/>
    <n v="45007"/>
  </r>
  <r>
    <d v="2023-03-22T00:00:00"/>
    <d v="1899-12-30T08:00:00"/>
    <m/>
    <n v="7434.2"/>
    <n v="112909"/>
    <x v="0"/>
    <s v="S80 / DIAG. RETROVISOR LADO DERECHO ESTÁ FLOJO / CANALIZAR CON H Y P PARA COTIZACIÓN DE PINTURA"/>
    <m/>
    <s v="ES506662"/>
    <s v="GNK298C"/>
    <s v="EDISON MAQUINARIA S.A. DE C.V."/>
    <s v="SIENNA"/>
    <s v="JFL"/>
    <d v="1899-12-30T15:00:00"/>
    <s v="DIAG"/>
    <s v="GALC / JOAM / CAAA"/>
    <n v="2014"/>
    <m/>
    <x v="2"/>
    <x v="3"/>
    <x v="0"/>
    <m/>
    <m/>
    <m/>
    <m/>
    <m/>
    <n v="45007"/>
  </r>
  <r>
    <d v="2023-03-22T00:00:00"/>
    <d v="1899-12-30T08:15:00"/>
    <m/>
    <n v="7549"/>
    <n v="112894"/>
    <x v="1"/>
    <s v="S80 / A Y B"/>
    <s v="EXPRESS"/>
    <s v="N4002047"/>
    <s v="JX53983"/>
    <s v="NOVASEM INNOVACIONES SA DE CV"/>
    <s v="HILUXD"/>
    <s v="JFL"/>
    <d v="1899-12-30T09:45:00"/>
    <d v="1899-12-30T12:00:00"/>
    <s v="OMRG / CAAA"/>
    <n v="2022"/>
    <m/>
    <x v="2"/>
    <x v="2"/>
    <x v="0"/>
    <m/>
    <m/>
    <m/>
    <m/>
    <m/>
    <n v="45007"/>
  </r>
  <r>
    <d v="2023-03-22T00:00:00"/>
    <d v="1899-12-30T08:15:00"/>
    <m/>
    <n v="1899"/>
    <n v="112921"/>
    <x v="1"/>
    <s v="S10"/>
    <m/>
    <s v="NP387426"/>
    <s v="LPS400A"/>
    <s v="GONZALEZ CHAPARRO EMMANUEL"/>
    <s v="COROLLA"/>
    <s v="LALC"/>
    <d v="1899-12-30T08:30:00"/>
    <d v="1899-12-30T11:00:00"/>
    <s v="GALC "/>
    <n v="2022"/>
    <m/>
    <x v="2"/>
    <x v="2"/>
    <x v="0"/>
    <m/>
    <m/>
    <m/>
    <m/>
    <m/>
    <n v="45007"/>
  </r>
  <r>
    <d v="2023-03-22T00:00:00"/>
    <d v="1899-12-30T08:30:00"/>
    <m/>
    <n v="1899"/>
    <n v="112843"/>
    <x v="0"/>
    <s v="S310"/>
    <m/>
    <s v="7S017338"/>
    <s v="GMD376D"/>
    <s v="LEMAIRE BORJA MARIA ESTELA IVONNE"/>
    <s v="SIENNA"/>
    <s v="ECAZA"/>
    <d v="1899-12-30T09:15:00"/>
    <d v="1899-12-30T12:00:00"/>
    <s v="GALC"/>
    <n v="2007"/>
    <m/>
    <x v="2"/>
    <x v="5"/>
    <x v="5"/>
    <d v="2023-03-24T00:00:00"/>
    <s v="whats"/>
    <s v="si"/>
    <s v="POR TEMA DE ENFERMEDAD NO PUDO ASISTIR"/>
    <d v="2023-03-15T00:00:00"/>
    <n v="7"/>
  </r>
  <r>
    <d v="2023-03-22T00:00:00"/>
    <d v="1899-12-30T08:30:00"/>
    <m/>
    <n v="5940"/>
    <n v="112868"/>
    <x v="2"/>
    <s v="S100 / A Y B (800,00)"/>
    <s v="EXPRESS"/>
    <s v="HU657708"/>
    <s v="SP"/>
    <s v="TERRONES PEREDO MONICA"/>
    <s v="CAMRY"/>
    <s v="LALC"/>
    <d v="1899-12-30T09:15:00"/>
    <d v="1899-12-30T12:00:00"/>
    <s v="OMRG / CAAA"/>
    <n v="2017"/>
    <m/>
    <x v="2"/>
    <x v="2"/>
    <x v="0"/>
    <m/>
    <m/>
    <m/>
    <m/>
    <m/>
    <n v="45007"/>
  </r>
  <r>
    <d v="2023-03-22T00:00:00"/>
    <d v="1899-12-30T08:30:00"/>
    <m/>
    <n v="3260"/>
    <n v="112884"/>
    <x v="0"/>
    <s v="S320"/>
    <m/>
    <s v="8M049880"/>
    <s v="GV9017A"/>
    <s v="CONSTRUCCIONES MENHIR SA DE CV"/>
    <s v="TACOMA"/>
    <s v="JFL"/>
    <d v="1899-12-30T08:45:00"/>
    <d v="1899-12-30T11:00:00"/>
    <s v="AC"/>
    <n v="2008"/>
    <m/>
    <x v="2"/>
    <x v="2"/>
    <x v="0"/>
    <m/>
    <m/>
    <m/>
    <m/>
    <m/>
    <n v="45007"/>
  </r>
  <r>
    <d v="2023-03-22T00:00:00"/>
    <d v="1899-12-30T08:45:00"/>
    <m/>
    <n v="6130"/>
    <n v="112934"/>
    <x v="2"/>
    <s v="S40 / A Y B (800,00)"/>
    <s v="EXPRESS"/>
    <s v="N1328426"/>
    <s v="GS7526C"/>
    <s v="AGRO QUERETANA, S. DE R.L. DE C.V."/>
    <s v="HILUX"/>
    <s v="ECAZA"/>
    <d v="1899-12-30T13:20:00"/>
    <d v="1899-12-30T17:00:00"/>
    <s v="OMRG / CAAA"/>
    <n v="2022"/>
    <m/>
    <x v="2"/>
    <x v="1"/>
    <x v="4"/>
    <d v="2023-03-22T00:00:00"/>
    <s v="Llamada y Whats"/>
    <s v="si"/>
    <s v="SE OCUPO LA UNIDAD EN EL TRABAJO Y TUVO QUE REPROGRAMAR SU CITA"/>
    <d v="2023-03-14T00:00:00"/>
    <n v="8"/>
  </r>
  <r>
    <d v="2023-03-22T00:00:00"/>
    <d v="1899-12-30T08:45:00"/>
    <m/>
    <n v="1899"/>
    <n v="112947"/>
    <x v="2"/>
    <s v="S50"/>
    <s v="EXPRESS"/>
    <s v="MK012995"/>
    <s v="GLL233E"/>
    <s v="MEJIA ALCALA LUIS ANDRES"/>
    <s v="AVANZA"/>
    <s v="JFL"/>
    <d v="1899-12-30T11:45:00"/>
    <d v="1899-12-30T15:00:00"/>
    <s v="OMRG"/>
    <n v="2021"/>
    <m/>
    <x v="2"/>
    <x v="2"/>
    <x v="0"/>
    <m/>
    <m/>
    <m/>
    <m/>
    <m/>
    <n v="45007"/>
  </r>
  <r>
    <d v="2023-03-22T00:00:00"/>
    <d v="1899-12-30T09:00:00"/>
    <m/>
    <n v="6599"/>
    <n v="112059"/>
    <x v="1"/>
    <s v="S160"/>
    <m/>
    <s v="EW145388"/>
    <s v="GGJ312D"/>
    <s v="HERRERA MANCERA MA MERCEDES"/>
    <s v="RAV4"/>
    <s v="ECAZA"/>
    <d v="1899-12-30T09:15:00"/>
    <d v="1899-12-30T14:00:00"/>
    <s v="CEPE"/>
    <n v="2014"/>
    <m/>
    <x v="2"/>
    <x v="2"/>
    <x v="0"/>
    <m/>
    <m/>
    <m/>
    <m/>
    <m/>
    <n v="45007"/>
  </r>
  <r>
    <d v="2023-03-22T00:00:00"/>
    <d v="1899-12-30T09:00:00"/>
    <m/>
    <n v="835.2"/>
    <n v="112798"/>
    <x v="1"/>
    <s v="DIAG. EN BATERÍA (CTE. SOLICITA GARANTÍA PERO YA NO APLICA)"/>
    <m/>
    <s v="KP946567"/>
    <s v="GXS614B"/>
    <s v="VALDEZ ARTURO"/>
    <s v="COROLLA"/>
    <s v="LALC"/>
    <d v="1899-12-30T10:00:00"/>
    <s v="DIAG"/>
    <s v="GALC / JOAM"/>
    <n v="2019"/>
    <m/>
    <x v="2"/>
    <x v="5"/>
    <x v="8"/>
    <d v="2023-03-14T00:00:00"/>
    <s v="whats"/>
    <s v="si"/>
    <s v=" (CTE. SOLICITA GARANTÍA PERO YA NO APLICA)  ya le explique la situación y lo va a revisar con los tecnicos para saber en que me pueden ayudar, porque entendió que en poco tiempo las baterias me estan fallando, ma va a regresar la llamada para dame una solución"/>
    <d v="2023-03-14T00:00:00"/>
    <n v="8"/>
  </r>
  <r>
    <d v="2023-03-22T00:00:00"/>
    <d v="1899-12-30T09:30:00"/>
    <m/>
    <n v="5330"/>
    <n v="112875"/>
    <x v="1"/>
    <s v="S120"/>
    <s v="EXPRESS"/>
    <s v="MU014843"/>
    <s v="66L973"/>
    <s v="CONTROLADORA MABE"/>
    <s v="RAV4 HV"/>
    <s v="JFL"/>
    <d v="1899-12-30T11:00:00"/>
    <d v="1899-12-30T17:00:00"/>
    <s v="OMRG"/>
    <n v="2021"/>
    <m/>
    <x v="2"/>
    <x v="3"/>
    <x v="0"/>
    <m/>
    <m/>
    <m/>
    <m/>
    <m/>
    <n v="45007"/>
  </r>
  <r>
    <d v="2023-03-22T00:00:00"/>
    <d v="1899-12-30T09:30:00"/>
    <m/>
    <n v="3260"/>
    <n v="112925"/>
    <x v="0"/>
    <s v="S60"/>
    <m/>
    <s v="K1157080"/>
    <s v="GMJ267D"/>
    <s v="PESA TECNICA METALURGICA INDUSTRIAL DEL"/>
    <s v="AYARIS"/>
    <s v="LALC"/>
    <d v="1899-12-30T10:00:00"/>
    <d v="1899-12-30T14:00:00"/>
    <s v="CAAA"/>
    <n v="2019"/>
    <m/>
    <x v="2"/>
    <x v="3"/>
    <x v="0"/>
    <m/>
    <m/>
    <m/>
    <m/>
    <m/>
    <n v="45007"/>
  </r>
  <r>
    <d v="2023-03-22T00:00:00"/>
    <d v="1899-12-30T09:30:00"/>
    <m/>
    <n v="1899"/>
    <n v="112937"/>
    <x v="1"/>
    <s v="S110"/>
    <s v="EXPRESS"/>
    <s v="HW548970"/>
    <s v="GRK949D"/>
    <s v="SEMILLEROS MEXICANOS UNIDOS SEMUAC AC"/>
    <s v="RAV4"/>
    <s v="ECAZA"/>
    <d v="1899-12-30T10:45:00"/>
    <d v="1899-12-30T15:00:00"/>
    <s v="OMRG"/>
    <n v="2017"/>
    <m/>
    <x v="2"/>
    <x v="3"/>
    <x v="0"/>
    <m/>
    <m/>
    <m/>
    <m/>
    <m/>
    <n v="45007"/>
  </r>
  <r>
    <d v="2023-03-22T00:00:00"/>
    <d v="1899-12-30T10:00:00"/>
    <m/>
    <n v="3260"/>
    <n v="112403"/>
    <x v="0"/>
    <s v="S20"/>
    <s v="MOVIL SMA"/>
    <s v="NJ029144"/>
    <s v="PDV4676"/>
    <s v="COMPROMISO EN MOVILIDAD EXCELENCIA SA DE"/>
    <s v="RAIZE"/>
    <s v="LALC"/>
    <s v="MOV"/>
    <s v="SMA"/>
    <s v="CSN"/>
    <n v="2022"/>
    <m/>
    <x v="2"/>
    <x v="3"/>
    <x v="0"/>
    <m/>
    <m/>
    <m/>
    <m/>
    <m/>
    <n v="45007"/>
  </r>
  <r>
    <d v="2023-03-22T00:00:00"/>
    <d v="1899-12-30T10:00:00"/>
    <m/>
    <n v="835.2"/>
    <n v="112825"/>
    <x v="0"/>
    <s v="DIAG. VIBRA Y TIEMBLA LA UNIDAD"/>
    <m/>
    <s v="KJ015414"/>
    <s v="65L431"/>
    <s v="PLAZA ALMANZA J ANTONIO"/>
    <s v="RAV4 HV"/>
    <s v="ECAZA"/>
    <d v="1899-12-30T10:30:00"/>
    <s v="DIAG"/>
    <s v="FTP / JOAM"/>
    <n v="2019"/>
    <m/>
    <x v="2"/>
    <x v="2"/>
    <x v="0"/>
    <m/>
    <m/>
    <m/>
    <m/>
    <m/>
    <n v="45007"/>
  </r>
  <r>
    <d v="2023-03-22T00:00:00"/>
    <d v="1899-12-30T10:00:00"/>
    <m/>
    <n v="0"/>
    <n v="112899"/>
    <x v="1"/>
    <s v="DPOK: HORQUILLA DELANTERA DERECHA E IZQ"/>
    <m/>
    <s v="JS955641"/>
    <s v="PDE8942"/>
    <s v="CAROLINA PERFORMANCE FABRICS SA DE CV"/>
    <s v="SIENNA"/>
    <s v="JFL"/>
    <d v="1899-12-30T10:30:00"/>
    <d v="1899-12-30T14:00:00"/>
    <s v="AC"/>
    <n v="2018"/>
    <m/>
    <x v="2"/>
    <x v="3"/>
    <x v="0"/>
    <m/>
    <m/>
    <m/>
    <m/>
    <m/>
    <n v="45007"/>
  </r>
  <r>
    <d v="2023-03-22T00:00:00"/>
    <d v="1899-12-30T10:30:00"/>
    <m/>
    <n v="1899"/>
    <n v="112772"/>
    <x v="0"/>
    <s v="S50"/>
    <s v="MOVIL SMA"/>
    <s v="L3126446"/>
    <s v="65L059"/>
    <s v="IBARRA LERMA FELICITAS"/>
    <s v="PRIUS16-"/>
    <s v="LALC"/>
    <s v="MOV"/>
    <s v="SMA"/>
    <s v="CSN"/>
    <n v="2020"/>
    <m/>
    <x v="2"/>
    <x v="3"/>
    <x v="0"/>
    <m/>
    <m/>
    <m/>
    <m/>
    <m/>
    <n v="45007"/>
  </r>
  <r>
    <d v="2023-03-22T00:00:00"/>
    <d v="1899-12-30T10:30:00"/>
    <m/>
    <n v="1899"/>
    <n v="112886"/>
    <x v="2"/>
    <s v="S10"/>
    <s v="EXPRESS"/>
    <s v="NW322478"/>
    <s v="SP"/>
    <s v="LOMA LABRADA ERENDIRA GRISEL"/>
    <s v="RAV4"/>
    <s v="JFL"/>
    <d v="1899-12-30T12:00:00"/>
    <d v="1899-12-30T17:00:00"/>
    <s v="OMRG"/>
    <n v="2022"/>
    <m/>
    <x v="2"/>
    <x v="1"/>
    <x v="4"/>
    <d v="2023-03-22T00:00:00"/>
    <s v="Llamada y Whats"/>
    <s v="si"/>
    <s v="SALIO FUERAS DE LA CIUDAD Y NO ALCANZO A LLEGAR A SU CITA"/>
    <d v="2023-03-16T00:00:00"/>
    <n v="6"/>
  </r>
  <r>
    <d v="2023-03-22T00:00:00"/>
    <d v="1899-12-30T10:30:00"/>
    <m/>
    <n v="835.2"/>
    <n v="112904"/>
    <x v="0"/>
    <s v="DIAG. AC TIENE MAL OLOR / DIAG. TAPON DE CLUTCH"/>
    <m/>
    <s v="NJ040926"/>
    <s v="GRM424E"/>
    <s v="MEDINA VERGARA DANEY ANDREA"/>
    <s v="RAIZE"/>
    <s v="ECAZA"/>
    <d v="1899-12-30T12:30:00"/>
    <s v="DIAG"/>
    <s v="FTP / JOAM"/>
    <n v="2022"/>
    <m/>
    <x v="2"/>
    <x v="2"/>
    <x v="0"/>
    <m/>
    <m/>
    <m/>
    <m/>
    <m/>
    <n v="45007"/>
  </r>
  <r>
    <d v="2023-03-22T00:00:00"/>
    <d v="1899-12-30T10:45:00"/>
    <m/>
    <n v="1899"/>
    <n v="112908"/>
    <x v="1"/>
    <s v="S70"/>
    <s v="MOVIL SMA"/>
    <s v="HM104559"/>
    <s v="ST7925B"/>
    <s v="MUÑOZ URBINA FILIBERTO RAMON"/>
    <s v="TACOMA"/>
    <s v="LALC"/>
    <s v="MOV"/>
    <s v="SMA"/>
    <s v="CSN"/>
    <n v="2017"/>
    <m/>
    <x v="2"/>
    <x v="3"/>
    <x v="0"/>
    <m/>
    <m/>
    <m/>
    <m/>
    <m/>
    <n v="45007"/>
  </r>
  <r>
    <d v="2023-03-22T00:00:00"/>
    <d v="1899-12-30T11:00:00"/>
    <m/>
    <n v="5330"/>
    <n v="112973"/>
    <x v="0"/>
    <s v="S40"/>
    <m/>
    <s v="N0424662"/>
    <s v="EJ1526B"/>
    <s v="DIKEN INTERNATIONAL S DE RL DE CV"/>
    <s v="HILUX"/>
    <s v="LALC"/>
    <d v="1899-12-30T13:00:00"/>
    <d v="1899-12-30T17:00:00"/>
    <s v="CEPE"/>
    <n v="2022"/>
    <m/>
    <x v="2"/>
    <x v="3"/>
    <x v="0"/>
    <m/>
    <m/>
    <m/>
    <m/>
    <m/>
    <n v="45007"/>
  </r>
  <r>
    <d v="2023-03-22T00:00:00"/>
    <d v="1899-12-30T11:00:00"/>
    <m/>
    <n v="1899"/>
    <n v="112923"/>
    <x v="1"/>
    <s v="S50"/>
    <s v="EXPRESS"/>
    <s v="L0005852"/>
    <s v="GV8594B"/>
    <s v="HIDRAULICA TLALOC SA DE CV"/>
    <s v="HILUX"/>
    <s v="ECAZA"/>
    <d v="1899-12-30T12:15:00"/>
    <d v="1899-12-30T17:00:00"/>
    <s v="OMRG"/>
    <n v="2020"/>
    <m/>
    <x v="2"/>
    <x v="2"/>
    <x v="0"/>
    <m/>
    <m/>
    <m/>
    <m/>
    <m/>
    <n v="45007"/>
  </r>
  <r>
    <d v="2023-03-22T00:00:00"/>
    <d v="1899-12-30T11:00:00"/>
    <m/>
    <n v="6599"/>
    <n v="112896"/>
    <x v="3"/>
    <s v="S80 (CLIENTE MUY INTOLERANTE) EXPLICAR LO DE LA CAMPAÑA 20TA02, NO QUIERE QUE SE APLIQUE"/>
    <m/>
    <s v="KU708619"/>
    <s v="110FVN"/>
    <s v="ENSUEñO HOTELERIA DE CELAYA S.A. DE C.V."/>
    <s v="CAMRY"/>
    <s v="JFL"/>
    <d v="1899-12-30T11:30:00"/>
    <d v="1899-12-30T14:00:00"/>
    <s v="CEPE"/>
    <n v="2019"/>
    <m/>
    <x v="2"/>
    <x v="2"/>
    <x v="0"/>
    <m/>
    <m/>
    <m/>
    <m/>
    <m/>
    <n v="45007"/>
  </r>
  <r>
    <d v="2023-03-22T00:00:00"/>
    <d v="1899-12-30T11:30:00"/>
    <m/>
    <n v="835.2"/>
    <n v="112857"/>
    <x v="2"/>
    <s v="DIAG. TESTIGO ENCENDIDO (CHECK ENGINE)"/>
    <m/>
    <n v="75072309"/>
    <s v="UME2923"/>
    <s v="SOSA VAZQUEZ ALEJANDRO"/>
    <s v="YARIS"/>
    <s v="JFL"/>
    <d v="1899-12-30T12:00:00"/>
    <s v="DIAG"/>
    <s v="GALC / JOAM"/>
    <n v="2007"/>
    <m/>
    <x v="2"/>
    <x v="2"/>
    <x v="0"/>
    <m/>
    <m/>
    <m/>
    <m/>
    <m/>
    <n v="45007"/>
  </r>
  <r>
    <d v="2023-03-22T00:00:00"/>
    <d v="1899-12-30T11:30:00"/>
    <m/>
    <n v="1899"/>
    <n v="112887"/>
    <x v="1"/>
    <s v="S70"/>
    <s v="MOVIL SMA"/>
    <s v="NS110226"/>
    <s v="37RD8D"/>
    <s v="RODRIGUEZ GARCIA JOSE LUIS"/>
    <s v="SIENNA HV"/>
    <s v="LALC"/>
    <s v="MOV"/>
    <s v="SMA"/>
    <s v="CSN"/>
    <n v="2022"/>
    <m/>
    <x v="2"/>
    <x v="3"/>
    <x v="0"/>
    <m/>
    <m/>
    <m/>
    <m/>
    <m/>
    <n v="45007"/>
  </r>
  <r>
    <d v="2023-03-22T00:00:00"/>
    <d v="1899-12-30T11:30:00"/>
    <m/>
    <n v="1899"/>
    <n v="112895"/>
    <x v="2"/>
    <s v="S30"/>
    <m/>
    <s v="M3137312"/>
    <s v="66L587"/>
    <s v="RODRIGUEZ CONTRERAS SANDRA GESSEL"/>
    <s v="PRIUS16-"/>
    <s v="ECAZA"/>
    <d v="1899-12-30T14:15:00"/>
    <d v="1899-12-30T17:00:00"/>
    <s v="CEPE"/>
    <n v="2021"/>
    <m/>
    <x v="2"/>
    <x v="2"/>
    <x v="0"/>
    <m/>
    <m/>
    <m/>
    <m/>
    <m/>
    <n v="45007"/>
  </r>
  <r>
    <d v="2023-03-22T00:00:00"/>
    <d v="1899-12-30T11:45:00"/>
    <m/>
    <n v="1899"/>
    <n v="112953"/>
    <x v="2"/>
    <s v="S70"/>
    <m/>
    <s v="K1179989"/>
    <s v="GXP968B"/>
    <s v="PATIÑO FONSECA JESUS"/>
    <s v="YARIS"/>
    <s v="ECAZA"/>
    <d v="1899-12-30T13:30:00"/>
    <d v="1899-12-30T17:00:00"/>
    <s v="CAAA"/>
    <n v="2019"/>
    <m/>
    <x v="2"/>
    <x v="3"/>
    <x v="0"/>
    <m/>
    <m/>
    <m/>
    <m/>
    <m/>
    <n v="45007"/>
  </r>
  <r>
    <d v="2023-03-22T00:00:00"/>
    <d v="1899-12-30T12:00:00"/>
    <m/>
    <n v="1899"/>
    <n v="112905"/>
    <x v="0"/>
    <s v="S50"/>
    <s v="MOVIL SMA"/>
    <s v="HW630505"/>
    <s v="GHY775D"/>
    <s v="HERNANDEZ CORREA SERGIO ROBERTO"/>
    <s v="RAV4"/>
    <s v="LALC"/>
    <s v="MOV"/>
    <s v="SMA"/>
    <s v="CSN"/>
    <n v="2017"/>
    <m/>
    <x v="2"/>
    <x v="3"/>
    <x v="0"/>
    <m/>
    <m/>
    <m/>
    <m/>
    <m/>
    <n v="45007"/>
  </r>
  <r>
    <d v="2023-03-22T00:00:00"/>
    <d v="1899-12-30T12:00:00"/>
    <m/>
    <n v="1899"/>
    <n v="112931"/>
    <x v="2"/>
    <s v="S30"/>
    <s v="EXPRESS"/>
    <s v="KJ023533"/>
    <s v="69L530"/>
    <s v="ALVARADO DE LA CRUZ DANNY"/>
    <s v="RAV4 HV"/>
    <s v="JFL"/>
    <d v="1899-12-30T13:00:00"/>
    <d v="1899-12-30T17:00:00"/>
    <s v="OMRG"/>
    <n v="2019"/>
    <m/>
    <x v="2"/>
    <x v="3"/>
    <x v="0"/>
    <m/>
    <m/>
    <m/>
    <m/>
    <m/>
    <n v="45007"/>
  </r>
  <r>
    <d v="2023-03-22T00:00:00"/>
    <d v="1899-12-30T12:30:00"/>
    <m/>
    <n v="1899"/>
    <n v="112933"/>
    <x v="0"/>
    <s v="S250"/>
    <m/>
    <s v="DC937266"/>
    <s v="GLF094C"/>
    <s v="MEZA ROMERO JOSE LUIS"/>
    <s v="COROLLA"/>
    <s v="LALC"/>
    <d v="1899-12-30T12:45:00"/>
    <d v="1899-12-30T17:00:00"/>
    <s v="CAAA"/>
    <n v="2013"/>
    <m/>
    <x v="2"/>
    <x v="2"/>
    <x v="0"/>
    <m/>
    <m/>
    <m/>
    <m/>
    <m/>
    <n v="45007"/>
  </r>
  <r>
    <d v="2023-03-22T00:00:00"/>
    <d v="1899-12-30T13:00:00"/>
    <m/>
    <n v="1899"/>
    <n v="112970"/>
    <x v="1"/>
    <s v="S190"/>
    <m/>
    <s v="CS240590"/>
    <s v="GMJ535D"/>
    <s v="ACEVEDO RODRIGUEZ OSCAR"/>
    <s v="SIENNA"/>
    <s v="ECAZA"/>
    <d v="1899-12-30T16:15:00"/>
    <d v="1899-12-30T18:00:00"/>
    <s v="OMRG"/>
    <n v="2012"/>
    <m/>
    <x v="2"/>
    <x v="3"/>
    <x v="0"/>
    <m/>
    <m/>
    <m/>
    <m/>
    <m/>
    <n v="45007"/>
  </r>
  <r>
    <d v="2023-03-22T00:00:00"/>
    <d v="1899-12-30T13:30:00"/>
    <m/>
    <n v="5330"/>
    <n v="112942"/>
    <x v="0"/>
    <s v="S40"/>
    <s v="EXPRESS"/>
    <s v="N3013524"/>
    <s v="GTL059E"/>
    <s v="COCONI ORTEGA MERCEDES GABRIELA"/>
    <s v="AVANZA"/>
    <s v="LALC"/>
    <d v="1899-12-30T14:00:00"/>
    <d v="1899-12-30T17:00:00"/>
    <s v="OMRG"/>
    <n v="2022"/>
    <m/>
    <x v="2"/>
    <x v="3"/>
    <x v="0"/>
    <m/>
    <m/>
    <m/>
    <m/>
    <m/>
    <n v="45007"/>
  </r>
  <r>
    <d v="2023-03-22T00:00:00"/>
    <d v="1899-12-30T15:00:00"/>
    <m/>
    <n v="1899"/>
    <n v="112974"/>
    <x v="0"/>
    <s v="S50"/>
    <m/>
    <s v="L1204624"/>
    <s v="GRW203D"/>
    <s v="KYOHO TOYOTSU MEXICO SA DE CV"/>
    <s v="YARIS"/>
    <s v="ECAZA"/>
    <d v="1899-12-30T15:15:00"/>
    <d v="1899-12-30T18:00:00"/>
    <s v="CEPE / CAAA"/>
    <n v="2020"/>
    <m/>
    <x v="2"/>
    <x v="5"/>
    <x v="5"/>
    <d v="2023-03-24T00:00:00"/>
    <s v="whats"/>
    <s v="si"/>
    <s v="POR TEMA DE TRABAJO LA UNIDAD SE OCUPO"/>
    <d v="2023-03-21T00:00:00"/>
    <n v="1"/>
  </r>
  <r>
    <d v="2023-03-23T00:00:00"/>
    <d v="1899-12-30T08:00:00"/>
    <m/>
    <n v="3260"/>
    <n v="112499"/>
    <x v="1"/>
    <s v="S60"/>
    <m/>
    <s v="GW533487"/>
    <s v="GJG167C"/>
    <s v="PINEDA RASGADO MANUEL"/>
    <s v="RAV4"/>
    <s v="JFL"/>
    <d v="1899-12-30T08:15:00"/>
    <d v="1899-12-30T11:00:00"/>
    <s v="CEPE"/>
    <n v="2016"/>
    <m/>
    <x v="2"/>
    <x v="3"/>
    <x v="0"/>
    <m/>
    <m/>
    <m/>
    <m/>
    <m/>
    <n v="45008"/>
  </r>
  <r>
    <d v="2023-03-23T00:00:00"/>
    <d v="1899-12-30T08:00:00"/>
    <m/>
    <n v="6599"/>
    <n v="112851"/>
    <x v="0"/>
    <s v="S80"/>
    <s v="EXPRESS"/>
    <s v="L1408580"/>
    <s v="GW8139B"/>
    <s v="OLVERA BECERRA MARIA GUADALUPE"/>
    <s v="HILUX"/>
    <s v="LALC"/>
    <d v="1899-12-30T08:30:00"/>
    <d v="1899-12-30T11:00:00"/>
    <s v="OMRG"/>
    <n v="2020"/>
    <m/>
    <x v="2"/>
    <x v="3"/>
    <x v="0"/>
    <m/>
    <m/>
    <m/>
    <m/>
    <m/>
    <n v="45008"/>
  </r>
  <r>
    <d v="2023-03-23T00:00:00"/>
    <d v="1899-12-30T08:00:00"/>
    <m/>
    <n v="1899"/>
    <n v="112927"/>
    <x v="3"/>
    <s v="S110"/>
    <m/>
    <s v="HS771513"/>
    <s v="GXH777C"/>
    <s v="GARCIA PEREZ RAMON ALEJANDRO"/>
    <s v="SIENNA"/>
    <s v="ECAZA"/>
    <d v="1899-12-30T08:30:00"/>
    <d v="1899-12-30T11:00:00"/>
    <s v="AC"/>
    <n v="2017"/>
    <m/>
    <x v="2"/>
    <x v="5"/>
    <x v="2"/>
    <d v="2023-03-24T00:00:00"/>
    <s v="whats"/>
    <s v="VISTO (WHATS)"/>
    <s v="Cliente no responde la llamada ni los mendajes de whats, solo deja en visto"/>
    <d v="2023-03-21T00:00:00"/>
    <n v="2"/>
  </r>
  <r>
    <d v="2023-03-23T00:00:00"/>
    <d v="1899-12-30T08:15:00"/>
    <m/>
    <n v="2849"/>
    <n v="112029"/>
    <x v="3"/>
    <s v="S30 / A Y B"/>
    <m/>
    <s v="MU449594"/>
    <s v="GKV997E"/>
    <s v="ORTEGA HERRERA RAMON"/>
    <s v="CAMRY"/>
    <s v="ECAZA"/>
    <d v="1899-12-30T08:30:00"/>
    <d v="1899-12-30T11:15:00"/>
    <s v="CAAA"/>
    <n v="2021"/>
    <m/>
    <x v="2"/>
    <x v="2"/>
    <x v="0"/>
    <m/>
    <m/>
    <m/>
    <m/>
    <m/>
    <n v="45008"/>
  </r>
  <r>
    <d v="2023-03-23T00:00:00"/>
    <d v="1899-12-30T08:15:00"/>
    <m/>
    <n v="6599"/>
    <n v="112911"/>
    <x v="0"/>
    <s v="S160 (CONF. CON CTE SI ACEPTA A Y B)"/>
    <m/>
    <s v="JW748761"/>
    <s v="GMC115D"/>
    <s v="SPEQTRUM AEROSPACE S DE RL DE CV"/>
    <s v="RAV4"/>
    <s v="LALC"/>
    <d v="1899-12-30T09:00:00"/>
    <d v="1899-12-30T12:00:00"/>
    <s v="GALC"/>
    <n v="2018"/>
    <m/>
    <x v="2"/>
    <x v="2"/>
    <x v="0"/>
    <m/>
    <m/>
    <m/>
    <m/>
    <m/>
    <n v="45008"/>
  </r>
  <r>
    <d v="2023-03-23T00:00:00"/>
    <d v="1899-12-30T08:15:00"/>
    <m/>
    <n v="5330"/>
    <n v="112938"/>
    <x v="1"/>
    <s v="S40"/>
    <s v="EXPRESS"/>
    <s v="M3128196"/>
    <s v="66L897"/>
    <s v="CAMPOS COSS ANA KAREN"/>
    <s v="PRIUS16-"/>
    <s v="JFL"/>
    <d v="1899-12-30T08:15:00"/>
    <d v="1899-12-30T12:00:00"/>
    <s v="OMRG"/>
    <n v="2021"/>
    <m/>
    <x v="2"/>
    <x v="2"/>
    <x v="0"/>
    <m/>
    <m/>
    <m/>
    <m/>
    <m/>
    <n v="45008"/>
  </r>
  <r>
    <d v="2023-03-23T00:00:00"/>
    <d v="1899-12-30T08:30:00"/>
    <m/>
    <n v="1899"/>
    <n v="112913"/>
    <x v="0"/>
    <s v="S50"/>
    <m/>
    <s v="MU550389"/>
    <s v="67L168"/>
    <s v="LOPEZ NAVARRETE RAFAEL"/>
    <s v="CAMRY HV"/>
    <s v="JFL"/>
    <d v="1899-12-30T09:00:00"/>
    <d v="1899-12-30T12:00:00"/>
    <s v="CSN"/>
    <n v="2021"/>
    <m/>
    <x v="2"/>
    <x v="5"/>
    <x v="9"/>
    <d v="2023-03-24T00:00:00"/>
    <s v="whats"/>
    <s v="si"/>
    <s v="CUANDO REGRESE AGENDA"/>
    <d v="2023-03-15T00:00:00"/>
    <n v="8"/>
  </r>
  <r>
    <d v="2023-03-23T00:00:00"/>
    <d v="1899-12-30T08:30:00"/>
    <m/>
    <n v="5330"/>
    <n v="112952"/>
    <x v="3"/>
    <s v="S40"/>
    <m/>
    <s v="MU022216"/>
    <s v="67L830"/>
    <s v="CHAVEZ AVILA JORDI EMMANUEL"/>
    <s v="RAV4 HV"/>
    <s v="ECAZA"/>
    <d v="1899-12-30T08:45:00"/>
    <d v="1899-12-30T12:00:00"/>
    <s v="FTP"/>
    <n v="2021"/>
    <m/>
    <x v="2"/>
    <x v="2"/>
    <x v="0"/>
    <m/>
    <m/>
    <m/>
    <m/>
    <m/>
    <n v="45008"/>
  </r>
  <r>
    <d v="2023-03-23T00:00:00"/>
    <d v="1899-12-30T08:45:00"/>
    <m/>
    <n v="5330"/>
    <n v="112961"/>
    <x v="2"/>
    <s v="S40"/>
    <m/>
    <s v="N0426375"/>
    <s v="GC2423D"/>
    <s v="AGROSERVICIOS NIETO"/>
    <s v="HILUX"/>
    <s v="JFL"/>
    <d v="1899-12-30T09:45:00"/>
    <d v="1899-12-30T12:00:00"/>
    <s v="CEPE"/>
    <n v="2022"/>
    <m/>
    <x v="2"/>
    <x v="2"/>
    <x v="0"/>
    <m/>
    <m/>
    <m/>
    <m/>
    <m/>
    <n v="45008"/>
  </r>
  <r>
    <d v="2023-03-23T00:00:00"/>
    <d v="1899-12-30T08:45:00"/>
    <m/>
    <n v="1899"/>
    <n v="112999"/>
    <x v="0"/>
    <s v="S110"/>
    <m/>
    <s v="H1058129"/>
    <s v="RLD330A"/>
    <s v="MELCHOR PEREZ JOSE MIGUEL"/>
    <s v="YARIS"/>
    <s v="LALC"/>
    <d v="1899-12-30T09:00:00"/>
    <d v="1899-12-30T12:00:00"/>
    <s v="CEPE"/>
    <n v="2017"/>
    <m/>
    <x v="2"/>
    <x v="2"/>
    <x v="0"/>
    <m/>
    <m/>
    <m/>
    <m/>
    <m/>
    <n v="45008"/>
  </r>
  <r>
    <d v="2023-03-23T00:00:00"/>
    <d v="1899-12-30T09:00:00"/>
    <m/>
    <n v="1899"/>
    <n v="112084"/>
    <x v="3"/>
    <s v="S10"/>
    <m/>
    <s v="PU723769"/>
    <s v="SP"/>
    <s v="CANO SAINTANDRE JOSE LUIS"/>
    <s v="CAMRY"/>
    <s v="LALC"/>
    <d v="1899-12-30T09:15:00"/>
    <d v="1899-12-30T14:00:00"/>
    <s v="AC"/>
    <n v="2023"/>
    <m/>
    <x v="2"/>
    <x v="3"/>
    <x v="0"/>
    <m/>
    <m/>
    <m/>
    <m/>
    <m/>
    <n v="45008"/>
  </r>
  <r>
    <d v="2023-03-23T00:00:00"/>
    <d v="1899-12-30T09:00:00"/>
    <m/>
    <n v="1899"/>
    <n v="112936"/>
    <x v="1"/>
    <s v="S110"/>
    <s v="EXPRESS"/>
    <s v="H3037763"/>
    <s v="GWB529D"/>
    <s v="REYNOSO CARRANZA SANTIAGO DAVID"/>
    <s v="PRIUS16-"/>
    <s v="ECAZA"/>
    <d v="1899-12-30T10:00:00"/>
    <d v="1899-12-30T14:00:00"/>
    <s v="OMRG"/>
    <n v="2017"/>
    <m/>
    <x v="2"/>
    <x v="3"/>
    <x v="0"/>
    <m/>
    <m/>
    <m/>
    <m/>
    <m/>
    <n v="45008"/>
  </r>
  <r>
    <d v="2023-03-23T00:00:00"/>
    <d v="1899-12-30T09:00:00"/>
    <m/>
    <n v="1899"/>
    <n v="113009"/>
    <x v="0"/>
    <s v="S10"/>
    <m/>
    <s v="P4003825"/>
    <s v="SP"/>
    <s v="PRODOCSA S A DE C V"/>
    <s v="HILUXD"/>
    <s v="JFL"/>
    <d v="1899-12-30T10:30:00"/>
    <d v="1899-12-30T14:00:00"/>
    <s v="CAAA"/>
    <n v="2023"/>
    <m/>
    <x v="2"/>
    <x v="3"/>
    <x v="0"/>
    <m/>
    <m/>
    <m/>
    <m/>
    <m/>
    <n v="45008"/>
  </r>
  <r>
    <d v="2023-03-23T00:00:00"/>
    <d v="1899-12-30T09:30:00"/>
    <m/>
    <n v="4095.2"/>
    <n v="112950"/>
    <x v="1"/>
    <s v="S230 / DIAG. EN GENERAL DE LA UNIDAD"/>
    <m/>
    <s v="H1051203"/>
    <s v="XYN193A"/>
    <s v="RUIZ GONZALEZ YADIRA"/>
    <s v="YARIS"/>
    <s v="JFL"/>
    <d v="1899-12-30T10:30:00"/>
    <s v="DIAG"/>
    <s v="FTP"/>
    <n v="2017"/>
    <m/>
    <x v="2"/>
    <x v="3"/>
    <x v="0"/>
    <m/>
    <m/>
    <m/>
    <m/>
    <m/>
    <n v="45008"/>
  </r>
  <r>
    <d v="2023-03-23T00:00:00"/>
    <d v="1899-12-30T09:30:00"/>
    <m/>
    <n v="5330"/>
    <n v="112951"/>
    <x v="0"/>
    <s v="S40"/>
    <m/>
    <s v="M1320552"/>
    <s v="GS1545C"/>
    <s v="PROYECTOS INDUSTRIALES HYM SA DE CV"/>
    <s v="HILUX"/>
    <s v="LALC"/>
    <d v="1899-12-30T09:45:00"/>
    <d v="1899-12-30T14:00:00"/>
    <s v="CSN"/>
    <n v="2021"/>
    <m/>
    <x v="2"/>
    <x v="2"/>
    <x v="0"/>
    <m/>
    <m/>
    <m/>
    <m/>
    <m/>
    <n v="45008"/>
  </r>
  <r>
    <d v="2023-03-23T00:00:00"/>
    <d v="1899-12-30T09:30:00"/>
    <m/>
    <n v="1899"/>
    <n v="112954"/>
    <x v="2"/>
    <s v="S90"/>
    <m/>
    <s v="H1043212"/>
    <s v="GLY722C"/>
    <s v="RAMIREZ ALMANZA MARIA ESTHER"/>
    <s v="YARIS"/>
    <s v="ECAZA"/>
    <d v="1899-12-30T10:00:00"/>
    <d v="1899-12-30T14:00:00"/>
    <s v="AC"/>
    <n v="2017"/>
    <m/>
    <x v="2"/>
    <x v="3"/>
    <x v="0"/>
    <m/>
    <m/>
    <m/>
    <m/>
    <m/>
    <n v="45008"/>
  </r>
  <r>
    <d v="2023-03-23T00:00:00"/>
    <d v="1899-12-30T10:00:00"/>
    <m/>
    <n v="2849"/>
    <n v="112932"/>
    <x v="1"/>
    <s v="S30 / A Y B"/>
    <s v="EXPRESS"/>
    <s v="N1327952"/>
    <s v="GC2702D"/>
    <s v="FLETES Y FORRAJES SA DE CV"/>
    <s v="HILUX"/>
    <s v="JFL"/>
    <d v="1899-12-30T10:20:00"/>
    <d v="1899-12-30T14:00:00"/>
    <s v="OMRG / CAAA"/>
    <n v="2022"/>
    <m/>
    <x v="2"/>
    <x v="2"/>
    <x v="0"/>
    <m/>
    <m/>
    <m/>
    <m/>
    <m/>
    <n v="45008"/>
  </r>
  <r>
    <d v="2023-03-23T00:00:00"/>
    <d v="1899-12-30T10:00:00"/>
    <m/>
    <n v="3260"/>
    <n v="112969"/>
    <x v="0"/>
    <s v="S140"/>
    <m/>
    <s v="FU097673"/>
    <s v="GGF546D"/>
    <s v="CORTES ESPECIALIZADOS DE PAPEL SA DE CV"/>
    <s v="CAMRY"/>
    <s v="LALC"/>
    <d v="1899-12-30T10:30:00"/>
    <d v="1899-12-30T14:00:00"/>
    <s v="AC"/>
    <n v="2015"/>
    <m/>
    <x v="2"/>
    <x v="3"/>
    <x v="0"/>
    <m/>
    <m/>
    <m/>
    <m/>
    <m/>
    <n v="45008"/>
  </r>
  <r>
    <d v="2023-03-23T00:00:00"/>
    <d v="1899-12-30T10:00:00"/>
    <m/>
    <n v="1899"/>
    <n v="112978"/>
    <x v="2"/>
    <s v="S10"/>
    <m/>
    <s v="NW322478"/>
    <s v="SP"/>
    <s v="LOMA LABRADA ERENDIRA GRISEL"/>
    <s v="RAV4"/>
    <s v="ECAZA"/>
    <d v="1899-12-30T11:15:00"/>
    <d v="1899-12-30T17:00:00"/>
    <s v="CEPE"/>
    <n v="2022"/>
    <m/>
    <x v="2"/>
    <x v="3"/>
    <x v="0"/>
    <m/>
    <m/>
    <m/>
    <m/>
    <m/>
    <n v="45008"/>
  </r>
  <r>
    <d v="2023-03-23T00:00:00"/>
    <d v="1899-12-30T10:30:00"/>
    <m/>
    <n v="835.2"/>
    <n v="112956"/>
    <x v="2"/>
    <s v="DIAG. DAÑOS EN CUBIERTA PARTE BAJA DEL MOTOR"/>
    <m/>
    <s v="M3137051"/>
    <s v="67L394"/>
    <s v="RAMIREZ VILLASEÑOR JOAN NEFTALI"/>
    <s v="PRIUS16-"/>
    <s v="LALC"/>
    <d v="1899-12-30T11:00:00"/>
    <s v="DIAG"/>
    <s v="GALC / FTP"/>
    <n v="2021"/>
    <m/>
    <x v="2"/>
    <x v="3"/>
    <x v="0"/>
    <m/>
    <m/>
    <m/>
    <m/>
    <m/>
    <n v="45008"/>
  </r>
  <r>
    <d v="2023-03-23T00:00:00"/>
    <d v="1899-12-30T10:30:00"/>
    <m/>
    <n v="2849"/>
    <n v="112982"/>
    <x v="0"/>
    <s v="S70 / A Y B"/>
    <s v="EXPRESS"/>
    <s v="H1033439"/>
    <s v="GGM845D"/>
    <s v="PROMOCIONALES CREATIVOS SA DE CV"/>
    <s v="YARIS"/>
    <s v="ECAZA"/>
    <d v="1899-12-30T10:45:00"/>
    <d v="1899-12-30T14:00:00"/>
    <s v="OMRG / CAAA"/>
    <n v="2017"/>
    <m/>
    <x v="2"/>
    <x v="3"/>
    <x v="0"/>
    <m/>
    <m/>
    <m/>
    <m/>
    <m/>
    <n v="45008"/>
  </r>
  <r>
    <d v="2023-03-23T00:00:00"/>
    <d v="1899-12-30T10:30:00"/>
    <m/>
    <n v="1899"/>
    <n v="112990"/>
    <x v="3"/>
    <s v="S170"/>
    <m/>
    <s v="K6202761"/>
    <s v="GYL056B"/>
    <s v="DE SANTIAGO CARDENAS RODOLFO"/>
    <s v="HIACE"/>
    <s v="JFL"/>
    <d v="1899-12-30T11:30:00"/>
    <d v="1899-12-30T14:00:00"/>
    <s v="AC"/>
    <n v="2019"/>
    <m/>
    <x v="2"/>
    <x v="3"/>
    <x v="0"/>
    <m/>
    <m/>
    <m/>
    <m/>
    <m/>
    <n v="45008"/>
  </r>
  <r>
    <d v="2023-03-23T00:00:00"/>
    <d v="1899-12-30T10:45:00"/>
    <m/>
    <n v="1899"/>
    <n v="112992"/>
    <x v="3"/>
    <s v="S350"/>
    <m/>
    <s v="J6188115"/>
    <s v="GYL054B"/>
    <s v="DE SANTIAGO CARDENAS RODOLFO"/>
    <s v="HIACE"/>
    <s v="JFL"/>
    <d v="1899-12-30T12:15:00"/>
    <d v="1899-12-30T17:00:00"/>
    <s v="AC"/>
    <n v="2018"/>
    <m/>
    <x v="2"/>
    <x v="3"/>
    <x v="0"/>
    <m/>
    <m/>
    <m/>
    <m/>
    <m/>
    <n v="45008"/>
  </r>
  <r>
    <d v="2023-03-23T00:00:00"/>
    <d v="1899-12-30T11:00:00"/>
    <m/>
    <n v="5330"/>
    <n v="112989"/>
    <x v="1"/>
    <s v="S40"/>
    <s v="EXPRESS"/>
    <s v="MK019590"/>
    <s v="GYP387D"/>
    <s v="PSSL SEGURIDAD PRIVADA SA DE CV"/>
    <s v="AVANZA"/>
    <s v="JFL"/>
    <d v="1899-12-30T11:15:00"/>
    <d v="1899-12-30T14:00:00"/>
    <s v="OMRG"/>
    <n v="2021"/>
    <m/>
    <x v="2"/>
    <x v="3"/>
    <x v="0"/>
    <m/>
    <m/>
    <m/>
    <m/>
    <m/>
    <n v="45008"/>
  </r>
  <r>
    <d v="2023-03-23T00:00:00"/>
    <d v="1899-12-30T11:00:00"/>
    <m/>
    <n v="6090"/>
    <n v="112991"/>
    <x v="0"/>
    <s v="S100 / INST. DE LLANTAS / A Y B"/>
    <m/>
    <s v="KP877635"/>
    <s v="GRW202D"/>
    <s v="KYOHO TOYOTSU MEXICO SA DE CV"/>
    <s v="COROLLA"/>
    <s v="ECAZA"/>
    <d v="1899-12-30T11:30:00"/>
    <d v="1899-12-30T17:00:00"/>
    <s v="CSN / CAAA"/>
    <n v="2019"/>
    <m/>
    <x v="2"/>
    <x v="2"/>
    <x v="0"/>
    <m/>
    <m/>
    <m/>
    <m/>
    <m/>
    <n v="45008"/>
  </r>
  <r>
    <d v="2023-03-23T00:00:00"/>
    <d v="1899-12-30T11:00:00"/>
    <m/>
    <n v="1899"/>
    <n v="113018"/>
    <x v="0"/>
    <s v="S50"/>
    <m/>
    <s v="K1404394"/>
    <s v="GB4337A"/>
    <s v="ORKIDEON SERVICIOS SAPI DE CV"/>
    <s v="HILUX"/>
    <s v="LALC"/>
    <d v="1899-12-30T13:00:00"/>
    <d v="1899-12-30T17:00:00"/>
    <s v="FTP"/>
    <n v="2019"/>
    <m/>
    <x v="2"/>
    <x v="2"/>
    <x v="0"/>
    <m/>
    <m/>
    <m/>
    <m/>
    <m/>
    <n v="45008"/>
  </r>
  <r>
    <d v="2023-03-23T00:00:00"/>
    <d v="1899-12-30T11:30:00"/>
    <m/>
    <n v="1899"/>
    <n v="112944"/>
    <x v="2"/>
    <s v="S310"/>
    <s v="EXPRESS"/>
    <s v="FW358690"/>
    <s v="GJ2610D"/>
    <s v="RAYA ROSAS MA DE JESUS"/>
    <s v="RAV4"/>
    <s v="JFL"/>
    <d v="1899-12-30T12:00:00"/>
    <d v="1899-12-30T16:00:00"/>
    <s v="OMRG"/>
    <n v="2015"/>
    <m/>
    <x v="2"/>
    <x v="3"/>
    <x v="0"/>
    <m/>
    <m/>
    <m/>
    <m/>
    <m/>
    <n v="45008"/>
  </r>
  <r>
    <d v="2023-03-23T00:00:00"/>
    <d v="1899-12-30T11:30:00"/>
    <m/>
    <n v="6130"/>
    <n v="112998"/>
    <x v="2"/>
    <s v="S40 / A Y B (800,00)"/>
    <s v="EXPRESS"/>
    <s v="N1328426"/>
    <s v="GS7526C"/>
    <s v="AGRO QUERETANA, S. DE R.L. DE C.V."/>
    <s v="HILUX"/>
    <s v="ECAZA"/>
    <d v="1899-12-30T12:20:00"/>
    <d v="1899-12-30T16:00:00"/>
    <s v="OMRG"/>
    <n v="2022"/>
    <m/>
    <x v="2"/>
    <x v="3"/>
    <x v="0"/>
    <m/>
    <m/>
    <m/>
    <m/>
    <m/>
    <n v="45008"/>
  </r>
  <r>
    <d v="2023-03-23T00:00:00"/>
    <d v="1899-12-30T11:30:00"/>
    <m/>
    <n v="1899"/>
    <n v="113006"/>
    <x v="3"/>
    <s v="S10"/>
    <m/>
    <s v="N3180625"/>
    <s v="SP"/>
    <s v="GUERRERO OROZCO HECTOR RAMON"/>
    <s v="PRIUS"/>
    <s v="LALC"/>
    <d v="1899-12-30T12:00:00"/>
    <d v="1899-12-30T17:00:00"/>
    <s v="CEPE"/>
    <n v="2022"/>
    <m/>
    <x v="2"/>
    <x v="3"/>
    <x v="0"/>
    <m/>
    <m/>
    <m/>
    <m/>
    <m/>
    <n v="45008"/>
  </r>
  <r>
    <d v="2023-03-23T00:00:00"/>
    <d v="1899-12-30T12:00:00"/>
    <m/>
    <n v="1899"/>
    <n v="113012"/>
    <x v="0"/>
    <s v="S150"/>
    <m/>
    <s v="L3126385"/>
    <s v="65L136"/>
    <s v="OLIVER RAMIREZ GERARDO"/>
    <s v="PRIUS16-"/>
    <s v="ECAZA"/>
    <d v="1899-12-30T12:30:00"/>
    <d v="1899-12-30T17:00:00"/>
    <s v="CEPE"/>
    <n v="2020"/>
    <m/>
    <x v="2"/>
    <x v="3"/>
    <x v="0"/>
    <m/>
    <m/>
    <m/>
    <m/>
    <m/>
    <n v="45008"/>
  </r>
  <r>
    <d v="2023-03-23T00:00:00"/>
    <d v="1899-12-30T12:00:00"/>
    <m/>
    <n v="1899"/>
    <n v="113015"/>
    <x v="2"/>
    <s v="S10"/>
    <s v="EXPRESS"/>
    <s v="P0429971"/>
    <s v="SP"/>
    <s v="MENDEZ MARTINEZ SIMON"/>
    <s v="HILUX"/>
    <s v="LALC"/>
    <d v="1899-12-30T13:00:00"/>
    <d v="1899-12-30T16:00:00"/>
    <s v="OMRG"/>
    <n v="2023"/>
    <m/>
    <x v="2"/>
    <x v="3"/>
    <x v="0"/>
    <m/>
    <m/>
    <m/>
    <m/>
    <m/>
    <n v="45008"/>
  </r>
  <r>
    <d v="2023-03-23T00:00:00"/>
    <d v="1899-12-30T15:00:00"/>
    <m/>
    <n v="835.2"/>
    <n v="112955"/>
    <x v="3"/>
    <s v="DIAG. TESTIGOS ENCENDIDO (INICIALIZACIÓN DE LUCES)"/>
    <m/>
    <s v="KJ013652"/>
    <s v="ULU173C"/>
    <s v="RANGEL CHAVEZ JUAN PABLO"/>
    <s v="RAV419-"/>
    <s v="JFL"/>
    <d v="1899-12-30T15:30:00"/>
    <s v="DIAG"/>
    <s v="FTP / JOAM"/>
    <n v="2019"/>
    <m/>
    <x v="2"/>
    <x v="3"/>
    <x v="0"/>
    <m/>
    <m/>
    <m/>
    <m/>
    <m/>
    <n v="45008"/>
  </r>
  <r>
    <d v="2023-03-24T00:00:00"/>
    <d v="1899-12-30T07:45:00"/>
    <m/>
    <n v="5330"/>
    <n v="113051"/>
    <x v="3"/>
    <s v="S40 (RECIBE SUSI)"/>
    <m/>
    <s v="N1240630"/>
    <s v="GNP376E"/>
    <s v="DISTRIBUIDORA DE MEDICAMENTOS GENERICOS SA"/>
    <s v="YARIS"/>
    <s v="JFL"/>
    <d v="1899-12-30T09:30:00"/>
    <d v="1899-12-30T13:00:00"/>
    <s v="AC"/>
    <n v="2022"/>
    <m/>
    <x v="2"/>
    <x v="5"/>
    <x v="3"/>
    <d v="2023-03-24T00:00:00"/>
    <s v="whats"/>
    <s v="VISTO (WHATS)"/>
    <s v="Cliernte si se presento al servicio pero se fue ya que argumenta que aun no llega a ese kilometraje, se le explico por parte de aesor la funcionalidad de los servicios pero no acepto."/>
    <d v="2023-03-24T00:00:00"/>
    <n v="0"/>
  </r>
  <r>
    <d v="2023-03-24T00:00:00"/>
    <d v="1899-12-30T08:00:00"/>
    <m/>
    <n v="1899"/>
    <n v="112061"/>
    <x v="2"/>
    <s v="S90 (RECIBE SUSI)"/>
    <s v="EXPRESS"/>
    <s v="KR066433"/>
    <s v="GHZ008C"/>
    <s v="PAREDES MANDUJANO ANGEL DANIEL"/>
    <s v="CHR"/>
    <s v="ECAZA"/>
    <d v="1899-12-30T09:20:00"/>
    <d v="1899-12-30T12:00:00"/>
    <s v="OMRG"/>
    <n v="2019"/>
    <m/>
    <x v="2"/>
    <x v="3"/>
    <x v="0"/>
    <m/>
    <m/>
    <m/>
    <m/>
    <m/>
    <n v="45009"/>
  </r>
  <r>
    <d v="2023-03-24T00:00:00"/>
    <d v="1899-12-30T08:00:00"/>
    <m/>
    <n v="0"/>
    <s v="R-142810"/>
    <x v="2"/>
    <s v="INST. ARNÉS DE DIRECCIÓN (DONDE VA EL VOLANTE)"/>
    <m/>
    <s v="LJ027986"/>
    <s v="GHY225C"/>
    <s v="COLUNGA HERNANDEZ DANIEL"/>
    <s v="RAV419-"/>
    <s v="JFL"/>
    <d v="1899-12-30T09:00:00"/>
    <d v="1899-12-30T12:00:00"/>
    <s v="FTP / JOAM"/>
    <n v="2019"/>
    <m/>
    <x v="2"/>
    <x v="0"/>
    <x v="0"/>
    <m/>
    <m/>
    <m/>
    <m/>
    <m/>
    <n v="45009"/>
  </r>
  <r>
    <d v="2023-03-24T00:00:00"/>
    <d v="1899-12-30T08:00:00"/>
    <m/>
    <n v="6599"/>
    <n v="112910"/>
    <x v="3"/>
    <s v="S160"/>
    <s v="EXPRESS"/>
    <s v="FP329565"/>
    <s v="GNM953C"/>
    <s v="ARTEAGA HINOJOSA JOSE ALBERTO"/>
    <s v="COROLLA"/>
    <s v="LALC"/>
    <d v="1899-12-30T09:20:00"/>
    <d v="1899-12-30T12:00:00"/>
    <s v="OMRG"/>
    <n v="2015"/>
    <m/>
    <x v="2"/>
    <x v="3"/>
    <x v="0"/>
    <m/>
    <m/>
    <m/>
    <m/>
    <m/>
    <n v="45009"/>
  </r>
  <r>
    <d v="2023-03-24T00:00:00"/>
    <d v="1899-12-30T08:15:00"/>
    <m/>
    <n v="5140"/>
    <n v="112980"/>
    <x v="0"/>
    <s v="S100"/>
    <m/>
    <s v="J1616303"/>
    <s v="65L440"/>
    <s v="ALMANZA CARRILLO MA. DEL REFUGIO"/>
    <s v="PRIUS C"/>
    <s v="JFL"/>
    <d v="1899-12-30T09:00:00"/>
    <d v="1899-12-30T12:00:00"/>
    <s v="CEPE"/>
    <n v="2018"/>
    <m/>
    <x v="2"/>
    <x v="3"/>
    <x v="0"/>
    <m/>
    <m/>
    <m/>
    <m/>
    <m/>
    <n v="45009"/>
  </r>
  <r>
    <d v="2023-03-24T00:00:00"/>
    <d v="1899-12-30T08:15:00"/>
    <m/>
    <n v="2849"/>
    <n v="112987"/>
    <x v="1"/>
    <s v="S170 / A Y B"/>
    <s v="EXPRESS"/>
    <s v="J0258911"/>
    <s v="Z22AXB"/>
    <s v="INGENIERIA INDUSTRIAL"/>
    <s v="HILUX"/>
    <s v="LALC"/>
    <d v="1899-12-30T09:00:00"/>
    <d v="1899-12-30T11:00:00"/>
    <s v="OMRG / CAAA"/>
    <n v="2018"/>
    <m/>
    <x v="2"/>
    <x v="2"/>
    <x v="0"/>
    <m/>
    <m/>
    <m/>
    <m/>
    <m/>
    <n v="45009"/>
  </r>
  <r>
    <d v="2023-03-24T00:00:00"/>
    <d v="1899-12-30T08:30:00"/>
    <m/>
    <n v="2849"/>
    <n v="112819"/>
    <x v="0"/>
    <s v="S50 / A Y B"/>
    <m/>
    <s v="L1639763"/>
    <s v="17J018"/>
    <s v="YINSHAN SA DE CV"/>
    <s v="PRIUS C"/>
    <s v="LALC"/>
    <d v="1899-12-30T09:00:00"/>
    <d v="1899-12-30T12:00:00"/>
    <s v="CAAA"/>
    <n v="2020"/>
    <m/>
    <x v="2"/>
    <x v="2"/>
    <x v="0"/>
    <m/>
    <m/>
    <m/>
    <m/>
    <m/>
    <n v="45009"/>
  </r>
  <r>
    <d v="2023-03-24T00:00:00"/>
    <d v="1899-12-30T08:30:00"/>
    <m/>
    <n v="5330"/>
    <n v="113003"/>
    <x v="0"/>
    <s v="S40 (RECIBE SUSI)"/>
    <m/>
    <s v="MP214175"/>
    <s v="GJA917E"/>
    <s v="ROJANO HERNANDEZ CLAUDIA PATRICIA"/>
    <s v="COROLLA"/>
    <s v="ECAZA"/>
    <d v="1899-12-30T09:00:00"/>
    <d v="1899-12-30T12:00:00"/>
    <s v="GALC"/>
    <n v="2021"/>
    <m/>
    <x v="2"/>
    <x v="2"/>
    <x v="0"/>
    <m/>
    <m/>
    <m/>
    <m/>
    <m/>
    <n v="45009"/>
  </r>
  <r>
    <d v="2023-03-24T00:00:00"/>
    <d v="1899-12-30T08:45:00"/>
    <m/>
    <n v="1899"/>
    <n v="112984"/>
    <x v="1"/>
    <s v="S350"/>
    <m/>
    <s v="G0168850"/>
    <s v="GH1086B"/>
    <s v="OPERADORA LIBRAMIENTO CELAYA, S.A DE C.V"/>
    <s v="HILUX"/>
    <s v="LALC"/>
    <d v="1899-12-30T10:30:00"/>
    <d v="1899-12-30T17:00:00"/>
    <s v="CEPE"/>
    <n v="2016"/>
    <m/>
    <x v="2"/>
    <x v="2"/>
    <x v="0"/>
    <m/>
    <m/>
    <m/>
    <m/>
    <m/>
    <n v="45009"/>
  </r>
  <r>
    <d v="2023-03-24T00:00:00"/>
    <d v="1899-12-30T08:45:00"/>
    <m/>
    <n v="1899"/>
    <n v="112985"/>
    <x v="2"/>
    <s v="S190"/>
    <m/>
    <s v="J0177543"/>
    <s v="GH7101B"/>
    <s v="ELECTRO CONSTRUCCIONES ALSA S. DE R.L. DE"/>
    <s v="HILUX"/>
    <s v="JFL"/>
    <d v="1899-12-30T09:00:00"/>
    <d v="1899-12-30T11:00:00"/>
    <s v="AC"/>
    <n v="2018"/>
    <m/>
    <x v="2"/>
    <x v="3"/>
    <x v="0"/>
    <m/>
    <m/>
    <m/>
    <m/>
    <m/>
    <n v="45009"/>
  </r>
  <r>
    <d v="2023-03-24T00:00:00"/>
    <d v="1899-12-30T09:00:00"/>
    <m/>
    <n v="3260"/>
    <n v="112815"/>
    <x v="1"/>
    <s v="S60"/>
    <m/>
    <s v="JP830257"/>
    <s v="GNW277E"/>
    <s v="MORA ZAMORA MARIANA"/>
    <s v="COROLLA"/>
    <s v="JFL"/>
    <d v="1899-12-30T11:00:00"/>
    <d v="1899-12-30T14:00:00"/>
    <s v="AC"/>
    <n v="2018"/>
    <m/>
    <x v="2"/>
    <x v="3"/>
    <x v="0"/>
    <m/>
    <m/>
    <m/>
    <m/>
    <m/>
    <n v="45009"/>
  </r>
  <r>
    <d v="2023-03-24T00:00:00"/>
    <d v="1899-12-30T09:00:00"/>
    <m/>
    <n v="1899"/>
    <n v="112995"/>
    <x v="3"/>
    <s v="S30 (RECIBE SUSI)"/>
    <m/>
    <s v="NP277753"/>
    <s v="GTJ231E"/>
    <s v="TOVAR NAVA ADRIAN"/>
    <s v="COROLLA"/>
    <s v="ECAZA"/>
    <d v="1899-12-30T11:30:00"/>
    <d v="1899-12-30T14:00:00"/>
    <s v="AC"/>
    <n v="2022"/>
    <m/>
    <x v="2"/>
    <x v="3"/>
    <x v="0"/>
    <m/>
    <m/>
    <m/>
    <m/>
    <m/>
    <n v="45009"/>
  </r>
  <r>
    <d v="2023-03-24T00:00:00"/>
    <d v="1899-12-30T09:00:00"/>
    <m/>
    <n v="3260"/>
    <n v="113063"/>
    <x v="1"/>
    <s v="S140"/>
    <m/>
    <s v="J3078335"/>
    <s v="66L336"/>
    <s v="CERVERA SALDAÑA VICTOR RUBEN"/>
    <s v="PRIUS16-"/>
    <s v="LALC"/>
    <d v="1899-12-30T11:15:00"/>
    <d v="1899-12-30T14:00:00"/>
    <s v="CEPE"/>
    <n v="2018"/>
    <m/>
    <x v="2"/>
    <x v="2"/>
    <x v="0"/>
    <m/>
    <m/>
    <m/>
    <m/>
    <m/>
    <n v="45009"/>
  </r>
  <r>
    <d v="2023-03-24T00:00:00"/>
    <d v="1899-12-30T09:30:00"/>
    <m/>
    <n v="5330"/>
    <n v="112879"/>
    <x v="1"/>
    <s v="S120"/>
    <s v="EXPRESS"/>
    <s v="HW543236"/>
    <s v="GLZ222C"/>
    <s v="GARCIA NIETO HILARIO"/>
    <s v="RAV4"/>
    <s v="JFL"/>
    <d v="1899-12-30T10:30:00"/>
    <d v="1899-12-30T17:00:00"/>
    <s v="CEPE"/>
    <n v="2017"/>
    <m/>
    <x v="2"/>
    <x v="3"/>
    <x v="0"/>
    <m/>
    <m/>
    <m/>
    <m/>
    <m/>
    <n v="45009"/>
  </r>
  <r>
    <d v="2023-03-24T00:00:00"/>
    <d v="1899-12-30T09:30:00"/>
    <m/>
    <n v="835.2"/>
    <n v="112967"/>
    <x v="2"/>
    <s v="DIAG. TESTIGO PRESIÓN DE AIRE / REEMP. BALATAS DELANTERAS"/>
    <m/>
    <s v="JS964044"/>
    <s v="GVR036B"/>
    <s v="PEREZ OVALLE SALVADOR"/>
    <s v="SIENNA"/>
    <s v="LALC"/>
    <d v="1899-12-30T10:00:00"/>
    <s v="DIAG"/>
    <s v="GALC / JOAM"/>
    <n v="2018"/>
    <m/>
    <x v="2"/>
    <x v="4"/>
    <x v="3"/>
    <d v="2023-03-24T00:00:00"/>
    <s v="whats"/>
    <s v="si"/>
    <s v="TRAJO SU OTRA UNIDAD SIENNA AÑO 2018  A SERVICIO."/>
    <m/>
    <n v="45009"/>
  </r>
  <r>
    <d v="2023-03-24T00:00:00"/>
    <d v="1899-12-30T09:30:00"/>
    <m/>
    <n v="3260"/>
    <n v="113027"/>
    <x v="3"/>
    <s v="S20"/>
    <s v="EXPRESS"/>
    <s v="N3171397"/>
    <s v="68L395"/>
    <s v="ROBLES CASTILLO SILVIA EVANGELINA"/>
    <s v="PRIUS16-"/>
    <s v="ECAZA"/>
    <d v="1899-12-30T11:00:00"/>
    <d v="1899-12-30T14:00:00"/>
    <s v="OMRG"/>
    <n v="2022"/>
    <m/>
    <x v="2"/>
    <x v="3"/>
    <x v="0"/>
    <m/>
    <m/>
    <m/>
    <m/>
    <m/>
    <n v="45009"/>
  </r>
  <r>
    <d v="2023-03-24T00:00:00"/>
    <d v="1899-12-30T10:00:00"/>
    <m/>
    <n v="3260"/>
    <n v="112838"/>
    <x v="1"/>
    <s v="S60"/>
    <s v="MOVIL SMA"/>
    <s v="LJ033249"/>
    <s v="GVW939B"/>
    <s v="CAMPOS BALDERRAMA ZOILA FLOR"/>
    <s v="RAV4"/>
    <s v="LALC"/>
    <s v="MOV"/>
    <s v="SMA"/>
    <s v="CSN"/>
    <n v="2020"/>
    <m/>
    <x v="2"/>
    <x v="3"/>
    <x v="0"/>
    <m/>
    <m/>
    <m/>
    <m/>
    <m/>
    <n v="45009"/>
  </r>
  <r>
    <d v="2023-03-24T00:00:00"/>
    <d v="1899-12-30T10:00:00"/>
    <m/>
    <n v="3260"/>
    <n v="112885"/>
    <x v="3"/>
    <s v="S60"/>
    <s v="EXPRESS"/>
    <s v="K1160663"/>
    <s v="GLE689C"/>
    <s v="ALVAREZ SALDAÑA BLAS"/>
    <s v="YARIS"/>
    <s v="ECAZA"/>
    <d v="1899-12-30T11:20:00"/>
    <d v="1899-12-30T17:00:00"/>
    <s v="OMRG"/>
    <n v="2019"/>
    <m/>
    <x v="2"/>
    <x v="3"/>
    <x v="0"/>
    <m/>
    <m/>
    <m/>
    <m/>
    <m/>
    <n v="45009"/>
  </r>
  <r>
    <d v="2023-03-24T00:00:00"/>
    <d v="1899-12-30T10:00:00"/>
    <m/>
    <n v="1899"/>
    <n v="113042"/>
    <x v="1"/>
    <s v="S50"/>
    <s v="EXPRESS"/>
    <s v="MP164840"/>
    <s v="ULT385C"/>
    <s v="DOMINGUEZ BARRERA OMAR"/>
    <s v="COROLLA"/>
    <s v="JFL"/>
    <d v="1899-12-30T11:45:00"/>
    <d v="1899-12-30T17:00:00"/>
    <s v="OMRG"/>
    <n v="2021"/>
    <m/>
    <x v="2"/>
    <x v="1"/>
    <x v="0"/>
    <m/>
    <m/>
    <m/>
    <m/>
    <m/>
    <n v="45009"/>
  </r>
  <r>
    <d v="2023-03-24T00:00:00"/>
    <d v="1899-12-30T10:15:00"/>
    <m/>
    <n v="3260"/>
    <n v="112873"/>
    <x v="1"/>
    <s v="S60"/>
    <s v="MOVIL SMA"/>
    <s v="JW707065"/>
    <s v="GRB067A"/>
    <s v="MERCADO ALBA JOSE"/>
    <s v="RAV4"/>
    <s v="LALC"/>
    <s v="MOV"/>
    <s v="SMA"/>
    <s v="CSN"/>
    <n v="2018"/>
    <m/>
    <x v="2"/>
    <x v="3"/>
    <x v="0"/>
    <m/>
    <m/>
    <m/>
    <m/>
    <m/>
    <n v="45009"/>
  </r>
  <r>
    <d v="2023-03-24T00:00:00"/>
    <d v="1899-12-30T10:30:00"/>
    <m/>
    <n v="835.2"/>
    <n v="112962"/>
    <x v="2"/>
    <s v="DIAG. NO PASÓ LA VERIFICACIÓN / DIAG. EN BATERÍA"/>
    <m/>
    <s v="GP366479"/>
    <s v="GNJ737C"/>
    <s v="GUTIERREZ MORENO GABRIELA"/>
    <s v="COROLLA"/>
    <s v="JFL"/>
    <d v="1899-12-30T11:00:00"/>
    <s v="DIAG"/>
    <s v="FTP / JOAM"/>
    <n v="2016"/>
    <m/>
    <x v="2"/>
    <x v="3"/>
    <x v="0"/>
    <m/>
    <m/>
    <m/>
    <m/>
    <m/>
    <n v="45009"/>
  </r>
  <r>
    <d v="2023-03-24T00:00:00"/>
    <d v="1899-12-30T10:30:00"/>
    <m/>
    <n v="2849"/>
    <n v="112983"/>
    <x v="0"/>
    <s v="S90 / A Y B"/>
    <m/>
    <s v="KD003221"/>
    <s v="GRW235D"/>
    <s v="KYOHO TOYOTSU MEXICO SA DE CV"/>
    <s v="RAV419-"/>
    <s v="ECAZA"/>
    <d v="1899-12-30T10:45:00"/>
    <d v="1899-12-30T17:00:00"/>
    <s v="CAAA"/>
    <n v="2019"/>
    <m/>
    <x v="2"/>
    <x v="3"/>
    <x v="0"/>
    <m/>
    <m/>
    <m/>
    <m/>
    <m/>
    <n v="45009"/>
  </r>
  <r>
    <d v="2023-03-24T00:00:00"/>
    <d v="1899-12-30T11:00:00"/>
    <m/>
    <n v="1899"/>
    <n v="113043"/>
    <x v="0"/>
    <s v="S30"/>
    <m/>
    <s v="N1327299"/>
    <s v="GB6419D"/>
    <s v="CASTILLO ARTEAGA RAYMUNDO"/>
    <s v="HILUX"/>
    <s v="JFL"/>
    <d v="1899-12-30T12:00:00"/>
    <d v="1899-12-30T15:00:00"/>
    <s v="CEPE"/>
    <n v="2022"/>
    <m/>
    <x v="2"/>
    <x v="3"/>
    <x v="0"/>
    <m/>
    <m/>
    <m/>
    <m/>
    <m/>
    <n v="45009"/>
  </r>
  <r>
    <d v="2023-03-24T00:00:00"/>
    <d v="1899-12-30T11:00:00"/>
    <m/>
    <n v="6599"/>
    <n v="113067"/>
    <x v="0"/>
    <s v="S80"/>
    <m/>
    <s v="FW241299"/>
    <s v="GGM284E"/>
    <s v="HERRERA OLIVARES VERONICA"/>
    <s v="RAV4"/>
    <s v="LALC"/>
    <d v="1899-12-30T13:00:00"/>
    <d v="1899-12-30T17:00:00"/>
    <s v="CEPE"/>
    <n v="2015"/>
    <m/>
    <x v="2"/>
    <x v="3"/>
    <x v="0"/>
    <m/>
    <m/>
    <m/>
    <m/>
    <m/>
    <n v="45009"/>
  </r>
  <r>
    <d v="2023-03-24T00:00:00"/>
    <d v="1899-12-30T11:15:00"/>
    <m/>
    <n v="1899"/>
    <n v="112817"/>
    <x v="1"/>
    <s v="S70"/>
    <s v="MOVIL SMA"/>
    <s v="K6200803"/>
    <s v="62RB6N"/>
    <s v="HERRERA RODRIGUEZ ERNESTO"/>
    <s v="HIACE"/>
    <s v="LALC"/>
    <s v="MOV"/>
    <s v="SMA"/>
    <s v="CSN"/>
    <n v="2019"/>
    <m/>
    <x v="2"/>
    <x v="3"/>
    <x v="0"/>
    <m/>
    <m/>
    <m/>
    <m/>
    <m/>
    <n v="45009"/>
  </r>
  <r>
    <d v="2023-03-24T00:00:00"/>
    <d v="1899-12-30T11:15:00"/>
    <m/>
    <n v="1899"/>
    <n v="113014"/>
    <x v="3"/>
    <s v="S270"/>
    <m/>
    <s v="EW130341"/>
    <s v="GUN529D"/>
    <s v="FLORES SUAREZ LUZ GABRIELA"/>
    <s v="RAV4"/>
    <s v="JFL"/>
    <d v="1899-12-30T12:15:00"/>
    <d v="1899-12-30T15:00:00"/>
    <s v="CEPE"/>
    <n v="2014"/>
    <m/>
    <x v="2"/>
    <x v="5"/>
    <x v="2"/>
    <d v="2023-03-24T00:00:00"/>
    <s v="whats"/>
    <s v="VISTO (WHATS)"/>
    <s v="No contesta las llamadas se le dejo mensaje en whats para ver si se puede reporgranar la cita "/>
    <d v="2023-03-24T00:00:00"/>
    <n v="0"/>
  </r>
  <r>
    <d v="2023-03-24T00:00:00"/>
    <d v="1899-12-30T11:30:00"/>
    <m/>
    <n v="1899"/>
    <n v="112965"/>
    <x v="1"/>
    <s v="S170"/>
    <s v="MOVIL SMA"/>
    <s v="K0266136"/>
    <s v="ABC1234"/>
    <s v="COMERCIALIZADORA AGROSAG BAJA"/>
    <s v="HILUX"/>
    <s v="LALC"/>
    <s v="MOV"/>
    <s v="SMA"/>
    <s v="CSN"/>
    <n v="2019"/>
    <m/>
    <x v="2"/>
    <x v="3"/>
    <x v="0"/>
    <m/>
    <m/>
    <m/>
    <m/>
    <m/>
    <n v="45009"/>
  </r>
  <r>
    <d v="2023-03-24T00:00:00"/>
    <d v="1899-12-30T11:30:00"/>
    <m/>
    <n v="0"/>
    <n v="113001"/>
    <x v="2"/>
    <s v="PRIMERO INST. PELÍCULA DE SEGURIDAD (INSTALARÁ PREVIAS) DESPUÉS LOS ACC:  INST. DE TAPETES / SKID PLATE"/>
    <m/>
    <s v="PT131345"/>
    <s v="SP"/>
    <s v="ANAYA PALACIOS EDGAR"/>
    <s v="TACOMA"/>
    <s v="JFL"/>
    <d v="1899-12-30T14:00:00"/>
    <d v="1899-12-30T17:00:00"/>
    <s v="AC"/>
    <n v="2023"/>
    <m/>
    <x v="2"/>
    <x v="3"/>
    <x v="0"/>
    <m/>
    <m/>
    <m/>
    <m/>
    <m/>
    <n v="45009"/>
  </r>
  <r>
    <d v="2023-03-24T00:00:00"/>
    <d v="1899-12-30T12:00:00"/>
    <m/>
    <n v="1899"/>
    <n v="112929"/>
    <x v="1"/>
    <s v="S50 (RECIBE NAYE) CTE LLEGA A LAS 9:00 AM"/>
    <s v="MOVIL SMA"/>
    <s v="JK025246"/>
    <s v="GHY642D"/>
    <s v="AVILA MEJIA JOSE JUAN"/>
    <s v="AVANZA"/>
    <s v="LALC"/>
    <s v="MOV"/>
    <s v="SMA"/>
    <s v="CSN"/>
    <n v="2018"/>
    <m/>
    <x v="2"/>
    <x v="3"/>
    <x v="0"/>
    <m/>
    <m/>
    <m/>
    <m/>
    <m/>
    <n v="45009"/>
  </r>
  <r>
    <d v="2023-03-24T00:00:00"/>
    <d v="1899-12-30T12:00:00"/>
    <m/>
    <n v="835.2"/>
    <n v="113022"/>
    <x v="1"/>
    <s v="DIAG. RUIDO EN BALATAS LADO CHOFER / DIAG. RUIDO Y VIBRACIÓN AL FRENAR"/>
    <m/>
    <s v="L1196881"/>
    <s v="GYY740C"/>
    <s v="PEBSA INGENIERIA ELECTROMECANICA SA DE CV"/>
    <s v="YARIS"/>
    <s v="JFL"/>
    <d v="1899-12-30T14:00:00"/>
    <d v="1899-12-30T17:00:00"/>
    <s v="GALC"/>
    <n v="2020"/>
    <m/>
    <x v="2"/>
    <x v="3"/>
    <x v="0"/>
    <m/>
    <m/>
    <m/>
    <m/>
    <m/>
    <n v="45009"/>
  </r>
  <r>
    <d v="2023-03-24T00:00:00"/>
    <d v="1899-12-30T12:30:00"/>
    <m/>
    <n v="835.2"/>
    <n v="112997"/>
    <x v="1"/>
    <s v="DIAG. TESTIGO ENCENDIDO EN TABLERO (TACK OFF)"/>
    <m/>
    <s v="8S108966"/>
    <s v="GXE706C"/>
    <s v="HERNANDEZ HERNANDEZ JUAN"/>
    <s v="SIENNA"/>
    <s v="JFL"/>
    <d v="1899-12-30T13:00:00"/>
    <s v="DIAG"/>
    <s v="GALC / JOAM"/>
    <n v="2008"/>
    <m/>
    <x v="2"/>
    <x v="2"/>
    <x v="0"/>
    <m/>
    <m/>
    <m/>
    <m/>
    <m/>
    <n v="45009"/>
  </r>
  <r>
    <d v="2023-03-24T00:00:00"/>
    <d v="1899-12-30T12:30:00"/>
    <m/>
    <n v="1899"/>
    <n v="113000"/>
    <x v="0"/>
    <s v="S10"/>
    <s v="MOVIL SMA"/>
    <s v="NU072059"/>
    <s v="SP"/>
    <s v="JENKS JAMES ARTHUR"/>
    <s v="RAV4"/>
    <s v="LALC"/>
    <s v="MOV"/>
    <s v="SMA"/>
    <s v="CSN"/>
    <n v="2022"/>
    <m/>
    <x v="2"/>
    <x v="3"/>
    <x v="0"/>
    <m/>
    <m/>
    <m/>
    <m/>
    <m/>
    <n v="45009"/>
  </r>
  <r>
    <d v="2023-03-24T00:00:00"/>
    <d v="1899-12-30T13:00:00"/>
    <m/>
    <n v="1899"/>
    <n v="113020"/>
    <x v="2"/>
    <s v="S230"/>
    <s v="EXPRESS"/>
    <s v="CS176651"/>
    <s v="GWA421D"/>
    <s v="GUTIERREZ GUZMAN CELIA"/>
    <s v="SIENNA"/>
    <s v="LALC"/>
    <d v="1899-12-30T13:40:00"/>
    <d v="1899-12-30T17:00:00"/>
    <s v="OMRG"/>
    <n v="2012"/>
    <m/>
    <x v="2"/>
    <x v="2"/>
    <x v="0"/>
    <m/>
    <m/>
    <m/>
    <m/>
    <m/>
    <n v="45009"/>
  </r>
  <r>
    <d v="2023-03-24T00:00:00"/>
    <d v="1899-12-30T13:30:00"/>
    <m/>
    <n v="1899"/>
    <n v="113024"/>
    <x v="2"/>
    <s v="S130"/>
    <s v="EXPRESS"/>
    <s v="F1435104"/>
    <s v="GNZ355D"/>
    <s v="RODRIGUEZ CARREÑO ALIZZETT"/>
    <s v="YARIS"/>
    <s v="LALC"/>
    <d v="1899-12-30T14:00:00"/>
    <d v="1899-12-30T17:00:00"/>
    <s v="OMRG"/>
    <n v="2015"/>
    <m/>
    <x v="2"/>
    <x v="3"/>
    <x v="0"/>
    <m/>
    <m/>
    <m/>
    <m/>
    <m/>
    <n v="45009"/>
  </r>
  <r>
    <d v="2023-03-24T00:00:00"/>
    <d v="1899-12-30T14:00:00"/>
    <m/>
    <n v="3260"/>
    <n v="113034"/>
    <x v="2"/>
    <s v="S120"/>
    <s v="EXPRESS"/>
    <s v="H1046175"/>
    <s v="GJA222A"/>
    <s v="HUICHAPA ACOSTA SERGIO"/>
    <s v="YARIS"/>
    <s v="LALC"/>
    <d v="1899-12-30T14:20:00"/>
    <d v="1899-12-30T17:00:00"/>
    <s v="OMRG"/>
    <n v="2017"/>
    <m/>
    <x v="2"/>
    <x v="3"/>
    <x v="0"/>
    <m/>
    <m/>
    <m/>
    <m/>
    <m/>
    <n v="45009"/>
  </r>
  <r>
    <d v="2023-03-24T00:00:00"/>
    <d v="1899-12-30T14:30:00"/>
    <m/>
    <n v="1899"/>
    <n v="113055"/>
    <x v="2"/>
    <s v="S70"/>
    <m/>
    <s v="KS303622"/>
    <s v="GNK878C"/>
    <s v="REFACCIONES Y ACCESORIOS PARA LA INDUSTRIA"/>
    <s v="HIGHLANDER"/>
    <s v="JFL"/>
    <d v="1899-12-30T15:00:00"/>
    <d v="1899-12-30T18:00:00"/>
    <s v="CAAA"/>
    <n v="2019"/>
    <m/>
    <x v="2"/>
    <x v="2"/>
    <x v="0"/>
    <m/>
    <m/>
    <m/>
    <m/>
    <m/>
    <n v="45009"/>
  </r>
  <r>
    <d v="2023-03-24T00:00:00"/>
    <d v="1899-12-30T15:00:00"/>
    <m/>
    <n v="835.2"/>
    <n v="113032"/>
    <x v="1"/>
    <s v="DIAG. FILTRACIÓN DE AGUA (UNIDAD DE COMONUEVOS, SOLICITÓ DIANA RMZ)"/>
    <m/>
    <s v="KJ016415"/>
    <s v="G000000"/>
    <s v="INMOTION AUTO CELAYA, S DE RL DE CV"/>
    <s v="RAV419-"/>
    <s v="JFL"/>
    <d v="1899-12-30T15:45:00"/>
    <s v="DIAG"/>
    <s v="FTP / JOAM"/>
    <n v="2019"/>
    <m/>
    <x v="2"/>
    <x v="2"/>
    <x v="0"/>
    <m/>
    <m/>
    <m/>
    <m/>
    <m/>
    <n v="45009"/>
  </r>
  <r>
    <d v="2023-03-24T00:00:00"/>
    <d v="1899-12-30T15:30:00"/>
    <m/>
    <n v="0"/>
    <n v="113065"/>
    <x v="0"/>
    <s v="REEMP. ACEITE Y LAVADO (CORTESÍA) (RAFAEL)"/>
    <s v="BIENVENIDA"/>
    <s v="P4004195"/>
    <s v="GW5546C"/>
    <s v="MORALES ROSAS GUSTAVO"/>
    <s v="HILUXD"/>
    <s v="JFL"/>
    <d v="1899-12-30T15:45:00"/>
    <d v="1899-12-30T16:45:00"/>
    <s v="CAAA"/>
    <n v="2023"/>
    <m/>
    <x v="2"/>
    <x v="3"/>
    <x v="0"/>
    <m/>
    <m/>
    <m/>
    <m/>
    <m/>
    <n v="45009"/>
  </r>
  <r>
    <d v="2023-03-24T00:00:00"/>
    <d v="1899-12-30T16:00:00"/>
    <m/>
    <n v="835.2"/>
    <n v="113036"/>
    <x v="3"/>
    <s v="DIAG. ESTÉREO NO SE PUEDE CONECTAR POR BLUETHOOT"/>
    <m/>
    <s v="FM182489"/>
    <s v="GP68799"/>
    <s v="ESPITIA PATIÑO ERIK DANIEL"/>
    <s v="TACOMA"/>
    <s v="LALC"/>
    <d v="1899-12-30T16:15:00"/>
    <s v="DIAG"/>
    <s v="GALC / JOAM"/>
    <n v="2015"/>
    <m/>
    <x v="2"/>
    <x v="2"/>
    <x v="0"/>
    <m/>
    <m/>
    <m/>
    <m/>
    <m/>
    <n v="45009"/>
  </r>
  <r>
    <d v="2023-03-25T00:00:00"/>
    <d v="1899-12-30T08:00:00"/>
    <m/>
    <n v="1899"/>
    <n v="111977"/>
    <x v="1"/>
    <s v="S50 (RECIBE SUSI)"/>
    <s v="EXPRESS"/>
    <s v="L0007886"/>
    <s v="GW2023A"/>
    <s v="MERINO ZENEA VICTOR ALONSO"/>
    <s v="HILUX"/>
    <s v="LALC"/>
    <d v="1899-12-30T08:00:00"/>
    <d v="1899-12-30T11:00:00"/>
    <s v="OMRG"/>
    <n v="2020"/>
    <m/>
    <x v="2"/>
    <x v="3"/>
    <x v="0"/>
    <m/>
    <m/>
    <m/>
    <m/>
    <m/>
    <n v="45010"/>
  </r>
  <r>
    <d v="2023-03-25T00:00:00"/>
    <d v="1899-12-30T08:00:00"/>
    <m/>
    <n v="1899"/>
    <n v="112343"/>
    <x v="3"/>
    <s v="S10"/>
    <m/>
    <s v="N1253917"/>
    <s v="GUP800E"/>
    <s v="CORDOVA MACIAS JOSE LUIS"/>
    <s v="YARIS"/>
    <s v="JFL"/>
    <d v="1899-12-30T08:15:00"/>
    <d v="1899-12-30T11:00:00"/>
    <s v="FTP"/>
    <n v="2022"/>
    <m/>
    <x v="2"/>
    <x v="3"/>
    <x v="0"/>
    <m/>
    <m/>
    <m/>
    <m/>
    <m/>
    <n v="45010"/>
  </r>
  <r>
    <d v="2023-03-25T00:00:00"/>
    <d v="1899-12-30T08:00:00"/>
    <m/>
    <n v="1899"/>
    <n v="112958"/>
    <x v="3"/>
    <s v="S130"/>
    <s v="EXPRESS"/>
    <s v="J1130831"/>
    <s v="GMA880C"/>
    <s v="VALLE GUALBERTO"/>
    <s v="YARIS"/>
    <s v="ECAZA"/>
    <d v="1899-12-30T08:20:00"/>
    <d v="1899-12-30T11:00:00"/>
    <s v="OMRG"/>
    <n v="2018"/>
    <m/>
    <x v="2"/>
    <x v="2"/>
    <x v="0"/>
    <m/>
    <m/>
    <m/>
    <m/>
    <m/>
    <n v="45010"/>
  </r>
  <r>
    <d v="2023-03-25T00:00:00"/>
    <d v="1899-12-30T08:15:00"/>
    <m/>
    <n v="1899"/>
    <n v="112342"/>
    <x v="3"/>
    <s v="INSP. 23TM01"/>
    <s v="CAMPAÑA"/>
    <s v="N1253917"/>
    <s v="GUP800E"/>
    <s v="CORDOVA MACIAS JOSE LUIS"/>
    <s v="YARIS"/>
    <s v="JFL"/>
    <d v="1899-12-30T09:00:00"/>
    <d v="1899-12-30T12:00:00"/>
    <s v="FTP"/>
    <n v="2022"/>
    <m/>
    <x v="2"/>
    <x v="3"/>
    <x v="0"/>
    <m/>
    <m/>
    <m/>
    <m/>
    <m/>
    <n v="45010"/>
  </r>
  <r>
    <d v="2023-03-25T00:00:00"/>
    <d v="1899-12-30T08:15:00"/>
    <m/>
    <n v="1899"/>
    <n v="112928"/>
    <x v="0"/>
    <s v="S30"/>
    <m/>
    <s v="N1420479"/>
    <s v="GU3007C"/>
    <s v="FITORGANICA SA DE CV"/>
    <s v="HILUX"/>
    <s v="ECAZA"/>
    <d v="1899-12-30T08:30:00"/>
    <d v="1899-12-30T11:00:00"/>
    <s v="CSN"/>
    <n v="2022"/>
    <m/>
    <x v="2"/>
    <x v="3"/>
    <x v="0"/>
    <m/>
    <m/>
    <m/>
    <m/>
    <m/>
    <n v="45010"/>
  </r>
  <r>
    <d v="2023-03-25T00:00:00"/>
    <d v="1899-12-30T08:15:00"/>
    <m/>
    <n v="0"/>
    <n v="112941"/>
    <x v="0"/>
    <s v="INST. BANDA ACC (RECIBE SUSI)"/>
    <m/>
    <s v="KY513547"/>
    <s v="GLD721D"/>
    <s v="PALMA BOLAÑOS JAVIER"/>
    <s v="YARIS R"/>
    <s v="LALC"/>
    <d v="1899-12-30T08:30:00"/>
    <d v="1899-12-30T12:00:00"/>
    <s v="AC"/>
    <n v="2019"/>
    <m/>
    <x v="2"/>
    <x v="3"/>
    <x v="0"/>
    <m/>
    <m/>
    <m/>
    <m/>
    <m/>
    <n v="45010"/>
  </r>
  <r>
    <d v="2023-03-25T00:00:00"/>
    <d v="1899-12-30T08:30:00"/>
    <m/>
    <n v="1899"/>
    <n v="112930"/>
    <x v="2"/>
    <s v="S30"/>
    <s v="EXPRESS"/>
    <s v="NP275048"/>
    <s v="GLP320E"/>
    <s v="RAMIREZ MARENGO RAYMUNDO"/>
    <s v="COROLLA"/>
    <s v="ECAZA"/>
    <d v="1899-12-30T09:20:00"/>
    <d v="1899-12-30T12:00:00"/>
    <s v="OMRG"/>
    <n v="2022"/>
    <m/>
    <x v="2"/>
    <x v="3"/>
    <x v="0"/>
    <m/>
    <m/>
    <m/>
    <m/>
    <m/>
    <n v="45010"/>
  </r>
  <r>
    <d v="2023-03-25T00:00:00"/>
    <d v="1899-12-30T08:30:00"/>
    <m/>
    <n v="3260"/>
    <n v="112943"/>
    <x v="2"/>
    <s v="S140"/>
    <m/>
    <s v="ED586630"/>
    <s v="GTN699C"/>
    <s v="JIMENEZ GARCIA JOSE ALFREDO"/>
    <s v="YARIS"/>
    <s v="JFL"/>
    <d v="1899-12-30T09:00:00"/>
    <d v="1899-12-30T12:00:00"/>
    <s v="CSN"/>
    <n v="2014"/>
    <m/>
    <x v="2"/>
    <x v="3"/>
    <x v="0"/>
    <m/>
    <m/>
    <m/>
    <m/>
    <m/>
    <n v="45010"/>
  </r>
  <r>
    <d v="2023-03-25T00:00:00"/>
    <d v="1899-12-30T08:45:00"/>
    <m/>
    <n v="3260"/>
    <n v="112972"/>
    <x v="1"/>
    <s v="S180"/>
    <s v="EXPRESS"/>
    <s v="FK014815"/>
    <s v="GTN772C"/>
    <s v="VAZQUEZ PAREDES JOSE LUIS"/>
    <s v="AVANZA"/>
    <s v="JFL"/>
    <d v="1899-12-30T09:00:00"/>
    <d v="1899-12-30T12:00:00"/>
    <s v="OMRG"/>
    <n v="2015"/>
    <m/>
    <x v="2"/>
    <x v="3"/>
    <x v="0"/>
    <m/>
    <m/>
    <m/>
    <m/>
    <m/>
    <n v="45010"/>
  </r>
  <r>
    <d v="2023-03-25T00:00:00"/>
    <d v="1899-12-30T08:45:00"/>
    <m/>
    <n v="1899"/>
    <n v="113074"/>
    <x v="3"/>
    <s v="S30"/>
    <m/>
    <s v="N3004851"/>
    <s v="68L341"/>
    <s v="ROBLES CERVANTES ALEJANDRO"/>
    <s v="COROLLA HV"/>
    <s v="ECAZA"/>
    <d v="1899-12-30T09:30:00"/>
    <d v="1899-12-30T12:00:00"/>
    <s v="FTP"/>
    <n v="2022"/>
    <m/>
    <x v="2"/>
    <x v="3"/>
    <x v="0"/>
    <m/>
    <m/>
    <m/>
    <m/>
    <m/>
    <n v="45010"/>
  </r>
  <r>
    <d v="2023-03-25T00:00:00"/>
    <d v="1899-12-30T09:00:00"/>
    <m/>
    <n v="1899"/>
    <n v="112912"/>
    <x v="0"/>
    <s v="S30"/>
    <m/>
    <s v="MP205543"/>
    <s v="GKC401E"/>
    <s v="CHIMAL ORTEGA MA DE LOURDES"/>
    <s v="COROLLA"/>
    <s v="JFL"/>
    <d v="1899-12-30T09:30:00"/>
    <d v="1899-12-30T13:00:00"/>
    <s v="OMRG"/>
    <n v="2021"/>
    <m/>
    <x v="2"/>
    <x v="2"/>
    <x v="0"/>
    <m/>
    <m/>
    <m/>
    <m/>
    <m/>
    <n v="45010"/>
  </r>
  <r>
    <d v="2023-03-25T00:00:00"/>
    <d v="1899-12-30T09:00:00"/>
    <m/>
    <n v="1899"/>
    <n v="112945"/>
    <x v="1"/>
    <s v="S90"/>
    <m/>
    <s v="L0446642"/>
    <s v="GV3868B"/>
    <s v="RAMOS MORENO FRANCISCO"/>
    <s v="HILUXD"/>
    <s v="ECAZA"/>
    <d v="1899-12-30T09:45:00"/>
    <d v="1899-12-30T15:00:00"/>
    <s v="CSN"/>
    <n v="2020"/>
    <m/>
    <x v="2"/>
    <x v="3"/>
    <x v="0"/>
    <m/>
    <m/>
    <m/>
    <m/>
    <m/>
    <n v="45010"/>
  </r>
  <r>
    <d v="2023-03-25T00:00:00"/>
    <d v="1899-12-30T09:30:00"/>
    <m/>
    <n v="3260"/>
    <n v="112848"/>
    <x v="1"/>
    <s v="S60"/>
    <s v="EXPRESS"/>
    <s v="K1161931"/>
    <s v="GMB142D"/>
    <s v="ORTIZ HERNANDEZ MONICA BELEN"/>
    <s v="YARIS"/>
    <s v="JFL"/>
    <d v="1899-12-30T09:45:00"/>
    <d v="1899-12-30T12:00:00"/>
    <s v="OMRG"/>
    <n v="2019"/>
    <m/>
    <x v="2"/>
    <x v="5"/>
    <x v="2"/>
    <d v="2023-03-14T00:00:00"/>
    <s v="whats"/>
    <s v="si"/>
    <s v="Marcamos pero no contesta "/>
    <d v="2023-03-15T00:00:00"/>
    <n v="10"/>
  </r>
  <r>
    <d v="2023-03-25T00:00:00"/>
    <d v="1899-12-30T09:30:00"/>
    <m/>
    <n v="1899"/>
    <n v="112922"/>
    <x v="1"/>
    <s v="S30"/>
    <m/>
    <s v="M1320611"/>
    <s v="GS2209C"/>
    <s v="PEREZ CERVANTES ARTURO"/>
    <s v="HILUX"/>
    <s v="ECAZA"/>
    <d v="1899-12-30T10:00:00"/>
    <d v="1899-12-30T14:00:00"/>
    <s v="FTP"/>
    <n v="2021"/>
    <m/>
    <x v="2"/>
    <x v="1"/>
    <x v="0"/>
    <m/>
    <m/>
    <m/>
    <m/>
    <m/>
    <n v="45010"/>
  </r>
  <r>
    <d v="2023-03-25T00:00:00"/>
    <d v="1899-12-30T10:00:00"/>
    <m/>
    <n v="5330"/>
    <n v="112935"/>
    <x v="2"/>
    <s v="S40"/>
    <s v="EXPRESS"/>
    <s v="MU012200"/>
    <s v="UKV727J"/>
    <s v="PEREZ MUÑOZ ANA GABRIELA"/>
    <s v="RAV4 HV"/>
    <s v="ECAZA"/>
    <d v="1899-12-30T10:30:00"/>
    <d v="1899-12-30T14:00:00"/>
    <s v="OMRG"/>
    <n v="2021"/>
    <m/>
    <x v="2"/>
    <x v="3"/>
    <x v="0"/>
    <m/>
    <m/>
    <m/>
    <m/>
    <m/>
    <n v="45010"/>
  </r>
  <r>
    <d v="2023-03-25T00:00:00"/>
    <d v="1899-12-30T10:00:00"/>
    <m/>
    <n v="5330"/>
    <n v="112939"/>
    <x v="2"/>
    <s v="S120"/>
    <m/>
    <s v="K0182664"/>
    <s v="GU7092C"/>
    <s v="LOPEZ OLIVARES LUZ DE MARIA"/>
    <s v="HILUX"/>
    <s v="JFL"/>
    <d v="1899-12-30T11:00:00"/>
    <d v="1899-12-30T14:00:00"/>
    <s v="AC"/>
    <n v="2019"/>
    <m/>
    <x v="2"/>
    <x v="3"/>
    <x v="0"/>
    <m/>
    <m/>
    <m/>
    <m/>
    <m/>
    <n v="45010"/>
  </r>
  <r>
    <d v="2023-03-25T00:00:00"/>
    <d v="1899-12-30T10:00:00"/>
    <m/>
    <n v="6599"/>
    <n v="112979"/>
    <x v="0"/>
    <s v="S80 (RECIBE MARCO)"/>
    <m/>
    <s v="J1119121"/>
    <s v="GNK592C"/>
    <s v="RIVERA GOMEZ MONICA ALEJANDRA"/>
    <s v="YARIS"/>
    <s v="LALC"/>
    <d v="1899-12-30T11:00:00"/>
    <d v="1899-12-30T14:00:00"/>
    <s v="FTP"/>
    <n v="2018"/>
    <m/>
    <x v="2"/>
    <x v="3"/>
    <x v="0"/>
    <m/>
    <m/>
    <m/>
    <m/>
    <m/>
    <n v="45010"/>
  </r>
  <r>
    <d v="2023-03-25T00:00:00"/>
    <d v="1899-12-30T10:15:00"/>
    <m/>
    <n v="0"/>
    <n v="113077"/>
    <x v="1"/>
    <s v="A Y F / LAVADO (A. V. JOSÉ LUIS) CLIENTE LLEGA A LAS 10:00 AM"/>
    <s v="BIENVENIDA"/>
    <s v="PJ067006"/>
    <s v="SP"/>
    <s v="GONZALEZ ZARATE NESTOR EDUARDO"/>
    <s v="RAIZE"/>
    <s v="JFL"/>
    <d v="1899-12-30T10:15:00"/>
    <d v="1899-12-30T14:00:00"/>
    <s v="OMRG"/>
    <n v="2023"/>
    <m/>
    <x v="2"/>
    <x v="3"/>
    <x v="0"/>
    <m/>
    <m/>
    <m/>
    <m/>
    <m/>
    <n v="45010"/>
  </r>
  <r>
    <d v="2023-03-25T00:00:00"/>
    <d v="1899-12-30T10:30:00"/>
    <m/>
    <n v="2849"/>
    <n v="113011"/>
    <x v="0"/>
    <s v="S190 / A Y B (V.C.) )RECIBE MARCO)"/>
    <s v="EXPRESS"/>
    <s v="L0003086"/>
    <s v="NW5764B"/>
    <s v="PROMOTORA TECNICA INDUSTRIAL SA DE CV"/>
    <s v="HILUX"/>
    <s v="LALC"/>
    <d v="1899-12-30T12:30:00"/>
    <d v="1899-12-30T15:00:00"/>
    <s v="OMRG"/>
    <n v="2020"/>
    <m/>
    <x v="2"/>
    <x v="3"/>
    <x v="0"/>
    <m/>
    <m/>
    <m/>
    <m/>
    <m/>
    <n v="45010"/>
  </r>
  <r>
    <d v="2023-03-25T00:00:00"/>
    <d v="1899-12-30T10:30:00"/>
    <m/>
    <n v="6599"/>
    <n v="113013"/>
    <x v="3"/>
    <s v="S160"/>
    <m/>
    <s v="BC700669"/>
    <s v="GPA077D"/>
    <s v="PATIÑO ARREGUIN ADRIAN"/>
    <s v="COROLLA"/>
    <s v="ECAZA"/>
    <d v="1899-12-30T10:45:00"/>
    <d v="1899-12-30T14:00:00"/>
    <s v="CSN"/>
    <n v="2011"/>
    <m/>
    <x v="2"/>
    <x v="2"/>
    <x v="0"/>
    <m/>
    <m/>
    <m/>
    <m/>
    <m/>
    <n v="45010"/>
  </r>
  <r>
    <d v="2023-03-25T00:00:00"/>
    <d v="1899-12-30T11:00:00"/>
    <m/>
    <n v="3260"/>
    <n v="113026"/>
    <x v="0"/>
    <s v="S60"/>
    <m/>
    <s v="NJ014141"/>
    <s v="ULT416F"/>
    <s v="BOLAñOS HIDALGO SILVIA FABIOLA"/>
    <s v="RAIZE"/>
    <s v="JFL"/>
    <d v="1899-12-30T12:30:00"/>
    <d v="1899-12-30T14:00:00"/>
    <s v="CSN"/>
    <n v="2022"/>
    <m/>
    <x v="2"/>
    <x v="3"/>
    <x v="0"/>
    <m/>
    <m/>
    <m/>
    <m/>
    <m/>
    <n v="45010"/>
  </r>
  <r>
    <d v="2023-03-25T00:00:00"/>
    <d v="1899-12-30T11:00:00"/>
    <m/>
    <n v="0"/>
    <n v="113111"/>
    <x v="1"/>
    <s v="A Y F / LAVADO (A.V. JOSÉ LUIS)"/>
    <s v="BIENVENIDA"/>
    <s v="P3009405"/>
    <s v="SP"/>
    <s v="RODRIGUEZ RAZO LEOPOLDO"/>
    <s v="COROLLA"/>
    <s v="ECAZA"/>
    <d v="1899-12-30T11:15:00"/>
    <d v="1899-12-30T12:15:00"/>
    <s v="OMRG"/>
    <n v="2022"/>
    <m/>
    <x v="2"/>
    <x v="3"/>
    <x v="0"/>
    <m/>
    <m/>
    <m/>
    <m/>
    <m/>
    <n v="45010"/>
  </r>
  <r>
    <d v="2023-03-25T00:00:00"/>
    <d v="1899-12-30T11:30:00"/>
    <m/>
    <n v="1899"/>
    <n v="113038"/>
    <x v="0"/>
    <s v="S30"/>
    <m/>
    <s v="N6004911"/>
    <s v="GND217E"/>
    <s v="ARRIAGA VERA MARTHA"/>
    <s v="HIACE"/>
    <s v="JFL"/>
    <d v="1899-12-30T12:30:00"/>
    <d v="1899-12-30T14:00:00"/>
    <s v="AC"/>
    <n v="2022"/>
    <m/>
    <x v="2"/>
    <x v="3"/>
    <x v="0"/>
    <m/>
    <m/>
    <m/>
    <m/>
    <m/>
    <n v="45010"/>
  </r>
  <r>
    <d v="2023-03-25T00:00:00"/>
    <d v="1899-12-30T11:30:00"/>
    <m/>
    <n v="1899"/>
    <n v="113039"/>
    <x v="2"/>
    <s v="S50"/>
    <m/>
    <s v="KJ018323"/>
    <s v="GVC637E"/>
    <s v="CONEJO GODINEZ JORGE RAFAEL"/>
    <s v="RAV419-"/>
    <s v="ECAZA"/>
    <d v="1899-12-30T12:30:00"/>
    <d v="1899-12-30T14:00:00"/>
    <s v="FTP"/>
    <n v="2019"/>
    <m/>
    <x v="2"/>
    <x v="3"/>
    <x v="0"/>
    <m/>
    <m/>
    <m/>
    <m/>
    <m/>
    <n v="45010"/>
  </r>
  <r>
    <d v="2023-03-27T00:00:00"/>
    <d v="1899-12-30T08:15:00"/>
    <m/>
    <n v="1899"/>
    <n v="113044"/>
    <x v="2"/>
    <s v="S270"/>
    <s v="EXPRESS"/>
    <s v="H6172654"/>
    <s v="15RB8U"/>
    <s v="TURISMOS PEJO TUR SA DE CV"/>
    <s v="HIACE"/>
    <s v="ECAZA"/>
    <d v="1899-12-30T08:30:00"/>
    <d v="1899-12-30T11:30:00"/>
    <s v="OMRG"/>
    <n v="2017"/>
    <m/>
    <x v="2"/>
    <x v="3"/>
    <x v="0"/>
    <m/>
    <m/>
    <m/>
    <m/>
    <m/>
    <n v="45012"/>
  </r>
  <r>
    <d v="2023-03-27T00:00:00"/>
    <d v="1899-12-30T08:15:00"/>
    <m/>
    <n v="2699"/>
    <n v="113097"/>
    <x v="0"/>
    <s v="S50/A Y B"/>
    <m/>
    <s v="N4002109"/>
    <s v="UK53041"/>
    <s v="NUEVA AGROINDUSTRIAS DEL NORTE SA DE CV"/>
    <s v="HILUXD"/>
    <s v="LALC"/>
    <d v="1899-12-30T08:30:00"/>
    <d v="1899-12-30T12:00:00"/>
    <s v="AC"/>
    <n v="2022"/>
    <m/>
    <x v="2"/>
    <x v="2"/>
    <x v="0"/>
    <m/>
    <m/>
    <m/>
    <m/>
    <m/>
    <n v="45012"/>
  </r>
  <r>
    <d v="2023-03-27T00:00:00"/>
    <d v="1899-12-30T08:15:00"/>
    <m/>
    <n v="3260"/>
    <n v="113100"/>
    <x v="0"/>
    <s v="S140"/>
    <m/>
    <s v="ES424577"/>
    <s v="GMD258D"/>
    <s v="NAVA NAVA MA. EUGENIA"/>
    <s v="SIENNA"/>
    <s v="JFL"/>
    <d v="1899-12-30T08:30:00"/>
    <d v="1899-12-30T12:15:00"/>
    <s v="CEPE"/>
    <n v="2014"/>
    <m/>
    <x v="2"/>
    <x v="3"/>
    <x v="0"/>
    <m/>
    <m/>
    <m/>
    <m/>
    <m/>
    <n v="45012"/>
  </r>
  <r>
    <d v="2023-03-27T00:00:00"/>
    <d v="1899-12-30T08:30:00"/>
    <m/>
    <n v="3260"/>
    <n v="113078"/>
    <x v="2"/>
    <s v="S20"/>
    <m/>
    <s v="NJ030472"/>
    <s v="G000000"/>
    <s v="VARGAS BUSTAMANTE MARGARITA"/>
    <s v="RAIZE"/>
    <s v="ECAZA"/>
    <d v="1899-12-30T09:15:00"/>
    <d v="1899-12-30T11:30:00"/>
    <s v="CEPE"/>
    <n v="2022"/>
    <m/>
    <x v="2"/>
    <x v="2"/>
    <x v="0"/>
    <m/>
    <m/>
    <m/>
    <m/>
    <m/>
    <n v="45012"/>
  </r>
  <r>
    <d v="2023-03-27T00:00:00"/>
    <d v="1899-12-30T08:30:00"/>
    <m/>
    <n v="1899"/>
    <n v="113085"/>
    <x v="2"/>
    <s v="S390"/>
    <m/>
    <s v="E0261607"/>
    <s v="GH7098B"/>
    <s v="ELECTRO CONSTRUCCIONES ALSA S. DE R.L. DE"/>
    <s v="HILUX"/>
    <s v="LALC"/>
    <d v="1899-12-30T09:00:00"/>
    <d v="1899-12-30T11:30:00"/>
    <s v="FTP"/>
    <n v="2014"/>
    <m/>
    <x v="2"/>
    <x v="3"/>
    <x v="0"/>
    <m/>
    <m/>
    <m/>
    <m/>
    <m/>
    <n v="45012"/>
  </r>
  <r>
    <d v="2023-03-27T00:00:00"/>
    <d v="1899-12-30T08:30:00"/>
    <m/>
    <n v="1899"/>
    <n v="113087"/>
    <x v="1"/>
    <s v="S70"/>
    <s v="EXPRESS"/>
    <s v="J1137007"/>
    <s v="GWT247C"/>
    <s v="LOPEZ CHAVEZ FERNANDA"/>
    <s v="YARIS"/>
    <s v="JFL"/>
    <d v="1899-12-30T09:00:00"/>
    <d v="1899-12-30T17:00:00"/>
    <s v="OMRG"/>
    <n v="2018"/>
    <m/>
    <x v="2"/>
    <x v="2"/>
    <x v="0"/>
    <m/>
    <m/>
    <m/>
    <m/>
    <m/>
    <n v="45012"/>
  </r>
  <r>
    <d v="2023-03-27T00:00:00"/>
    <d v="1899-12-30T08:45:00"/>
    <m/>
    <n v="0"/>
    <s v="P-142393"/>
    <x v="2"/>
    <s v="CORTE Y PROGRAMACION DE LLAVE"/>
    <m/>
    <s v="NA012167"/>
    <s v="GXV908E"/>
    <s v="MONTOYA VELAZQUEZ RUBEN GERARDO FRANCISCO"/>
    <s v="YARIS GR"/>
    <s v="LALC"/>
    <d v="1899-12-30T09:00:00"/>
    <d v="1899-12-30T15:00:00"/>
    <s v="CEPE"/>
    <n v="2022"/>
    <m/>
    <x v="2"/>
    <x v="0"/>
    <x v="0"/>
    <m/>
    <m/>
    <m/>
    <m/>
    <m/>
    <n v="45012"/>
  </r>
  <r>
    <d v="2023-03-27T00:00:00"/>
    <d v="1899-12-30T08:45:00"/>
    <m/>
    <n v="836"/>
    <n v="113086"/>
    <x v="0"/>
    <s v="DIAG. ESTA SALIENDO HUMO NEGRO POR ESCAPE"/>
    <m/>
    <s v="J1088522"/>
    <s v="GE8226C"/>
    <s v="GARCIA ZUÑIGA JUAN FERNANDO"/>
    <s v="HILUXD"/>
    <s v="ECAZA"/>
    <d v="1899-12-30T09:00:00"/>
    <s v="DIAG."/>
    <s v="GALC"/>
    <n v="2018"/>
    <m/>
    <x v="2"/>
    <x v="2"/>
    <x v="0"/>
    <m/>
    <m/>
    <m/>
    <m/>
    <m/>
    <n v="45012"/>
  </r>
  <r>
    <d v="2023-03-27T00:00:00"/>
    <d v="1899-12-30T09:00:00"/>
    <m/>
    <n v="0"/>
    <n v="113025"/>
    <x v="1"/>
    <s v="AYF /LAVADO( A.V. PABLO ALFARO)"/>
    <s v="BIENVENIDA"/>
    <s v="PJ066395"/>
    <s v="SP"/>
    <s v="MENDOZA ALONSO FELIX"/>
    <s v="RAIZE"/>
    <s v="LALC"/>
    <d v="1899-12-30T09:15:00"/>
    <d v="1899-12-30T10:30:00"/>
    <s v="OMRG"/>
    <n v="2023"/>
    <m/>
    <x v="2"/>
    <x v="3"/>
    <x v="0"/>
    <m/>
    <m/>
    <m/>
    <m/>
    <m/>
    <n v="45012"/>
  </r>
  <r>
    <d v="2023-03-27T00:00:00"/>
    <d v="1899-12-30T09:00:00"/>
    <m/>
    <n v="2849"/>
    <n v="113070"/>
    <x v="1"/>
    <s v="S130/ A Y B"/>
    <s v="EXPRESS"/>
    <s v="DK005211"/>
    <s v="GJH453C"/>
    <s v="ESQUIVEL GONZALEZ FABIOLA IVETH"/>
    <s v="AVANZA"/>
    <s v="JFL"/>
    <d v="1899-12-30T09:30:00"/>
    <d v="1899-12-30T16:00:00"/>
    <s v="OMRG/AC"/>
    <n v="2013"/>
    <m/>
    <x v="2"/>
    <x v="3"/>
    <x v="0"/>
    <m/>
    <m/>
    <m/>
    <m/>
    <m/>
    <n v="45012"/>
  </r>
  <r>
    <d v="2023-03-27T00:00:00"/>
    <d v="1899-12-30T09:00:00"/>
    <m/>
    <n v="3620"/>
    <n v="113098"/>
    <x v="1"/>
    <s v="S20"/>
    <s v="EXPRESS"/>
    <s v="N1325339"/>
    <s v="SP"/>
    <s v="GONZALEZ ARROYO DANIEL"/>
    <s v="HILUX"/>
    <s v="ECAZA"/>
    <d v="1899-12-30T10:00:00"/>
    <d v="1899-12-30T16:45:00"/>
    <s v="OMRG"/>
    <n v="2022"/>
    <m/>
    <x v="2"/>
    <x v="3"/>
    <x v="0"/>
    <m/>
    <m/>
    <m/>
    <m/>
    <m/>
    <n v="45012"/>
  </r>
  <r>
    <d v="2023-03-27T00:00:00"/>
    <d v="1899-12-30T09:30:00"/>
    <m/>
    <n v="0"/>
    <s v="S-143349"/>
    <x v="2"/>
    <s v="INST. BASES DE AMORTIGUADORES"/>
    <m/>
    <s v="AW024749"/>
    <s v="GPB109D"/>
    <s v="HERNANDEZ GARCIA RAUL"/>
    <s v="RAV4"/>
    <s v="ECAZA"/>
    <d v="1899-12-30T10:00:00"/>
    <d v="1899-12-30T16:00:00"/>
    <s v="FTP"/>
    <n v="2010"/>
    <m/>
    <x v="2"/>
    <x v="0"/>
    <x v="0"/>
    <m/>
    <m/>
    <m/>
    <m/>
    <m/>
    <n v="45012"/>
  </r>
  <r>
    <d v="2023-03-27T00:00:00"/>
    <d v="1899-12-30T09:30:00"/>
    <m/>
    <n v="1899"/>
    <n v="113084"/>
    <x v="1"/>
    <s v="S150"/>
    <s v="EXPRESS"/>
    <s v="EP021746"/>
    <s v="GHT136A"/>
    <s v="LEGARIA BUENO ANGEL DAVID"/>
    <s v="COROLLA"/>
    <s v="LALC"/>
    <d v="1899-12-30T10:15:00"/>
    <d v="1899-12-30T14:00:00"/>
    <s v="OMRG"/>
    <n v="2014"/>
    <m/>
    <x v="2"/>
    <x v="3"/>
    <x v="0"/>
    <m/>
    <m/>
    <m/>
    <m/>
    <m/>
    <n v="45012"/>
  </r>
  <r>
    <d v="2023-03-27T00:00:00"/>
    <d v="1899-12-30T09:30:00"/>
    <m/>
    <n v="3260"/>
    <n v="113102"/>
    <x v="1"/>
    <s v="S220"/>
    <s v="EXPRESS"/>
    <s v="K0264297"/>
    <s v="GW6657B"/>
    <s v="AGROSERVICIOS NIETO"/>
    <s v="HILUX"/>
    <s v="JFL"/>
    <d v="1899-12-30T10:30:00"/>
    <d v="1900-01-11T10:48:00"/>
    <s v="OMRG"/>
    <n v="2019"/>
    <m/>
    <x v="2"/>
    <x v="3"/>
    <x v="0"/>
    <m/>
    <m/>
    <m/>
    <m/>
    <m/>
    <n v="45012"/>
  </r>
  <r>
    <d v="2023-03-27T00:00:00"/>
    <d v="1899-12-30T10:00:00"/>
    <m/>
    <n v="1899"/>
    <n v="112966"/>
    <x v="3"/>
    <s v="S70"/>
    <s v="EXPRESS"/>
    <s v="GS153792"/>
    <s v="GTD599C"/>
    <s v="RUIZ ALMANZA MARIA GUADALUPE"/>
    <s v="HIGHLANDER"/>
    <s v="JFL"/>
    <d v="1899-12-30T11:00:00"/>
    <d v="1899-12-30T13:30:00"/>
    <s v="OMRG"/>
    <n v="2016"/>
    <m/>
    <x v="2"/>
    <x v="1"/>
    <x v="10"/>
    <d v="2023-03-27T00:00:00"/>
    <s v="whats"/>
    <s v="si"/>
    <s v="Cliente solicita reprogramacion para el siguiente lunes 03/04 ya que se le hizo tarde y no alcanzo a llegar folio nuevo 113142"/>
    <d v="2023-03-21T00:00:00"/>
    <n v="6"/>
  </r>
  <r>
    <d v="2023-03-27T00:00:00"/>
    <d v="1899-12-30T10:00:00"/>
    <m/>
    <n v="1899"/>
    <n v="113105"/>
    <x v="2"/>
    <s v="S90"/>
    <m/>
    <s v="FP208887"/>
    <s v="GJH251C"/>
    <s v="MEDINA MORALES MARTIN"/>
    <s v="COROLLA"/>
    <s v="ECAZA"/>
    <d v="1899-12-30T11:30:00"/>
    <d v="1899-12-30T15:00:00"/>
    <s v="CEPE"/>
    <n v="2015"/>
    <m/>
    <x v="2"/>
    <x v="2"/>
    <x v="0"/>
    <m/>
    <m/>
    <m/>
    <m/>
    <m/>
    <n v="45012"/>
  </r>
  <r>
    <d v="2023-03-27T00:00:00"/>
    <d v="1899-12-30T10:15:00"/>
    <m/>
    <n v="1899"/>
    <n v="113108"/>
    <x v="1"/>
    <s v="S290"/>
    <m/>
    <s v="BW013779"/>
    <s v="GJH257C"/>
    <s v="MEDINA MORALES MARTIN"/>
    <s v="RAV4"/>
    <s v="ECAZA"/>
    <d v="1899-12-30T12:15:00"/>
    <d v="1899-12-30T15:15:00"/>
    <s v="CEPE"/>
    <n v="2011"/>
    <m/>
    <x v="2"/>
    <x v="3"/>
    <x v="0"/>
    <m/>
    <m/>
    <m/>
    <m/>
    <m/>
    <n v="45012"/>
  </r>
  <r>
    <d v="2023-03-27T00:00:00"/>
    <d v="1899-12-30T10:30:00"/>
    <m/>
    <n v="2699"/>
    <n v="113045"/>
    <x v="2"/>
    <s v="S170/AYB"/>
    <m/>
    <s v="FP266523"/>
    <s v="GTU8770"/>
    <s v="TOVAR GONZALEZ GUSTAVO"/>
    <s v="COROLLA"/>
    <s v="ECAZA"/>
    <d v="1899-12-30T11:00:00"/>
    <d v="1899-12-30T16:00:00"/>
    <s v="GALC"/>
    <n v="2015"/>
    <s v="*PRECIO DE AY B DE 800.00"/>
    <x v="2"/>
    <x v="3"/>
    <x v="0"/>
    <m/>
    <m/>
    <m/>
    <m/>
    <m/>
    <n v="45012"/>
  </r>
  <r>
    <d v="2023-03-27T00:00:00"/>
    <d v="1899-12-30T10:30:00"/>
    <m/>
    <n v="1899"/>
    <n v="113101"/>
    <x v="0"/>
    <s v="S150"/>
    <s v="EXPRESS"/>
    <s v="EP038025"/>
    <s v="GNP196E"/>
    <s v="PEREZ AYALA MAURICIO"/>
    <s v="COROLLA"/>
    <s v="JFL"/>
    <d v="1899-12-30T11:15:00"/>
    <d v="1899-12-30T15:30:00"/>
    <s v="OMRG"/>
    <n v="2014"/>
    <m/>
    <x v="2"/>
    <x v="3"/>
    <x v="0"/>
    <m/>
    <m/>
    <m/>
    <m/>
    <m/>
    <n v="45012"/>
  </r>
  <r>
    <d v="2023-03-27T00:00:00"/>
    <d v="1899-12-30T10:45:00"/>
    <m/>
    <n v="0"/>
    <n v="113046"/>
    <x v="2"/>
    <s v="INST. 20TA03"/>
    <s v="CAMPAÑA"/>
    <s v="FP266523"/>
    <s v="GTU8770"/>
    <s v="TOVAR GONZALEZ GUSTAVO"/>
    <s v="COROLLA"/>
    <s v="ECAZA"/>
    <d v="1899-12-30T14:00:00"/>
    <d v="1899-12-30T16:00:00"/>
    <s v="GALC"/>
    <n v="2015"/>
    <m/>
    <x v="2"/>
    <x v="3"/>
    <x v="0"/>
    <m/>
    <m/>
    <m/>
    <m/>
    <m/>
    <n v="45012"/>
  </r>
  <r>
    <d v="2023-03-27T00:00:00"/>
    <d v="1899-12-30T11:00:00"/>
    <m/>
    <n v="6599"/>
    <n v="112994"/>
    <x v="1"/>
    <s v="S80"/>
    <s v="EXPRESS"/>
    <s v="K1627402"/>
    <s v="65L871"/>
    <s v="VALVIDIA MANCERA ROCIO"/>
    <s v="PRIUS C"/>
    <s v="JFL"/>
    <d v="1899-12-30T12:30:00"/>
    <d v="1899-12-30T16:45:00"/>
    <s v="OMRG"/>
    <n v="2019"/>
    <m/>
    <x v="2"/>
    <x v="3"/>
    <x v="0"/>
    <m/>
    <m/>
    <m/>
    <m/>
    <m/>
    <n v="45012"/>
  </r>
  <r>
    <d v="2023-03-27T00:00:00"/>
    <d v="1899-12-30T11:00:00"/>
    <m/>
    <n v="1899"/>
    <n v="113083"/>
    <x v="1"/>
    <s v="S50"/>
    <s v="EXPRESS"/>
    <s v="MP164840"/>
    <s v="ULT385C"/>
    <s v="DOMINGUEZ BARRERA OMAR"/>
    <s v="COROLLA"/>
    <s v="LALC"/>
    <d v="1899-12-30T11:45:00"/>
    <d v="1899-12-30T17:45:00"/>
    <s v="OMRG"/>
    <n v="2021"/>
    <m/>
    <x v="2"/>
    <x v="1"/>
    <x v="0"/>
    <m/>
    <m/>
    <m/>
    <m/>
    <m/>
    <n v="45012"/>
  </r>
  <r>
    <d v="2023-03-27T00:00:00"/>
    <d v="1899-12-30T11:00:00"/>
    <m/>
    <n v="6599"/>
    <n v="113124"/>
    <x v="0"/>
    <s v="S80"/>
    <s v="REC. A DOMICILIO"/>
    <s v="KD045270"/>
    <s v="UPH030B"/>
    <s v="RUIZ MENDOZA SALVADOR ALEJANDRO"/>
    <s v="RAV419-"/>
    <s v="ECAZA"/>
    <d v="1899-12-30T12:00:00"/>
    <d v="1899-12-30T14:00:00"/>
    <s v="GALC"/>
    <n v="2019"/>
    <m/>
    <x v="2"/>
    <x v="2"/>
    <x v="0"/>
    <m/>
    <m/>
    <m/>
    <m/>
    <m/>
    <n v="45012"/>
  </r>
  <r>
    <d v="2023-03-27T00:00:00"/>
    <d v="1899-12-30T12:00:00"/>
    <m/>
    <n v="0"/>
    <s v="P-142270"/>
    <x v="3"/>
    <s v="AYF /LAVADO( A.V . ANDREA)"/>
    <s v="BIENVENIDA"/>
    <s v="PU085285"/>
    <s v="SP"/>
    <s v="INMOTION"/>
    <s v="SIENNA"/>
    <s v="JFL"/>
    <d v="1899-12-30T12:15:00"/>
    <d v="1899-12-30T12:45:00"/>
    <s v="OMRG"/>
    <n v="2023"/>
    <m/>
    <x v="2"/>
    <x v="0"/>
    <x v="0"/>
    <m/>
    <m/>
    <m/>
    <m/>
    <m/>
    <n v="45012"/>
  </r>
  <r>
    <d v="2023-03-27T00:00:00"/>
    <d v="1899-12-30T12:30:00"/>
    <m/>
    <n v="1899"/>
    <n v="113126"/>
    <x v="2"/>
    <s v="S30"/>
    <m/>
    <s v="LP112952"/>
    <s v="GTG484B"/>
    <s v="RAMIREZ VILLAGOMEZ MA GUADALUPE"/>
    <s v="COROLLA"/>
    <s v="ECAZA"/>
    <d v="1899-12-30T13:00:00"/>
    <d v="1899-12-30T16:00:00"/>
    <s v="OMRG"/>
    <n v="2020"/>
    <m/>
    <x v="2"/>
    <x v="5"/>
    <x v="3"/>
    <d v="2023-03-26T00:00:00"/>
    <s v="Llamada y Whats"/>
    <s v="si"/>
    <s v="AUN NO LE CORRESPONDIA SU SERVICIO DE MANTENIMIENTO , YA QUE NO RECORDABA  QUE HACE POCO LE HABIA REALIZADO SU SERVICIO EN TOYOTA QRO."/>
    <m/>
    <n v="45012"/>
  </r>
  <r>
    <d v="2023-03-27T00:00:00"/>
    <d v="1899-12-30T14:00:00"/>
    <m/>
    <n v="950"/>
    <n v="113119"/>
    <x v="2"/>
    <s v="AYB"/>
    <m/>
    <s v="L0007569"/>
    <s v="EW8626B"/>
    <s v="YINSHAN SA DE CV"/>
    <s v="HILUX"/>
    <s v="LALC"/>
    <d v="1899-12-30T14:15:00"/>
    <d v="1899-12-30T18:00:00"/>
    <s v="AC"/>
    <n v="2020"/>
    <m/>
    <x v="2"/>
    <x v="2"/>
    <x v="0"/>
    <m/>
    <m/>
    <m/>
    <m/>
    <m/>
    <n v="45012"/>
  </r>
  <r>
    <d v="2023-03-27T00:00:00"/>
    <d v="1899-12-30T14:30:00"/>
    <m/>
    <n v="3260"/>
    <n v="113004"/>
    <x v="2"/>
    <s v="S60"/>
    <s v="SERV. MOVIL"/>
    <s v="LD052248"/>
    <s v="G22BHG"/>
    <s v="TOYOTA MOTOR MANUFACTURING DE GUANAJUATO"/>
    <s v="RAV419-"/>
    <s v="LALC"/>
    <m/>
    <m/>
    <s v="CSN"/>
    <n v="2020"/>
    <m/>
    <x v="2"/>
    <x v="3"/>
    <x v="0"/>
    <m/>
    <m/>
    <m/>
    <m/>
    <m/>
    <n v="45012"/>
  </r>
  <r>
    <d v="2023-03-27T00:00:00"/>
    <d v="1899-12-30T14:30:00"/>
    <m/>
    <n v="0"/>
    <n v="113023"/>
    <x v="0"/>
    <s v="A YF /LAVADO( A.V. PABLO)"/>
    <s v="BIENVENIDA"/>
    <s v="PJ066654"/>
    <s v="SP"/>
    <s v="CINCO SANDOVAL MARCO VINICIO"/>
    <s v="RAIZE"/>
    <s v="JFL"/>
    <d v="1899-12-30T14:45:00"/>
    <d v="1899-12-30T15:30:00"/>
    <s v="OMRG"/>
    <n v="2023"/>
    <m/>
    <x v="2"/>
    <x v="1"/>
    <x v="6"/>
    <d v="2023-03-29T00:00:00"/>
    <s v="whats"/>
    <s v="si"/>
    <s v="POR TEMA DE TIEMPO NO VA A ALCANZAR A LLEGAR"/>
    <d v="2023-03-22T00:00:00"/>
    <n v="5"/>
  </r>
  <r>
    <d v="2023-03-27T00:00:00"/>
    <d v="1899-12-30T14:45:00"/>
    <m/>
    <n v="1899"/>
    <n v="113005"/>
    <x v="2"/>
    <s v="S30"/>
    <s v="SERV. MOVIL"/>
    <s v="NJ043440"/>
    <s v="32F010"/>
    <s v="TOYOTA MOTOR MANUFACTURING DE GUANAJUATO"/>
    <s v="COROLLA HV"/>
    <s v="LALC"/>
    <m/>
    <m/>
    <s v="CSN"/>
    <n v="2022"/>
    <m/>
    <x v="2"/>
    <x v="3"/>
    <x v="0"/>
    <m/>
    <m/>
    <m/>
    <m/>
    <m/>
    <n v="45012"/>
  </r>
  <r>
    <d v="2023-03-27T00:00:00"/>
    <d v="1899-12-30T15:00:00"/>
    <m/>
    <n v="1899"/>
    <n v="112698"/>
    <x v="2"/>
    <s v="S10"/>
    <m/>
    <s v="NJ049672"/>
    <s v="SP"/>
    <s v="PARDO MENDEZ ISABEL CRISTINA"/>
    <s v="RAIZE"/>
    <s v="JFL"/>
    <d v="1899-12-30T15:15:00"/>
    <d v="1899-12-30T18:00:00"/>
    <s v="AC"/>
    <n v="2022"/>
    <m/>
    <x v="2"/>
    <x v="3"/>
    <x v="0"/>
    <m/>
    <m/>
    <m/>
    <m/>
    <m/>
    <n v="45012"/>
  </r>
  <r>
    <d v="2023-03-27T00:00:00"/>
    <d v="1899-12-30T15:00:00"/>
    <m/>
    <n v="0"/>
    <s v="I-140894"/>
    <x v="3"/>
    <s v="AYF /LAVADO( A.V. LUIS PLAZA)"/>
    <s v="BIENVENIDA"/>
    <s v="PU085285"/>
    <s v="SP"/>
    <s v="INMOTION"/>
    <s v="RAV4"/>
    <s v="ECAZA"/>
    <d v="1899-12-30T15:15:00"/>
    <d v="1899-12-30T15:45:00"/>
    <s v="OMRG"/>
    <n v="2023"/>
    <m/>
    <x v="2"/>
    <x v="0"/>
    <x v="0"/>
    <m/>
    <m/>
    <m/>
    <m/>
    <m/>
    <n v="45012"/>
  </r>
  <r>
    <d v="2023-03-27T00:00:00"/>
    <d v="1899-12-30T15:00:00"/>
    <m/>
    <n v="5330"/>
    <n v="113007"/>
    <x v="2"/>
    <s v="S40"/>
    <s v="SERV. MOVIL"/>
    <s v="MW141062"/>
    <s v="A85BHU"/>
    <s v="TOYOTA MOTOR MANUFACTURING DE GUANAJUATO"/>
    <s v="RAV419-"/>
    <s v="LALC"/>
    <m/>
    <m/>
    <s v="CSN"/>
    <n v="2021"/>
    <m/>
    <x v="2"/>
    <x v="3"/>
    <x v="0"/>
    <m/>
    <m/>
    <m/>
    <m/>
    <m/>
    <n v="45012"/>
  </r>
  <r>
    <d v="2023-03-27T00:00:00"/>
    <d v="1899-12-30T15:15:00"/>
    <m/>
    <n v="5330"/>
    <n v="113089"/>
    <x v="3"/>
    <s v="S40"/>
    <s v="SERV. MOVIL"/>
    <s v="MS010585"/>
    <s v="67L087"/>
    <s v="TOYOTA MOTOR MANUFACTURING DE GUANAJUATO"/>
    <s v="SIENNA HV"/>
    <s v="LALC"/>
    <m/>
    <m/>
    <s v="CSN"/>
    <n v="2021"/>
    <m/>
    <x v="2"/>
    <x v="3"/>
    <x v="0"/>
    <m/>
    <m/>
    <m/>
    <m/>
    <m/>
    <n v="45012"/>
  </r>
  <r>
    <d v="2023-03-27T00:00:00"/>
    <d v="1899-12-30T15:30:00"/>
    <m/>
    <n v="1899"/>
    <s v="S-143160"/>
    <x v="3"/>
    <s v="S50"/>
    <s v="SERV. MOVIL"/>
    <s v="MS520984"/>
    <s v="J18BHJ"/>
    <s v="TOYOTA MOTOR MANUFACTURING DE GUANAJUATO"/>
    <s v="HIGHLANDER"/>
    <s v="LALC"/>
    <m/>
    <m/>
    <s v="CSN"/>
    <n v="2021"/>
    <m/>
    <x v="2"/>
    <x v="0"/>
    <x v="0"/>
    <m/>
    <m/>
    <m/>
    <m/>
    <m/>
    <n v="45012"/>
  </r>
  <r>
    <d v="2023-03-27T00:00:00"/>
    <d v="1899-12-30T15:45:00"/>
    <m/>
    <n v="1899"/>
    <n v="113008"/>
    <x v="3"/>
    <s v="S30"/>
    <s v="SERV. MOVIL"/>
    <s v="MW177604"/>
    <s v="E70BJT"/>
    <s v="TOYOTA MOTOR MANUFACTURING DE GUANAJUATO"/>
    <s v="RAV419-"/>
    <s v="LALC"/>
    <m/>
    <m/>
    <s v="CSN"/>
    <n v="2021"/>
    <m/>
    <x v="2"/>
    <x v="3"/>
    <x v="0"/>
    <m/>
    <m/>
    <m/>
    <m/>
    <m/>
    <n v="45012"/>
  </r>
  <r>
    <d v="2023-03-27T00:00:00"/>
    <d v="1899-12-30T16:00:00"/>
    <m/>
    <n v="0"/>
    <n v="113122"/>
    <x v="3"/>
    <s v="AYF /LAVADO( A.V. LUIS PLAZA)"/>
    <s v="BIENVENIDA"/>
    <s v="P3037126"/>
    <s v="SP"/>
    <s v="MARTINEZ ARROYO ALVARO CESAR"/>
    <s v="AVANZA"/>
    <s v="JFL"/>
    <d v="1899-12-30T16:15:00"/>
    <d v="1899-12-30T16:45:00"/>
    <s v="OMRG"/>
    <n v="2023"/>
    <m/>
    <x v="2"/>
    <x v="2"/>
    <x v="0"/>
    <m/>
    <m/>
    <m/>
    <m/>
    <m/>
    <n v="45012"/>
  </r>
  <r>
    <d v="2023-03-28T00:00:00"/>
    <d v="1899-12-30T08:00:00"/>
    <m/>
    <n v="2699"/>
    <n v="113052"/>
    <x v="2"/>
    <s v="S10 / A Y B (800.00)"/>
    <m/>
    <s v="P1334705"/>
    <s v="SV2924C"/>
    <s v="AGRO QUERETANA, S. DE R.L. DE C.V."/>
    <s v="HILUX"/>
    <s v="ECAZA"/>
    <d v="1899-12-30T08:30:00"/>
    <d v="1899-12-30T11:00:00"/>
    <s v="AC"/>
    <n v="2023"/>
    <m/>
    <x v="2"/>
    <x v="3"/>
    <x v="0"/>
    <m/>
    <m/>
    <m/>
    <m/>
    <m/>
    <n v="45013"/>
  </r>
  <r>
    <d v="2023-03-28T00:00:00"/>
    <d v="1899-12-30T08:00:00"/>
    <m/>
    <n v="2849"/>
    <n v="113069"/>
    <x v="3"/>
    <s v="S30 / A Y B / CAMBIO FILTRO AC"/>
    <m/>
    <s v="MW169296"/>
    <s v="GLH996E"/>
    <s v="OLBIL DE MEXICO SA DE CV"/>
    <s v="RAV419-"/>
    <s v="JFL"/>
    <d v="1899-12-30T08:15:00"/>
    <d v="1899-12-30T12:00:00"/>
    <s v="AC"/>
    <n v="2021"/>
    <m/>
    <x v="2"/>
    <x v="5"/>
    <x v="11"/>
    <d v="2023-03-28T00:00:00"/>
    <s v="whats"/>
    <s v="si"/>
    <s v="Cliente se le olvido que tenia su cita a pesar del recordatorio enviado, solicita se reagende su cita pero no responde para cuando, en espera de confirmacion para reprogramar."/>
    <d v="2023-03-27T00:00:00"/>
    <n v="1"/>
  </r>
  <r>
    <d v="2023-03-28T00:00:00"/>
    <d v="1899-12-30T08:00:00"/>
    <m/>
    <n v="1899"/>
    <n v="113155"/>
    <x v="0"/>
    <s v="S110"/>
    <m/>
    <s v="LM124762"/>
    <s v="GE0704B"/>
    <s v="QUIMICA OSTROVA S DE RL DE CV"/>
    <s v="TACOMA"/>
    <s v="LALC"/>
    <d v="1899-12-30T08:15:00"/>
    <d v="1899-12-30T14:00:00"/>
    <s v="FTP"/>
    <n v="2020"/>
    <m/>
    <x v="2"/>
    <x v="3"/>
    <x v="0"/>
    <m/>
    <m/>
    <m/>
    <m/>
    <m/>
    <n v="45013"/>
  </r>
  <r>
    <d v="2023-03-28T00:00:00"/>
    <d v="1899-12-30T08:15:00"/>
    <m/>
    <n v="1899"/>
    <n v="112977"/>
    <x v="1"/>
    <s v="S30 / REV. POR TORNILLO BARRIDO EN PUERTA"/>
    <s v="EXPRESS"/>
    <s v="MK012907"/>
    <s v="GGL958E"/>
    <s v="PIñA RUIZ LAURA"/>
    <s v="AVANZA"/>
    <s v="JFL"/>
    <d v="1899-12-30T10:00:00"/>
    <s v="DIAG"/>
    <s v="FTP / JOAM / OMRG"/>
    <n v="2021"/>
    <m/>
    <x v="2"/>
    <x v="3"/>
    <x v="0"/>
    <m/>
    <m/>
    <m/>
    <m/>
    <m/>
    <n v="45013"/>
  </r>
  <r>
    <d v="2023-03-28T00:00:00"/>
    <d v="1899-12-30T08:15:00"/>
    <m/>
    <n v="3260"/>
    <n v="113181"/>
    <x v="0"/>
    <s v="S180"/>
    <s v="EXPRESS"/>
    <s v="H1000191"/>
    <s v="GMC244D"/>
    <s v="RODRIGUEZ MANCERA SAÚL"/>
    <s v="YARIS"/>
    <s v="LALC"/>
    <d v="1899-12-30T08:30:00"/>
    <d v="1899-12-30T12:00:00"/>
    <s v="OMRG"/>
    <n v="2017"/>
    <m/>
    <x v="2"/>
    <x v="3"/>
    <x v="0"/>
    <m/>
    <m/>
    <m/>
    <m/>
    <m/>
    <n v="45013"/>
  </r>
  <r>
    <d v="2023-03-28T00:00:00"/>
    <d v="1899-12-30T08:30:00"/>
    <m/>
    <n v="6599"/>
    <n v="113076"/>
    <x v="2"/>
    <s v="S160"/>
    <m/>
    <s v="8S141114"/>
    <s v="GXF005D"/>
    <s v="ORTEGA LOPEZ MIGUEL"/>
    <s v="SIENNA"/>
    <s v="ECAZA"/>
    <d v="1899-12-30T09:15:00"/>
    <d v="1899-12-30T12:00:00"/>
    <s v="CEPE"/>
    <n v="2008"/>
    <m/>
    <x v="2"/>
    <x v="3"/>
    <x v="0"/>
    <m/>
    <m/>
    <m/>
    <m/>
    <m/>
    <n v="45013"/>
  </r>
  <r>
    <d v="2023-03-28T00:00:00"/>
    <d v="1899-12-30T08:30:00"/>
    <m/>
    <n v="1899"/>
    <n v="113136"/>
    <x v="2"/>
    <s v="S110"/>
    <m/>
    <s v="H3051499"/>
    <s v="V23ASH"/>
    <s v="FERTILIDAD DE SUELOS S DE RL"/>
    <s v="PRIUS16-"/>
    <s v="LALC"/>
    <d v="1899-12-30T09:00:00"/>
    <d v="1899-12-30T12:00:00"/>
    <s v="FTP"/>
    <n v="2017"/>
    <m/>
    <x v="2"/>
    <x v="2"/>
    <x v="0"/>
    <m/>
    <m/>
    <m/>
    <m/>
    <m/>
    <n v="45013"/>
  </r>
  <r>
    <d v="2023-03-28T00:00:00"/>
    <d v="1899-12-30T09:00:00"/>
    <m/>
    <n v="3260"/>
    <n v="113068"/>
    <x v="3"/>
    <s v="S120"/>
    <s v="EXPRESS"/>
    <s v="H3548818"/>
    <s v="66L136"/>
    <s v="TENIENTE RUIZ ABIGAIL"/>
    <s v="PRIUS16-"/>
    <s v="JFL"/>
    <d v="1899-12-30T09:40:00"/>
    <d v="1899-12-30T12:00:00"/>
    <s v="FTP"/>
    <n v="2017"/>
    <m/>
    <x v="2"/>
    <x v="2"/>
    <x v="0"/>
    <m/>
    <m/>
    <m/>
    <m/>
    <m/>
    <n v="45013"/>
  </r>
  <r>
    <d v="2023-03-28T00:00:00"/>
    <d v="1899-12-30T09:00:00"/>
    <m/>
    <n v="0"/>
    <n v="113104"/>
    <x v="1"/>
    <s v="A Y F CON LAVADO (SALVADOR)"/>
    <s v="BIENVENIDA"/>
    <s v="PJ066505"/>
    <s v="SP"/>
    <s v="GONZALEZ RODRIGUEZ ARNULFO"/>
    <s v="RAIZE"/>
    <s v="ECAZA"/>
    <d v="1899-12-30T09:15:00"/>
    <d v="1899-12-30T11:00:00"/>
    <s v="OMRG"/>
    <n v="2023"/>
    <m/>
    <x v="2"/>
    <x v="3"/>
    <x v="0"/>
    <m/>
    <m/>
    <m/>
    <m/>
    <m/>
    <n v="45013"/>
  </r>
  <r>
    <d v="2023-03-28T00:00:00"/>
    <d v="1899-12-30T09:00:00"/>
    <m/>
    <n v="835.2"/>
    <n v="113125"/>
    <x v="3"/>
    <s v="DIAG. TESTIGOS ENCENDIDOS (ABS, BRAKE, MODO 4X4, FALLA EN CONTROL DE MANEJO)"/>
    <m/>
    <s v="MX006587"/>
    <s v="NJ2869A"/>
    <s v="ARCOS GARCIA GASPAR"/>
    <s v="TUNDRA"/>
    <s v="LALC"/>
    <d v="1899-12-30T09:15:00"/>
    <s v="DIAG"/>
    <s v="GALC / JOAM"/>
    <n v="2021"/>
    <m/>
    <x v="2"/>
    <x v="2"/>
    <x v="0"/>
    <m/>
    <m/>
    <m/>
    <m/>
    <m/>
    <n v="45013"/>
  </r>
  <r>
    <d v="2023-03-28T00:00:00"/>
    <d v="1899-12-30T09:30:00"/>
    <m/>
    <n v="3256"/>
    <n v="113134"/>
    <x v="1"/>
    <s v="INST. BALATAS TRASERAS"/>
    <m/>
    <s v="J3075308"/>
    <s v="ULC254F"/>
    <s v="MENDOZA MEJIA LIZETH"/>
    <s v="PRIUS16-"/>
    <s v="JFL"/>
    <d v="1899-12-30T11:15:00"/>
    <d v="1899-12-30T14:00:00"/>
    <s v="GALC"/>
    <n v="2018"/>
    <m/>
    <x v="2"/>
    <x v="3"/>
    <x v="0"/>
    <m/>
    <m/>
    <m/>
    <m/>
    <m/>
    <n v="45013"/>
  </r>
  <r>
    <d v="2023-03-28T00:00:00"/>
    <d v="1899-12-30T09:45:00"/>
    <m/>
    <n v="0"/>
    <n v="113115"/>
    <x v="2"/>
    <s v="REEMP. DE AMORT. TRASEROS / REEMP. GOMA LIMPIAPARABRISAS)"/>
    <s v="MOVIL SMA"/>
    <s v="L3126446"/>
    <s v="65L059"/>
    <s v="IBARRA LERMA FELICITAS"/>
    <s v="PRIUS16-"/>
    <s v="LALC"/>
    <s v="MOV"/>
    <s v="SMA"/>
    <s v="CSN"/>
    <n v="2020"/>
    <m/>
    <x v="2"/>
    <x v="3"/>
    <x v="0"/>
    <m/>
    <m/>
    <m/>
    <m/>
    <m/>
    <n v="45013"/>
  </r>
  <r>
    <d v="2023-03-28T00:00:00"/>
    <d v="1899-12-30T10:00:00"/>
    <m/>
    <n v="1899"/>
    <n v="112940"/>
    <x v="2"/>
    <s v="S90"/>
    <s v="EXPRESS"/>
    <s v="J1055933"/>
    <s v="GB9441B"/>
    <s v="CAPORAL HUERTA JOSE LUIS"/>
    <s v="HILUXD"/>
    <s v="ECAZA"/>
    <d v="1899-12-30T10:40:00"/>
    <d v="1899-12-30T14:00:00"/>
    <s v="OMRG"/>
    <n v="2018"/>
    <m/>
    <x v="2"/>
    <x v="3"/>
    <x v="0"/>
    <m/>
    <m/>
    <m/>
    <m/>
    <m/>
    <n v="45013"/>
  </r>
  <r>
    <d v="2023-03-28T00:00:00"/>
    <d v="1899-12-30T10:00:00"/>
    <m/>
    <n v="1899"/>
    <n v="113049"/>
    <x v="0"/>
    <s v="S10"/>
    <s v="MOVIL SMA"/>
    <s v="PW241538"/>
    <s v="SP"/>
    <s v="ESPINOSA MOLINA GUILLERMO"/>
    <s v="RAV4"/>
    <s v="LALC"/>
    <s v="MOV"/>
    <s v="SMA"/>
    <s v="CSN"/>
    <n v="2023"/>
    <m/>
    <x v="2"/>
    <x v="3"/>
    <x v="0"/>
    <m/>
    <m/>
    <m/>
    <m/>
    <m/>
    <n v="45013"/>
  </r>
  <r>
    <d v="2023-03-28T00:00:00"/>
    <d v="1899-12-30T10:00:00"/>
    <m/>
    <n v="5330"/>
    <n v="113173"/>
    <x v="1"/>
    <s v="S40"/>
    <m/>
    <s v="N1327784"/>
    <s v="GB6109D"/>
    <s v="RECOLECTANDO A LA INDUSTRIA ECOLOGIA Y S"/>
    <s v="S HILUX"/>
    <s v="LALC"/>
    <d v="1899-12-30T12:30:00"/>
    <d v="1899-12-30T17:00:00"/>
    <s v="CEPE"/>
    <n v="2022"/>
    <m/>
    <x v="2"/>
    <x v="3"/>
    <x v="0"/>
    <m/>
    <m/>
    <m/>
    <m/>
    <m/>
    <n v="45013"/>
  </r>
  <r>
    <d v="2023-03-28T00:00:00"/>
    <d v="1899-12-30T10:00:00"/>
    <m/>
    <n v="0"/>
    <n v="113116"/>
    <x v="1"/>
    <s v="A Y F CON LAVADO (FERNANDO) CITA SE AGENDÓ 10:45, CTE. LLEGA A LAS 10:00 AM"/>
    <s v="BIENVENIDA SMA"/>
    <s v="PT128120"/>
    <s v="SP"/>
    <s v="RAYA HERNANDEZ MIGUEL"/>
    <s v="TACOMA"/>
    <s v="LALC"/>
    <s v="BIENV"/>
    <s v="SMA"/>
    <s v="CSN"/>
    <n v="2023"/>
    <m/>
    <x v="2"/>
    <x v="3"/>
    <x v="0"/>
    <m/>
    <m/>
    <m/>
    <m/>
    <m/>
    <n v="45013"/>
  </r>
  <r>
    <d v="2023-03-28T00:00:00"/>
    <d v="1899-12-30T10:00:00"/>
    <m/>
    <n v="0"/>
    <s v="T-143455"/>
    <x v="3"/>
    <s v="REINGRESO: RUIDO EN ACC (VÍCTOR T. YA REALIZÓ LA ENTREVISTA)"/>
    <s v="REINGRESO"/>
    <s v="N1232961"/>
    <s v="GPR362E"/>
    <s v="TORRES ALVAREZ MARIA GUADALUPE"/>
    <s v="YARIS"/>
    <s v="JFL"/>
    <d v="1899-12-30T10:15:00"/>
    <s v="REINGRESO"/>
    <s v="JOAM"/>
    <n v="2022"/>
    <m/>
    <x v="2"/>
    <x v="0"/>
    <x v="0"/>
    <m/>
    <m/>
    <m/>
    <m/>
    <m/>
    <n v="45013"/>
  </r>
  <r>
    <d v="2023-03-28T00:00:00"/>
    <d v="1899-12-30T10:15:00"/>
    <m/>
    <n v="3260"/>
    <n v="113061"/>
    <x v="1"/>
    <s v="S60"/>
    <s v="MOVIL SMA"/>
    <s v="JS235504"/>
    <s v="GLT224D"/>
    <s v="DEL RIO GONZALEZ JESUS"/>
    <s v="HIGHLANDER"/>
    <s v="LALC"/>
    <s v="MOV"/>
    <s v="SMA"/>
    <s v="CSN"/>
    <n v="2018"/>
    <m/>
    <x v="2"/>
    <x v="3"/>
    <x v="0"/>
    <m/>
    <m/>
    <m/>
    <m/>
    <m/>
    <n v="45013"/>
  </r>
  <r>
    <d v="2023-03-28T00:00:00"/>
    <d v="1899-12-30T10:30:00"/>
    <m/>
    <n v="3260"/>
    <n v="113062"/>
    <x v="1"/>
    <s v="S20"/>
    <s v="MOVIL SMA"/>
    <s v="N0427207"/>
    <s v="ST6173C"/>
    <s v="YAÑEZ CHAVEZ MICAELA"/>
    <s v="HILUX"/>
    <s v="LALC"/>
    <s v="MOV"/>
    <s v="SMA"/>
    <s v="CSN"/>
    <n v="2022"/>
    <m/>
    <x v="2"/>
    <x v="3"/>
    <x v="0"/>
    <m/>
    <m/>
    <m/>
    <m/>
    <m/>
    <n v="45013"/>
  </r>
  <r>
    <d v="2023-03-28T00:00:00"/>
    <d v="1899-12-30T10:30:00"/>
    <m/>
    <n v="1899"/>
    <n v="113175"/>
    <x v="2"/>
    <s v="S30"/>
    <m/>
    <s v="MS529305"/>
    <s v="GGR263E"/>
    <s v="RAMIREZ GARCIA JUAN"/>
    <s v="HIGHLANDER"/>
    <s v="ECAZA"/>
    <d v="1899-12-30T11:00:00"/>
    <d v="1899-12-30T14:00:00"/>
    <s v="AC"/>
    <n v="2021"/>
    <m/>
    <x v="2"/>
    <x v="1"/>
    <x v="4"/>
    <d v="2023-03-28T00:00:00"/>
    <s v="whats"/>
    <s v="si"/>
    <s v="SE LE HIZO TARDE A SU CITA Y PREFIRIO REPROGRAMAR SU CITA."/>
    <d v="2023-03-27T00:00:00"/>
    <n v="1"/>
  </r>
  <r>
    <d v="2023-03-28T00:00:00"/>
    <d v="1899-12-30T10:30:00"/>
    <m/>
    <n v="2849"/>
    <n v="113183"/>
    <x v="0"/>
    <s v="S250 / A Y B (800.00)"/>
    <s v="EXPRESS"/>
    <n v="74008085"/>
    <s v="GH25746"/>
    <s v="CENTENO TAPIA IRMA PAULINA"/>
    <s v="HILUX"/>
    <s v="JFL"/>
    <d v="1899-12-30T11:30:00"/>
    <d v="1899-12-30T16:00:00"/>
    <s v="OMRG / AC"/>
    <n v="2007"/>
    <m/>
    <x v="2"/>
    <x v="3"/>
    <x v="0"/>
    <m/>
    <m/>
    <m/>
    <m/>
    <m/>
    <n v="45013"/>
  </r>
  <r>
    <d v="2023-03-28T00:00:00"/>
    <d v="1899-12-30T11:00:00"/>
    <m/>
    <n v="0"/>
    <n v="113021"/>
    <x v="3"/>
    <s v="A Y F CON LAVADO (PABLO)"/>
    <s v="BIENVENIDA"/>
    <s v="PS146845"/>
    <s v="SP"/>
    <s v="SERVIN TABAREZ CESAR"/>
    <s v="SIENNA"/>
    <s v="LALC"/>
    <d v="1899-12-30T11:15:00"/>
    <d v="1899-12-30T14:00:00"/>
    <s v="OMRG"/>
    <n v="2023"/>
    <m/>
    <x v="2"/>
    <x v="3"/>
    <x v="0"/>
    <m/>
    <m/>
    <m/>
    <m/>
    <m/>
    <n v="45013"/>
  </r>
  <r>
    <d v="2023-03-28T00:00:00"/>
    <d v="1899-12-30T11:00:00"/>
    <m/>
    <n v="1899"/>
    <n v="113048"/>
    <x v="2"/>
    <s v="S30"/>
    <m/>
    <s v="MS047805"/>
    <s v="67L966"/>
    <s v="LLANTYSERV SA DE CV"/>
    <s v="SIENNA HV"/>
    <s v="ECAZA"/>
    <d v="1899-12-30T11:45:00"/>
    <d v="1899-12-30T14:00:00"/>
    <s v="OMRG"/>
    <n v="2021"/>
    <m/>
    <x v="2"/>
    <x v="3"/>
    <x v="0"/>
    <m/>
    <m/>
    <m/>
    <m/>
    <m/>
    <n v="45013"/>
  </r>
  <r>
    <d v="2023-03-28T00:00:00"/>
    <d v="1899-12-30T11:00:00"/>
    <m/>
    <n v="0"/>
    <n v="113172"/>
    <x v="1"/>
    <s v="A Y F CON LAVADO (FLOR)"/>
    <s v="BIENVENIDA"/>
    <s v="PJ066958"/>
    <s v="SP"/>
    <s v="HUERTA RUIZ MARTHA"/>
    <s v="RAIZE"/>
    <s v="JFL"/>
    <d v="1899-12-30T11:15:00"/>
    <d v="1899-12-30T12:15:00"/>
    <s v="CEPE"/>
    <n v="2023"/>
    <m/>
    <x v="2"/>
    <x v="3"/>
    <x v="0"/>
    <m/>
    <m/>
    <m/>
    <m/>
    <m/>
    <n v="45013"/>
  </r>
  <r>
    <d v="2023-03-28T00:00:00"/>
    <d v="1899-12-30T11:00:00"/>
    <m/>
    <n v="0"/>
    <n v="113107"/>
    <x v="1"/>
    <s v="A Y F CON LAVADO (FERNANDO) CITA SE AGENÓ A LAS 11:45 CTE LLEGA A LAS 11:00 AM"/>
    <s v="BIENVENIDA SMA"/>
    <s v="P6006463"/>
    <m/>
    <s v="DUARTE LOPEZ J. JUAN"/>
    <s v="HIACE"/>
    <s v="LALC"/>
    <s v="BIENV"/>
    <s v="SMA"/>
    <s v="CSN"/>
    <n v="2023"/>
    <m/>
    <x v="2"/>
    <x v="3"/>
    <x v="0"/>
    <m/>
    <m/>
    <m/>
    <m/>
    <m/>
    <n v="45013"/>
  </r>
  <r>
    <d v="2023-03-28T00:00:00"/>
    <d v="1899-12-30T11:15:00"/>
    <m/>
    <n v="5330"/>
    <n v="113050"/>
    <x v="1"/>
    <s v="S40"/>
    <s v="MOVIL SMA"/>
    <s v="N1419573"/>
    <s v="GC8910D"/>
    <s v="CONCRETOS ABCD SA DE CV"/>
    <s v="HILUX"/>
    <s v="LALC"/>
    <s v="MOV"/>
    <s v="SMA"/>
    <s v="CSN"/>
    <n v="2022"/>
    <m/>
    <x v="2"/>
    <x v="2"/>
    <x v="0"/>
    <m/>
    <m/>
    <m/>
    <m/>
    <m/>
    <n v="45013"/>
  </r>
  <r>
    <d v="2023-03-28T00:00:00"/>
    <d v="1899-12-30T11:30:00"/>
    <m/>
    <n v="835.2"/>
    <n v="112996"/>
    <x v="2"/>
    <s v="DIAG. RUIDO AL FRENAR Y EN REVERSA"/>
    <s v="REC. A DOMICILIO"/>
    <s v="MW140662"/>
    <s v="Z72BHT"/>
    <s v="TOYOTA MOTOR MANUFACTURING DE GUANAJUATO"/>
    <s v="RAV419-"/>
    <s v="LALC"/>
    <d v="1899-12-30T12:00:00"/>
    <s v="DIAG"/>
    <s v="FTP / JOAM"/>
    <n v="2021"/>
    <m/>
    <x v="2"/>
    <x v="3"/>
    <x v="0"/>
    <m/>
    <m/>
    <m/>
    <m/>
    <m/>
    <n v="45013"/>
  </r>
  <r>
    <d v="2023-03-28T00:00:00"/>
    <d v="1899-12-30T11:30:00"/>
    <m/>
    <n v="1899"/>
    <n v="113146"/>
    <x v="0"/>
    <s v="S150"/>
    <s v="EXPRESS"/>
    <s v="FP219619"/>
    <s v="GGE476D"/>
    <s v="TENIENTE VALENTE MARIA ORALIA GRACIELA"/>
    <s v="COROLLA"/>
    <s v="ECAZA"/>
    <d v="1899-12-30T12:00:00"/>
    <d v="1899-12-30T15:00:00"/>
    <s v="OMRG"/>
    <n v="2015"/>
    <m/>
    <x v="2"/>
    <x v="4"/>
    <x v="5"/>
    <d v="2023-03-29T00:00:00"/>
    <s v="whats"/>
    <s v="si"/>
    <s v="LE DIO COVID, YA QUE ESTE BIEN RE AGENDA"/>
    <d v="2023-03-27T00:00:00"/>
    <n v="1"/>
  </r>
  <r>
    <d v="2023-03-28T00:00:00"/>
    <d v="1899-12-30T11:30:00"/>
    <m/>
    <n v="6599"/>
    <n v="113151"/>
    <x v="0"/>
    <s v="S80"/>
    <s v="EXPRESS"/>
    <s v="L3109276"/>
    <s v="66L511"/>
    <s v="ABURTO DE LA ROSA CARLOS ALBERTO"/>
    <s v="PRIUS16-"/>
    <s v="JFL"/>
    <d v="1899-12-30T12:15:00"/>
    <d v="1899-12-30T16:00:00"/>
    <s v="OMRG"/>
    <n v="2020"/>
    <m/>
    <x v="2"/>
    <x v="2"/>
    <x v="0"/>
    <m/>
    <m/>
    <m/>
    <m/>
    <m/>
    <n v="45013"/>
  </r>
  <r>
    <d v="2023-03-28T00:00:00"/>
    <d v="1899-12-30T12:00:00"/>
    <m/>
    <n v="0"/>
    <n v="113106"/>
    <x v="1"/>
    <s v="A Y F CON LAVADO (FERNANDO)"/>
    <s v="BIENVENIDA SMA"/>
    <s v="PJ067334"/>
    <s v="SP"/>
    <s v="YBARRA SANCHEZ LUZ MARIA"/>
    <s v="RAIZE"/>
    <s v="JFL"/>
    <s v="BIENV"/>
    <s v="SMA"/>
    <s v="CSN"/>
    <n v="2023"/>
    <m/>
    <x v="2"/>
    <x v="3"/>
    <x v="0"/>
    <m/>
    <m/>
    <m/>
    <m/>
    <m/>
    <n v="45013"/>
  </r>
  <r>
    <d v="2023-03-28T00:00:00"/>
    <d v="1899-12-30T12:00:00"/>
    <m/>
    <n v="3260"/>
    <n v="113182"/>
    <x v="2"/>
    <s v="S260"/>
    <s v="EXPRESS"/>
    <s v="J0258664"/>
    <s v="GS8483B"/>
    <s v="AGRICOLA NIETO S DE PR DE RL DE CV"/>
    <s v="HILUX"/>
    <s v="ECAZA"/>
    <d v="1899-12-30T13:00:00"/>
    <d v="1899-12-30T16:45:00"/>
    <s v="OMRG"/>
    <n v="2018"/>
    <m/>
    <x v="2"/>
    <x v="3"/>
    <x v="0"/>
    <m/>
    <m/>
    <m/>
    <m/>
    <m/>
    <n v="45013"/>
  </r>
  <r>
    <d v="2023-03-28T00:00:00"/>
    <d v="1899-12-30T12:30:00"/>
    <m/>
    <n v="1899"/>
    <n v="113186"/>
    <x v="1"/>
    <s v="S50"/>
    <m/>
    <s v="MP164840"/>
    <s v="ULT385C"/>
    <s v="DOMINGUEZ BARRERA OMAR"/>
    <s v="COROLLA"/>
    <s v="LALC"/>
    <d v="1899-12-30T14:00:00"/>
    <d v="1899-12-30T17:00:00"/>
    <s v="AC"/>
    <n v="2021"/>
    <m/>
    <x v="2"/>
    <x v="3"/>
    <x v="0"/>
    <m/>
    <m/>
    <m/>
    <m/>
    <m/>
    <n v="45013"/>
  </r>
  <r>
    <d v="2023-03-28T00:00:00"/>
    <d v="1899-12-30T13:00:00"/>
    <m/>
    <n v="1899"/>
    <n v="113152"/>
    <x v="2"/>
    <s v="S10"/>
    <s v="EXPRESS"/>
    <s v="N1245754"/>
    <s v="SP"/>
    <s v="TORRES LEON LUIS ENRIQUE"/>
    <s v="YARIS"/>
    <s v="LALC"/>
    <d v="1899-12-30T13:00:00"/>
    <d v="1899-12-30T17:00:00"/>
    <s v="OMRG"/>
    <n v="2022"/>
    <m/>
    <x v="2"/>
    <x v="3"/>
    <x v="0"/>
    <m/>
    <m/>
    <m/>
    <m/>
    <m/>
    <n v="45013"/>
  </r>
  <r>
    <d v="2023-03-28T00:00:00"/>
    <d v="1899-12-30T13:00:00"/>
    <m/>
    <n v="6599"/>
    <n v="113165"/>
    <x v="1"/>
    <s v="S160"/>
    <m/>
    <s v="6M021422"/>
    <s v="GL3495B"/>
    <s v="JIMENEZ GAMIÑO FERNANDO RAUL"/>
    <s v="TACOMA"/>
    <s v="ECAZA"/>
    <d v="1899-12-30T13:15:00"/>
    <d v="1899-12-30T17:00:00"/>
    <s v="CEPE"/>
    <n v="2006"/>
    <m/>
    <x v="2"/>
    <x v="1"/>
    <x v="0"/>
    <m/>
    <m/>
    <m/>
    <m/>
    <m/>
    <n v="45013"/>
  </r>
  <r>
    <d v="2023-03-28T00:00:00"/>
    <d v="1899-12-30T13:00:00"/>
    <m/>
    <n v="0"/>
    <s v="P-143475"/>
    <x v="0"/>
    <s v="A Y F CON LAVADO (FERNANDO)"/>
    <s v="BIENVENIDA SMA"/>
    <s v="P0012283"/>
    <s v="SP"/>
    <s v="SOTO HERNANDEZ ROBERTO"/>
    <s v="YARIS"/>
    <s v="LALC"/>
    <s v="BIENV"/>
    <s v="SMA"/>
    <s v="CSN"/>
    <n v="2023"/>
    <m/>
    <x v="2"/>
    <x v="0"/>
    <x v="0"/>
    <m/>
    <m/>
    <m/>
    <m/>
    <m/>
    <n v="45013"/>
  </r>
  <r>
    <d v="2023-03-28T00:00:00"/>
    <d v="1899-12-30T13:30:00"/>
    <m/>
    <n v="3260"/>
    <n v="113153"/>
    <x v="0"/>
    <s v="S20"/>
    <s v="EXPRESS"/>
    <s v="N3006312"/>
    <s v="68L457"/>
    <s v="RUVALCABA MOSQUEDA DANIEL"/>
    <s v="COROLLA HV"/>
    <s v="LALC"/>
    <d v="1899-12-30T13:45:00"/>
    <d v="1899-12-30T17:30:00"/>
    <s v="OMRG"/>
    <n v="2022"/>
    <m/>
    <x v="2"/>
    <x v="3"/>
    <x v="0"/>
    <m/>
    <m/>
    <m/>
    <m/>
    <m/>
    <n v="45013"/>
  </r>
  <r>
    <d v="2023-03-28T00:00:00"/>
    <d v="1899-12-30T14:00:00"/>
    <m/>
    <n v="1899"/>
    <n v="113160"/>
    <x v="2"/>
    <s v="S150"/>
    <s v="EXPRESS"/>
    <s v="L0003866"/>
    <s v="GH0109B"/>
    <s v="AGROSERVICIOS NIETO"/>
    <s v="HILUX"/>
    <s v="LALC"/>
    <d v="1899-12-30T14:15:00"/>
    <d v="1899-12-30T18:00:00"/>
    <s v="OMRG"/>
    <n v="2020"/>
    <m/>
    <x v="2"/>
    <x v="3"/>
    <x v="0"/>
    <m/>
    <m/>
    <m/>
    <m/>
    <m/>
    <n v="45013"/>
  </r>
  <r>
    <d v="2023-03-28T00:00:00"/>
    <d v="1899-12-30T14:30:00"/>
    <m/>
    <n v="1899"/>
    <n v="113161"/>
    <x v="2"/>
    <s v="S10"/>
    <m/>
    <s v="N3000583"/>
    <s v="SP"/>
    <s v="RIVAS JUAREZ DEBORA"/>
    <s v="COROLLA"/>
    <s v="JFL"/>
    <d v="1899-12-30T15:00:00"/>
    <d v="1899-12-30T18:00:00"/>
    <s v="GALC"/>
    <n v="2022"/>
    <m/>
    <x v="2"/>
    <x v="3"/>
    <x v="0"/>
    <m/>
    <m/>
    <m/>
    <m/>
    <m/>
    <n v="45013"/>
  </r>
  <r>
    <d v="2023-03-28T00:00:00"/>
    <d v="1899-12-30T15:00:00"/>
    <m/>
    <n v="1899"/>
    <n v="113073"/>
    <x v="2"/>
    <s v="S70"/>
    <m/>
    <s v="M1211807"/>
    <s v="GJN153D"/>
    <s v="JIMENEZ PEREZ ARMANDO"/>
    <s v="YARIS"/>
    <s v="JFL"/>
    <d v="1899-12-30T15:15:00"/>
    <d v="1899-12-30T18:00:00"/>
    <s v="AC"/>
    <n v="2021"/>
    <m/>
    <x v="2"/>
    <x v="1"/>
    <x v="4"/>
    <d v="2023-03-28T00:00:00"/>
    <s v="whats"/>
    <s v="si"/>
    <s v="POR HORARIOS DE SU TRABAJO NO ALCANZO  A LLEGAR A SU CITA PREFIRIO REPROGRAMAR."/>
    <d v="2023-03-24T00:00:00"/>
    <n v="4"/>
  </r>
  <r>
    <d v="2023-03-28T00:00:00"/>
    <d v="1899-12-30T15:00:00"/>
    <m/>
    <n v="1899"/>
    <n v="113179"/>
    <x v="0"/>
    <s v="S90"/>
    <s v="EXPRESS"/>
    <s v="JU007576"/>
    <s v="GUX219C"/>
    <s v="UGALDE BELTRAN JORGE ALBERTO"/>
    <s v="CAMRY"/>
    <s v="ECAZA"/>
    <d v="1899-12-30T16:00:00"/>
    <d v="1899-12-30T18:00:00"/>
    <s v="OMRG"/>
    <n v="2018"/>
    <m/>
    <x v="2"/>
    <x v="3"/>
    <x v="0"/>
    <m/>
    <m/>
    <m/>
    <m/>
    <m/>
    <n v="45013"/>
  </r>
  <r>
    <d v="2023-03-29T00:00:00"/>
    <d v="1899-12-30T08:00:00"/>
    <m/>
    <n v="1899"/>
    <n v="113148"/>
    <x v="2"/>
    <s v="S130"/>
    <s v="EXPRESS"/>
    <s v="GK003929"/>
    <s v="GLY417C"/>
    <s v="YAÑEZ CHAVEZ MARIA ISABEL"/>
    <s v="AVANZA"/>
    <s v="ECAZA"/>
    <d v="1899-12-30T08:30:00"/>
    <d v="1899-12-30T11:00:00"/>
    <s v="OMRG"/>
    <n v="2016"/>
    <m/>
    <x v="2"/>
    <x v="3"/>
    <x v="0"/>
    <m/>
    <m/>
    <m/>
    <m/>
    <m/>
    <n v="45014"/>
  </r>
  <r>
    <d v="2023-03-29T00:00:00"/>
    <d v="1899-12-30T08:00:00"/>
    <m/>
    <n v="1899"/>
    <n v="113154"/>
    <x v="0"/>
    <s v="S30"/>
    <m/>
    <s v="N1326566"/>
    <s v="GN5786C"/>
    <s v="SEMINARIO DE LA INMACULADA CONCEPCION DE"/>
    <s v="HILUX"/>
    <s v="LALC"/>
    <d v="1899-12-30T08:15:00"/>
    <d v="1899-12-30T12:00:00"/>
    <s v="AC"/>
    <n v="2022"/>
    <m/>
    <x v="2"/>
    <x v="3"/>
    <x v="0"/>
    <m/>
    <m/>
    <m/>
    <m/>
    <m/>
    <n v="45014"/>
  </r>
  <r>
    <d v="2023-03-29T00:00:00"/>
    <d v="1899-12-30T08:00:00"/>
    <m/>
    <n v="1899"/>
    <n v="113194"/>
    <x v="0"/>
    <s v="S10"/>
    <m/>
    <s v="PJ060343"/>
    <s v="SP"/>
    <s v="ARMENTA TREVIÑO ROSARIO NALLELI"/>
    <s v="RAIZE"/>
    <s v="JFL"/>
    <d v="1899-12-30T08:15:00"/>
    <d v="1899-12-30T11:00:00"/>
    <s v="FTP"/>
    <n v="2023"/>
    <m/>
    <x v="2"/>
    <x v="2"/>
    <x v="0"/>
    <m/>
    <m/>
    <m/>
    <m/>
    <m/>
    <n v="45014"/>
  </r>
  <r>
    <d v="2023-03-29T00:00:00"/>
    <d v="1899-12-30T08:15:00"/>
    <m/>
    <n v="1899"/>
    <n v="113177"/>
    <x v="0"/>
    <s v="S130"/>
    <m/>
    <s v="9Z078893"/>
    <s v="GPW195C"/>
    <s v="PEREZ ZARATE JUANITA"/>
    <s v="COROLLA"/>
    <s v="JFL"/>
    <d v="1899-12-30T08:30:00"/>
    <d v="1899-12-30T11:00:00"/>
    <s v="GALC"/>
    <n v="2009"/>
    <m/>
    <x v="2"/>
    <x v="3"/>
    <x v="0"/>
    <m/>
    <m/>
    <m/>
    <m/>
    <m/>
    <n v="45014"/>
  </r>
  <r>
    <d v="2023-03-29T00:00:00"/>
    <d v="1899-12-30T08:15:00"/>
    <m/>
    <n v="835.2"/>
    <n v="113207"/>
    <x v="2"/>
    <s v="DIAG. AIRE ACC NO ENFRÍA CORRECTAMENTE (INTERMITENTE) / DIAG. CHAPA BATEA NO FUNCIONA"/>
    <m/>
    <s v="FM187133"/>
    <s v="FZ1702C"/>
    <s v="SUPER GANADERO Y AGRICOLA DE SAN JOSE SA"/>
    <s v="TACOMA"/>
    <s v="LALC"/>
    <d v="1899-12-30T15:15:00"/>
    <s v="DIAG"/>
    <s v="GALC / JOAM"/>
    <n v="2015"/>
    <m/>
    <x v="2"/>
    <x v="3"/>
    <x v="0"/>
    <m/>
    <m/>
    <m/>
    <m/>
    <m/>
    <n v="45014"/>
  </r>
  <r>
    <d v="2023-03-29T00:00:00"/>
    <d v="1899-12-30T08:15:00"/>
    <m/>
    <n v="3260"/>
    <n v="113214"/>
    <x v="1"/>
    <s v="S180"/>
    <m/>
    <s v="BK007882"/>
    <s v="GRR865C"/>
    <s v="GARCIA MOCTEZUMA ANDRES"/>
    <s v="AVANZA"/>
    <s v="ECAZA"/>
    <d v="1899-12-30T08:30:00"/>
    <d v="1899-12-30T11:00:00"/>
    <s v="CEPE"/>
    <n v="2011"/>
    <m/>
    <x v="2"/>
    <x v="2"/>
    <x v="0"/>
    <m/>
    <m/>
    <m/>
    <m/>
    <m/>
    <n v="45014"/>
  </r>
  <r>
    <d v="2023-03-29T00:00:00"/>
    <d v="1899-12-30T08:30:00"/>
    <m/>
    <n v="0"/>
    <n v="113144"/>
    <x v="2"/>
    <s v="DPOK: INST. ESPEJO RETROVISOR DERECHO"/>
    <m/>
    <s v="K1165866"/>
    <s v="GRC060D"/>
    <s v="MARTINEZ ZARATE EDUARDO"/>
    <s v="YARIS"/>
    <s v="ECAZA"/>
    <d v="1899-12-30T09:15:00"/>
    <d v="1899-12-30T14:00:00"/>
    <s v="CEPE"/>
    <n v="2019"/>
    <m/>
    <x v="2"/>
    <x v="2"/>
    <x v="0"/>
    <m/>
    <m/>
    <m/>
    <m/>
    <m/>
    <n v="45014"/>
  </r>
  <r>
    <d v="2023-03-29T00:00:00"/>
    <d v="1899-12-30T08:45:00"/>
    <m/>
    <n v="2849"/>
    <n v="113150"/>
    <x v="1"/>
    <s v="S90 / A Y B"/>
    <s v="EXPRESS"/>
    <s v="H3052504"/>
    <s v="66L811"/>
    <s v="MARTINEZ GONZALEZ MARTIN"/>
    <s v="PRIUS16-"/>
    <s v="JFL"/>
    <d v="1899-12-30T09:00:00"/>
    <d v="1899-12-30T12:00:00"/>
    <s v="OMRG / AC"/>
    <n v="2017"/>
    <m/>
    <x v="2"/>
    <x v="3"/>
    <x v="0"/>
    <m/>
    <m/>
    <m/>
    <m/>
    <m/>
    <n v="45014"/>
  </r>
  <r>
    <d v="2023-03-29T00:00:00"/>
    <d v="1899-12-30T08:45:00"/>
    <m/>
    <n v="1899"/>
    <n v="113202"/>
    <x v="0"/>
    <s v="S110"/>
    <m/>
    <s v="GS764784"/>
    <s v="GVB920C"/>
    <s v="HERRERA MOLINA MARIA GUADALUPE"/>
    <s v="SIENNA"/>
    <s v="ECAZA"/>
    <d v="1899-12-30T09:00:00"/>
    <d v="1899-12-30T12:00:00"/>
    <s v="GALC"/>
    <n v="2016"/>
    <m/>
    <x v="2"/>
    <x v="2"/>
    <x v="0"/>
    <m/>
    <m/>
    <m/>
    <m/>
    <m/>
    <n v="45014"/>
  </r>
  <r>
    <d v="2023-03-29T00:00:00"/>
    <d v="1899-12-30T08:45:00"/>
    <m/>
    <n v="1899"/>
    <n v="113210"/>
    <x v="0"/>
    <s v="S50"/>
    <m/>
    <s v="K1165469"/>
    <s v="GNN589C"/>
    <s v="METALFRIO SOLUTIONS MEXICO SA DE CV"/>
    <s v="YARIS"/>
    <s v="LALC"/>
    <d v="1899-12-30T09:00:00"/>
    <d v="1899-12-30T12:00:00"/>
    <s v="FTP"/>
    <n v="2019"/>
    <m/>
    <x v="2"/>
    <x v="3"/>
    <x v="0"/>
    <m/>
    <m/>
    <m/>
    <m/>
    <m/>
    <n v="45014"/>
  </r>
  <r>
    <d v="2023-03-29T00:00:00"/>
    <d v="1899-12-30T09:00:00"/>
    <m/>
    <n v="835.2"/>
    <n v="112948"/>
    <x v="3"/>
    <s v="DIAG. RUIDO AL IR EN REVERSA"/>
    <m/>
    <s v="BW067317"/>
    <s v="GVG1886"/>
    <s v="WALLACE ARAIZA MARTA"/>
    <s v="RAV4"/>
    <s v="ECAZA"/>
    <d v="1899-12-30T09:45:00"/>
    <s v="DIAG"/>
    <s v="FTP / JOAM"/>
    <n v="2011"/>
    <m/>
    <x v="2"/>
    <x v="2"/>
    <x v="0"/>
    <m/>
    <m/>
    <m/>
    <m/>
    <m/>
    <n v="45014"/>
  </r>
  <r>
    <d v="2023-03-29T00:00:00"/>
    <d v="1899-12-30T09:00:00"/>
    <m/>
    <n v="0"/>
    <n v="113199"/>
    <x v="3"/>
    <s v="A Y F CON LAVADO (CASA) SNACK: DULCE"/>
    <s v="BIENVENIDA"/>
    <s v="PP005663"/>
    <s v="GXD975E"/>
    <s v="RICO ARANDA ANA KAREN"/>
    <s v="COROLLA"/>
    <s v="JFL"/>
    <d v="1899-12-30T09:15:00"/>
    <d v="1899-12-30T10:15:00"/>
    <s v="OMRG"/>
    <n v="2023"/>
    <m/>
    <x v="2"/>
    <x v="3"/>
    <x v="0"/>
    <m/>
    <m/>
    <m/>
    <m/>
    <m/>
    <n v="45014"/>
  </r>
  <r>
    <d v="2023-03-29T00:00:00"/>
    <d v="1899-12-30T09:00:00"/>
    <m/>
    <n v="4210"/>
    <n v="113224"/>
    <x v="0"/>
    <s v="S380 / A Y B / (CONF, REEMP. DE BALATAS, SE APARTÓ ESPACIO EN TABLERO)"/>
    <m/>
    <s v="F6165271"/>
    <s v="GLC155D"/>
    <s v="SIGMA QUALITY ASSISTANCE SA DE CV"/>
    <s v="HIACE"/>
    <s v="LALC"/>
    <d v="1899-12-30T11:00:00"/>
    <d v="1899-12-30T18:00:00"/>
    <s v="AC"/>
    <n v="2015"/>
    <m/>
    <x v="2"/>
    <x v="3"/>
    <x v="0"/>
    <m/>
    <m/>
    <m/>
    <m/>
    <m/>
    <n v="45014"/>
  </r>
  <r>
    <d v="2023-03-29T00:00:00"/>
    <d v="1899-12-30T09:15:00"/>
    <m/>
    <n v="0"/>
    <n v="112949"/>
    <x v="3"/>
    <s v="INT. G0F"/>
    <s v="CAMPAÑA"/>
    <s v="BW067317"/>
    <s v="GVG1886"/>
    <s v="WALLACE ARAIZA MARTA"/>
    <s v="RAV4"/>
    <s v="ECAZA"/>
    <d v="1899-12-30T11:45:00"/>
    <s v="DIAG"/>
    <s v="FTP"/>
    <n v="2011"/>
    <m/>
    <x v="2"/>
    <x v="3"/>
    <x v="0"/>
    <m/>
    <m/>
    <m/>
    <m/>
    <m/>
    <n v="45014"/>
  </r>
  <r>
    <d v="2023-03-29T00:00:00"/>
    <d v="1899-12-30T09:30:00"/>
    <m/>
    <n v="835.2"/>
    <n v="113131"/>
    <x v="3"/>
    <s v="DIAG. LEYENDA MANTENIENCE EN TABLERO"/>
    <m/>
    <s v="N3007154"/>
    <s v="GRC740E"/>
    <s v="BARAJAS HERNANDEZ MARGARITA"/>
    <s v="AVANZA"/>
    <s v="JFL"/>
    <d v="1899-12-30T10:00:00"/>
    <s v="DIAG"/>
    <s v="GALC / JOAM"/>
    <n v="2022"/>
    <m/>
    <x v="2"/>
    <x v="5"/>
    <x v="1"/>
    <d v="2023-03-29T00:00:00"/>
    <s v="whats"/>
    <s v="si"/>
    <s v="cliente si asistio a la cita pero no abrieron la orden porque el cliente solo tenia dudas de su unidad"/>
    <d v="2023-03-27T00:00:00"/>
    <n v="2"/>
  </r>
  <r>
    <d v="2023-03-29T00:00:00"/>
    <d v="1899-12-30T09:30:00"/>
    <m/>
    <n v="6598"/>
    <n v="113137"/>
    <x v="1"/>
    <s v="S200"/>
    <s v="EXPRESS"/>
    <s v="6M020597"/>
    <s v="GJ02328"/>
    <s v="GRANADOS SALAS GERARDO"/>
    <s v="TACOMA"/>
    <s v="ECAZA"/>
    <d v="1899-12-30T09:45:00"/>
    <d v="1899-12-30T14:00:00"/>
    <s v="OMRG"/>
    <n v="2006"/>
    <m/>
    <x v="2"/>
    <x v="5"/>
    <x v="0"/>
    <m/>
    <m/>
    <m/>
    <m/>
    <m/>
    <n v="45014"/>
  </r>
  <r>
    <d v="2023-03-29T00:00:00"/>
    <d v="1899-12-30T09:30:00"/>
    <m/>
    <n v="1899"/>
    <n v="113176"/>
    <x v="3"/>
    <s v="S10"/>
    <m/>
    <s v="N1328989"/>
    <s v="GT2498C"/>
    <s v="MALTA TEXTO DE MEXICO S.A DE C.V"/>
    <s v="HILUX"/>
    <s v="LALC"/>
    <d v="1899-12-30T10:30:00"/>
    <d v="1899-12-30T14:00:00"/>
    <s v="AC"/>
    <n v="2022"/>
    <m/>
    <x v="2"/>
    <x v="3"/>
    <x v="0"/>
    <m/>
    <m/>
    <m/>
    <m/>
    <m/>
    <n v="45014"/>
  </r>
  <r>
    <d v="2023-03-29T00:00:00"/>
    <d v="1899-12-30T10:00:00"/>
    <m/>
    <n v="3260"/>
    <n v="112964"/>
    <x v="1"/>
    <s v="S60"/>
    <s v="MOVIL SMA"/>
    <s v="MJ026531"/>
    <s v="67L119"/>
    <s v="MOLINA MORFIN JAVIER"/>
    <s v="COROLLA HV"/>
    <s v="LALC"/>
    <s v="MOV"/>
    <s v="SMA"/>
    <s v="CSN"/>
    <n v="2021"/>
    <m/>
    <x v="2"/>
    <x v="3"/>
    <x v="0"/>
    <m/>
    <m/>
    <m/>
    <m/>
    <m/>
    <n v="45014"/>
  </r>
  <r>
    <d v="2023-03-29T00:00:00"/>
    <d v="1899-12-30T10:00:00"/>
    <m/>
    <n v="1899"/>
    <n v="113132"/>
    <x v="1"/>
    <s v="S130"/>
    <s v="EXPRESS"/>
    <s v="ES406813"/>
    <s v="GJF191C"/>
    <s v="ANAYA ARIAS GUILLERMO"/>
    <s v="SIENNA"/>
    <s v="ECAZA"/>
    <d v="1899-12-30T10:45:00"/>
    <d v="1899-12-30T15:45:00"/>
    <s v="OMRG"/>
    <n v="2014"/>
    <m/>
    <x v="2"/>
    <x v="3"/>
    <x v="0"/>
    <m/>
    <m/>
    <m/>
    <m/>
    <m/>
    <n v="45014"/>
  </r>
  <r>
    <d v="2023-03-29T00:00:00"/>
    <d v="1899-12-30T10:00:00"/>
    <m/>
    <n v="3260"/>
    <n v="113156"/>
    <x v="0"/>
    <s v="S120"/>
    <m/>
    <s v="GW488793"/>
    <s v="GMD220D"/>
    <s v="CENTENO CASTILLO VICTOR HUGO"/>
    <s v="RAV4"/>
    <s v="JFL"/>
    <d v="1899-12-30T10:15:00"/>
    <d v="1899-12-30T14:00:00"/>
    <s v="CEPE"/>
    <n v="2016"/>
    <m/>
    <x v="2"/>
    <x v="3"/>
    <x v="0"/>
    <m/>
    <m/>
    <m/>
    <m/>
    <m/>
    <n v="45014"/>
  </r>
  <r>
    <d v="2023-03-29T00:00:00"/>
    <d v="1899-12-30T10:15:00"/>
    <m/>
    <n v="6599"/>
    <n v="113200"/>
    <x v="1"/>
    <s v="S80"/>
    <s v="MOVIL SMA"/>
    <s v="K5675332"/>
    <s v="SP"/>
    <s v="SUSAN ANDREA KOROL"/>
    <s v="RUNNER"/>
    <s v="LALC"/>
    <s v="MOV"/>
    <s v="SMA"/>
    <s v="CSN"/>
    <n v="2019"/>
    <m/>
    <x v="2"/>
    <x v="3"/>
    <x v="0"/>
    <m/>
    <m/>
    <m/>
    <m/>
    <m/>
    <n v="45014"/>
  </r>
  <r>
    <d v="2023-03-29T00:00:00"/>
    <d v="1899-12-30T10:30:00"/>
    <m/>
    <n v="3260"/>
    <n v="113180"/>
    <x v="1"/>
    <s v="S60"/>
    <s v="EXPRESS"/>
    <s v="K1173500"/>
    <s v="GXV315C"/>
    <s v="MARTINEZ MARQUEZ LUIS"/>
    <s v="YARIS"/>
    <s v="JFL"/>
    <d v="1899-12-30T11:15:00"/>
    <d v="1899-12-30T16:00:00"/>
    <s v="OMRG"/>
    <n v="2019"/>
    <m/>
    <x v="2"/>
    <x v="3"/>
    <x v="0"/>
    <m/>
    <m/>
    <m/>
    <m/>
    <m/>
    <n v="45014"/>
  </r>
  <r>
    <d v="2023-03-29T00:00:00"/>
    <d v="1899-12-30T10:30:00"/>
    <m/>
    <n v="0"/>
    <n v="113188"/>
    <x v="2"/>
    <s v="REEMP. BANDA ACC"/>
    <m/>
    <s v="G1447998"/>
    <s v="GRV141B"/>
    <s v="MARTINEZ ESQUIVEL MA SOLEDAD"/>
    <s v="YARIS"/>
    <s v="ECAZA"/>
    <d v="1899-12-30T12:00:00"/>
    <d v="1899-12-30T16:00:00"/>
    <s v="GALC"/>
    <n v="2016"/>
    <m/>
    <x v="2"/>
    <x v="3"/>
    <x v="0"/>
    <m/>
    <m/>
    <m/>
    <m/>
    <m/>
    <n v="45014"/>
  </r>
  <r>
    <d v="2023-03-29T00:00:00"/>
    <d v="1899-12-30T11:00:00"/>
    <m/>
    <n v="3260"/>
    <n v="112518"/>
    <x v="1"/>
    <s v="S140"/>
    <s v="EXPRESS"/>
    <s v="H1015751"/>
    <s v="GGE754E"/>
    <s v="CONSOLACION OJEDA"/>
    <s v="YARIS"/>
    <s v="JFL"/>
    <d v="1899-12-30T12:00:00"/>
    <d v="1899-12-30T17:00:00"/>
    <s v="OMRG"/>
    <n v="2017"/>
    <m/>
    <x v="2"/>
    <x v="3"/>
    <x v="0"/>
    <m/>
    <m/>
    <m/>
    <m/>
    <m/>
    <n v="45014"/>
  </r>
  <r>
    <d v="2023-03-29T00:00:00"/>
    <d v="1899-12-30T11:00:00"/>
    <m/>
    <n v="1899"/>
    <n v="112959"/>
    <x v="1"/>
    <s v="S170"/>
    <s v="MOVIL SMA"/>
    <s v="8K032387"/>
    <s v="GMD147C"/>
    <s v="VELAZQUEZ VAZQUEZ JOSE MANUEL"/>
    <s v="FJ"/>
    <s v="LALC"/>
    <s v="MOV"/>
    <s v="SMA"/>
    <s v="CSN"/>
    <n v="2008"/>
    <m/>
    <x v="2"/>
    <x v="3"/>
    <x v="0"/>
    <m/>
    <m/>
    <m/>
    <m/>
    <m/>
    <n v="45014"/>
  </r>
  <r>
    <d v="2023-03-29T00:00:00"/>
    <d v="1899-12-30T11:00:00"/>
    <m/>
    <n v="835.2"/>
    <n v="113178"/>
    <x v="1"/>
    <s v="DIAG. RUIDO EN LLANTA IZQ"/>
    <m/>
    <s v="PP010386"/>
    <s v="SP"/>
    <s v="TOVAR PAREDES DANIEL"/>
    <s v="COROLLA"/>
    <s v="ECAZA"/>
    <d v="1899-12-30T12:30:00"/>
    <s v="DIAG"/>
    <s v="FTP / JOAM"/>
    <n v="2023"/>
    <m/>
    <x v="2"/>
    <x v="5"/>
    <x v="0"/>
    <m/>
    <m/>
    <m/>
    <m/>
    <m/>
    <n v="45014"/>
  </r>
  <r>
    <d v="2023-03-29T00:00:00"/>
    <d v="1899-12-30T11:15:00"/>
    <m/>
    <n v="0"/>
    <n v="113195"/>
    <x v="1"/>
    <s v="A Y F CON LAVADO (ANDREA)"/>
    <s v="BIENVENIDA"/>
    <s v="PP010386"/>
    <s v="SP"/>
    <s v="TOVAR PAREDES DANIEL"/>
    <s v="COROLLA"/>
    <s v="ECAZA"/>
    <d v="1899-12-30T11:45:00"/>
    <s v="DIAG"/>
    <s v="OMRG"/>
    <n v="2023"/>
    <m/>
    <x v="2"/>
    <x v="3"/>
    <x v="0"/>
    <m/>
    <m/>
    <m/>
    <m/>
    <m/>
    <n v="45014"/>
  </r>
  <r>
    <d v="2023-03-29T00:00:00"/>
    <d v="1899-12-30T11:15:00"/>
    <m/>
    <n v="0"/>
    <n v="113205"/>
    <x v="1"/>
    <s v="INSP. C0R"/>
    <s v="MOVIL SMA / CAMPAÑA"/>
    <s v="8K032387"/>
    <s v="GMD147C"/>
    <s v="VELAZQUEZ VAZQUEZ JOSE MANUEL"/>
    <s v="FJ"/>
    <s v="LALC"/>
    <s v="MOV"/>
    <s v="SMA"/>
    <s v="CSN"/>
    <n v="2008"/>
    <m/>
    <x v="2"/>
    <x v="3"/>
    <x v="0"/>
    <m/>
    <m/>
    <m/>
    <m/>
    <m/>
    <n v="45014"/>
  </r>
  <r>
    <d v="2023-03-29T00:00:00"/>
    <d v="1899-12-30T11:30:00"/>
    <m/>
    <n v="5330"/>
    <n v="112971"/>
    <x v="2"/>
    <s v="S40"/>
    <s v="EXPRESS"/>
    <s v="MK017561"/>
    <s v="GHY857E"/>
    <s v="RODRIGUEZ VALENCIA MARIA EUGENIA"/>
    <s v="AVANZA"/>
    <s v="ECAZA"/>
    <d v="1899-12-30T12:30:00"/>
    <d v="1899-12-30T16:00:00"/>
    <s v="OMRG"/>
    <n v="2021"/>
    <m/>
    <x v="2"/>
    <x v="3"/>
    <x v="0"/>
    <m/>
    <m/>
    <m/>
    <m/>
    <m/>
    <n v="45014"/>
  </r>
  <r>
    <d v="2023-03-29T00:00:00"/>
    <d v="1899-12-30T11:30:00"/>
    <m/>
    <n v="5140"/>
    <n v="113066"/>
    <x v="1"/>
    <s v="S100"/>
    <m/>
    <s v="L3126545"/>
    <s v="68L766"/>
    <s v="MEDINA OLIVEROS JOSE ANGEL"/>
    <s v="PRIUS16-"/>
    <s v="JFL"/>
    <d v="1899-12-30T11:45:00"/>
    <d v="1899-12-30T14:00:00"/>
    <s v="CEPE"/>
    <n v="2020"/>
    <m/>
    <x v="2"/>
    <x v="3"/>
    <x v="0"/>
    <m/>
    <m/>
    <m/>
    <m/>
    <m/>
    <n v="45014"/>
  </r>
  <r>
    <d v="2023-03-29T00:00:00"/>
    <d v="1899-12-30T11:30:00"/>
    <m/>
    <n v="3260"/>
    <n v="113092"/>
    <x v="1"/>
    <s v="S20"/>
    <s v="MOVIL SMA"/>
    <s v="N3002270"/>
    <s v="UPL127F"/>
    <s v="YAñEZ CHAVEZ MICAELA"/>
    <s v="AVANZA"/>
    <s v="LALC"/>
    <s v="MOV"/>
    <s v="SMA"/>
    <s v="CSN"/>
    <n v="2022"/>
    <m/>
    <x v="2"/>
    <x v="3"/>
    <x v="0"/>
    <m/>
    <m/>
    <m/>
    <m/>
    <m/>
    <n v="45014"/>
  </r>
  <r>
    <d v="2023-03-29T00:00:00"/>
    <d v="1899-12-30T11:45:00"/>
    <m/>
    <n v="1899"/>
    <n v="113094"/>
    <x v="1"/>
    <s v="S10"/>
    <s v="MOVIL SMA"/>
    <s v="NW266800"/>
    <s v="SP"/>
    <s v="YAÑEZ CHAVEZ MICAELA"/>
    <s v="RAV4"/>
    <s v="LALC"/>
    <s v="MOV"/>
    <s v="SMA"/>
    <s v="CSN"/>
    <n v="2022"/>
    <m/>
    <x v="2"/>
    <x v="3"/>
    <x v="0"/>
    <m/>
    <m/>
    <m/>
    <m/>
    <m/>
    <n v="45014"/>
  </r>
  <r>
    <d v="2023-03-29T00:00:00"/>
    <d v="1899-12-30T12:00:00"/>
    <m/>
    <n v="0"/>
    <s v="T-143301"/>
    <x v="1"/>
    <s v="INST. TOMA DE AGUA Y REEMP. DE ANTICONGELANTE"/>
    <s v="MOVIL SMA"/>
    <n v="75034165"/>
    <s v="GVP059D"/>
    <s v="INSTITUTO MARIA DEL REFUGIO"/>
    <s v="YARIS"/>
    <s v="JFL"/>
    <s v="MOV"/>
    <s v="SMA"/>
    <s v="CSN"/>
    <n v="2007"/>
    <m/>
    <x v="2"/>
    <x v="0"/>
    <x v="0"/>
    <m/>
    <m/>
    <m/>
    <m/>
    <m/>
    <n v="45014"/>
  </r>
  <r>
    <d v="2023-03-29T00:00:00"/>
    <d v="1899-12-30T12:00:00"/>
    <m/>
    <n v="0"/>
    <s v="P-142461"/>
    <x v="1"/>
    <s v="A Y F CON LAVADO (ERNESTO)"/>
    <s v="BIENVENIDA"/>
    <s v="P0009740"/>
    <s v="SP"/>
    <s v="GUERRERO HERRERA MAYRA"/>
    <s v="YARIS"/>
    <s v="ECAZA"/>
    <d v="1899-12-30T12:15:00"/>
    <d v="1899-12-30T13:15:00"/>
    <s v="OMRG"/>
    <n v="2023"/>
    <m/>
    <x v="2"/>
    <x v="0"/>
    <x v="0"/>
    <m/>
    <m/>
    <m/>
    <m/>
    <m/>
    <n v="45014"/>
  </r>
  <r>
    <d v="2023-03-29T00:00:00"/>
    <d v="1899-12-30T12:15:00"/>
    <m/>
    <n v="0"/>
    <n v="113081"/>
    <x v="1"/>
    <s v="A Y F CON LAVADO (RAFAEL)"/>
    <s v="BIENVENIDA SMA"/>
    <s v="P0430512"/>
    <s v="SP"/>
    <s v="TOYOTA FINANCIAL SERVICES DE MEXICO S.A D"/>
    <s v="HILUX"/>
    <s v="LALC"/>
    <s v="BIENV"/>
    <s v="SMA"/>
    <s v="CSN"/>
    <n v="2023"/>
    <m/>
    <x v="2"/>
    <x v="3"/>
    <x v="0"/>
    <m/>
    <m/>
    <m/>
    <m/>
    <m/>
    <n v="45014"/>
  </r>
  <r>
    <d v="2023-03-29T00:00:00"/>
    <d v="1899-12-30T12:30:00"/>
    <m/>
    <n v="2849"/>
    <n v="113215"/>
    <x v="0"/>
    <s v="S130 / A Y B (V.C.)"/>
    <m/>
    <s v="M0421497"/>
    <s v="GP8410C"/>
    <s v="COMAGRICEN SA DE CV"/>
    <s v="HILUX"/>
    <s v="LALC"/>
    <d v="1899-12-30T13:15:00"/>
    <d v="1899-12-30T16:00:00"/>
    <s v="CEPE"/>
    <n v="2021"/>
    <m/>
    <x v="2"/>
    <x v="3"/>
    <x v="0"/>
    <m/>
    <m/>
    <m/>
    <m/>
    <m/>
    <n v="45014"/>
  </r>
  <r>
    <d v="2023-03-29T00:00:00"/>
    <d v="1899-12-30T12:30:00"/>
    <m/>
    <n v="1899"/>
    <n v="113229"/>
    <x v="3"/>
    <s v="S130"/>
    <s v="EXPRESS"/>
    <s v="GS742025"/>
    <s v="GNY853D"/>
    <s v="COLEGIO VILLAGRAN AC"/>
    <s v="SIENNA"/>
    <s v="JFL"/>
    <d v="1899-12-30T13:45:00"/>
    <d v="1899-12-30T16:00:00"/>
    <s v="OMRG"/>
    <n v="2016"/>
    <m/>
    <x v="2"/>
    <x v="2"/>
    <x v="0"/>
    <m/>
    <m/>
    <m/>
    <m/>
    <m/>
    <n v="45014"/>
  </r>
  <r>
    <d v="2023-03-29T00:00:00"/>
    <d v="1899-12-30T13:00:00"/>
    <m/>
    <n v="0"/>
    <n v="113216"/>
    <x v="0"/>
    <s v="A Y F CON LAVADO (PABLO)"/>
    <s v="BIENVENIDA"/>
    <s v="NS130939"/>
    <s v="G000000"/>
    <s v="CORONA TABARES BENJAMIN"/>
    <s v="SIENNA"/>
    <s v="ECAZA"/>
    <d v="1899-12-30T13:15:00"/>
    <d v="1899-12-30T16:00:00"/>
    <s v="CEPE"/>
    <n v="2022"/>
    <m/>
    <x v="2"/>
    <x v="5"/>
    <x v="0"/>
    <m/>
    <m/>
    <m/>
    <m/>
    <m/>
    <n v="45014"/>
  </r>
  <r>
    <d v="2023-03-29T00:00:00"/>
    <d v="1899-12-30T13:30:00"/>
    <m/>
    <n v="1899"/>
    <n v="113064"/>
    <x v="2"/>
    <s v="S130"/>
    <s v="EXPRESS"/>
    <s v="GU221255"/>
    <s v="GNH131C"/>
    <s v="ORTEGA HERNANDEZ ALEJANDRO"/>
    <s v="CAMRY"/>
    <s v="LALC"/>
    <d v="1899-12-30T14:45:00"/>
    <d v="1899-12-30T17:00:00"/>
    <s v="OMRG"/>
    <n v="2016"/>
    <m/>
    <x v="2"/>
    <x v="3"/>
    <x v="0"/>
    <m/>
    <m/>
    <m/>
    <m/>
    <m/>
    <n v="45014"/>
  </r>
  <r>
    <d v="2023-03-29T00:00:00"/>
    <d v="1899-12-30T14:00:00"/>
    <m/>
    <n v="0"/>
    <n v="113129"/>
    <x v="3"/>
    <s v="A Y F CON LAVADO (ANDREA)"/>
    <s v="BIENVENIDA"/>
    <s v="PP005410"/>
    <s v="SP"/>
    <s v="KYOHO TOYOTSU MEXICO SA DE CV"/>
    <s v="COROLLA"/>
    <s v="LALC"/>
    <d v="1899-12-30T14:15:00"/>
    <d v="1899-12-30T18:00:00"/>
    <s v="OMRG"/>
    <n v="2023"/>
    <m/>
    <x v="2"/>
    <x v="5"/>
    <x v="4"/>
    <d v="2023-03-29T00:00:00"/>
    <s v="whats"/>
    <s v="si"/>
    <s v="Cliente reprogramara la cita ya que por temas de traajo la unidad no pudo llegar, en espera de confirmar fecha para reagendar el servicio"/>
    <d v="2023-03-28T00:00:00"/>
    <n v="1"/>
  </r>
  <r>
    <d v="2023-03-29T00:00:00"/>
    <d v="1899-12-30T14:30:00"/>
    <m/>
    <n v="0"/>
    <n v="113157"/>
    <x v="0"/>
    <s v="A Y F CON LAVADO (PABLO)"/>
    <s v="BIENVENIDA"/>
    <s v="PJ066654"/>
    <s v="SP"/>
    <s v="CINCO SANDOVAL MARCO VINICIO"/>
    <s v="RAIZE"/>
    <s v="JFL"/>
    <d v="1899-12-30T14:45:00"/>
    <d v="1899-12-30T18:00:00"/>
    <s v="GALC"/>
    <n v="2023"/>
    <m/>
    <x v="2"/>
    <x v="3"/>
    <x v="0"/>
    <m/>
    <m/>
    <m/>
    <m/>
    <m/>
    <n v="45014"/>
  </r>
  <r>
    <d v="2023-03-29T00:00:00"/>
    <d v="1899-12-30T15:00:00"/>
    <m/>
    <n v="835.2"/>
    <n v="113204"/>
    <x v="0"/>
    <s v="DIAG. RUIDO EN BALATAS TRASERAS (UNIDAD NUEVA, ATENDER POR GARANTÍA TAMBIÉN REALIZARÁ EVENTO DE BIENVENIDA)"/>
    <m/>
    <s v="GS736652"/>
    <s v="GPU419D"/>
    <s v="BACA ROMERO GILBERTO"/>
    <s v="SIENNA"/>
    <s v="JFL"/>
    <d v="1899-12-30T15:30:00"/>
    <s v="DIAG"/>
    <s v="FTP / JOAM"/>
    <n v="2016"/>
    <m/>
    <x v="2"/>
    <x v="3"/>
    <x v="0"/>
    <m/>
    <m/>
    <m/>
    <m/>
    <m/>
    <n v="45014"/>
  </r>
  <r>
    <d v="2023-03-29T00:00:00"/>
    <d v="1899-12-30T15:00:00"/>
    <m/>
    <n v="1899"/>
    <n v="113230"/>
    <x v="1"/>
    <s v="S130"/>
    <m/>
    <s v="JP778165"/>
    <s v="GSZ141D"/>
    <s v="GONZALEZ OLIVO VERONICA"/>
    <s v="COROLLA"/>
    <s v="ECAZA"/>
    <d v="1899-12-30T16:00:00"/>
    <d v="1899-12-30T18:00:00"/>
    <s v="CEPE"/>
    <n v="2018"/>
    <m/>
    <x v="2"/>
    <x v="1"/>
    <x v="0"/>
    <m/>
    <m/>
    <m/>
    <m/>
    <m/>
    <n v="45014"/>
  </r>
  <r>
    <d v="2023-03-29T00:00:00"/>
    <d v="1899-12-30T15:30:00"/>
    <m/>
    <n v="6599"/>
    <n v="113197"/>
    <x v="1"/>
    <s v="S80"/>
    <s v="EXPRESS"/>
    <s v="K1149032"/>
    <s v="GWA172D"/>
    <s v="COMPRAVENTA DE ALIMENTOS GRANOS Y FORRAJE"/>
    <s v="YARIS"/>
    <s v="JFL"/>
    <d v="1899-12-30T16:00:00"/>
    <d v="1899-12-30T18:00:00"/>
    <s v="OMRG"/>
    <n v="2019"/>
    <m/>
    <x v="2"/>
    <x v="3"/>
    <x v="0"/>
    <m/>
    <m/>
    <m/>
    <m/>
    <m/>
    <n v="45014"/>
  </r>
  <r>
    <d v="2023-03-30T00:00:00"/>
    <d v="1899-12-30T07:30:00"/>
    <m/>
    <n v="5330"/>
    <n v="13292"/>
    <x v="0"/>
    <s v="S120"/>
    <m/>
    <s v="K1165096"/>
    <s v="GKD964C"/>
    <s v="COMERCIO AL DETALLE PARA GUANAJUATO"/>
    <s v="YARIS"/>
    <s v="LALC"/>
    <d v="1899-12-30T08:00:00"/>
    <d v="1899-12-30T12:00:00"/>
    <s v="CAAA"/>
    <n v="2019"/>
    <m/>
    <x v="3"/>
    <x v="0"/>
    <x v="0"/>
    <m/>
    <m/>
    <m/>
    <m/>
    <m/>
    <n v="45015"/>
  </r>
  <r>
    <d v="2023-03-30T00:00:00"/>
    <d v="1899-12-30T07:45:00"/>
    <m/>
    <n v="6598"/>
    <n v="113289"/>
    <x v="3"/>
    <s v="S200"/>
    <m/>
    <s v="DS110549"/>
    <s v="GGA671E"/>
    <s v="LOPEZ CANCHOLA CHRISTIAN"/>
    <s v="HIGHLANDER"/>
    <s v="JFL"/>
    <d v="1899-12-30T12:00:00"/>
    <d v="1899-12-30T18:00:00"/>
    <s v="AC"/>
    <n v="2013"/>
    <m/>
    <x v="2"/>
    <x v="1"/>
    <x v="5"/>
    <d v="2023-03-30T00:00:00"/>
    <s v="whats"/>
    <s v="si"/>
    <s v="Se presento un imprevisyto al cliente y solicitareprogramacion para el viernes 31/03 folio de reprogramacion 113298"/>
    <d v="2023-03-29T00:00:00"/>
    <n v="1"/>
  </r>
  <r>
    <d v="2023-03-30T00:00:00"/>
    <d v="1899-12-30T08:00:00"/>
    <m/>
    <n v="1899"/>
    <n v="112993"/>
    <x v="1"/>
    <s v="S10     "/>
    <s v="EXPRESS"/>
    <s v="NU717377"/>
    <s v="SP"/>
    <s v="RC TOOLS SA DE CV"/>
    <s v="CAMRY"/>
    <s v="LALC"/>
    <d v="1899-12-30T08:30:00"/>
    <d v="1899-12-30T12:45:00"/>
    <s v="OMRG"/>
    <n v="2022"/>
    <m/>
    <x v="3"/>
    <x v="3"/>
    <x v="0"/>
    <m/>
    <m/>
    <m/>
    <m/>
    <m/>
    <n v="45015"/>
  </r>
  <r>
    <d v="2023-03-30T00:00:00"/>
    <d v="1899-12-30T08:00:00"/>
    <m/>
    <n v="0"/>
    <n v="113139"/>
    <x v="2"/>
    <s v="REEMPLAZO FLECHA LADO IZQUIERDO/ ALINEACIÓN"/>
    <m/>
    <s v="FW220032"/>
    <s v="GVA534C"/>
    <s v="MEJIA QUINTANA JUAN ALBERTO"/>
    <s v="RAV4"/>
    <s v="ECAZA"/>
    <d v="1899-12-30T09:00:00"/>
    <d v="1899-12-30T12:45:00"/>
    <s v="GALC/GALC"/>
    <n v="2015"/>
    <m/>
    <x v="3"/>
    <x v="2"/>
    <x v="0"/>
    <m/>
    <m/>
    <m/>
    <m/>
    <m/>
    <n v="45015"/>
  </r>
  <r>
    <d v="2023-03-30T00:00:00"/>
    <d v="1899-12-30T08:00:00"/>
    <m/>
    <n v="5273"/>
    <n v="113231"/>
    <x v="2"/>
    <s v="S130 , CAMBIO DE BALATAS DELANTERAS"/>
    <m/>
    <s v="HP711582"/>
    <s v="GYC318B"/>
    <s v="JUAREZ GUTIERREZ LETICIA"/>
    <s v="COROLLA"/>
    <s v="JFL"/>
    <d v="1899-12-30T08:15:00"/>
    <d v="1899-12-30T13:45:00"/>
    <s v="AC/AC"/>
    <n v="2017"/>
    <m/>
    <x v="3"/>
    <x v="3"/>
    <x v="0"/>
    <m/>
    <m/>
    <m/>
    <m/>
    <m/>
    <n v="45015"/>
  </r>
  <r>
    <d v="2023-03-30T00:00:00"/>
    <d v="1899-12-30T08:15:00"/>
    <m/>
    <n v="1899"/>
    <n v="113241"/>
    <x v="2"/>
    <s v="S50"/>
    <s v="EXPRESS"/>
    <s v="MK016642"/>
    <s v="GNV667D"/>
    <s v="MARTINEZ HERNANEZ ELIZABETH"/>
    <s v="AVANZA"/>
    <s v="ECAZA"/>
    <d v="1899-12-30T09:00:00"/>
    <d v="1899-12-30T12:30:00"/>
    <s v="OMRG"/>
    <n v="2021"/>
    <m/>
    <x v="3"/>
    <x v="5"/>
    <x v="3"/>
    <d v="2023-03-31T00:00:00"/>
    <s v="Llamada y Whats"/>
    <s v="VISTO (WHATS)"/>
    <s v="No contesta las llamadas se le dejo mensaje en whats para ver si se puede reporgranar la cita "/>
    <d v="2023-03-29T00:00:00"/>
    <n v="1"/>
  </r>
  <r>
    <d v="2023-03-30T00:00:00"/>
    <d v="1899-12-30T08:15:00"/>
    <m/>
    <n v="1899"/>
    <n v="113254"/>
    <x v="1"/>
    <s v="S150"/>
    <m/>
    <s v="LK005899"/>
    <s v="GWB783D"/>
    <s v="TRRI SA DE CV"/>
    <s v="AVANZA"/>
    <s v="JFL"/>
    <d v="1899-12-30T08:30:00"/>
    <d v="1899-12-30T16:45:00"/>
    <s v="FTP"/>
    <n v="2020"/>
    <m/>
    <x v="3"/>
    <x v="3"/>
    <x v="0"/>
    <m/>
    <m/>
    <m/>
    <m/>
    <m/>
    <n v="45015"/>
  </r>
  <r>
    <d v="2023-03-30T00:00:00"/>
    <d v="1899-12-30T08:15:00"/>
    <m/>
    <n v="0"/>
    <n v="113279"/>
    <x v="0"/>
    <s v="INST. DE FILTRO BATERIA HIBRIDA /LIMPIEZA DE DUCTOS"/>
    <m/>
    <s v="MJ001519"/>
    <s v="65L550"/>
    <s v="AGUILARES SPR DE RL"/>
    <s v="COROLLA HV"/>
    <s v="LALC"/>
    <d v="1899-12-30T09:00:00"/>
    <d v="1899-12-30T11:15:00"/>
    <s v="FTP/FTP"/>
    <n v="2021"/>
    <m/>
    <x v="3"/>
    <x v="3"/>
    <x v="0"/>
    <m/>
    <m/>
    <m/>
    <m/>
    <m/>
    <n v="45015"/>
  </r>
  <r>
    <d v="2023-03-30T00:00:00"/>
    <d v="1899-12-30T08:30:00"/>
    <m/>
    <n v="4210"/>
    <n v="113103"/>
    <x v="1"/>
    <s v="S20 /A Y B"/>
    <s v="EXPRESS"/>
    <s v="N3185100"/>
    <s v="68L938"/>
    <s v="OLIVER ALVAREZ SERGIO EDGAR"/>
    <s v="PRIUS16-"/>
    <s v="JFL"/>
    <d v="1899-12-30T08:45:00"/>
    <d v="1899-12-30T12:30:00"/>
    <s v="OMRG/CAAA"/>
    <n v="2022"/>
    <m/>
    <x v="3"/>
    <x v="3"/>
    <x v="0"/>
    <m/>
    <m/>
    <m/>
    <m/>
    <m/>
    <n v="45015"/>
  </r>
  <r>
    <d v="2023-03-30T00:00:00"/>
    <d v="1899-12-30T08:30:00"/>
    <m/>
    <n v="1899"/>
    <n v="113158"/>
    <x v="0"/>
    <s v="S70"/>
    <m/>
    <s v="H1046961"/>
    <s v="GSV207C"/>
    <s v="GUTIERREZ VILLALOBOS JOSE MARCELINO"/>
    <s v="YARIS"/>
    <s v="ECAZA"/>
    <d v="1899-12-30T08:45:00"/>
    <d v="1899-12-30T12:30:00"/>
    <s v="CEPE"/>
    <n v="2017"/>
    <m/>
    <x v="3"/>
    <x v="4"/>
    <x v="0"/>
    <m/>
    <m/>
    <m/>
    <m/>
    <m/>
    <n v="45015"/>
  </r>
  <r>
    <d v="2023-03-30T00:00:00"/>
    <d v="1899-12-30T08:45:00"/>
    <m/>
    <n v="3260"/>
    <n v="113164"/>
    <x v="0"/>
    <s v="S140"/>
    <m/>
    <s v="G0164798"/>
    <s v="GC3540B"/>
    <s v="MADRIGAL CAMPOS JOSE LUIS"/>
    <s v="HILUX"/>
    <s v="ECAZA"/>
    <d v="1899-12-30T09:00:00"/>
    <d v="1899-12-30T12:00:00"/>
    <s v="CEPE"/>
    <n v="2016"/>
    <m/>
    <x v="3"/>
    <x v="3"/>
    <x v="0"/>
    <m/>
    <m/>
    <m/>
    <m/>
    <m/>
    <n v="45015"/>
  </r>
  <r>
    <d v="2023-03-30T00:00:00"/>
    <d v="1899-12-30T09:00:00"/>
    <m/>
    <n v="1899"/>
    <n v="113286"/>
    <x v="0"/>
    <s v="S170"/>
    <m/>
    <s v="K0186533"/>
    <s v="GR9444B"/>
    <s v="FGASGRO MEX S. DE RL"/>
    <s v="HILUX"/>
    <s v="JFL"/>
    <d v="1899-12-30T09:15:00"/>
    <d v="1899-12-30T12:15:00"/>
    <s v="CAAA"/>
    <n v="2019"/>
    <m/>
    <x v="3"/>
    <x v="3"/>
    <x v="0"/>
    <m/>
    <m/>
    <m/>
    <m/>
    <m/>
    <n v="45015"/>
  </r>
  <r>
    <d v="2023-03-30T00:00:00"/>
    <d v="1899-12-30T09:00:00"/>
    <m/>
    <n v="3260"/>
    <n v="113017"/>
    <x v="2"/>
    <s v="S140"/>
    <s v="EXPRESS"/>
    <s v="J3601506"/>
    <s v="65L298"/>
    <s v="VARGAS HERNANDEZ MARIAZELL"/>
    <s v="PRIUS16-"/>
    <s v="ECAZA"/>
    <d v="1899-12-30T09:30:00"/>
    <d v="1899-12-30T12:00:00"/>
    <s v="OMRG"/>
    <n v="2018"/>
    <m/>
    <x v="3"/>
    <x v="4"/>
    <x v="3"/>
    <d v="2023-03-30T00:00:00"/>
    <s v="Llamada"/>
    <s v="si"/>
    <s v="CANCELO LA CITA , POR QUE LE PRESTO SU UNIDAD A UNO DE SUS CLIENTES"/>
    <d v="2023-03-22T00:00:00"/>
    <n v="8"/>
  </r>
  <r>
    <d v="2023-03-30T00:00:00"/>
    <d v="1899-12-30T09:00:00"/>
    <m/>
    <n v="2849"/>
    <n v="113190"/>
    <x v="1"/>
    <s v="S130/A Y B"/>
    <m/>
    <s v="GW464975"/>
    <s v="GVD654C"/>
    <s v="MOLINA LICEA MA ARTEMIA"/>
    <s v="RAV4"/>
    <s v="LALC"/>
    <d v="1899-12-30T09:30:00"/>
    <d v="1899-12-30T15:45:00"/>
    <s v="OMRG/CAAA"/>
    <n v="2016"/>
    <m/>
    <x v="3"/>
    <x v="3"/>
    <x v="0"/>
    <m/>
    <m/>
    <m/>
    <m/>
    <m/>
    <n v="45015"/>
  </r>
  <r>
    <d v="2023-03-30T00:00:00"/>
    <d v="1899-12-30T09:30:00"/>
    <m/>
    <n v="4210"/>
    <n v="113209"/>
    <x v="1"/>
    <s v="S20/ AY B/CAMBIO DE ACEITE DE TRANSMICIÓN"/>
    <m/>
    <s v="LJ019836"/>
    <s v="69L522"/>
    <s v="GSR LOGISTICA SA DE CV"/>
    <s v="COROLLA HV"/>
    <s v="LALC"/>
    <d v="1899-12-30T10:00:00"/>
    <d v="1899-12-30T16:30:00"/>
    <s v="OMRG/CAAA/FTP"/>
    <n v="2020"/>
    <m/>
    <x v="3"/>
    <x v="3"/>
    <x v="0"/>
    <m/>
    <m/>
    <m/>
    <m/>
    <m/>
    <n v="45015"/>
  </r>
  <r>
    <d v="2023-03-30T00:00:00"/>
    <d v="1899-12-30T09:30:00"/>
    <m/>
    <n v="1899"/>
    <n v="113239"/>
    <x v="3"/>
    <s v="S50"/>
    <s v="EXPRESS"/>
    <s v="K1161267"/>
    <s v="GS2817C"/>
    <s v="SUASTE RICO MARTINA ELIZABETH"/>
    <s v="YARIS"/>
    <s v="ECAZA"/>
    <d v="1899-12-30T10:00:00"/>
    <d v="1899-12-30T12:30:00"/>
    <s v="OMRG"/>
    <n v="2019"/>
    <m/>
    <x v="3"/>
    <x v="3"/>
    <x v="0"/>
    <m/>
    <m/>
    <m/>
    <m/>
    <m/>
    <n v="45015"/>
  </r>
  <r>
    <d v="2023-03-30T00:00:00"/>
    <d v="1899-12-30T10:00:00"/>
    <m/>
    <n v="5330"/>
    <n v="113133"/>
    <x v="3"/>
    <s v="S120"/>
    <m/>
    <s v="GY146850"/>
    <s v="GXR608B"/>
    <s v="MATEHUALA DIAZ MARIA LUISA"/>
    <s v="YARIS R"/>
    <s v="ECAZA"/>
    <d v="1899-12-30T10:15:00"/>
    <d v="1899-12-30T14:00:00"/>
    <s v="AC"/>
    <n v="2016"/>
    <m/>
    <x v="3"/>
    <x v="3"/>
    <x v="0"/>
    <m/>
    <m/>
    <m/>
    <m/>
    <m/>
    <n v="45015"/>
  </r>
  <r>
    <d v="2023-03-30T00:00:00"/>
    <d v="1899-12-30T10:00:00"/>
    <m/>
    <n v="5140"/>
    <n v="113251"/>
    <x v="0"/>
    <s v="S200"/>
    <s v="EXPRESS"/>
    <s v="L3108521"/>
    <s v="65L645"/>
    <s v="MARQUESADA CELULAR S. DE R.L. DE C.V."/>
    <s v="PRIUS16-"/>
    <s v="LALC"/>
    <d v="1899-12-30T10:30:00"/>
    <d v="1899-12-30T13:00:00"/>
    <s v="OMRG"/>
    <n v="2020"/>
    <m/>
    <x v="3"/>
    <x v="2"/>
    <x v="0"/>
    <m/>
    <m/>
    <m/>
    <m/>
    <m/>
    <n v="45015"/>
  </r>
  <r>
    <d v="2023-03-30T00:00:00"/>
    <d v="1899-12-30T10:00:00"/>
    <m/>
    <n v="3260"/>
    <n v="113258"/>
    <x v="0"/>
    <s v="S20"/>
    <m/>
    <s v="N3005208"/>
    <s v="68L316"/>
    <s v="ESPINOZA VAZQUEZ ALMA LIDIA"/>
    <s v="COROLLA HV"/>
    <s v="JFL"/>
    <d v="1899-12-30T10:15:00"/>
    <d v="1899-12-30T13:00:00"/>
    <s v="FTP"/>
    <n v="2022"/>
    <m/>
    <x v="3"/>
    <x v="2"/>
    <x v="0"/>
    <m/>
    <m/>
    <m/>
    <m/>
    <m/>
    <n v="45015"/>
  </r>
  <r>
    <d v="2023-03-30T00:00:00"/>
    <d v="1899-12-30T10:30:00"/>
    <m/>
    <n v="5330"/>
    <n v="113248"/>
    <x v="2"/>
    <s v="S120"/>
    <s v="EXPRESS"/>
    <s v="E1430791"/>
    <s v="GVD188C"/>
    <s v="AYALA OJEDA LUIS ENRIQUE"/>
    <s v="YARIS"/>
    <s v="JFL"/>
    <d v="1899-12-30T11:00:00"/>
    <d v="1899-12-30T14:00:00"/>
    <s v="OMRG"/>
    <n v="2014"/>
    <m/>
    <x v="3"/>
    <x v="3"/>
    <x v="0"/>
    <m/>
    <m/>
    <m/>
    <m/>
    <m/>
    <n v="45015"/>
  </r>
  <r>
    <d v="2023-03-30T00:00:00"/>
    <d v="1899-12-30T10:30:00"/>
    <m/>
    <n v="70"/>
    <n v="113274"/>
    <x v="1"/>
    <s v="INST. FILTRO AIRE DE MOTOR"/>
    <m/>
    <s v="LP078276"/>
    <s v="GNJ102D"/>
    <s v="ARIZA FRANCO GERARDO"/>
    <s v="COROLLA"/>
    <s v="LALC"/>
    <d v="1899-12-30T11:00:00"/>
    <d v="1899-12-30T16:15:00"/>
    <s v="FTP"/>
    <n v="2020"/>
    <m/>
    <x v="3"/>
    <x v="3"/>
    <x v="0"/>
    <m/>
    <m/>
    <m/>
    <m/>
    <m/>
    <n v="45015"/>
  </r>
  <r>
    <d v="2023-03-30T00:00:00"/>
    <d v="1899-12-30T11:00:00"/>
    <m/>
    <n v="0"/>
    <n v="113191"/>
    <x v="3"/>
    <s v="R. DE SOPORTE SUPERIOR DERECHO DE MOTOR (VC)"/>
    <m/>
    <s v="CS240590"/>
    <s v="GNJ535D"/>
    <s v="ACEVEDO RODRIGUEZ OSCAR"/>
    <s v="SIENNA"/>
    <s v="ECAZA"/>
    <d v="1899-12-30T11:30:00"/>
    <d v="1899-12-30T15:00:00"/>
    <s v="FTP"/>
    <n v="2012"/>
    <m/>
    <x v="3"/>
    <x v="2"/>
    <x v="0"/>
    <m/>
    <m/>
    <m/>
    <m/>
    <m/>
    <n v="45015"/>
  </r>
  <r>
    <d v="2023-03-30T00:00:00"/>
    <d v="1899-12-30T11:30:00"/>
    <m/>
    <n v="1899"/>
    <n v="113233"/>
    <x v="2"/>
    <s v="S30"/>
    <s v="EXPRESS"/>
    <s v="MS529305"/>
    <s v="GGR263E"/>
    <s v="RAMIREZ GARCIA JUAN"/>
    <s v="HIGHLANDER"/>
    <s v="JFL"/>
    <d v="1899-12-30T12:00:00"/>
    <d v="1899-12-30T16:00:00"/>
    <s v="OMRG"/>
    <n v="2021"/>
    <m/>
    <x v="3"/>
    <x v="2"/>
    <x v="0"/>
    <m/>
    <m/>
    <m/>
    <m/>
    <m/>
    <n v="45015"/>
  </r>
  <r>
    <d v="2023-03-30T00:00:00"/>
    <d v="1899-12-30T11:30:00"/>
    <m/>
    <n v="6599"/>
    <n v="113281"/>
    <x v="3"/>
    <s v="S80 (VERIFICAR KM Y SECUENCIA DE SERVICIOS)"/>
    <m/>
    <s v="L1209101"/>
    <s v="GWB088B"/>
    <s v="TUPAFA S.A DE C.V"/>
    <s v="YARIS"/>
    <s v="ECAZA"/>
    <d v="1899-12-30T12:15:00"/>
    <d v="1899-12-30T15:00:00"/>
    <s v="CAAA"/>
    <n v="2020"/>
    <m/>
    <x v="3"/>
    <x v="3"/>
    <x v="0"/>
    <m/>
    <m/>
    <m/>
    <m/>
    <m/>
    <n v="45015"/>
  </r>
  <r>
    <d v="2023-03-30T00:00:00"/>
    <d v="1899-12-30T12:00:00"/>
    <m/>
    <n v="836"/>
    <n v="113135"/>
    <x v="1"/>
    <s v="DIAG. AJUSTE DE LUCES (QUEDARON DISPAREJOS), DIAG. ACTIVACIÓN MODO VERANO"/>
    <m/>
    <s v="NJ043756"/>
    <s v="67L988"/>
    <s v="YERENA LATORRE FRANCISCO JAVIER"/>
    <s v="COROLLA HV"/>
    <s v="LALC"/>
    <d v="1899-12-30T12:15:00"/>
    <s v="DIAG."/>
    <s v="FTP/FTP/JOAM"/>
    <n v="2022"/>
    <m/>
    <x v="3"/>
    <x v="5"/>
    <x v="0"/>
    <m/>
    <m/>
    <m/>
    <m/>
    <m/>
    <n v="45015"/>
  </r>
  <r>
    <d v="2023-03-30T00:00:00"/>
    <d v="1899-12-30T12:00:00"/>
    <m/>
    <n v="5140"/>
    <n v="113243"/>
    <x v="2"/>
    <s v="S100"/>
    <s v="EXPRESS"/>
    <s v="JK022042"/>
    <s v="SP"/>
    <s v="INTEGRA SOLUCIONES INDUSTRIALES S.A DE C.V"/>
    <s v="AVANZA"/>
    <s v="JFL"/>
    <d v="1899-12-30T12:15:00"/>
    <d v="1899-12-30T16:00:00"/>
    <s v="OMRG"/>
    <n v="2018"/>
    <m/>
    <x v="3"/>
    <x v="2"/>
    <x v="0"/>
    <m/>
    <m/>
    <m/>
    <m/>
    <m/>
    <n v="45015"/>
  </r>
  <r>
    <d v="2023-03-30T00:00:00"/>
    <d v="1899-12-30T12:00:00"/>
    <m/>
    <n v="0"/>
    <n v="113278"/>
    <x v="5"/>
    <s v="INST. 23TM01"/>
    <s v="CAMPAÑA"/>
    <s v="N1251619"/>
    <m/>
    <s v="INMOTION AUTO CELAYA S DE RL DE CV"/>
    <s v="YARIS"/>
    <s v="ECAZA"/>
    <d v="1899-12-30T12:15:00"/>
    <d v="1899-12-30T17:30:00"/>
    <s v="GALC"/>
    <n v="2022"/>
    <m/>
    <x v="3"/>
    <x v="3"/>
    <x v="0"/>
    <m/>
    <m/>
    <m/>
    <m/>
    <m/>
    <n v="45015"/>
  </r>
  <r>
    <d v="2023-03-30T00:00:00"/>
    <d v="1899-12-30T12:30:00"/>
    <m/>
    <n v="6599"/>
    <n v="113225"/>
    <x v="1"/>
    <s v="S160, DIAG. RUIDO AL FRENAR , DIAG. RUIDOS AL BRINCAR"/>
    <s v="EXPRESS"/>
    <s v="6M021422"/>
    <s v="GL3495B"/>
    <s v="JIMENEZ GAMIÑO FERNANDO RAUL"/>
    <s v="TACOMA"/>
    <s v="ECAZA"/>
    <d v="1899-12-30T14:00:00"/>
    <s v="DIAG."/>
    <s v="CEPE/GALC"/>
    <n v="2006"/>
    <m/>
    <x v="3"/>
    <x v="2"/>
    <x v="0"/>
    <m/>
    <m/>
    <m/>
    <m/>
    <m/>
    <n v="45015"/>
  </r>
  <r>
    <d v="2023-03-30T00:00:00"/>
    <d v="1899-12-30T13:00:00"/>
    <m/>
    <n v="3260"/>
    <n v="113290"/>
    <x v="1"/>
    <s v="S20"/>
    <s v="EXPRESS"/>
    <s v="NP294930"/>
    <s v="GNC306E"/>
    <s v="HERNANDEZ PANTOJA OFELIA"/>
    <s v="COROLLA"/>
    <s v="ECAZA"/>
    <d v="1899-12-30T13:15:00"/>
    <d v="1899-12-30T17:00:00"/>
    <s v="OMRG"/>
    <n v="2022"/>
    <m/>
    <x v="3"/>
    <x v="3"/>
    <x v="0"/>
    <m/>
    <m/>
    <m/>
    <m/>
    <m/>
    <n v="45015"/>
  </r>
  <r>
    <d v="2023-03-30T00:00:00"/>
    <d v="1899-12-30T13:30:00"/>
    <m/>
    <n v="0"/>
    <s v="P-142165"/>
    <x v="0"/>
    <s v="AY F / LAVADO( A.V. LUIS PLAZA)"/>
    <s v="BIENVENIDA"/>
    <s v="P3010237"/>
    <s v="SP"/>
    <s v="ESPINOZA BUSTAMANTE AIDA"/>
    <s v="COROLLA"/>
    <s v="LALC"/>
    <d v="1899-12-30T13:45:00"/>
    <d v="1900-01-13T10:48:00"/>
    <s v="OMR"/>
    <n v="2023"/>
    <m/>
    <x v="3"/>
    <x v="0"/>
    <x v="0"/>
    <m/>
    <m/>
    <m/>
    <m/>
    <m/>
    <n v="45015"/>
  </r>
  <r>
    <d v="2023-03-30T00:00:00"/>
    <d v="1899-12-30T14:30:00"/>
    <m/>
    <n v="1899"/>
    <n v="113163"/>
    <x v="3"/>
    <s v="S90"/>
    <m/>
    <s v="HY170301"/>
    <s v="GNV207E"/>
    <s v="RODRIGUEZ VILLANUEVA MA. DE LOURDES"/>
    <s v="YARIS R"/>
    <s v="JFL"/>
    <d v="1899-12-30T15:00:00"/>
    <d v="1899-12-30T17:30:00"/>
    <s v="AC"/>
    <n v="2017"/>
    <m/>
    <x v="3"/>
    <x v="3"/>
    <x v="0"/>
    <m/>
    <m/>
    <m/>
    <m/>
    <m/>
    <n v="45015"/>
  </r>
  <r>
    <d v="2023-03-30T00:00:00"/>
    <d v="1899-12-30T14:30:00"/>
    <m/>
    <n v="3260"/>
    <n v="113253"/>
    <x v="2"/>
    <s v="S20"/>
    <s v="SERV. MOVIL"/>
    <s v="MS087937"/>
    <s v="Y96BJD"/>
    <s v="TOYOTA MOTOR MANUFACTURING DE GUANAJUATO"/>
    <s v="HIGHLANDER"/>
    <s v="LALC"/>
    <m/>
    <m/>
    <s v="CSN"/>
    <n v="2021"/>
    <m/>
    <x v="3"/>
    <x v="3"/>
    <x v="0"/>
    <m/>
    <m/>
    <m/>
    <m/>
    <m/>
    <n v="45015"/>
  </r>
  <r>
    <d v="2023-03-30T00:00:00"/>
    <d v="1899-12-30T14:45:00"/>
    <m/>
    <n v="3260"/>
    <n v="113255"/>
    <x v="2"/>
    <s v="S20"/>
    <s v="SERV. MOVIL"/>
    <s v="MS080721"/>
    <s v="M82BJW"/>
    <s v="TOYOTA MOTOR MANUFACTURING DE GUANAJUATO"/>
    <s v="HIGHLANDER"/>
    <s v="LALC"/>
    <m/>
    <m/>
    <s v="CSN"/>
    <n v="2021"/>
    <m/>
    <x v="3"/>
    <x v="3"/>
    <x v="0"/>
    <m/>
    <m/>
    <m/>
    <m/>
    <m/>
    <n v="45015"/>
  </r>
  <r>
    <d v="2023-03-30T00:00:00"/>
    <d v="1899-12-30T15:00:00"/>
    <m/>
    <n v="6599"/>
    <n v="113256"/>
    <x v="2"/>
    <s v="S80"/>
    <s v="SERV. MOVIL"/>
    <s v="KS998283"/>
    <s v="H43BBT"/>
    <s v="TOYOTA MOTOR MANUFACTURING DE GUANAJUATO"/>
    <s v="SIENNA"/>
    <s v="LALC"/>
    <m/>
    <m/>
    <s v="CSN"/>
    <n v="2019"/>
    <m/>
    <x v="3"/>
    <x v="3"/>
    <x v="0"/>
    <m/>
    <m/>
    <m/>
    <m/>
    <m/>
    <n v="45015"/>
  </r>
  <r>
    <d v="2023-03-30T00:00:00"/>
    <d v="1899-12-30T15:15:00"/>
    <m/>
    <n v="1899"/>
    <n v="113266"/>
    <x v="3"/>
    <s v="S30"/>
    <s v="SERV. MOVIL"/>
    <s v="MS527590"/>
    <s v="M17BHR"/>
    <s v="TOYOTA MOTOR MANUFACTURING DE GUANAJUATO"/>
    <s v="HIGHLANDER"/>
    <s v="LALC"/>
    <m/>
    <m/>
    <s v="CSN"/>
    <n v="2021"/>
    <m/>
    <x v="3"/>
    <x v="3"/>
    <x v="0"/>
    <m/>
    <m/>
    <m/>
    <m/>
    <m/>
    <n v="45015"/>
  </r>
  <r>
    <d v="2023-03-30T00:00:00"/>
    <d v="1899-12-30T15:30:00"/>
    <m/>
    <n v="1899"/>
    <n v="113267"/>
    <x v="3"/>
    <s v="S30"/>
    <s v="SERV. MOVIL"/>
    <s v="MW146664"/>
    <s v="J72BHW"/>
    <s v="TOYOTA MOTOR MANUFACTURING DE GUANAJUATO"/>
    <s v="RAV419-"/>
    <s v="LALC"/>
    <m/>
    <m/>
    <s v="CSN"/>
    <n v="2021"/>
    <m/>
    <x v="3"/>
    <x v="3"/>
    <x v="0"/>
    <m/>
    <m/>
    <m/>
    <m/>
    <m/>
    <n v="45015"/>
  </r>
  <r>
    <d v="2023-03-30T00:00:00"/>
    <d v="1899-12-30T15:45:00"/>
    <m/>
    <n v="1899"/>
    <n v="113268"/>
    <x v="3"/>
    <s v="S50"/>
    <s v="SERV. MOVIL"/>
    <s v="NP104490"/>
    <s v="F44BJL"/>
    <s v="TOYOTA MOTOR MANUFACTURING DE GUANAJUATO"/>
    <s v="COROLLA"/>
    <s v="LALC"/>
    <m/>
    <m/>
    <s v="CSN"/>
    <n v="2022"/>
    <m/>
    <x v="3"/>
    <x v="3"/>
    <x v="0"/>
    <m/>
    <m/>
    <m/>
    <m/>
    <m/>
    <n v="45015"/>
  </r>
  <r>
    <d v="2023-03-31T00:00:00"/>
    <d v="1899-12-30T08:00:00"/>
    <m/>
    <n v="5330"/>
    <n v="112704"/>
    <x v="2"/>
    <s v="S40"/>
    <s v="EXPRESS"/>
    <s v="LP084129"/>
    <s v="GYR081B"/>
    <s v="PONCE DE LEON Y SANCHEZ VICTOR MANUEL"/>
    <s v="COROLLA"/>
    <s v="JFL"/>
    <d v="1899-12-30T09:00:00"/>
    <d v="1899-12-30T12:00:00"/>
    <s v="OMRG"/>
    <n v="2020"/>
    <m/>
    <x v="2"/>
    <x v="0"/>
    <x v="3"/>
    <d v="2023-03-31T00:00:00"/>
    <s v="Llamada y Whats"/>
    <s v="si"/>
    <s v="POR FALTA DE RECURSO ECONOMICO"/>
    <d v="2023-03-09T00:00:00"/>
    <n v="22"/>
  </r>
  <r>
    <d v="2023-03-31T00:00:00"/>
    <d v="1899-12-30T08:00:00"/>
    <m/>
    <n v="5330"/>
    <n v="113053"/>
    <x v="0"/>
    <s v="S120"/>
    <m/>
    <s v="M0042754"/>
    <s v="GP1515C"/>
    <s v="EXPOR SAN ANTONIO SA DE CV"/>
    <s v="HILUXD"/>
    <s v="LALC"/>
    <d v="1899-12-30T09:00:00"/>
    <d v="1899-12-30T14:00:00"/>
    <s v="CEPE"/>
    <n v="2021"/>
    <m/>
    <x v="2"/>
    <x v="0"/>
    <x v="0"/>
    <m/>
    <m/>
    <m/>
    <m/>
    <m/>
    <n v="45016"/>
  </r>
  <r>
    <d v="2023-03-31T00:00:00"/>
    <d v="1899-12-30T08:15:00"/>
    <m/>
    <n v="1899"/>
    <n v="113145"/>
    <x v="0"/>
    <s v="S190"/>
    <m/>
    <s v="L0726097"/>
    <s v="GD1015B"/>
    <s v="EXPOR SAN ANTONIO SA DE CV"/>
    <s v="HILUXD"/>
    <s v="JFL"/>
    <d v="1899-12-30T09:00:00"/>
    <d v="1899-12-30T11:30:00"/>
    <s v="AC"/>
    <n v="2020"/>
    <m/>
    <x v="2"/>
    <x v="0"/>
    <x v="0"/>
    <m/>
    <m/>
    <m/>
    <m/>
    <m/>
    <n v="45016"/>
  </r>
  <r>
    <d v="2023-03-31T00:00:00"/>
    <d v="1899-12-30T08:15:00"/>
    <m/>
    <n v="3260"/>
    <n v="113235"/>
    <x v="3"/>
    <s v="S60"/>
    <m/>
    <s v="N0065380"/>
    <s v="GD1762D"/>
    <s v="EXPOR SAN ANTONIO SA DE CV"/>
    <s v="HILUXD"/>
    <s v="LALC"/>
    <d v="1899-12-30T12:00:00"/>
    <d v="1899-12-30T16:00:00"/>
    <s v="AC"/>
    <n v="2022"/>
    <m/>
    <x v="2"/>
    <x v="0"/>
    <x v="0"/>
    <m/>
    <m/>
    <m/>
    <m/>
    <m/>
    <n v="45016"/>
  </r>
  <r>
    <d v="2023-03-31T00:00:00"/>
    <d v="1899-12-30T08:15:00"/>
    <m/>
    <n v="5330"/>
    <n v="113242"/>
    <x v="2"/>
    <s v="S280"/>
    <s v="EXPRESS"/>
    <s v="J1090118"/>
    <s v="GC6512D"/>
    <s v="EXPOR SAN ANTONIO SA DE CV"/>
    <s v="HILUXD"/>
    <s v="ECAZA"/>
    <d v="1899-12-30T10:00:00"/>
    <d v="1899-12-30T14:00:00"/>
    <s v="OMRG"/>
    <n v="2018"/>
    <m/>
    <x v="2"/>
    <x v="0"/>
    <x v="0"/>
    <m/>
    <m/>
    <m/>
    <m/>
    <m/>
    <n v="45016"/>
  </r>
  <r>
    <d v="2023-03-31T00:00:00"/>
    <d v="1899-12-30T08:30:00"/>
    <m/>
    <n v="6598"/>
    <n v="113298"/>
    <x v="3"/>
    <s v="S200"/>
    <m/>
    <s v="DS110549"/>
    <s v="GGA671E"/>
    <s v="CHRISTIAN LOPEZ CANCHOLA"/>
    <s v="HIGHLANDER"/>
    <s v="JFL"/>
    <d v="1899-12-30T11:15:00"/>
    <d v="1899-12-30T15:00:00"/>
    <s v="CEPE"/>
    <n v="2013"/>
    <m/>
    <x v="2"/>
    <x v="0"/>
    <x v="0"/>
    <m/>
    <m/>
    <m/>
    <m/>
    <m/>
    <n v="45016"/>
  </r>
  <r>
    <d v="2023-03-31T00:00:00"/>
    <d v="1899-12-30T08:30:00"/>
    <m/>
    <n v="1899"/>
    <n v="113201"/>
    <x v="0"/>
    <s v="S130"/>
    <m/>
    <s v="C0003041"/>
    <s v="GU8644A"/>
    <s v="DIAZ MEJIA GERARDO DE JESUS"/>
    <s v="HILUX"/>
    <s v="ECAZA"/>
    <d v="1899-12-30T09:00:00"/>
    <d v="1899-12-30T12:00:00"/>
    <s v="CAAA"/>
    <n v="2012"/>
    <m/>
    <x v="2"/>
    <x v="0"/>
    <x v="0"/>
    <m/>
    <m/>
    <m/>
    <m/>
    <m/>
    <n v="45016"/>
  </r>
  <r>
    <d v="2023-03-31T00:00:00"/>
    <d v="1899-12-30T08:30:00"/>
    <m/>
    <n v="1899"/>
    <n v="113299"/>
    <x v="1"/>
    <s v="S210"/>
    <m/>
    <s v="8S000278"/>
    <s v="GMM121E"/>
    <s v="ALFARO NIETO PAULINA"/>
    <s v="SEQUOIA"/>
    <s v="LALC"/>
    <d v="1899-12-30T09:45:00"/>
    <d v="1899-12-30T12:00:00"/>
    <s v="CAAA"/>
    <n v="2008"/>
    <m/>
    <x v="2"/>
    <x v="0"/>
    <x v="0"/>
    <m/>
    <m/>
    <m/>
    <m/>
    <m/>
    <n v="45016"/>
  </r>
  <r>
    <d v="2023-03-31T00:00:00"/>
    <d v="1899-12-30T08:45:00"/>
    <m/>
    <n v="1899"/>
    <n v="113217"/>
    <x v="2"/>
    <s v="S70"/>
    <m/>
    <s v="J3064259"/>
    <s v="65L619"/>
    <s v="HERNANDEZ CARREON JUAN"/>
    <s v="PRIUS16-"/>
    <s v="LALC"/>
    <d v="1899-12-30T09:00:00"/>
    <d v="1899-12-30T12:00:00"/>
    <s v="CAAA"/>
    <n v="2018"/>
    <m/>
    <x v="2"/>
    <x v="0"/>
    <x v="0"/>
    <m/>
    <m/>
    <m/>
    <m/>
    <m/>
    <n v="45016"/>
  </r>
  <r>
    <d v="2023-03-31T00:00:00"/>
    <d v="1899-12-30T08:45:00"/>
    <m/>
    <n v="3260"/>
    <n v="113261"/>
    <x v="0"/>
    <s v="S60"/>
    <m/>
    <s v="MS056205"/>
    <s v="67L453"/>
    <s v="AGUILAR IBARRA ROSA JOSEFINA"/>
    <s v="SIENNA HV"/>
    <s v="ECAZA"/>
    <d v="1899-12-30T09:00:00"/>
    <d v="1899-12-30T13:00:00"/>
    <s v="FTP"/>
    <n v="2021"/>
    <m/>
    <x v="2"/>
    <x v="0"/>
    <x v="0"/>
    <m/>
    <m/>
    <m/>
    <m/>
    <m/>
    <n v="45016"/>
  </r>
  <r>
    <d v="2023-03-31T00:00:00"/>
    <d v="1899-12-30T08:45:00"/>
    <m/>
    <n v="2734.2"/>
    <n v="113316"/>
    <x v="2"/>
    <s v="S70 / DIAG. TESTIGO ENCENDIDO: SENSOR PRESION DE AIRE"/>
    <s v="EXPRESS"/>
    <s v="KD021415"/>
    <s v="PHJ344A"/>
    <s v="MAGALLON TAVARES FRANCISCO GUILLERMO"/>
    <s v="RAV419-"/>
    <s v="JFL"/>
    <d v="1899-12-30T09:45:00"/>
    <s v="DIAG"/>
    <s v="FTP / JOAM / OMRG"/>
    <n v="2019"/>
    <m/>
    <x v="2"/>
    <x v="0"/>
    <x v="0"/>
    <m/>
    <m/>
    <m/>
    <m/>
    <m/>
    <n v="45016"/>
  </r>
  <r>
    <d v="2023-03-31T00:00:00"/>
    <d v="1899-12-30T09:00:00"/>
    <m/>
    <n v="3260"/>
    <n v="112870"/>
    <x v="1"/>
    <s v="S20"/>
    <m/>
    <s v="NP308928"/>
    <s v="GNW238E"/>
    <s v="PATIñO LOPEZ EDDIE"/>
    <s v="COROLLA"/>
    <s v="JFL"/>
    <d v="1899-12-30T09:30:00"/>
    <d v="1899-12-30T14:00:00"/>
    <s v="CEPE"/>
    <n v="2022"/>
    <m/>
    <x v="2"/>
    <x v="0"/>
    <x v="0"/>
    <m/>
    <m/>
    <m/>
    <m/>
    <m/>
    <n v="45016"/>
  </r>
  <r>
    <d v="2023-03-31T00:00:00"/>
    <d v="1899-12-30T09:00:00"/>
    <m/>
    <n v="5330"/>
    <n v="112946"/>
    <x v="2"/>
    <s v="S40"/>
    <m/>
    <s v="MJ018835"/>
    <s v="66L622"/>
    <s v="MEJIA PATIÑO JOSE"/>
    <s v="COROLLA HV"/>
    <s v="LALC"/>
    <d v="1899-12-30T09:45:00"/>
    <d v="1899-12-30T12:00:00"/>
    <s v="AC"/>
    <n v="2021"/>
    <m/>
    <x v="2"/>
    <x v="0"/>
    <x v="0"/>
    <m/>
    <m/>
    <m/>
    <m/>
    <m/>
    <n v="45016"/>
  </r>
  <r>
    <d v="2023-03-31T00:00:00"/>
    <d v="1899-12-30T09:30:00"/>
    <m/>
    <n v="1899"/>
    <n v="113218"/>
    <x v="2"/>
    <s v="S150"/>
    <m/>
    <s v="CW126864"/>
    <s v="GHW288C"/>
    <s v="LOPEZ LOPEZ JESUS"/>
    <s v="RAV4"/>
    <s v="LALC"/>
    <d v="1899-12-30T09:45:00"/>
    <d v="1899-12-30T12:00:00"/>
    <s v="GALC"/>
    <n v="2012"/>
    <m/>
    <x v="2"/>
    <x v="0"/>
    <x v="0"/>
    <m/>
    <m/>
    <m/>
    <m/>
    <m/>
    <n v="45016"/>
  </r>
  <r>
    <d v="2023-03-31T00:00:00"/>
    <d v="1899-12-30T09:30:00"/>
    <m/>
    <n v="1899"/>
    <n v="112901"/>
    <x v="1"/>
    <s v="S10"/>
    <m/>
    <s v="PT024671"/>
    <s v="SP"/>
    <s v="TORTILLAS MEXWRAPS SA DE CV"/>
    <s v="TACOMA"/>
    <s v="JFL"/>
    <d v="1899-12-30T11:30:00"/>
    <d v="1899-12-30T15:00:00"/>
    <s v="AC"/>
    <n v="2023"/>
    <m/>
    <x v="2"/>
    <x v="0"/>
    <x v="0"/>
    <m/>
    <m/>
    <m/>
    <m/>
    <m/>
    <n v="45016"/>
  </r>
  <r>
    <d v="2023-03-31T00:00:00"/>
    <d v="1899-12-30T09:30:00"/>
    <m/>
    <n v="4210"/>
    <n v="113280"/>
    <x v="1"/>
    <s v="S220 / A Y B"/>
    <m/>
    <s v="KU197754"/>
    <s v="JRG6406"/>
    <s v="DAOSA S.A DE C.V"/>
    <s v="CAMRY"/>
    <s v="ECAZA"/>
    <d v="1899-12-30T11:00:00"/>
    <d v="1899-12-30T14:00:00"/>
    <s v="CAAA"/>
    <n v="2019"/>
    <m/>
    <x v="2"/>
    <x v="0"/>
    <x v="0"/>
    <m/>
    <m/>
    <m/>
    <m/>
    <m/>
    <n v="45016"/>
  </r>
  <r>
    <d v="2023-03-31T00:00:00"/>
    <d v="1899-12-30T09:45:00"/>
    <m/>
    <n v="3260"/>
    <n v="113303"/>
    <x v="3"/>
    <s v="S60"/>
    <m/>
    <s v="K1629946"/>
    <s v="NJD3878"/>
    <s v="TAPIAN COMUNICACIONES, TAPIAN COM S.A DE C"/>
    <s v="PRIUS C"/>
    <s v="JFL"/>
    <d v="1899-12-30T10:30:00"/>
    <d v="1899-12-30T14:00:00"/>
    <s v="CAAA"/>
    <n v="2019"/>
    <m/>
    <x v="2"/>
    <x v="0"/>
    <x v="0"/>
    <m/>
    <m/>
    <m/>
    <m/>
    <m/>
    <n v="45016"/>
  </r>
  <r>
    <d v="2023-03-31T00:00:00"/>
    <d v="1899-12-30T10:00:00"/>
    <m/>
    <n v="5140"/>
    <n v="113112"/>
    <x v="0"/>
    <s v="S200"/>
    <s v="EXPRESS"/>
    <s v="A5314330"/>
    <s v="GYF713B"/>
    <s v="GARCIA RAMIREZ MARIA DEL CARMEN"/>
    <s v="YARIS"/>
    <s v="LALC"/>
    <d v="1899-12-30T11:30:00"/>
    <d v="1899-12-30T14:00:00"/>
    <s v="OMRG"/>
    <n v="2010"/>
    <m/>
    <x v="2"/>
    <x v="0"/>
    <x v="0"/>
    <m/>
    <m/>
    <m/>
    <m/>
    <m/>
    <n v="45016"/>
  </r>
  <r>
    <d v="2023-03-31T00:00:00"/>
    <d v="1899-12-30T10:00:00"/>
    <m/>
    <n v="2849"/>
    <n v="112753"/>
    <x v="1"/>
    <s v="S30 / A Y B"/>
    <s v="EXPRESS"/>
    <s v="MT012183"/>
    <s v="SU6472B"/>
    <s v="ZAMORA VARGAS MARIA NEREYDA"/>
    <s v="TACOMA"/>
    <s v="JFL"/>
    <d v="1899-12-30T10:45:00"/>
    <d v="1899-12-30T14:00:00"/>
    <s v="OMRG / CAAA"/>
    <n v="2021"/>
    <m/>
    <x v="2"/>
    <x v="0"/>
    <x v="0"/>
    <m/>
    <m/>
    <m/>
    <m/>
    <m/>
    <n v="45016"/>
  </r>
  <r>
    <d v="2023-03-31T00:00:00"/>
    <d v="1899-12-30T10:00:00"/>
    <m/>
    <n v="1899"/>
    <n v="113226"/>
    <x v="3"/>
    <s v="S150 / REVISAR PUERTA D CAJUELA NO SE SOSTIENE"/>
    <m/>
    <s v="8C719815"/>
    <s v="117XEJ"/>
    <s v="ORRALA ESPINOZA GUADALUPE ROSA ISELA"/>
    <s v="MATRIX"/>
    <s v="ECAZA"/>
    <d v="1899-12-30T10:30:00"/>
    <d v="1899-12-30T14:00:00"/>
    <s v="GALC / CAAA"/>
    <n v="2008"/>
    <m/>
    <x v="2"/>
    <x v="0"/>
    <x v="0"/>
    <m/>
    <m/>
    <m/>
    <m/>
    <m/>
    <n v="45016"/>
  </r>
  <r>
    <d v="2023-03-31T00:00:00"/>
    <d v="1899-12-30T10:15:00"/>
    <m/>
    <n v="0"/>
    <n v="113227"/>
    <x v="3"/>
    <s v="REEMP. K0Q"/>
    <s v="CAMPAÑA"/>
    <s v="8C719815"/>
    <s v="117XEJ"/>
    <s v="ORRALA ESPINOZA GUADALUPE ROSA ISELA"/>
    <s v="MATRIX"/>
    <s v="ECAZA"/>
    <d v="1899-12-30T11:30:00"/>
    <d v="1899-12-30T17:00:00"/>
    <s v="GALC"/>
    <n v="2008"/>
    <m/>
    <x v="2"/>
    <x v="0"/>
    <x v="0"/>
    <m/>
    <m/>
    <m/>
    <m/>
    <m/>
    <n v="45016"/>
  </r>
  <r>
    <d v="2023-03-31T00:00:00"/>
    <d v="1899-12-30T10:30:00"/>
    <m/>
    <n v="1899"/>
    <n v="112804"/>
    <x v="0"/>
    <s v="S130"/>
    <m/>
    <s v="GY146944"/>
    <s v="GGK479D"/>
    <s v="ONOFRE AMEZQUITA GONZALO ANTONIO"/>
    <s v="YARIS R"/>
    <s v="LALC"/>
    <d v="1899-12-30T11:00:00"/>
    <d v="1899-12-30T14:00:00"/>
    <s v="CEPE"/>
    <n v="2016"/>
    <m/>
    <x v="2"/>
    <x v="0"/>
    <x v="0"/>
    <m/>
    <m/>
    <m/>
    <m/>
    <m/>
    <n v="45016"/>
  </r>
  <r>
    <d v="2023-03-31T00:00:00"/>
    <d v="1899-12-30T10:30:00"/>
    <m/>
    <n v="1899"/>
    <n v="113307"/>
    <x v="2"/>
    <s v="S350"/>
    <m/>
    <s v="D1427324"/>
    <s v="GGG204D"/>
    <s v="IMPAGTA S DE RL DE CV"/>
    <s v="YARIS"/>
    <s v="ECAZA"/>
    <d v="1899-12-30T12:15:00"/>
    <d v="1899-12-30T16:00:00"/>
    <s v="OMRG"/>
    <n v="2013"/>
    <m/>
    <x v="2"/>
    <x v="0"/>
    <x v="0"/>
    <m/>
    <m/>
    <m/>
    <m/>
    <m/>
    <n v="45016"/>
  </r>
  <r>
    <d v="2023-03-31T00:00:00"/>
    <d v="1899-12-30T11:00:00"/>
    <m/>
    <n v="2849"/>
    <n v="113206"/>
    <x v="1"/>
    <s v="S90 / A Y B"/>
    <s v="EXPRESS"/>
    <s v="J1606070"/>
    <s v="65L624"/>
    <s v="GARCIA AGUILERA MARIA DE LOURDES"/>
    <s v="PRIUS C"/>
    <s v="ECAZA"/>
    <d v="1899-12-30T11:50:00"/>
    <d v="1899-12-30T15:00:00"/>
    <s v="OMRG / CAAA"/>
    <n v="2018"/>
    <m/>
    <x v="2"/>
    <x v="0"/>
    <x v="0"/>
    <m/>
    <m/>
    <m/>
    <m/>
    <m/>
    <n v="45016"/>
  </r>
  <r>
    <d v="2023-03-31T00:00:00"/>
    <d v="1899-12-30T11:00:00"/>
    <m/>
    <n v="5330"/>
    <n v="113320"/>
    <x v="1"/>
    <s v="S120"/>
    <s v="EXPRESS"/>
    <s v="HS796469"/>
    <s v="GMD242D"/>
    <s v="CALVA RODRIGUEZ SC"/>
    <s v="SIENNA"/>
    <s v="JFL"/>
    <d v="1899-12-30T12:35:00"/>
    <d v="1899-12-30T16:00:00"/>
    <s v="OMRG"/>
    <n v="2017"/>
    <m/>
    <x v="2"/>
    <x v="0"/>
    <x v="0"/>
    <m/>
    <m/>
    <m/>
    <m/>
    <m/>
    <n v="45016"/>
  </r>
  <r>
    <d v="2023-03-31T00:00:00"/>
    <d v="1899-12-30T12:00:00"/>
    <m/>
    <n v="1899"/>
    <n v="113249"/>
    <x v="1"/>
    <s v="S30"/>
    <s v="EXPRESS"/>
    <s v="LK013149"/>
    <s v="GNM434C"/>
    <s v="PEREZ SUSANA"/>
    <s v="AVANZA"/>
    <s v="LALC"/>
    <d v="1899-12-30T12:15:00"/>
    <d v="1899-12-30T16:00:00"/>
    <s v="OMRG"/>
    <n v="2020"/>
    <m/>
    <x v="2"/>
    <x v="0"/>
    <x v="0"/>
    <m/>
    <m/>
    <m/>
    <m/>
    <m/>
    <n v="45016"/>
  </r>
  <r>
    <d v="2023-03-31T00:00:00"/>
    <d v="1899-12-30T12:00:00"/>
    <m/>
    <n v="6598"/>
    <n v="113310"/>
    <x v="2"/>
    <s v="S200"/>
    <m/>
    <s v="JS914847"/>
    <s v="GGP847E"/>
    <s v="RODRIGUEZ MEDINA JESUS ARMANDO"/>
    <s v="SIENNA"/>
    <s v="ECAZA"/>
    <d v="1899-12-30T13:30:00"/>
    <d v="1899-12-30T17:00:00"/>
    <s v="OMRG"/>
    <n v="2018"/>
    <m/>
    <x v="2"/>
    <x v="0"/>
    <x v="0"/>
    <m/>
    <m/>
    <m/>
    <m/>
    <m/>
    <n v="45016"/>
  </r>
  <r>
    <d v="2023-03-31T00:00:00"/>
    <d v="1899-12-30T12:30:00"/>
    <m/>
    <n v="3260"/>
    <n v="113319"/>
    <x v="1"/>
    <s v="S60"/>
    <m/>
    <s v="N3001421"/>
    <s v="GPY045E"/>
    <s v="TIERRAFRIA RAMIREZ MA DE LOS ANGELES"/>
    <s v="AVANZA"/>
    <s v="LALC"/>
    <d v="1899-12-30T14:00:00"/>
    <d v="1899-12-30T17:00:00"/>
    <s v="AC"/>
    <n v="2022"/>
    <m/>
    <x v="2"/>
    <x v="0"/>
    <x v="0"/>
    <m/>
    <m/>
    <m/>
    <m/>
    <m/>
    <n v="45016"/>
  </r>
  <r>
    <d v="2023-03-31T00:00:00"/>
    <d v="1899-12-30T12:30:00"/>
    <m/>
    <n v="835.2"/>
    <n v="113228"/>
    <x v="1"/>
    <s v="DIAG. REVISIÓN DE BALEROS (UNIDAD DE COMONUEVOS)"/>
    <m/>
    <s v="NP111539"/>
    <s v="G000000"/>
    <s v="INMOTION AUTO CELAYA, S DE RL DE CV"/>
    <s v="COROLLA"/>
    <s v="ECAZA"/>
    <d v="1899-12-30T13:00:00"/>
    <s v="DIAG"/>
    <s v="FTP"/>
    <n v="2022"/>
    <m/>
    <x v="2"/>
    <x v="0"/>
    <x v="0"/>
    <m/>
    <m/>
    <m/>
    <m/>
    <m/>
    <n v="45016"/>
  </r>
  <r>
    <d v="2023-03-31T00:00:00"/>
    <d v="1899-12-30T12:30:00"/>
    <m/>
    <n v="5330"/>
    <n v="113314"/>
    <x v="2"/>
    <s v="S40"/>
    <m/>
    <s v="M1215489"/>
    <s v="GJL852E"/>
    <s v="ASOCIACION DE TRANSPORTISTAS DE GUANAJUATO"/>
    <s v="YARIS      AC"/>
    <s v="JFL"/>
    <d v="1899-12-30T15:00:00"/>
    <d v="1899-12-30T18:00:00"/>
    <s v="AC"/>
    <n v="2021"/>
    <m/>
    <x v="2"/>
    <x v="0"/>
    <x v="0"/>
    <m/>
    <m/>
    <m/>
    <m/>
    <m/>
    <n v="45016"/>
  </r>
  <r>
    <d v="2023-03-31T00:00:00"/>
    <d v="1899-12-30T12:45:00"/>
    <m/>
    <n v="1899"/>
    <n v="113315"/>
    <x v="2"/>
    <s v="S50"/>
    <m/>
    <s v="MP205976"/>
    <s v="GJL851E"/>
    <s v="ASOCIACION DE TRANSPORTISTAS DE GUANAJUATO"/>
    <s v="COROLLA    AC"/>
    <s v="ECAZA"/>
    <d v="1899-12-30T14:30:00"/>
    <d v="1899-12-30T18:00:00"/>
    <s v="CEPE"/>
    <n v="2021"/>
    <m/>
    <x v="2"/>
    <x v="0"/>
    <x v="0"/>
    <m/>
    <m/>
    <m/>
    <m/>
    <m/>
    <n v="45016"/>
  </r>
  <r>
    <d v="2023-03-31T00:00:00"/>
    <d v="1899-12-30T13:00:00"/>
    <m/>
    <n v="0"/>
    <n v="113143"/>
    <x v="1"/>
    <s v="A Y F CON LAVADO (LUIS PLAZA)"/>
    <s v="BIENVENIDA"/>
    <s v="P3009521"/>
    <s v="SP"/>
    <s v="ROJAS LEON MARIO"/>
    <s v="COROLLA"/>
    <s v="LALC"/>
    <d v="1899-12-30T13:15:00"/>
    <d v="1899-12-30T17:00:00"/>
    <s v="AC"/>
    <n v="2023"/>
    <m/>
    <x v="2"/>
    <x v="0"/>
    <x v="0"/>
    <m/>
    <m/>
    <m/>
    <m/>
    <m/>
    <n v="45016"/>
  </r>
  <r>
    <d v="2023-03-31T00:00:00"/>
    <d v="1899-12-30T14:30:00"/>
    <m/>
    <n v="835.2"/>
    <n v="113283"/>
    <x v="1"/>
    <s v="DIAG. RUIDO EN MOTOR"/>
    <m/>
    <s v="N3168992"/>
    <s v="UMK761E"/>
    <s v="DMG MORI MEXICO S.A de C.V."/>
    <s v="PRIUS16-"/>
    <s v="JFL"/>
    <d v="1899-12-30T15:00:00"/>
    <s v="DIAG"/>
    <s v="GALC / JOAM"/>
    <n v="2022"/>
    <m/>
    <x v="2"/>
    <x v="0"/>
    <x v="0"/>
    <m/>
    <m/>
    <m/>
    <m/>
    <m/>
    <n v="45016"/>
  </r>
  <r>
    <d v="2023-03-31T00:00:00"/>
    <d v="1899-12-30T15:00:00"/>
    <m/>
    <n v="1614.15"/>
    <n v="113185"/>
    <x v="2"/>
    <s v="S70 (COSTO EMPLEADO TOYOTA)"/>
    <m/>
    <s v="M1211807"/>
    <s v="GJN153D"/>
    <s v="JIMENEZ PEREZ ARMANDO"/>
    <s v="YARIS"/>
    <s v="ECAZA"/>
    <d v="1899-12-30T16:00:00"/>
    <d v="1899-12-30T18:00:00"/>
    <s v="AC"/>
    <n v="2021"/>
    <m/>
    <x v="2"/>
    <x v="0"/>
    <x v="0"/>
    <m/>
    <m/>
    <m/>
    <m/>
    <m/>
    <n v="45016"/>
  </r>
  <r>
    <d v="2023-03-31T00:00:00"/>
    <d v="1899-12-30T15:30:00"/>
    <m/>
    <n v="3260"/>
    <n v="113323"/>
    <x v="3"/>
    <s v="S140"/>
    <m/>
    <s v="FS547719"/>
    <s v="GUN417D"/>
    <s v="BARAJAS BARRAGAN ERNESTO"/>
    <s v="SIENNA"/>
    <s v="JFL"/>
    <d v="1899-12-30T16:00:00"/>
    <d v="1899-12-30T18:00:00"/>
    <s v="CAAA"/>
    <n v="2015"/>
    <m/>
    <x v="2"/>
    <x v="0"/>
    <x v="0"/>
    <m/>
    <m/>
    <m/>
    <m/>
    <m/>
    <n v="45016"/>
  </r>
  <r>
    <d v="2023-03-31T00:00:00"/>
    <d v="1899-12-30T16:00:00"/>
    <m/>
    <n v="0"/>
    <n v="113140"/>
    <x v="1"/>
    <s v="A Y F CON LAVADO (LUIS PLAZA)"/>
    <s v="BIENVENIDA"/>
    <s v="P3008511"/>
    <s v="SP"/>
    <s v="ALCOCER MONTOYA VERONICA"/>
    <s v="COROLLA"/>
    <s v="LALC"/>
    <d v="1899-12-30T16:15:00"/>
    <d v="1899-12-30T17:00:00"/>
    <s v="OMRG"/>
    <n v="2023"/>
    <m/>
    <x v="2"/>
    <x v="0"/>
    <x v="0"/>
    <m/>
    <m/>
    <m/>
    <m/>
    <m/>
    <n v="45016"/>
  </r>
  <r>
    <d v="2023-04-01T00:00:00"/>
    <d v="1899-12-30T08:00:00"/>
    <m/>
    <n v="3260"/>
    <n v="113060"/>
    <x v="3"/>
    <s v="S20"/>
    <m/>
    <s v="N1234569"/>
    <s v="GMM055E"/>
    <s v="TORRES MACIAS ANDRES"/>
    <s v="YARIS"/>
    <s v="JFL"/>
    <d v="1899-12-30T08:15:00"/>
    <d v="1899-12-30T11:00:00"/>
    <s v="CEPE"/>
    <n v="2022"/>
    <m/>
    <x v="4"/>
    <x v="0"/>
    <x v="0"/>
    <m/>
    <m/>
    <m/>
    <m/>
    <m/>
    <n v="45017"/>
  </r>
  <r>
    <d v="2023-04-01T00:00:00"/>
    <d v="1899-12-30T08:00:00"/>
    <m/>
    <n v="5330"/>
    <n v="113113"/>
    <x v="3"/>
    <s v="S40"/>
    <s v="EXPRESS"/>
    <s v="JK002291"/>
    <s v="GLP925C"/>
    <s v="OROZCO NAVARRETE ALEJANDRO"/>
    <s v="AVANZA"/>
    <s v="ECAZA"/>
    <d v="1899-12-30T08:15:00"/>
    <d v="1899-12-30T11:00:00"/>
    <s v="OMRG"/>
    <n v="2018"/>
    <m/>
    <x v="4"/>
    <x v="0"/>
    <x v="0"/>
    <m/>
    <m/>
    <m/>
    <m/>
    <m/>
    <n v="45017"/>
  </r>
  <r>
    <d v="2023-04-01T00:00:00"/>
    <d v="1899-12-30T08:15:00"/>
    <m/>
    <n v="3260"/>
    <n v="113313"/>
    <x v="2"/>
    <s v="S20"/>
    <m/>
    <s v="NS092519"/>
    <s v="68L2133"/>
    <s v="CENTRO ORTHOPEDICO INTEGRAL PACB S.A"/>
    <s v="SIENNA HV"/>
    <s v="JFL"/>
    <d v="1899-12-30T08:30:00"/>
    <d v="1899-12-30T11:00:00"/>
    <s v="GALC"/>
    <n v="2022"/>
    <m/>
    <x v="4"/>
    <x v="0"/>
    <x v="0"/>
    <m/>
    <m/>
    <m/>
    <m/>
    <m/>
    <n v="45017"/>
  </r>
  <r>
    <d v="2023-04-01T00:00:00"/>
    <d v="1899-12-30T08:15:00"/>
    <m/>
    <n v="5140"/>
    <n v="113351"/>
    <x v="0"/>
    <s v="S200"/>
    <m/>
    <s v="A5314330"/>
    <s v="GYF713B"/>
    <s v="GARCIA RAMIREZ MARIA DEL CARMEN"/>
    <s v="YARIS"/>
    <s v="LALC"/>
    <d v="1899-12-30T08:30:00"/>
    <d v="1899-12-30T11:00:00"/>
    <s v="CSN"/>
    <n v="2010"/>
    <m/>
    <x v="4"/>
    <x v="0"/>
    <x v="0"/>
    <m/>
    <m/>
    <m/>
    <m/>
    <m/>
    <n v="45017"/>
  </r>
  <r>
    <d v="2023-04-01T00:00:00"/>
    <d v="1899-12-30T08:30:00"/>
    <m/>
    <n v="3260"/>
    <n v="113238"/>
    <x v="2"/>
    <s v="S140"/>
    <m/>
    <s v="LK007130"/>
    <s v="NXJ5767"/>
    <s v="YINSHAN SA DE CV"/>
    <s v="AVANZA"/>
    <s v="ECAZA"/>
    <d v="1899-12-30T09:15:00"/>
    <d v="1899-12-30T12:00:00"/>
    <s v="GALC"/>
    <n v="2020"/>
    <m/>
    <x v="4"/>
    <x v="0"/>
    <x v="0"/>
    <m/>
    <m/>
    <m/>
    <m/>
    <m/>
    <n v="45017"/>
  </r>
  <r>
    <d v="2023-04-01T00:00:00"/>
    <d v="1899-12-30T08:30:00"/>
    <m/>
    <n v="5330"/>
    <n v="113308"/>
    <x v="2"/>
    <s v="S40 (SE RECIBE TEMPRANO PERO SE DESFASA EN SERV.)"/>
    <m/>
    <s v="LK006153"/>
    <s v="GVV371E"/>
    <s v="NOVELO PERAZA RUBEN ENRIQUE"/>
    <s v="AVANZA"/>
    <s v="LALC"/>
    <d v="1899-12-30T10:30:00"/>
    <d v="1899-12-30T13:45:00"/>
    <s v="GALC"/>
    <n v="2020"/>
    <m/>
    <x v="4"/>
    <x v="0"/>
    <x v="0"/>
    <m/>
    <m/>
    <m/>
    <m/>
    <m/>
    <n v="45017"/>
  </r>
  <r>
    <d v="2023-04-01T00:00:00"/>
    <d v="1899-12-30T08:45:00"/>
    <m/>
    <n v="5140"/>
    <n v="113169"/>
    <x v="1"/>
    <s v="S100"/>
    <s v="EXPRESS"/>
    <s v="H1052600"/>
    <s v="GRD035D"/>
    <s v="GRUPO ARBOREAL, S.A. DE C.V."/>
    <s v="YARIS"/>
    <s v="JFL"/>
    <d v="1899-12-30T09:30:00"/>
    <d v="1899-12-30T11:00:00"/>
    <s v="OMRG"/>
    <n v="2017"/>
    <m/>
    <x v="4"/>
    <x v="0"/>
    <x v="0"/>
    <m/>
    <m/>
    <m/>
    <m/>
    <m/>
    <n v="45017"/>
  </r>
  <r>
    <d v="2023-04-01T00:00:00"/>
    <d v="1899-12-30T08:45:00"/>
    <m/>
    <n v="0"/>
    <n v="113304"/>
    <x v="3"/>
    <s v="INSP. 23TM01"/>
    <m/>
    <s v="N1252356"/>
    <s v="GT2194E"/>
    <s v="SANDOVAL BUCIO FRANCISCO"/>
    <s v="YARIS"/>
    <s v="ECAZA"/>
    <d v="1899-12-30T09:15:00"/>
    <d v="1899-12-30T12:00:00"/>
    <s v="CEPE"/>
    <n v="2022"/>
    <m/>
    <x v="4"/>
    <x v="0"/>
    <x v="0"/>
    <m/>
    <m/>
    <m/>
    <m/>
    <m/>
    <n v="45017"/>
  </r>
  <r>
    <d v="2023-04-01T00:00:00"/>
    <d v="1899-12-30T09:00:00"/>
    <m/>
    <n v="6599"/>
    <n v="113033"/>
    <x v="1"/>
    <s v="S80"/>
    <s v="EXPRESS"/>
    <s v="K1156180"/>
    <s v="GWK824B"/>
    <s v="RODRIGUEZ MORENO MARIA DOLORES"/>
    <s v="YARIS"/>
    <s v="JFL"/>
    <d v="1899-12-30T10:15:00"/>
    <d v="1899-12-30T12:30:00"/>
    <s v="OMRG"/>
    <n v="2019"/>
    <m/>
    <x v="4"/>
    <x v="0"/>
    <x v="0"/>
    <m/>
    <m/>
    <m/>
    <m/>
    <m/>
    <n v="45017"/>
  </r>
  <r>
    <d v="2023-04-01T00:00:00"/>
    <d v="1899-12-30T09:00:00"/>
    <m/>
    <n v="0"/>
    <n v="113057"/>
    <x v="1"/>
    <s v="A Y F CON LAVADO (FLOR)"/>
    <s v="BIENVENIDA"/>
    <s v="PW248473"/>
    <s v="SP"/>
    <s v="SANCHEZ SANCHEZ JUAN JOSE"/>
    <s v="RAV4"/>
    <s v="LALC"/>
    <d v="1899-12-30T09:15:00"/>
    <d v="1899-12-30T11:15:00"/>
    <s v="OMRG"/>
    <n v="2023"/>
    <m/>
    <x v="4"/>
    <x v="0"/>
    <x v="0"/>
    <m/>
    <m/>
    <m/>
    <m/>
    <m/>
    <n v="45017"/>
  </r>
  <r>
    <d v="2023-04-01T00:00:00"/>
    <d v="1899-12-30T09:00:00"/>
    <m/>
    <n v="1899"/>
    <n v="113364"/>
    <x v="1"/>
    <s v="S70"/>
    <m/>
    <s v="M3128636"/>
    <s v="66L711"/>
    <s v="LEMUS MUÑOZ LEDO RAMON IGNACIO"/>
    <s v="PRIUS16-"/>
    <s v="ECAZA"/>
    <d v="1899-12-30T09:30:00"/>
    <d v="1899-12-30T11:30:00"/>
    <s v="CSN"/>
    <n v="2021"/>
    <m/>
    <x v="4"/>
    <x v="0"/>
    <x v="0"/>
    <m/>
    <m/>
    <m/>
    <m/>
    <m/>
    <n v="45017"/>
  </r>
  <r>
    <d v="2023-04-01T00:00:00"/>
    <d v="1899-12-30T09:30:00"/>
    <m/>
    <n v="1899"/>
    <n v="113138"/>
    <x v="3"/>
    <s v="S70"/>
    <m/>
    <s v="KJ022699"/>
    <s v="GPB748D"/>
    <s v="MENDOZA HERNANDEZ GERARDO"/>
    <s v="RAV419-"/>
    <s v="ECAZA"/>
    <d v="1899-12-30T09:45:00"/>
    <d v="1899-12-30T12:00:00"/>
    <s v="CEPE"/>
    <n v="2019"/>
    <m/>
    <x v="4"/>
    <x v="0"/>
    <x v="0"/>
    <m/>
    <m/>
    <m/>
    <m/>
    <m/>
    <n v="45017"/>
  </r>
  <r>
    <d v="2023-04-01T00:00:00"/>
    <d v="1899-12-30T09:30:00"/>
    <m/>
    <n v="3260"/>
    <n v="113211"/>
    <x v="1"/>
    <s v="S20"/>
    <m/>
    <s v="NJ045441"/>
    <s v="GTG848E"/>
    <s v="MEDICA ANGELES GINECOPEDIATRICA SA DE"/>
    <s v="RAIZE"/>
    <s v="LALC"/>
    <d v="1899-12-30T10:15:00"/>
    <d v="1899-12-30T14:00:00"/>
    <s v="CSN"/>
    <n v="2022"/>
    <m/>
    <x v="4"/>
    <x v="0"/>
    <x v="0"/>
    <m/>
    <m/>
    <m/>
    <m/>
    <m/>
    <n v="45017"/>
  </r>
  <r>
    <d v="2023-04-01T00:00:00"/>
    <d v="1899-12-30T09:30:00"/>
    <m/>
    <n v="1899"/>
    <n v="113339"/>
    <x v="0"/>
    <s v="S50"/>
    <m/>
    <s v="JM128749"/>
    <s v="MU9973W"/>
    <s v="MARTINEZ GUZMAN JOSE LUIS"/>
    <s v="TACOMA"/>
    <s v="JFL"/>
    <d v="1899-12-30T09:45:00"/>
    <d v="1899-12-30T12:00:00"/>
    <s v="GALC"/>
    <n v="2018"/>
    <m/>
    <x v="4"/>
    <x v="0"/>
    <x v="0"/>
    <m/>
    <m/>
    <m/>
    <m/>
    <m/>
    <n v="45017"/>
  </r>
  <r>
    <d v="2023-04-01T00:00:00"/>
    <d v="1899-12-30T10:00:00"/>
    <m/>
    <n v="1899"/>
    <n v="113088"/>
    <x v="2"/>
    <s v="S70"/>
    <s v="EXPRESS"/>
    <s v="KP904891"/>
    <s v="GXN007D"/>
    <s v="OROZCO MOLINA BLANCA AURORA"/>
    <s v="COROLLA"/>
    <s v="LALC"/>
    <d v="1899-12-30T11:15:00"/>
    <d v="1899-12-30T14:00:00"/>
    <s v="OMRG"/>
    <n v="2019"/>
    <m/>
    <x v="4"/>
    <x v="0"/>
    <x v="0"/>
    <m/>
    <m/>
    <m/>
    <m/>
    <m/>
    <n v="45017"/>
  </r>
  <r>
    <d v="2023-04-01T00:00:00"/>
    <d v="1899-12-30T10:00:00"/>
    <m/>
    <n v="6599"/>
    <n v="113095"/>
    <x v="3"/>
    <s v="S80"/>
    <m/>
    <s v="J1111501"/>
    <s v="GHM767E"/>
    <s v="GASCA ARRIAGA GABRIELA"/>
    <s v="YARIS"/>
    <s v="ECAZA"/>
    <d v="1899-12-30T10:30:00"/>
    <d v="1899-12-30T13:30:00"/>
    <s v="CEPE"/>
    <n v="2018"/>
    <m/>
    <x v="4"/>
    <x v="0"/>
    <x v="0"/>
    <m/>
    <m/>
    <m/>
    <m/>
    <m/>
    <n v="45017"/>
  </r>
  <r>
    <d v="2023-04-01T00:00:00"/>
    <d v="1899-12-30T10:30:00"/>
    <m/>
    <n v="5330"/>
    <n v="113252"/>
    <x v="0"/>
    <s v="S40"/>
    <s v="EXPRESS"/>
    <s v="JK023105"/>
    <s v="GJW301D"/>
    <s v="SAAVEDRA PEREZ ANIREYA"/>
    <s v="AVANZA"/>
    <s v="LALC"/>
    <d v="1899-12-30T12:00:00"/>
    <d v="1899-12-30T14:00:00"/>
    <s v="OMRG"/>
    <n v="2018"/>
    <m/>
    <x v="4"/>
    <x v="0"/>
    <x v="0"/>
    <m/>
    <m/>
    <m/>
    <m/>
    <m/>
    <n v="45017"/>
  </r>
  <r>
    <d v="2023-04-01T00:00:00"/>
    <d v="1899-12-30T10:30:00"/>
    <m/>
    <n v="1899"/>
    <n v="113296"/>
    <x v="3"/>
    <s v="S10"/>
    <m/>
    <s v="NU079842"/>
    <s v="SP"/>
    <s v="BIDASEM PRODUCTORA Y COMERCIALIZADORA"/>
    <s v="ASRAV4 HV"/>
    <s v="JFL"/>
    <d v="1899-12-30T12:15:00"/>
    <d v="1899-12-30T14:00:00"/>
    <s v="CEPE"/>
    <n v="2022"/>
    <m/>
    <x v="4"/>
    <x v="0"/>
    <x v="0"/>
    <m/>
    <m/>
    <m/>
    <m/>
    <m/>
    <n v="45017"/>
  </r>
  <r>
    <d v="2023-04-01T00:00:00"/>
    <d v="1899-12-30T11:00:00"/>
    <m/>
    <n v="2183.85"/>
    <n v="113184"/>
    <x v="0"/>
    <s v="S30 (EMPLEADO TOYOTA)"/>
    <m/>
    <s v="N1232969"/>
    <s v="GMT002E"/>
    <s v="GONZALEZ HERNANDEZ SALVADOR"/>
    <s v="YARIS"/>
    <s v="JFL"/>
    <d v="1899-12-30T11:15:00"/>
    <d v="1899-12-30T13:30:00"/>
    <s v="CSN"/>
    <n v="2022"/>
    <m/>
    <x v="4"/>
    <x v="0"/>
    <x v="0"/>
    <m/>
    <m/>
    <m/>
    <m/>
    <m/>
    <n v="45017"/>
  </r>
  <r>
    <d v="2023-04-01T00:00:00"/>
    <d v="1899-12-30T11:00:00"/>
    <m/>
    <n v="1899"/>
    <n v="113220"/>
    <x v="1"/>
    <s v="S30"/>
    <m/>
    <s v="M1320611"/>
    <s v="GS2209C"/>
    <s v="PEREZ CERVANTES ARTURO"/>
    <s v="HILUX"/>
    <s v="ECAZA"/>
    <d v="1899-12-30T11:15:00"/>
    <d v="1899-12-30T14:00:00"/>
    <s v="GALC"/>
    <n v="2021"/>
    <m/>
    <x v="4"/>
    <x v="0"/>
    <x v="0"/>
    <m/>
    <m/>
    <m/>
    <m/>
    <m/>
    <n v="45017"/>
  </r>
  <r>
    <d v="2023-04-01T00:00:00"/>
    <d v="1899-12-30T11:30:00"/>
    <m/>
    <n v="0"/>
    <n v="113208"/>
    <x v="0"/>
    <s v="A Y F CON LAVADO (ANDREA)"/>
    <s v="BIENVENIDA"/>
    <s v="PJ067029"/>
    <s v="SP"/>
    <s v="GONZALEZ MIRELES PATRICIA"/>
    <s v="RAIZE"/>
    <s v="ECAZA"/>
    <d v="1899-12-30T11:45:00"/>
    <d v="1899-12-30T14:00:00"/>
    <s v="OMRG"/>
    <n v="2023"/>
    <m/>
    <x v="4"/>
    <x v="0"/>
    <x v="0"/>
    <m/>
    <m/>
    <m/>
    <m/>
    <m/>
    <n v="45017"/>
  </r>
  <r>
    <d v="2023-04-01T00:00:00"/>
    <d v="1899-12-30T11:30:00"/>
    <m/>
    <n v="1899"/>
    <n v="113294"/>
    <x v="1"/>
    <s v="S130"/>
    <m/>
    <s v="JP778165"/>
    <s v="GSZ141D"/>
    <s v="GONZALEZ OLIVO VERONICA"/>
    <s v="COROLLA"/>
    <s v="LALC"/>
    <d v="1899-12-30T12:00:00"/>
    <d v="1899-12-30T14:00:00"/>
    <s v="CSN"/>
    <n v="2018"/>
    <m/>
    <x v="4"/>
    <x v="0"/>
    <x v="0"/>
    <m/>
    <m/>
    <m/>
    <m/>
    <m/>
    <n v="450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99">
  <r>
    <x v="0"/>
    <x v="0"/>
    <m/>
    <n v="0"/>
    <n v="110501"/>
    <s v="J"/>
    <s v="DPOK: INST. AMORT. TRASEROS Y DELANTEROS / INST. BANDA ACC / INST. DISCOS FROSNTALES / INST. CUCHILLAS / ALINEACION"/>
    <m/>
    <s v="CM131166"/>
    <s v="SS89436"/>
    <s v="MARIN BUCIO GERARDO"/>
    <s v="TACOMA"/>
    <x v="0"/>
    <d v="1899-12-30T08:15:00"/>
    <d v="1899-12-30T14:00:00"/>
    <s v="CSN"/>
    <n v="2012"/>
  </r>
  <r>
    <x v="0"/>
    <x v="0"/>
    <m/>
    <n v="0"/>
    <n v="110566"/>
    <s v="J"/>
    <s v="INST. PELICULA DE SEGURIDAD (VDQI) / DIAG. LEYENDA EN TABLERO DE LTA"/>
    <m/>
    <s v="PW330106"/>
    <s v="SP"/>
    <s v="CAMPOS JUAREZ CELIA"/>
    <s v="RAV4"/>
    <x v="1"/>
    <d v="1899-12-30T12:00:00"/>
    <s v="DIAG"/>
    <s v="GALC / FTP"/>
    <n v="2023"/>
  </r>
  <r>
    <x v="0"/>
    <x v="1"/>
    <m/>
    <n v="754"/>
    <n v="110520"/>
    <s v="J"/>
    <s v="DIAG. CUARTO LADO IZQ. NO ENCIENDE"/>
    <m/>
    <s v="LR103387"/>
    <s v="ULU114G"/>
    <s v="CORIA OCHOA ISABEL CRISTINA"/>
    <s v="CHR"/>
    <x v="0"/>
    <d v="1899-12-30T08:30:00"/>
    <s v="DIAG"/>
    <s v="GALC / FTP"/>
    <n v="2020"/>
  </r>
  <r>
    <x v="0"/>
    <x v="1"/>
    <m/>
    <n v="1899"/>
    <n v="110564"/>
    <s v="J"/>
    <s v="S90"/>
    <m/>
    <s v="M4001074"/>
    <s v="GL6798C"/>
    <s v="AGRO QUERETANA, S. DE R.L. DE C.V."/>
    <s v="HILUXD"/>
    <x v="1"/>
    <d v="1899-12-30T08:30:00"/>
    <d v="1899-12-30T12:00:00"/>
    <s v="CAAA"/>
    <n v="2021"/>
  </r>
  <r>
    <x v="0"/>
    <x v="2"/>
    <m/>
    <n v="1899"/>
    <n v="110563"/>
    <s v="K"/>
    <s v="S70"/>
    <m/>
    <s v="KJ007946"/>
    <s v="66L230"/>
    <s v="COMERCIALIZADORA ALPACEL, S.A. DE C.V."/>
    <s v="RAV4 HV"/>
    <x v="0"/>
    <d v="1899-12-30T09:00:00"/>
    <d v="1899-12-30T12:00:00"/>
    <s v="AC"/>
    <n v="2019"/>
  </r>
  <r>
    <x v="0"/>
    <x v="3"/>
    <m/>
    <n v="1703"/>
    <n v="110299"/>
    <s v="M"/>
    <s v="A Y F"/>
    <s v="EXPRESS"/>
    <s v="7X025742"/>
    <s v="SP"/>
    <s v="CRUZ HERNANDEZ YANETH"/>
    <s v="TUNDRA"/>
    <x v="1"/>
    <d v="1899-12-30T09:15:00"/>
    <d v="1899-12-30T12:00:00"/>
    <s v="CEPE"/>
    <n v="2007"/>
  </r>
  <r>
    <x v="0"/>
    <x v="3"/>
    <m/>
    <n v="1899"/>
    <n v="110498"/>
    <s v="K"/>
    <s v="S50"/>
    <s v="EXPRESS"/>
    <s v="K3098576"/>
    <s v="65L917"/>
    <s v="LEGORRETA RIOS LETICIA"/>
    <s v="PRIUS16-"/>
    <x v="0"/>
    <d v="1899-12-30T09:30:00"/>
    <d v="1899-12-30T12:00:00"/>
    <s v="CEPE"/>
    <n v="2019"/>
  </r>
  <r>
    <x v="0"/>
    <x v="4"/>
    <m/>
    <n v="1351"/>
    <n v="110556"/>
    <s v="M"/>
    <s v="A Y F"/>
    <m/>
    <s v="JW747909"/>
    <s v="SP"/>
    <s v="RODRIGUEZ LOZADA CASIMIRO"/>
    <s v="RAV4"/>
    <x v="0"/>
    <d v="1899-12-30T09:45:00"/>
    <d v="1899-12-30T12:00:00"/>
    <s v="AC"/>
    <n v="2018"/>
  </r>
  <r>
    <x v="0"/>
    <x v="5"/>
    <m/>
    <n v="0"/>
    <n v="110565"/>
    <s v="M"/>
    <s v="20TA02"/>
    <s v="CAMPAÑA"/>
    <s v="LK008606"/>
    <s v="GNL611C"/>
    <s v="LIBRERIA EL TERCER MILENIO SA DE CV"/>
    <s v="AVANZA"/>
    <x v="1"/>
    <d v="1899-12-30T10:30:00"/>
    <d v="1899-12-30T14:00:00"/>
    <s v="GALC / FTP"/>
    <n v="2020"/>
  </r>
  <r>
    <x v="0"/>
    <x v="6"/>
    <m/>
    <n v="2699"/>
    <n v="110437"/>
    <s v="M"/>
    <s v="S50 / A Y B"/>
    <s v="EXPRESS"/>
    <s v="N0425294"/>
    <s v="GB4772D"/>
    <s v="AGROSERVICIOS NIETO SA DE CV"/>
    <s v="HILUX"/>
    <x v="1"/>
    <d v="1899-12-30T11:00:00"/>
    <d v="1899-12-30T15:00:00"/>
    <s v="CEPE / CAAA"/>
    <n v="2022"/>
  </r>
  <r>
    <x v="0"/>
    <x v="7"/>
    <m/>
    <n v="0"/>
    <s v="I-140990"/>
    <s v="J"/>
    <s v="PROG. DE LLAVE"/>
    <m/>
    <s v="KS966815"/>
    <s v="GWH863E"/>
    <s v="INMOTION AUTO CELAYA S DE RL DE CV"/>
    <s v="SIENNA"/>
    <x v="1"/>
    <d v="1899-12-30T15:00:00"/>
    <d v="1899-12-30T18:00:00"/>
    <s v="GALC"/>
    <n v="2019"/>
  </r>
  <r>
    <x v="1"/>
    <x v="0"/>
    <m/>
    <n v="7398"/>
    <n v="110549"/>
    <s v="J"/>
    <s v="S200 / A Y B"/>
    <s v="EXPRESS"/>
    <s v="H6171998"/>
    <s v="GM1215D"/>
    <s v="AUTOBUSES TURISMO TERRESTRE SA DE CV"/>
    <s v="HIACE"/>
    <x v="0"/>
    <d v="1899-12-30T08:15:00"/>
    <d v="1899-12-30T11:00:00"/>
    <s v="CEPE / OMRG / THIERRY"/>
    <n v="2017"/>
  </r>
  <r>
    <x v="1"/>
    <x v="0"/>
    <m/>
    <n v="1899"/>
    <n v="110573"/>
    <s v="M"/>
    <s v="S70"/>
    <m/>
    <s v="L1410593"/>
    <s v="FZ4619B"/>
    <s v="AGUILAR MALAGON JUAN CARLOS"/>
    <s v="HILUX"/>
    <x v="1"/>
    <d v="1899-12-30T08:30:00"/>
    <d v="1899-12-30T11:00:00"/>
    <s v="AC"/>
    <n v="2020"/>
  </r>
  <r>
    <x v="1"/>
    <x v="0"/>
    <m/>
    <n v="1899"/>
    <n v="110593"/>
    <s v="M"/>
    <s v="S130"/>
    <m/>
    <s v="L3104028"/>
    <s v="66L398"/>
    <s v="HUTCHINSON AUTOPARTES MEXICO SA DE CV"/>
    <s v="PRIUS16-"/>
    <x v="2"/>
    <d v="1899-12-30T08:30:00"/>
    <d v="1899-12-30T11:00:00"/>
    <s v="CAAA"/>
    <n v="2020"/>
  </r>
  <r>
    <x v="1"/>
    <x v="1"/>
    <m/>
    <n v="5330"/>
    <n v="110589"/>
    <s v="M"/>
    <s v="S40"/>
    <m/>
    <s v="N1329314"/>
    <s v="EY9705B"/>
    <s v="UPL AGRO SA DE CV"/>
    <s v="HILUX"/>
    <x v="2"/>
    <d v="1899-12-30T08:30:00"/>
    <d v="1899-12-30T12:30:00"/>
    <s v="GALC"/>
    <n v="2022"/>
  </r>
  <r>
    <x v="1"/>
    <x v="1"/>
    <m/>
    <n v="6599"/>
    <n v="110595"/>
    <s v="M"/>
    <s v="S80"/>
    <m/>
    <s v="KJ011157"/>
    <s v="65L602"/>
    <s v="INVERNADEROS CARMONA SPR DE RL"/>
    <s v="RAV4 HV"/>
    <x v="1"/>
    <d v="1899-12-30T08:30:00"/>
    <d v="1899-12-30T12:00:00"/>
    <s v="CSN"/>
    <n v="2019"/>
  </r>
  <r>
    <x v="1"/>
    <x v="1"/>
    <m/>
    <n v="1899"/>
    <n v="110596"/>
    <s v="M"/>
    <s v="S190"/>
    <s v="EXPRESS"/>
    <s v="F6165511"/>
    <s v="GMD525D"/>
    <s v="ARREGUIN ARREGUIN ANGELICA"/>
    <s v="HIACE"/>
    <x v="0"/>
    <d v="1899-12-30T09:00:00"/>
    <d v="1899-12-30T11:00:00"/>
    <s v="CEPE / OMRG"/>
    <n v="2015"/>
  </r>
  <r>
    <x v="1"/>
    <x v="2"/>
    <m/>
    <n v="1899"/>
    <n v="110441"/>
    <s v="M"/>
    <s v="S130 / LAVADO DE VESTIDURAS"/>
    <s v="EXPRESS"/>
    <s v="HW348402"/>
    <s v="GVT108D"/>
    <s v="TREJO ACEVEDO OFELIA"/>
    <s v="RAV4"/>
    <x v="2"/>
    <d v="1899-12-30T09:30:00"/>
    <d v="1899-12-30T12:00:00"/>
    <s v="CEPE / OMRG"/>
    <n v="2017"/>
  </r>
  <r>
    <x v="1"/>
    <x v="2"/>
    <m/>
    <n v="0"/>
    <n v="110570"/>
    <s v="M"/>
    <s v="INST. CALAVERA"/>
    <m/>
    <s v="JW794103"/>
    <s v="GKC700E"/>
    <s v="SEGURA RODRIGUEZ RENE FERNANDO"/>
    <s v="RAV4"/>
    <x v="0"/>
    <d v="1899-12-30T09:30:00"/>
    <d v="1899-12-30T12:00:00"/>
    <s v="CSN"/>
    <n v="2018"/>
  </r>
  <r>
    <x v="1"/>
    <x v="2"/>
    <m/>
    <n v="6599"/>
    <n v="110575"/>
    <s v="K"/>
    <s v="S80"/>
    <s v="EXPRESS"/>
    <s v="HK021152"/>
    <s v="GUZ475B"/>
    <s v="MACIAS QUINTANA MARIA EUGENIA"/>
    <s v="AVANZA"/>
    <x v="1"/>
    <d v="1899-12-30T09:45:00"/>
    <d v="1899-12-30T14:00:00"/>
    <s v="CEPE / OMRG"/>
    <n v="2017"/>
  </r>
  <r>
    <x v="1"/>
    <x v="8"/>
    <m/>
    <n v="2699"/>
    <n v="110587"/>
    <s v="M"/>
    <s v="S170 / A Y B"/>
    <m/>
    <s v="H1395433"/>
    <s v="FY7446B"/>
    <s v="GRUPO KASOKU INDUSTRIAL, S.A. DE C.V."/>
    <s v="HILUX"/>
    <x v="2"/>
    <d v="1899-12-30T09:15:00"/>
    <d v="1899-12-30T12:00:00"/>
    <s v="CAAA / THIERRY"/>
    <n v="2017"/>
  </r>
  <r>
    <x v="1"/>
    <x v="3"/>
    <m/>
    <n v="1899"/>
    <n v="110184"/>
    <s v="K"/>
    <s v="S30"/>
    <m/>
    <s v="M1218890"/>
    <s v="GKK895E"/>
    <s v="PEREZ NUñEZ DIEGO SAUL"/>
    <s v="YARIS"/>
    <x v="0"/>
    <d v="1899-12-30T09:30:00"/>
    <d v="1899-12-30T12:00:00"/>
    <s v="AC"/>
    <n v="2021"/>
  </r>
  <r>
    <x v="1"/>
    <x v="3"/>
    <m/>
    <n v="754"/>
    <n v="110462"/>
    <s v="M"/>
    <s v="DIAG. ESTÉREO NO FUNCIONA (NO ENCIENDE)"/>
    <m/>
    <s v="M1146863"/>
    <s v="UMS669E"/>
    <s v="YINSHAN SA DE CV"/>
    <s v="PRIUS16-"/>
    <x v="2"/>
    <d v="1899-12-30T09:30:00"/>
    <s v="DIAG"/>
    <s v="GALC / FTP"/>
    <n v="2021"/>
  </r>
  <r>
    <x v="1"/>
    <x v="3"/>
    <m/>
    <n v="1899"/>
    <n v="110534"/>
    <s v="M"/>
    <s v="S110"/>
    <m/>
    <s v="H3036931"/>
    <s v="GVR144B"/>
    <s v="GONZALEZ MORALES FRANCISCO"/>
    <s v="PRIUS16-"/>
    <x v="1"/>
    <d v="1899-12-30T10:15:00"/>
    <d v="1899-12-30T14:00:00"/>
    <s v="CSN"/>
    <n v="2017"/>
  </r>
  <r>
    <x v="1"/>
    <x v="9"/>
    <m/>
    <n v="754"/>
    <n v="110582"/>
    <s v="M"/>
    <s v="DIAG. SE BAJAN LAS REVOLUCIONES EN FRIO"/>
    <m/>
    <s v="9K352979"/>
    <s v="GXC291C"/>
    <s v="CONTRERAS ARRIAGA MARCO ANTONIO"/>
    <s v="TSURU"/>
    <x v="1"/>
    <d v="1899-12-30T10:00:00"/>
    <s v="DIAG"/>
    <s v="AC"/>
    <n v="2009"/>
  </r>
  <r>
    <x v="1"/>
    <x v="9"/>
    <m/>
    <n v="754"/>
    <n v="110583"/>
    <s v="K"/>
    <s v="DIAG. TESTIGOS ENCENDIDOS (CHECK ENGINE, SIST. DE ESTABILIDAD) LEYENDA &quot;REVISION DE MOTOR&quot;"/>
    <m/>
    <s v="M6003523"/>
    <s v="GGF337E"/>
    <s v="SEDEASE SA DE CV"/>
    <s v="HIACE"/>
    <x v="2"/>
    <d v="1899-12-30T11:00:00"/>
    <s v="DIAG"/>
    <s v="FTP"/>
    <n v="2021"/>
  </r>
  <r>
    <x v="1"/>
    <x v="4"/>
    <m/>
    <n v="2699"/>
    <n v="110561"/>
    <s v="M"/>
    <s v="S130 / A Y B / S.A."/>
    <m/>
    <s v="G0169263"/>
    <s v="GB1275C"/>
    <s v="SERVICIOS DE TERRACERIA Y RENTA DE MAQUI"/>
    <s v="ESHILUX     JIO"/>
    <x v="1"/>
    <d v="1899-12-30T10:00:00"/>
    <d v="1899-12-30T14:00:00"/>
    <s v="CAAA /THIERRY"/>
    <n v="2016"/>
  </r>
  <r>
    <x v="1"/>
    <x v="4"/>
    <m/>
    <n v="6599"/>
    <n v="110574"/>
    <s v="M"/>
    <s v="S80"/>
    <s v="EXPRESS"/>
    <s v="JP825284"/>
    <s v="GME469D"/>
    <s v="GORDILLO RUIZ YOLANDA"/>
    <s v="COROLLA"/>
    <x v="0"/>
    <d v="1899-12-30T10:00:00"/>
    <d v="1899-12-30T14:00:00"/>
    <s v="CEPE / OMRG"/>
    <n v="2018"/>
  </r>
  <r>
    <x v="1"/>
    <x v="4"/>
    <m/>
    <n v="6599"/>
    <n v="110576"/>
    <s v="K"/>
    <s v="S240"/>
    <m/>
    <s v="LK007788"/>
    <s v="GLT136C"/>
    <s v="SEDEASE SA DE CV"/>
    <s v="AVANZA"/>
    <x v="2"/>
    <d v="1899-12-30T10:30:00"/>
    <d v="1899-12-30T16:00:00"/>
    <s v="CAAA"/>
    <n v="2020"/>
  </r>
  <r>
    <x v="1"/>
    <x v="5"/>
    <m/>
    <n v="4014"/>
    <n v="110580"/>
    <s v="M"/>
    <s v="S60 / DIAG. RUIDO EN SUSP. DELANTERA LADO PILOTO"/>
    <m/>
    <s v="JP835996"/>
    <s v="GGE829D"/>
    <s v="HERNANDEZ ABAD OSWALDO"/>
    <s v="COROLLA"/>
    <x v="1"/>
    <d v="1899-12-30T14:15:00"/>
    <s v="DIAG"/>
    <s v="GALC / FTP /CSN"/>
    <n v="2018"/>
  </r>
  <r>
    <x v="1"/>
    <x v="5"/>
    <m/>
    <n v="1899"/>
    <n v="110586"/>
    <s v="K"/>
    <s v="S30"/>
    <s v="EXPRESS"/>
    <s v="LS081493"/>
    <s v="GRK744D"/>
    <s v="PAILERIA ESPECIALIZADA EQUIPOS Y TANQUES"/>
    <s v="CVSIENNA"/>
    <x v="0"/>
    <d v="1899-12-30T11:30:00"/>
    <d v="1899-12-30T16:00:00"/>
    <s v="CEPE / OMRG"/>
    <n v="2020"/>
  </r>
  <r>
    <x v="1"/>
    <x v="6"/>
    <m/>
    <n v="754"/>
    <n v="110560"/>
    <s v="K"/>
    <s v="DIAG. MALLA SE ATORA EN EL CRISTAL X CAMPAÑA G04"/>
    <m/>
    <s v="BS059702"/>
    <s v="GLE745C"/>
    <s v="DE ANDA ESQUEDA GERARDO"/>
    <s v="SIENNA"/>
    <x v="0"/>
    <d v="1899-12-30T11:30:00"/>
    <s v="DIAG"/>
    <s v="GALC"/>
    <n v="2011"/>
  </r>
  <r>
    <x v="1"/>
    <x v="6"/>
    <m/>
    <n v="2699"/>
    <n v="110578"/>
    <s v="M"/>
    <s v="S50 / A Y B"/>
    <s v="EXPRESS"/>
    <s v="K3076940"/>
    <s v="ABC091A"/>
    <s v="LEON GONZALEZ PABLO CESAR"/>
    <s v="PRIUS16-"/>
    <x v="2"/>
    <d v="1899-12-30T11:00:00"/>
    <d v="1899-12-30T14:00:00"/>
    <s v="CEPE / OMRG / THIERRY"/>
    <n v="2019"/>
  </r>
  <r>
    <x v="1"/>
    <x v="10"/>
    <m/>
    <n v="0"/>
    <n v="110588"/>
    <s v="K"/>
    <s v="INST. BANDA ACC"/>
    <m/>
    <s v="JK021590"/>
    <s v="GMN580E"/>
    <s v="VELAZQUEZ PEREZ MARIA TERESA"/>
    <s v="AVANZA"/>
    <x v="1"/>
    <d v="1899-12-30T11:30:00"/>
    <d v="1899-12-30T17:00:00"/>
    <s v="CSN"/>
    <n v="2018"/>
  </r>
  <r>
    <x v="1"/>
    <x v="10"/>
    <m/>
    <n v="3260"/>
    <n v="110590"/>
    <s v="K"/>
    <s v="S20"/>
    <s v="EXPRESS"/>
    <s v="MJ033380"/>
    <s v="SP12345"/>
    <s v="LUCIA HERNANDEZ VAZQUEZ"/>
    <s v="COROLLA HV"/>
    <x v="0"/>
    <d v="1899-12-30T11:45:00"/>
    <d v="1899-12-30T14:00:00"/>
    <s v="CEPE / OMRG"/>
    <n v="2021"/>
  </r>
  <r>
    <x v="1"/>
    <x v="10"/>
    <m/>
    <n v="1899"/>
    <n v="110605"/>
    <s v="K"/>
    <s v="S30"/>
    <m/>
    <s v="M1216071"/>
    <s v="GYR656D"/>
    <s v="DIAZ OVALLE CHRISTIAN OLIVER"/>
    <s v="YARIS"/>
    <x v="2"/>
    <d v="1899-12-30T12:00:00"/>
    <d v="1899-12-30T15:45:00"/>
    <s v="AC"/>
    <n v="2021"/>
  </r>
  <r>
    <x v="1"/>
    <x v="11"/>
    <m/>
    <n v="0"/>
    <n v="110513"/>
    <s v="M"/>
    <s v="INST. PELICULA DE SEGURIDAD (PROVEEDOR DE RAFACCIONES)"/>
    <m/>
    <s v="M1218810"/>
    <s v="GJF959E"/>
    <s v="CUELLAR MENDOZA MARIA SELENE IVONET"/>
    <s v="YARIS"/>
    <x v="1"/>
    <d v="1899-12-30T12:00:00"/>
    <d v="1899-12-30T17:00:00"/>
    <m/>
    <n v="2021"/>
  </r>
  <r>
    <x v="1"/>
    <x v="11"/>
    <m/>
    <n v="5140"/>
    <n v="110607"/>
    <s v="M"/>
    <s v="S200"/>
    <s v="EXPRESS"/>
    <s v="H1042322"/>
    <s v="GLA598D"/>
    <s v="EXPERTS IN MAINTENANCE AND CONSULTING"/>
    <s v="YARIS"/>
    <x v="0"/>
    <d v="1899-12-30T12:15:00"/>
    <d v="1899-12-30T15:30:00"/>
    <s v="CEPE / OMRG"/>
    <n v="2017"/>
  </r>
  <r>
    <x v="1"/>
    <x v="12"/>
    <m/>
    <n v="1899"/>
    <n v="110515"/>
    <s v="M"/>
    <s v="S90 / REEMP. BATERIA"/>
    <m/>
    <s v="K1165866"/>
    <s v="GRC060D"/>
    <s v="MARTINEZ ZARATE EDUARDO"/>
    <s v="YARIS"/>
    <x v="1"/>
    <d v="1899-12-30T12:00:00"/>
    <d v="1899-12-30T15:00:00"/>
    <s v="CAAA"/>
    <n v="2019"/>
  </r>
  <r>
    <x v="1"/>
    <x v="13"/>
    <m/>
    <n v="754"/>
    <n v="110592"/>
    <s v="K"/>
    <s v="DIAG. RUIDO EN AMORT TRASERO IZQ. / DIAG. AMORT. DERECHO PARTE FRONTAL / SOL. DIAG POR RECOMENDACIÓN DE ASESOR AL REALIZAR CAMPAÑA, INDICA CTE. ASESOR LE COMENTÓ QUE HABÍA UN RUIDO (ERIKA ATENDIO)"/>
    <m/>
    <n v="85087632"/>
    <s v="GNM539E"/>
    <s v="PAREJA FRIAS YEHOSHUAH ELI"/>
    <s v="RAV4"/>
    <x v="2"/>
    <d v="1899-12-30T15:00:00"/>
    <s v="DIAG"/>
    <s v="FTP"/>
    <n v="2008"/>
  </r>
  <r>
    <x v="2"/>
    <x v="0"/>
    <m/>
    <n v="2699"/>
    <n v="110551"/>
    <s v="J"/>
    <s v="S270 / A Y B"/>
    <m/>
    <s v="F1880770"/>
    <s v="66L600"/>
    <s v="SINERGIA IEM SA DE CV"/>
    <s v="PRIUS"/>
    <x v="0"/>
    <d v="1899-12-30T08:15:00"/>
    <d v="1899-12-30T11:00:00"/>
    <s v="CAAA / THIERRY"/>
    <n v="2015"/>
  </r>
  <r>
    <x v="2"/>
    <x v="0"/>
    <m/>
    <n v="3260"/>
    <n v="110619"/>
    <s v="J"/>
    <s v="S20"/>
    <m/>
    <s v="N0426509"/>
    <s v="GB6118D"/>
    <s v="TRANSFORMA, PROYECTO Y CONSTRUCCION SA DE"/>
    <s v="HILUX"/>
    <x v="1"/>
    <d v="1899-12-30T08:30:00"/>
    <d v="1899-12-30T11:00:00"/>
    <s v="GALC"/>
    <n v="2022"/>
  </r>
  <r>
    <x v="2"/>
    <x v="1"/>
    <m/>
    <n v="0"/>
    <n v="110620"/>
    <s v="J"/>
    <s v="20TA02"/>
    <s v="CAMPAÑA"/>
    <s v="JK002374"/>
    <s v="GXA824A"/>
    <s v="TRANSFORMA, PROYECTO Y CONSTRUCCION S.A. D"/>
    <s v="AVANZA"/>
    <x v="1"/>
    <d v="1899-12-30T08:30:00"/>
    <d v="1899-12-30T12:00:00"/>
    <s v="CSN"/>
    <n v="2018"/>
  </r>
  <r>
    <x v="2"/>
    <x v="1"/>
    <m/>
    <n v="5140"/>
    <n v="110625"/>
    <s v="M"/>
    <s v="S100"/>
    <s v="EXPRESS"/>
    <s v="GY144992"/>
    <s v="A97ALG"/>
    <s v="DEANDA GONZALEZ NALLELY"/>
    <s v="YARIS R"/>
    <x v="2"/>
    <d v="1899-12-30T08:30:00"/>
    <d v="1899-12-30T11:00:00"/>
    <s v="CEPE"/>
    <n v="2016"/>
  </r>
  <r>
    <x v="2"/>
    <x v="2"/>
    <m/>
    <n v="1899"/>
    <n v="110557"/>
    <s v="J"/>
    <s v="S10"/>
    <m/>
    <s v="NU072348"/>
    <s v="SP"/>
    <s v="BAUTISTA LOPEZ ARMANDO"/>
    <s v="RAV4 HV"/>
    <x v="0"/>
    <d v="1899-12-30T08:45:00"/>
    <d v="1899-12-30T12:00:00"/>
    <s v="AC"/>
    <n v="2022"/>
  </r>
  <r>
    <x v="2"/>
    <x v="2"/>
    <m/>
    <n v="1899"/>
    <n v="110648"/>
    <s v="I"/>
    <s v="S130"/>
    <m/>
    <s v="H0248473"/>
    <s v="GL3738B"/>
    <s v="PLANCATE GARCIA JUAN"/>
    <s v="HILUX"/>
    <x v="1"/>
    <d v="1899-12-30T09:00:00"/>
    <d v="1899-12-30T12:00:00"/>
    <s v="CAAA"/>
    <n v="2017"/>
  </r>
  <r>
    <x v="2"/>
    <x v="3"/>
    <m/>
    <n v="1899"/>
    <n v="110628"/>
    <s v="K"/>
    <s v="S10"/>
    <s v="EXPRESS"/>
    <s v="NU071196"/>
    <s v="SP"/>
    <s v="VARELA ALAMO LUZ MARCELA"/>
    <s v="RAV4"/>
    <x v="0"/>
    <d v="1899-12-30T09:15:00"/>
    <d v="1899-12-30T11:45:00"/>
    <s v="CEPE"/>
    <n v="2022"/>
  </r>
  <r>
    <x v="2"/>
    <x v="3"/>
    <m/>
    <n v="5330"/>
    <n v="110633"/>
    <s v="M"/>
    <s v="S40"/>
    <m/>
    <s v="MU016351"/>
    <s v="67L124"/>
    <s v="JAMAICA ARREGUIN MARIO ALBERTO"/>
    <s v="RAV4 HV"/>
    <x v="2"/>
    <d v="1899-12-30T09:30:00"/>
    <d v="1899-12-30T14:00:00"/>
    <s v="AC"/>
    <n v="2021"/>
  </r>
  <r>
    <x v="2"/>
    <x v="4"/>
    <m/>
    <n v="3260"/>
    <n v="110609"/>
    <s v="K"/>
    <s v="S20"/>
    <s v="EXPRESS"/>
    <s v="N1327465"/>
    <s v="GC3768D"/>
    <s v="MELAUAK SERVICIOS CORPORATIVOS SA DE CV"/>
    <s v="HILUX"/>
    <x v="2"/>
    <d v="1899-12-30T09:45:00"/>
    <d v="1899-12-30T12:00:00"/>
    <s v="CEPE"/>
    <n v="2022"/>
  </r>
  <r>
    <x v="2"/>
    <x v="4"/>
    <m/>
    <n v="5330"/>
    <n v="110634"/>
    <s v="I"/>
    <s v="S120"/>
    <m/>
    <s v="H1083618"/>
    <s v="GVP768B"/>
    <s v="GALICIA RESENDIZ DELIA ANGELICA"/>
    <s v="YARIS"/>
    <x v="1"/>
    <d v="1899-12-30T10:30:00"/>
    <d v="1899-12-30T14:00:00"/>
    <s v="CSN"/>
    <n v="2017"/>
  </r>
  <r>
    <x v="2"/>
    <x v="4"/>
    <m/>
    <n v="800"/>
    <n v="110641"/>
    <s v="J"/>
    <s v="A Y B"/>
    <m/>
    <n v="40026498"/>
    <s v="GK2729D"/>
    <s v="DE ANDA MORENO JUAN CARLOS"/>
    <s v="RAV4"/>
    <x v="0"/>
    <d v="1899-12-30T10:00:00"/>
    <d v="1899-12-30T14:00:00"/>
    <s v="THIERRY"/>
    <n v="2004"/>
  </r>
  <r>
    <x v="2"/>
    <x v="14"/>
    <m/>
    <n v="0"/>
    <n v="110642"/>
    <s v="J"/>
    <s v="F0L"/>
    <s v="CAMPAÑA"/>
    <n v="40026498"/>
    <s v="GK2729D"/>
    <s v="DE ANDA MORENO JUAN CARLOS"/>
    <s v="RAV4"/>
    <x v="0"/>
    <d v="1899-12-30T12:15:00"/>
    <d v="1899-12-30T15:00:00"/>
    <s v="GALC"/>
    <n v="2004"/>
  </r>
  <r>
    <x v="2"/>
    <x v="5"/>
    <m/>
    <n v="1899"/>
    <n v="110494"/>
    <s v="M"/>
    <s v="S90"/>
    <s v="EXPRESS"/>
    <s v="JW696640"/>
    <s v="GLB264D"/>
    <s v="MANTENIMIENTO Y SUMINISTROS DEL BAJIO SA D"/>
    <s v="RAV4"/>
    <x v="0"/>
    <d v="1899-12-30T10:15:00"/>
    <d v="1899-12-30T14:00:00"/>
    <s v="CEPE"/>
    <n v="2018"/>
  </r>
  <r>
    <x v="2"/>
    <x v="5"/>
    <m/>
    <n v="754"/>
    <n v="110579"/>
    <s v="M"/>
    <s v="DIAG. TESTIGO ENCENDIDO (CHECK ENGINE)"/>
    <m/>
    <s v="L6001476"/>
    <s v="GX3738E"/>
    <s v="SOLORZANO RODRIGUEZ FERNANDO ALFREDO"/>
    <s v="HIACE"/>
    <x v="2"/>
    <d v="1899-12-30T10:30:00"/>
    <s v="DIAG"/>
    <s v="GALC"/>
    <n v="2020"/>
  </r>
  <r>
    <x v="2"/>
    <x v="5"/>
    <m/>
    <n v="2699"/>
    <n v="110581"/>
    <s v="K"/>
    <s v="S50 / A Y B"/>
    <s v="EXPRESS"/>
    <s v="MJ019456"/>
    <s v="66L297"/>
    <s v="HERSA DEL BAJIO S. DE R.L DE C.V"/>
    <s v="COROLLA HV"/>
    <x v="1"/>
    <d v="1899-12-30T10:45:00"/>
    <d v="1899-12-30T14:00:00"/>
    <s v="CEPE / OMRG / THIERRY"/>
    <n v="2021"/>
  </r>
  <r>
    <x v="2"/>
    <x v="6"/>
    <m/>
    <n v="6598"/>
    <n v="110618"/>
    <s v="J"/>
    <s v="S100"/>
    <s v="EXPRESS"/>
    <s v="FS667530"/>
    <s v="SP"/>
    <s v="PEREZ SOTO HUGO"/>
    <s v="SIENNA"/>
    <x v="0"/>
    <d v="1899-12-30T11:00:00"/>
    <d v="1899-12-30T17:00:00"/>
    <s v="CEPE /OMRG"/>
    <n v="2015"/>
  </r>
  <r>
    <x v="2"/>
    <x v="6"/>
    <m/>
    <n v="1856.27"/>
    <n v="110643"/>
    <s v="J"/>
    <s v="A Y F"/>
    <m/>
    <s v="L0007033"/>
    <s v="PT6275A"/>
    <s v="IDEAS Y PLANEACION EN CONSTRUCCION"/>
    <s v="HILUX"/>
    <x v="2"/>
    <d v="1899-12-30T10:45:00"/>
    <d v="1899-12-30T14:00:00"/>
    <s v="CAAA"/>
    <n v="2020"/>
  </r>
  <r>
    <x v="2"/>
    <x v="12"/>
    <m/>
    <n v="3260"/>
    <n v="110622"/>
    <s v="M"/>
    <s v="S60"/>
    <m/>
    <s v="L3107300"/>
    <s v="65L925"/>
    <s v="CORTEZ PIZANO MARIO"/>
    <s v="PRIUS16-"/>
    <x v="2"/>
    <d v="1899-12-30T12:00:00"/>
    <d v="1899-12-30T16:00:00"/>
    <s v="CSN"/>
    <n v="2020"/>
  </r>
  <r>
    <x v="2"/>
    <x v="15"/>
    <m/>
    <n v="5330"/>
    <n v="110640"/>
    <s v="M"/>
    <s v="S40"/>
    <s v="EXPRESS"/>
    <s v="J1611297"/>
    <s v="66L089"/>
    <s v="TRUJILLO ORTEGA FERNANDO"/>
    <s v="PRIUS C"/>
    <x v="1"/>
    <d v="1899-12-30T12:45:00"/>
    <d v="1899-12-30T16:00:00"/>
    <s v="CEPE / OMRG"/>
    <n v="2018"/>
  </r>
  <r>
    <x v="2"/>
    <x v="7"/>
    <m/>
    <n v="2699"/>
    <n v="110621"/>
    <s v="M"/>
    <s v="S70 / A Y B"/>
    <m/>
    <s v="FS663290"/>
    <s v="SP"/>
    <s v="CERVANTES GARCIA CENOBIO"/>
    <s v="SIENNA"/>
    <x v="1"/>
    <d v="1899-12-30T13:15:00"/>
    <d v="1899-12-30T18:20:00"/>
    <s v="CAAA / THIERRY"/>
    <n v="2015"/>
  </r>
  <r>
    <x v="2"/>
    <x v="7"/>
    <m/>
    <n v="3260"/>
    <n v="110637"/>
    <s v="K"/>
    <s v="S140"/>
    <s v="EXPRESS"/>
    <s v="H3025471"/>
    <s v="UNA522F"/>
    <s v="CAMACHO HERRERA CIALETT ITZEL"/>
    <s v="PRIUS16-"/>
    <x v="0"/>
    <d v="1899-12-30T13:15:00"/>
    <d v="1899-12-30T17:00:00"/>
    <s v="CEPE / OMRG"/>
    <n v="2017"/>
  </r>
  <r>
    <x v="2"/>
    <x v="13"/>
    <m/>
    <n v="1899"/>
    <n v="110613"/>
    <s v="J"/>
    <s v="S130"/>
    <m/>
    <s v="CK000769"/>
    <s v="TXP4329"/>
    <s v="RONQUILLO HERRERA ANABEL GUADALUPE"/>
    <s v="AVANZA"/>
    <x v="2"/>
    <d v="1899-12-30T14:45:00"/>
    <d v="1899-12-30T18:00:00"/>
    <s v="AC"/>
    <n v="2012"/>
  </r>
  <r>
    <x v="3"/>
    <x v="2"/>
    <m/>
    <n v="1899"/>
    <n v="110594"/>
    <s v="M"/>
    <s v="S30"/>
    <s v="EXPRESS"/>
    <s v="M1320405"/>
    <s v="GS1834C"/>
    <s v="SALGADO URIOSTEGUI ALFREDO"/>
    <s v="HILUX"/>
    <x v="2"/>
    <d v="1899-12-30T09:00:00"/>
    <d v="1899-12-30T12:00:00"/>
    <s v="CEPE / OMRG"/>
    <n v="2021"/>
  </r>
  <r>
    <x v="3"/>
    <x v="2"/>
    <m/>
    <n v="800"/>
    <n v="110658"/>
    <s v="I"/>
    <s v="INST. FLECHA DER. / A Y B"/>
    <m/>
    <s v="CW135835"/>
    <s v="GNK118C"/>
    <s v="ALVARADO JUAN FRANCISCO JAVIER"/>
    <s v="RAV4"/>
    <x v="1"/>
    <d v="1899-12-30T09:45:00"/>
    <d v="1899-12-30T12:00:00"/>
    <s v="AC /CAAA"/>
    <n v="2012"/>
  </r>
  <r>
    <x v="3"/>
    <x v="2"/>
    <m/>
    <n v="754"/>
    <n v="110661"/>
    <s v="I"/>
    <s v="DIAG. SUSPENSION RECHINA (AUTORIZA G.S.)"/>
    <m/>
    <s v="BP079312"/>
    <s v="GJV042E"/>
    <s v="ARROYO MONTALVO LOIDA EUNICE"/>
    <s v="GOL"/>
    <x v="0"/>
    <d v="1899-12-30T09:00:00"/>
    <s v="DIAG"/>
    <s v="JOAM"/>
    <n v="2011"/>
  </r>
  <r>
    <x v="3"/>
    <x v="8"/>
    <m/>
    <n v="3260"/>
    <n v="110675"/>
    <s v="M"/>
    <s v="S60"/>
    <m/>
    <s v="M1218468"/>
    <s v="GJT484E"/>
    <s v="NKP MEXICO SA DE CV"/>
    <s v="YARIS"/>
    <x v="1"/>
    <d v="1899-12-30T09:00:00"/>
    <d v="1899-12-30T12:00:00"/>
    <s v="AC"/>
    <n v="2021"/>
  </r>
  <r>
    <x v="3"/>
    <x v="8"/>
    <m/>
    <n v="1856.27"/>
    <n v="110676"/>
    <s v="J"/>
    <s v="A Y F"/>
    <m/>
    <s v="L0007033"/>
    <s v="PT6275A"/>
    <s v="IDEAS Y PLANEACION EN CONSTRUCCION"/>
    <s v="HILUX"/>
    <x v="2"/>
    <d v="1899-12-30T09:00:00"/>
    <d v="1899-12-30T11:00:00"/>
    <s v="CAAA"/>
    <n v="2020"/>
  </r>
  <r>
    <x v="3"/>
    <x v="8"/>
    <m/>
    <n v="2653"/>
    <n v="110679"/>
    <s v="M"/>
    <s v="S30 / DIAG. RUIDO EN AMORT. TRASERO AL PASAR TOPES"/>
    <m/>
    <s v="MU033415"/>
    <s v="67L753"/>
    <s v="TYEMSA2020 SA DE CV"/>
    <s v="RAV4 HV"/>
    <x v="0"/>
    <d v="1899-12-30T12:45:00"/>
    <s v="DIAG"/>
    <s v="GALC / CEPE / OMRG"/>
    <n v="2021"/>
  </r>
  <r>
    <x v="3"/>
    <x v="3"/>
    <m/>
    <n v="1899"/>
    <n v="110472"/>
    <s v="K"/>
    <s v="S110"/>
    <s v="MOVIL SMA"/>
    <s v="J1399590"/>
    <s v="GN8066C"/>
    <s v="ABEL DAVID AVRAHAM"/>
    <s v="HILUX"/>
    <x v="2"/>
    <s v="MOV"/>
    <s v="SMA"/>
    <s v="CSN"/>
    <n v="2018"/>
  </r>
  <r>
    <x v="3"/>
    <x v="3"/>
    <m/>
    <n v="1899"/>
    <n v="110584"/>
    <s v="K"/>
    <s v="S90"/>
    <s v="EXPRESS"/>
    <s v="GS727936"/>
    <s v="GNL106C"/>
    <s v="COMERCIALIZADORA DE ARPILLAS Y BOLSAS DE"/>
    <s v="SSIENNA"/>
    <x v="1"/>
    <d v="1899-12-30T09:20:00"/>
    <d v="1899-12-30T12:00:00"/>
    <s v="CEPE / OMRG"/>
    <n v="2016"/>
  </r>
  <r>
    <x v="3"/>
    <x v="3"/>
    <m/>
    <n v="5330"/>
    <n v="110611"/>
    <s v="M"/>
    <s v="S40"/>
    <m/>
    <s v="M1212446"/>
    <s v="GVV373D"/>
    <s v="REYES GALLARDO BEATRIZ"/>
    <s v="YARIS"/>
    <x v="0"/>
    <d v="1899-12-30T09:15:00"/>
    <d v="1899-12-30T12:45:00"/>
    <s v="GALC"/>
    <n v="2021"/>
  </r>
  <r>
    <x v="3"/>
    <x v="9"/>
    <m/>
    <n v="3260"/>
    <n v="110645"/>
    <s v="J"/>
    <s v="S20"/>
    <s v="EXPRESS"/>
    <s v="MS074067"/>
    <s v="67L798"/>
    <s v="BIBRIESCA SAHAGUN FERNANDO"/>
    <s v="SIENNA"/>
    <x v="1"/>
    <d v="1899-12-30T09:30:00"/>
    <d v="1899-12-30T12:00:00"/>
    <s v="CEPE / OMRG"/>
    <n v="2021"/>
  </r>
  <r>
    <x v="3"/>
    <x v="4"/>
    <m/>
    <n v="3374"/>
    <n v="110555"/>
    <s v="K"/>
    <s v="REEMP. BALATAS FRONTALE / PURGADO DE FRENOS /  INST. RETROVISOR  EXTERIOR IZQ."/>
    <s v="MOVIL SMA"/>
    <s v="JW699330"/>
    <s v="GHY638C"/>
    <s v="ARROYO CORTES VALERIA"/>
    <s v="RAV4"/>
    <x v="2"/>
    <s v="MOV"/>
    <s v="SMA"/>
    <s v="CSN"/>
    <n v="2018"/>
  </r>
  <r>
    <x v="3"/>
    <x v="4"/>
    <m/>
    <n v="3260"/>
    <n v="110606"/>
    <s v="M"/>
    <s v="S340"/>
    <s v="EXPRESS"/>
    <s v="G0243176"/>
    <s v="GE8964C"/>
    <s v="DOZZER CONSTRUCCION Y ASESORIA SA DE CV"/>
    <s v="HILUX"/>
    <x v="1"/>
    <d v="1899-12-30T10:30:00"/>
    <d v="1899-12-30T14:00:00"/>
    <s v="CEPE / OMRG"/>
    <n v="2016"/>
  </r>
  <r>
    <x v="3"/>
    <x v="4"/>
    <m/>
    <n v="1899"/>
    <n v="110671"/>
    <s v="J"/>
    <s v="S110"/>
    <m/>
    <s v="FK018727"/>
    <s v="GTN647C"/>
    <s v="TREJO ROJAS PEDRO"/>
    <s v="AVANZA"/>
    <x v="0"/>
    <d v="1899-12-30T10:30:00"/>
    <d v="1899-12-30T14:00:00"/>
    <s v="GALC"/>
    <n v="2015"/>
  </r>
  <r>
    <x v="3"/>
    <x v="5"/>
    <m/>
    <n v="1899"/>
    <n v="110382"/>
    <s v="J"/>
    <s v="S130"/>
    <m/>
    <s v="G0166250"/>
    <s v="GH8832C"/>
    <s v="RANGEL SANCHEZ MARTHA"/>
    <s v="HILUX"/>
    <x v="1"/>
    <d v="1899-12-30T11:00:00"/>
    <d v="1899-12-30T14:00:00"/>
    <s v="CAAA"/>
    <n v="2016"/>
  </r>
  <r>
    <x v="3"/>
    <x v="5"/>
    <m/>
    <n v="3260"/>
    <n v="110509"/>
    <s v="K"/>
    <s v="S20 / INST. CALAVERA DERECHA"/>
    <s v="EXPRESS"/>
    <s v="N1238458"/>
    <s v="GNA629E"/>
    <s v="RAMIREZ VERA MA. SOCORRO"/>
    <s v="YARIS"/>
    <x v="0"/>
    <d v="1899-12-30T10:30:00"/>
    <d v="1899-12-30T14:00:00"/>
    <s v="CEPE / OMRG"/>
    <n v="2022"/>
  </r>
  <r>
    <x v="3"/>
    <x v="5"/>
    <m/>
    <n v="3260"/>
    <n v="110571"/>
    <s v="M"/>
    <s v="S20"/>
    <s v="MOVIL SMA"/>
    <s v="NP327289"/>
    <s v="87RD8D"/>
    <s v="GALLEGOS RAMIREZ HECTOR MIGUEL"/>
    <s v="COROLLA"/>
    <x v="2"/>
    <s v="MOV"/>
    <s v="SMA"/>
    <s v="CSN"/>
    <n v="2022"/>
  </r>
  <r>
    <x v="3"/>
    <x v="6"/>
    <m/>
    <n v="0"/>
    <n v="110604"/>
    <s v="K"/>
    <s v="INST. AMORT. DELANTERO / INST. BARRA ESTABILIZADORA DERECHA"/>
    <m/>
    <s v="HU617422"/>
    <s v="GYL177B"/>
    <s v="CALDERON ALVAREZ ABEL"/>
    <s v="CAMRY"/>
    <x v="1"/>
    <d v="1899-12-30T11:00:00"/>
    <d v="1899-12-30T14:00:00"/>
    <s v="GALC"/>
    <n v="2017"/>
  </r>
  <r>
    <x v="3"/>
    <x v="6"/>
    <m/>
    <n v="5140"/>
    <n v="110629"/>
    <s v="M"/>
    <s v="S100"/>
    <s v="EXPRESS"/>
    <s v="HW319333"/>
    <s v="GHW139E"/>
    <s v="HUERTA NUñEZ LILIAN NATALIA"/>
    <s v="RAV4"/>
    <x v="2"/>
    <d v="1899-12-30T11:30:00"/>
    <d v="1899-12-30T14:00:00"/>
    <s v="CEPE / OMRG"/>
    <n v="2017"/>
  </r>
  <r>
    <x v="3"/>
    <x v="6"/>
    <m/>
    <n v="1899"/>
    <n v="110644"/>
    <s v="M"/>
    <s v="S30"/>
    <m/>
    <s v="M1319637"/>
    <s v="GP1579C"/>
    <s v="MENHER ASFALTOS SA DE CV"/>
    <s v="HILUX"/>
    <x v="0"/>
    <d v="1899-12-30T11:15:00"/>
    <d v="1899-12-30T13:45:00"/>
    <s v="AC"/>
    <n v="2021"/>
  </r>
  <r>
    <x v="3"/>
    <x v="10"/>
    <m/>
    <n v="1899"/>
    <n v="110669"/>
    <s v="K"/>
    <s v="S10"/>
    <s v="MOVIL SMA"/>
    <s v="P6006097"/>
    <s v="SP"/>
    <s v="ENLACES TURISTICOS DEL BAJIO SA DE CV"/>
    <s v="HIACE"/>
    <x v="2"/>
    <s v="MOV"/>
    <s v="SMA"/>
    <s v="CSN"/>
    <n v="2023"/>
  </r>
  <r>
    <x v="3"/>
    <x v="11"/>
    <m/>
    <n v="1899"/>
    <n v="110499"/>
    <s v="M"/>
    <s v="S30"/>
    <s v="MOVIL SMA"/>
    <s v="MS071876"/>
    <s v="GKK226E"/>
    <s v="JACKSON RONALD EVERETT"/>
    <s v="HIGHLANDER"/>
    <x v="2"/>
    <s v="MOV"/>
    <s v="SMA"/>
    <s v="CSN"/>
    <n v="2021"/>
  </r>
  <r>
    <x v="3"/>
    <x v="11"/>
    <m/>
    <n v="3260"/>
    <n v="110672"/>
    <s v="J"/>
    <s v="S60"/>
    <s v="EXPRESS"/>
    <s v="M1229737"/>
    <s v="GYX728D"/>
    <s v="CONSULTORES PROKANSA SC"/>
    <s v="YARIS"/>
    <x v="0"/>
    <d v="1899-12-30T12:00:00"/>
    <d v="1899-12-30T16:00:00"/>
    <s v="AC"/>
    <n v="2021"/>
  </r>
  <r>
    <x v="3"/>
    <x v="11"/>
    <m/>
    <n v="0"/>
    <n v="110677"/>
    <s v="M"/>
    <s v="INST. LODERAS DELANTERAS (CTE. TRAERA PZAS.)"/>
    <m/>
    <n v="91329048"/>
    <s v="YLX079A"/>
    <s v="CABRERA MARTINEZ ALBERTO"/>
    <s v="YARIS"/>
    <x v="1"/>
    <d v="1899-12-30T12:00:00"/>
    <d v="1899-12-30T16:00:00"/>
    <s v="AC"/>
    <n v="2009"/>
  </r>
  <r>
    <x v="3"/>
    <x v="12"/>
    <m/>
    <n v="1899"/>
    <n v="110623"/>
    <s v="M"/>
    <s v="S210"/>
    <s v="EXPRESS"/>
    <s v="CS078623"/>
    <s v="GSY724D"/>
    <s v="PANIAGUA LAZARINI JAVIER"/>
    <s v="HIGHLANDER"/>
    <x v="0"/>
    <d v="1899-12-30T12:30:00"/>
    <d v="1899-12-30T17:00:00"/>
    <s v="CEPE / OMRG"/>
    <n v="2012"/>
  </r>
  <r>
    <x v="3"/>
    <x v="12"/>
    <m/>
    <n v="754"/>
    <n v="110632"/>
    <s v="J"/>
    <s v="DIAG. NO PASO LA VERIFICACION"/>
    <m/>
    <s v="AC215177"/>
    <s v="G26FWS"/>
    <s v="SOLIS WORBIST BETTY MATILDE"/>
    <s v="COROLLA"/>
    <x v="1"/>
    <d v="1899-12-30T13:00:00"/>
    <s v="DIAG"/>
    <s v="JOAM"/>
    <n v="2010"/>
  </r>
  <r>
    <x v="3"/>
    <x v="16"/>
    <m/>
    <n v="1899"/>
    <n v="110635"/>
    <s v="K"/>
    <s v="S130"/>
    <s v="MOVIL SMA"/>
    <s v="GM005181"/>
    <s v="GP76761"/>
    <s v="RAMIREZ ESPINOSA BERNARDO"/>
    <s v="TACOMA"/>
    <x v="2"/>
    <s v="MOV"/>
    <s v="SMA"/>
    <s v="CSN"/>
    <n v="2016"/>
  </r>
  <r>
    <x v="3"/>
    <x v="15"/>
    <m/>
    <n v="3260"/>
    <n v="110678"/>
    <s v="I"/>
    <s v="S20"/>
    <m/>
    <s v="N1330264"/>
    <s v="SP"/>
    <s v="IENTC S DE RL DE CV"/>
    <s v="HILUX"/>
    <x v="1"/>
    <d v="1899-12-30T13:00:00"/>
    <d v="1899-12-30T18:00:00"/>
    <s v="CAAA"/>
    <n v="2022"/>
  </r>
  <r>
    <x v="3"/>
    <x v="15"/>
    <m/>
    <n v="3260"/>
    <n v="110681"/>
    <s v="M"/>
    <s v="S20"/>
    <s v="EXPRESS"/>
    <s v="M1235567"/>
    <s v="GMK385E"/>
    <s v="NAVARRETE DAMIAN JAIME"/>
    <s v="YARIS"/>
    <x v="0"/>
    <d v="1899-12-30T13:15:00"/>
    <d v="1899-12-30T16:30:00"/>
    <s v="CEPE / OMRG"/>
    <n v="2022"/>
  </r>
  <r>
    <x v="4"/>
    <x v="17"/>
    <m/>
    <n v="0"/>
    <n v="110718"/>
    <s v="I"/>
    <s v="Insta. Horquilla_x000a_Insta Cacahuates_x000a_Alineacion (Recibe Erika)"/>
    <m/>
    <s v="H1042322"/>
    <s v="GLA598D"/>
    <s v="EXPERTS IN MAINTENACE AND CONSULTING"/>
    <s v="YARIS"/>
    <x v="1"/>
    <d v="1899-12-30T08:00:00"/>
    <d v="1899-12-30T18:00:00"/>
    <s v="JOAM / TIERRY"/>
    <n v="2017"/>
  </r>
  <r>
    <x v="4"/>
    <x v="0"/>
    <m/>
    <n v="5140"/>
    <n v="110471"/>
    <s v="J"/>
    <s v="S100"/>
    <m/>
    <s v="H0250860"/>
    <s v="GJ3689C"/>
    <s v="HERNANDEZ SIERRA MA. ELISA"/>
    <s v="HILUX"/>
    <x v="0"/>
    <d v="1899-12-30T08:15:00"/>
    <d v="1899-12-30T12:00:00"/>
    <s v="CEPE"/>
    <n v="2017"/>
  </r>
  <r>
    <x v="4"/>
    <x v="0"/>
    <m/>
    <n v="1899"/>
    <n v="110601"/>
    <s v="K"/>
    <s v="S10"/>
    <m/>
    <s v="MW237017"/>
    <s v="SP"/>
    <s v="OSORIO GODINEZ JESUS DANIEL"/>
    <s v="RAV4"/>
    <x v="1"/>
    <d v="1899-12-30T08:15:00"/>
    <d v="1899-12-30T18:45:00"/>
    <s v="CAAA"/>
    <n v="2021"/>
  </r>
  <r>
    <x v="4"/>
    <x v="0"/>
    <m/>
    <n v="1899"/>
    <n v="110617"/>
    <s v="K"/>
    <s v="S130"/>
    <m/>
    <s v="L3123877"/>
    <s v="65L099"/>
    <s v="FLORES POSADAS MARIA VIANNEY"/>
    <s v="PRIUS16-"/>
    <x v="2"/>
    <d v="1899-12-30T08:15:00"/>
    <d v="1899-12-30T14:45:00"/>
    <s v="GALC"/>
    <n v="2020"/>
  </r>
  <r>
    <x v="4"/>
    <x v="1"/>
    <m/>
    <n v="3260"/>
    <n v="110654"/>
    <s v="M"/>
    <s v="S60"/>
    <m/>
    <s v="L3126534"/>
    <s v="65L026"/>
    <s v="KERNOTEK SA DE CV"/>
    <s v="PRIUS16-"/>
    <x v="1"/>
    <d v="1899-12-30T09:00:00"/>
    <d v="1899-12-30T12:15:00"/>
    <s v="CAAA"/>
    <n v="2020"/>
  </r>
  <r>
    <x v="4"/>
    <x v="2"/>
    <m/>
    <n v="5330"/>
    <n v="110656"/>
    <s v="M"/>
    <s v="S40_x000a_Diag,Ruido al Frenar"/>
    <m/>
    <s v="MW140662"/>
    <s v="Z72BHT"/>
    <s v="TOYOTA MOTOR MANUFACTURING DE GUANAJUATO"/>
    <s v="RAV419-"/>
    <x v="2"/>
    <d v="1899-12-30T10:00:00"/>
    <d v="1899-12-30T00:00:00"/>
    <s v="JOAM"/>
    <n v="2021"/>
  </r>
  <r>
    <x v="4"/>
    <x v="2"/>
    <m/>
    <n v="1899"/>
    <n v="110664"/>
    <s v="J"/>
    <s v="S110 (UNIDAD EN HYP)"/>
    <m/>
    <s v="LP020207"/>
    <s v="GYG326D"/>
    <s v="VARGAS GONZALEZ ALEJANDRA DEL CARMEN"/>
    <s v="COROLLA"/>
    <x v="0"/>
    <d v="1899-12-30T08:45:00"/>
    <d v="1899-12-30T12:00:00"/>
    <s v="CSN"/>
    <n v="2020"/>
  </r>
  <r>
    <x v="4"/>
    <x v="8"/>
    <m/>
    <n v="2699"/>
    <n v="110665"/>
    <s v="J"/>
    <s v="S30_x000a_Alineacion_x000a_Balanceo"/>
    <m/>
    <s v="M0028575"/>
    <s v="GT6734B"/>
    <s v="PEREZ YAÑEZ BEATRIZ"/>
    <s v="HILUXD"/>
    <x v="0"/>
    <d v="1899-12-30T09:00:00"/>
    <d v="1899-12-30T13:00:00"/>
    <s v="TIERRY"/>
    <n v="2021"/>
  </r>
  <r>
    <x v="4"/>
    <x v="8"/>
    <m/>
    <n v="3260"/>
    <n v="110717"/>
    <s v="K"/>
    <s v="S20"/>
    <m/>
    <s v="NT014662"/>
    <s v="GS6804C"/>
    <s v="PANIAGUA CARDOSO JOSE GUADALUPE"/>
    <s v="TACOMA"/>
    <x v="1"/>
    <d v="1899-12-30T09:30:00"/>
    <d v="1899-12-30T12:45:00"/>
    <s v="CSN"/>
    <n v="2022"/>
  </r>
  <r>
    <x v="4"/>
    <x v="3"/>
    <m/>
    <n v="1899"/>
    <n v="110540"/>
    <s v="J"/>
    <s v="S210_x000a_Cambio de Aceite de la Transmision"/>
    <m/>
    <s v="JP792289"/>
    <s v="AAC506B"/>
    <s v="NUBIA SELENE MARTINEZ RUIZ"/>
    <s v="COROLLA"/>
    <x v="1"/>
    <d v="1899-12-30T11:00:00"/>
    <d v="1899-12-30T14:00:00"/>
    <s v="CSN"/>
    <n v="2018"/>
  </r>
  <r>
    <x v="4"/>
    <x v="3"/>
    <m/>
    <n v="1899"/>
    <n v="110624"/>
    <s v="K"/>
    <s v="S150_x000a_Insta. Banda Accesorios_x000a_Insta.Filtro Motor_x000a_Insta.Balatas Frontales_x000a_Se le Entregara Cubierta de Television"/>
    <m/>
    <s v="K4077904"/>
    <s v="DAD9393"/>
    <s v="DIAZ RIVERA JUAN FRANCISCO"/>
    <s v="LANDCRUISE"/>
    <x v="2"/>
    <d v="1899-12-30T09:15:00"/>
    <d v="1899-12-30T17:45:00"/>
    <s v="GALC"/>
    <n v="2019"/>
  </r>
  <r>
    <x v="4"/>
    <x v="3"/>
    <m/>
    <n v="1899"/>
    <n v="110631"/>
    <s v="J"/>
    <s v="S170"/>
    <m/>
    <s v="GP560580"/>
    <s v="GJD549B"/>
    <s v="REYES MEDRANO DANTE ARTURO"/>
    <s v="COROLLA"/>
    <x v="0"/>
    <d v="1899-12-30T09:15:00"/>
    <d v="1899-12-30T12:00:00"/>
    <s v="JOAM"/>
    <n v="2016"/>
  </r>
  <r>
    <x v="4"/>
    <x v="4"/>
    <m/>
    <n v="1899"/>
    <n v="110651"/>
    <s v="M"/>
    <s v="S110"/>
    <m/>
    <s v="L1408434"/>
    <s v="GR7933B"/>
    <s v="DOZZER CONSTRUCCION Y ASESORIA SA DE CV"/>
    <s v="HILUX"/>
    <x v="0"/>
    <d v="1899-12-30T11:00:00"/>
    <d v="1899-12-30T12:45:00"/>
    <s v="TIERRY"/>
    <n v="2020"/>
  </r>
  <r>
    <x v="4"/>
    <x v="4"/>
    <m/>
    <n v="3260"/>
    <n v="110714"/>
    <s v="M"/>
    <s v="S260"/>
    <m/>
    <s v="EW130341"/>
    <s v="GUN529D"/>
    <s v="FLORES SUAREZ LUZ GABRIELA"/>
    <s v="RAV4"/>
    <x v="2"/>
    <d v="1899-12-30T10:15:00"/>
    <d v="1899-12-30T13:00:00"/>
    <s v="CSN"/>
    <n v="2014"/>
  </r>
  <r>
    <x v="4"/>
    <x v="4"/>
    <m/>
    <n v="1899"/>
    <n v="110720"/>
    <s v="I"/>
    <s v="S50"/>
    <m/>
    <s v="M1315267"/>
    <s v="GP8730C"/>
    <s v="TORRES SANCHEZ DAVID"/>
    <s v="HILUX"/>
    <x v="1"/>
    <d v="1899-12-30T10:00:00"/>
    <d v="1899-12-30T14:00:00"/>
    <s v="CEPE"/>
    <n v="2021"/>
  </r>
  <r>
    <x v="4"/>
    <x v="5"/>
    <m/>
    <n v="6599"/>
    <n v="110659"/>
    <s v="J"/>
    <s v="S240"/>
    <m/>
    <s v="H1054279"/>
    <s v="GYU449C"/>
    <s v="ROYAL TRANSPORTS S.A. DE C.V."/>
    <s v="YARIS"/>
    <x v="1"/>
    <d v="1899-12-30T10:45:00"/>
    <d v="1899-12-30T14:00:00"/>
    <s v="CAAA"/>
    <n v="2017"/>
  </r>
  <r>
    <x v="4"/>
    <x v="5"/>
    <m/>
    <n v="2699"/>
    <n v="110660"/>
    <s v="K"/>
    <s v="S70_x000a_Alineacion_x000a_Balanceo"/>
    <m/>
    <s v="LP015995"/>
    <s v="GVR317B"/>
    <s v="ACOSTA DOMINGUEZ MARIA DEL SOCORRO"/>
    <s v="COROLLA"/>
    <x v="0"/>
    <d v="1899-12-30T12:00:00"/>
    <d v="1899-12-30T17:45:00"/>
    <s v="TIERRY"/>
    <n v="2020"/>
  </r>
  <r>
    <x v="4"/>
    <x v="6"/>
    <m/>
    <n v="5330"/>
    <n v="110649"/>
    <s v="M"/>
    <s v="S40 (RECOLECCION QUERETARO)"/>
    <s v="REC. A DOMICILIO"/>
    <s v="MS048783"/>
    <s v="UPZ497E"/>
    <s v="ROIZ GONZALEZ JORGE"/>
    <s v="HIGHLANDER"/>
    <x v="2"/>
    <d v="1899-12-30T11:00:00"/>
    <d v="1899-12-30T16:00:00"/>
    <s v="CEPE"/>
    <n v="2021"/>
  </r>
  <r>
    <x v="4"/>
    <x v="10"/>
    <m/>
    <n v="5330"/>
    <n v="110655"/>
    <s v="K"/>
    <s v="S120_x000a_Insta. Balatas Delanteras _x000a_Insta. Balatas Traseras"/>
    <m/>
    <s v="KS981456"/>
    <s v="GRM467C"/>
    <s v="CAJA POPULAR JUVENTINO ROSAS SC DE AP DE R"/>
    <s v="SIENNA"/>
    <x v="1"/>
    <d v="1899-12-30T13:00:00"/>
    <d v="1899-12-30T18:00:00"/>
    <s v="CEPE / CSN"/>
    <n v="2019"/>
  </r>
  <r>
    <x v="4"/>
    <x v="11"/>
    <m/>
    <n v="1899"/>
    <n v="110698"/>
    <s v="M"/>
    <s v="S70 (RECOLECCION QUERETARO)"/>
    <s v="REC. A DOMICILIO"/>
    <s v="KS985285"/>
    <s v="GWH477D"/>
    <s v="MILLER PIPELINE DE MEXICO,S.A DE C.V."/>
    <s v="SIENNA"/>
    <x v="2"/>
    <d v="1899-12-30T12:15:00"/>
    <d v="1899-12-30T16:30:00"/>
    <s v="CEPE"/>
    <n v="2019"/>
  </r>
  <r>
    <x v="4"/>
    <x v="5"/>
    <m/>
    <n v="1899"/>
    <n v="110721"/>
    <s v="M"/>
    <s v="S130"/>
    <m/>
    <s v="K1628340"/>
    <s v="03F803"/>
    <s v="GONZALEZ HERNANDEZ SALVADOR"/>
    <s v="PRIUS C"/>
    <x v="2"/>
    <d v="1899-12-30T10:30:00"/>
    <d v="1899-12-30T14:15:00"/>
    <s v="CAAA"/>
    <n v="2019"/>
  </r>
  <r>
    <x v="4"/>
    <x v="12"/>
    <m/>
    <n v="1899"/>
    <n v="110674"/>
    <s v="J"/>
    <s v="S70"/>
    <m/>
    <s v="G1444587"/>
    <s v="15FVH0"/>
    <s v="MATEHUALA DIAZ MARIA"/>
    <s v="YARIS"/>
    <x v="2"/>
    <d v="1899-12-30T12:30:00"/>
    <d v="1899-12-30T15:00:00"/>
    <s v="CAAA"/>
    <n v="2016"/>
  </r>
  <r>
    <x v="4"/>
    <x v="15"/>
    <m/>
    <n v="0"/>
    <n v="110724"/>
    <s v="K"/>
    <s v="Insta. Cubierta frontal"/>
    <m/>
    <s v="KS983015"/>
    <s v="GNN786C"/>
    <s v="OXFORD INSTITUTO EDUCATIVO"/>
    <s v="SIENNA"/>
    <x v="1"/>
    <d v="1899-12-30T13:00:00"/>
    <d v="1899-12-30T18:00:00"/>
    <s v="GALC"/>
    <n v="2019"/>
  </r>
  <r>
    <x v="4"/>
    <x v="15"/>
    <m/>
    <n v="0"/>
    <n v="110687"/>
    <s v="K"/>
    <s v="Insta Manguera Chisgueteros"/>
    <m/>
    <s v="FW397590"/>
    <s v="PFL6895"/>
    <s v="BAUTISTA MAYA ANGEL"/>
    <s v="RAV4"/>
    <x v="2"/>
    <d v="1899-12-30T14:00:00"/>
    <d v="1899-12-30T17:00:00"/>
    <s v="CSN"/>
    <n v="2015"/>
  </r>
  <r>
    <x v="4"/>
    <x v="7"/>
    <m/>
    <n v="6599"/>
    <n v="110719"/>
    <s v="M"/>
    <s v="S160"/>
    <m/>
    <s v="GY144541"/>
    <s v="GV144541"/>
    <s v="AYALA SALGADO VIVIANA"/>
    <s v="YARIS R"/>
    <x v="0"/>
    <d v="1899-12-30T14:00:00"/>
    <d v="1899-12-30T17:00:00"/>
    <s v="CAAA"/>
    <n v="2016"/>
  </r>
  <r>
    <x v="4"/>
    <x v="18"/>
    <m/>
    <n v="6599"/>
    <n v="110726"/>
    <s v="K"/>
    <s v="S80 (Solo se Recibe)"/>
    <m/>
    <s v="LR115142"/>
    <s v="GSX363C"/>
    <s v="GARZA ROJAS JUAN JOSE"/>
    <s v="CHR"/>
    <x v="0"/>
    <s v="TALLER"/>
    <s v="TALLER"/>
    <s v="CEPE / AL DIA SIGUIENTE"/>
    <n v="2020"/>
  </r>
  <r>
    <x v="5"/>
    <x v="0"/>
    <m/>
    <n v="1899"/>
    <n v="109955"/>
    <s v="J"/>
    <s v="S70"/>
    <m/>
    <s v="K3087380"/>
    <s v="07F268"/>
    <s v="RODRIGUEZ BARAJAS ISRAEL"/>
    <s v="PRIUS16-"/>
    <x v="2"/>
    <d v="1899-12-30T08:15:00"/>
    <d v="1899-12-30T11:00:00"/>
    <s v="GALC"/>
    <n v="2019"/>
  </r>
  <r>
    <x v="5"/>
    <x v="0"/>
    <m/>
    <n v="5330"/>
    <n v="110464"/>
    <s v="K"/>
    <s v="S40"/>
    <m/>
    <s v="M1211661"/>
    <s v="GJW709D"/>
    <s v="GONZALEZ AGUILAR ELIZABETH"/>
    <s v="YARIS"/>
    <x v="1"/>
    <d v="1899-12-30T08:15:00"/>
    <d v="1899-12-30T10:45:00"/>
    <s v="AC"/>
    <n v="2021"/>
  </r>
  <r>
    <x v="5"/>
    <x v="0"/>
    <m/>
    <n v="5140"/>
    <n v="110653"/>
    <s v="J"/>
    <s v="S100"/>
    <m/>
    <s v="HW350576"/>
    <s v="GXP167B"/>
    <s v="VALADEZ REVILLA RAUL"/>
    <s v="RAV4"/>
    <x v="0"/>
    <d v="1899-12-30T08:30:00"/>
    <d v="1899-12-30T12:00:00"/>
    <s v="CAAA"/>
    <n v="2017"/>
  </r>
  <r>
    <x v="5"/>
    <x v="1"/>
    <m/>
    <n v="3260"/>
    <n v="110615"/>
    <s v="J"/>
    <s v="S20"/>
    <m/>
    <s v="NS091678"/>
    <s v="68L119"/>
    <s v="GOVEA RANGEL VICTOR MANUEL"/>
    <s v="SIENNA HV"/>
    <x v="1"/>
    <d v="1899-12-30T08:30:00"/>
    <d v="1899-12-30T12:00:00"/>
    <s v="TDGR"/>
    <n v="2022"/>
  </r>
  <r>
    <x v="5"/>
    <x v="1"/>
    <m/>
    <n v="1899"/>
    <n v="110707"/>
    <s v="K"/>
    <s v="S170"/>
    <s v="EXPRESS"/>
    <s v="BS027194"/>
    <s v="GXS818B"/>
    <s v="AYALA TAPIA JUAN LUIS"/>
    <s v="HIGHLANDER"/>
    <x v="0"/>
    <d v="1899-12-30T08:30:00"/>
    <d v="1899-12-30T11:00:00"/>
    <s v="CEPE"/>
    <n v="2011"/>
  </r>
  <r>
    <x v="5"/>
    <x v="2"/>
    <m/>
    <n v="0"/>
    <n v="110562"/>
    <s v="K"/>
    <s v="20TA02"/>
    <s v="CAMPAÑA"/>
    <s v="KK007690"/>
    <s v="GGE359D"/>
    <s v="GUERRA ZEPEDA JESUS MARTIN"/>
    <s v="AVANZA"/>
    <x v="0"/>
    <d v="1899-12-30T09:00:00"/>
    <d v="1899-12-30T12:00:00"/>
    <s v="GALC"/>
    <n v="2019"/>
  </r>
  <r>
    <x v="5"/>
    <x v="2"/>
    <m/>
    <n v="1472.59"/>
    <n v="110585"/>
    <s v="M"/>
    <s v="A Y F"/>
    <s v="EXPRESS"/>
    <s v="HW578355"/>
    <s v="GWF606C"/>
    <s v="GONZALEZ LICEA SALIN"/>
    <s v="RAV4"/>
    <x v="2"/>
    <d v="1899-12-30T09:00:00"/>
    <d v="1899-12-30T11:00:00"/>
    <s v="CEPE"/>
    <n v="2017"/>
  </r>
  <r>
    <x v="5"/>
    <x v="2"/>
    <m/>
    <n v="1899"/>
    <n v="110630"/>
    <s v="J"/>
    <s v="S50"/>
    <m/>
    <s v="LK008678"/>
    <s v="GYE426B"/>
    <s v="RAMIREZ MARTINEZ JOSE FERMIN"/>
    <s v="AVANZA"/>
    <x v="1"/>
    <d v="1899-12-30T09:15:00"/>
    <d v="1899-12-30T11:30:00"/>
    <s v="CAAA"/>
    <n v="2020"/>
  </r>
  <r>
    <x v="5"/>
    <x v="8"/>
    <m/>
    <n v="5715"/>
    <n v="110657"/>
    <s v="K"/>
    <s v="S90 / A Y B / INST. BALATAS DELANTERAS"/>
    <m/>
    <s v="H1051473"/>
    <s v="GNU517D"/>
    <s v="MENDOZA MOYA MARIA ISABEL"/>
    <s v="YARIS"/>
    <x v="2"/>
    <d v="1899-12-30T09:00:00"/>
    <d v="1899-12-30T11:00:00"/>
    <s v="CSN / TDGR"/>
    <n v="2017"/>
  </r>
  <r>
    <x v="5"/>
    <x v="8"/>
    <m/>
    <n v="3260"/>
    <n v="110673"/>
    <s v="M"/>
    <s v="S140"/>
    <s v="EXPRESS"/>
    <s v="GY110873"/>
    <s v="GPX761C"/>
    <s v="MORALES LUGO JESUS"/>
    <s v="YARIS R"/>
    <x v="1"/>
    <d v="1899-12-30T09:15:00"/>
    <d v="1899-12-30T12:00:00"/>
    <s v="CEPE"/>
    <n v="2016"/>
  </r>
  <r>
    <x v="5"/>
    <x v="3"/>
    <m/>
    <n v="1899"/>
    <n v="110541"/>
    <s v="M"/>
    <s v="S30"/>
    <m/>
    <s v="MW155302"/>
    <s v="UPD865C"/>
    <s v="MORENO PAREDES RAMON"/>
    <s v="RAV419-"/>
    <x v="0"/>
    <d v="1899-12-30T10:00:00"/>
    <d v="1899-12-30T12:30:00"/>
    <s v="CAAA"/>
    <n v="2021"/>
  </r>
  <r>
    <x v="5"/>
    <x v="3"/>
    <m/>
    <n v="1899"/>
    <n v="110597"/>
    <s v="M"/>
    <s v="S10"/>
    <s v="EXPRESS"/>
    <s v="NJ048808"/>
    <s v="SP"/>
    <s v="ESPINO VAZQUEZ CESAR SANDINO"/>
    <s v="RAIZE"/>
    <x v="1"/>
    <d v="1899-12-30T09:45:00"/>
    <d v="1899-12-30T12:00:00"/>
    <s v="CEPE"/>
    <n v="2022"/>
  </r>
  <r>
    <x v="5"/>
    <x v="4"/>
    <m/>
    <n v="3260"/>
    <n v="110599"/>
    <s v="M"/>
    <s v="S60"/>
    <s v="EXPRESS"/>
    <s v="M1213025"/>
    <s v="GWD255D"/>
    <s v="HERNANDEZ SANCHEZ MARIA DEL SOCORRO"/>
    <s v="YARIS"/>
    <x v="0"/>
    <d v="1899-12-30T10:15:00"/>
    <d v="1899-12-30T12:15:00"/>
    <s v="CEPE"/>
    <n v="2021"/>
  </r>
  <r>
    <x v="5"/>
    <x v="4"/>
    <m/>
    <n v="1899"/>
    <n v="110608"/>
    <s v="K"/>
    <s v="S30"/>
    <m/>
    <s v="M1218890"/>
    <s v="GKK895E"/>
    <s v="PEREZ NUñEZ DIEGO SAUL"/>
    <s v="YARIS"/>
    <x v="1"/>
    <d v="1899-12-30T09:45:00"/>
    <d v="1899-12-30T11:00:00"/>
    <s v="AC"/>
    <n v="2021"/>
  </r>
  <r>
    <x v="5"/>
    <x v="4"/>
    <m/>
    <n v="1899"/>
    <n v="110602"/>
    <s v="K"/>
    <s v="S10"/>
    <m/>
    <s v="NJ014141"/>
    <s v="ULT416F"/>
    <s v="BOLAñOS HIDALGO SILVIA FABIOLA"/>
    <s v="RAIZE"/>
    <x v="2"/>
    <d v="1899-12-30T10:30:00"/>
    <d v="1899-12-30T14:00:00"/>
    <s v="CSN"/>
    <n v="2022"/>
  </r>
  <r>
    <x v="5"/>
    <x v="14"/>
    <m/>
    <n v="0"/>
    <n v="110603"/>
    <s v="K"/>
    <s v="22TM01 (INSPECCIÓN)"/>
    <s v="CAMPAÑA"/>
    <s v="NJ014141"/>
    <s v="ULT416F"/>
    <s v="BOLAñOS HIDALGO SILVIA FABIOLA"/>
    <s v="RAIZE"/>
    <x v="2"/>
    <d v="1899-12-30T11:30:00"/>
    <d v="1899-12-30T14:00:00"/>
    <s v="CSN"/>
    <n v="2022"/>
  </r>
  <r>
    <x v="5"/>
    <x v="5"/>
    <m/>
    <n v="1899"/>
    <n v="110372"/>
    <s v="M"/>
    <s v="S10"/>
    <s v="EXPRESS"/>
    <s v="NJ044049"/>
    <s v="SP"/>
    <s v="NIETO MONROY YOLANDA"/>
    <s v="RAIZE"/>
    <x v="0"/>
    <d v="1899-12-30T10:30:00"/>
    <d v="1899-12-30T13:00:00"/>
    <s v="CEPE"/>
    <n v="2022"/>
  </r>
  <r>
    <x v="5"/>
    <x v="5"/>
    <m/>
    <n v="1899"/>
    <n v="110505"/>
    <s v="M"/>
    <s v="S90"/>
    <s v="EXPRESS"/>
    <s v="H1091877"/>
    <s v="GVY010D"/>
    <s v="IBARRA ALMANZA JULIO RODRIGO"/>
    <s v="YARIS"/>
    <x v="2"/>
    <d v="1899-12-30T10:50:00"/>
    <d v="1899-12-30T13:15:00"/>
    <s v="CEPE"/>
    <n v="2017"/>
  </r>
  <r>
    <x v="5"/>
    <x v="5"/>
    <m/>
    <n v="6599"/>
    <n v="110682"/>
    <s v="M"/>
    <s v="S80"/>
    <m/>
    <s v="M6003229"/>
    <s v="EXL362B"/>
    <s v="GENTHERM DE MEXICO SA DE CV"/>
    <s v="HIACE"/>
    <x v="1"/>
    <d v="1899-12-30T11:30:00"/>
    <d v="1899-12-30T14:00:00"/>
    <s v="AC"/>
    <n v="2021"/>
  </r>
  <r>
    <x v="5"/>
    <x v="6"/>
    <m/>
    <n v="3260"/>
    <n v="110636"/>
    <s v="K"/>
    <s v="S20"/>
    <m/>
    <s v="MP249071"/>
    <s v="GYS895D"/>
    <s v="MARTINEZ GARCIA MAURICIO"/>
    <s v="COROLLA"/>
    <x v="2"/>
    <d v="1899-12-30T10:45:00"/>
    <d v="1899-12-30T12:30:00"/>
    <s v="AC"/>
    <n v="2021"/>
  </r>
  <r>
    <x v="5"/>
    <x v="6"/>
    <m/>
    <n v="6599"/>
    <n v="110639"/>
    <s v="K"/>
    <s v="S80"/>
    <s v="EXPRESS"/>
    <s v="G1441897"/>
    <s v="UPG472C"/>
    <s v="VERA MORAN ANA ESTELA"/>
    <s v="YARIS"/>
    <x v="0"/>
    <d v="1899-12-30T11:15:00"/>
    <d v="1899-12-30T14:00:00"/>
    <s v="CEPE"/>
    <n v="2016"/>
  </r>
  <r>
    <x v="5"/>
    <x v="6"/>
    <m/>
    <n v="1899"/>
    <n v="110723"/>
    <s v="J"/>
    <s v="S30"/>
    <m/>
    <s v="NJ040060"/>
    <s v="NZM9596"/>
    <s v="HERNANDEZ MARTINEZ MA. GUADALUPE"/>
    <s v="COROLLA HV"/>
    <x v="1"/>
    <d v="1899-12-30T10:45:00"/>
    <d v="1899-12-30T13:00:00"/>
    <s v="CAAA"/>
    <n v="2022"/>
  </r>
  <r>
    <x v="5"/>
    <x v="10"/>
    <m/>
    <n v="2699"/>
    <n v="110638"/>
    <s v="I"/>
    <s v="S50 / A Y B"/>
    <m/>
    <s v="M1214935"/>
    <s v="GJL696E"/>
    <s v="CORNEJO ARREGUIN ESTHER"/>
    <s v="YARIS"/>
    <x v="1"/>
    <d v="1899-12-30T11:15:00"/>
    <d v="1899-12-30T13:00:00"/>
    <s v="GALC /TDGR"/>
    <n v="2021"/>
  </r>
  <r>
    <x v="5"/>
    <x v="10"/>
    <m/>
    <n v="3260"/>
    <n v="110686"/>
    <s v="J"/>
    <s v="S20"/>
    <s v="EXPRESS"/>
    <s v="NS092470"/>
    <s v="68L223"/>
    <s v="PADILLA RODRIGUEZ JESUS"/>
    <s v="SIENNA HV"/>
    <x v="0"/>
    <d v="1899-12-30T12:15:00"/>
    <d v="1899-12-30T14:00:00"/>
    <s v="CEPE"/>
    <n v="2022"/>
  </r>
  <r>
    <x v="5"/>
    <x v="10"/>
    <m/>
    <n v="5330"/>
    <n v="110697"/>
    <s v="M"/>
    <s v="S120"/>
    <m/>
    <s v="J0178672"/>
    <s v="FY1812B"/>
    <s v="VALDEZ LOPEZ MARIA MAGDALENA"/>
    <s v="HILUX"/>
    <x v="2"/>
    <d v="1899-12-30T12:00:00"/>
    <d v="1899-12-30T14:00:00"/>
    <s v="GALC"/>
    <n v="2018"/>
  </r>
  <r>
    <x v="5"/>
    <x v="7"/>
    <m/>
    <n v="6599"/>
    <n v="110716"/>
    <s v="K"/>
    <s v="S160 (SOLO SE RECIBE)"/>
    <m/>
    <s v="DS317949"/>
    <s v="GSY323D"/>
    <s v="LA VERANDA OPERADORA GASTRONOMICA S.A."/>
    <s v="SIENNA"/>
    <x v="2"/>
    <s v="SOLO SE"/>
    <s v="RECIBE"/>
    <s v="CEPE"/>
    <n v="2013"/>
  </r>
  <r>
    <x v="6"/>
    <x v="0"/>
    <m/>
    <n v="1899"/>
    <n v="110663"/>
    <s v="M"/>
    <s v="S150_x000a_Sustitucion de tuercas"/>
    <m/>
    <s v="GW428950"/>
    <s v="UPJ393F"/>
    <s v="GUZMAN GUTIERREZ CARMELA"/>
    <s v="RAV4"/>
    <x v="0"/>
    <d v="1899-12-30T08:15:00"/>
    <d v="1899-12-30T11:30:00"/>
    <s v="CSN"/>
    <n v="2016"/>
  </r>
  <r>
    <x v="6"/>
    <x v="0"/>
    <m/>
    <n v="1899"/>
    <n v="110694"/>
    <s v="M"/>
    <s v="S250"/>
    <s v="EXPRESS"/>
    <s v="H6172654"/>
    <s v="15RB80"/>
    <s v="TURISMOS PEJO TUR SA DE CV"/>
    <s v="HIACE"/>
    <x v="1"/>
    <d v="1899-12-30T08:15:00"/>
    <d v="1899-12-30T11:15:00"/>
    <s v="CEPE"/>
    <n v="2017"/>
  </r>
  <r>
    <x v="6"/>
    <x v="0"/>
    <m/>
    <n v="3260"/>
    <n v="110762"/>
    <s v="I"/>
    <s v="S20"/>
    <m/>
    <s v="N0059110"/>
    <s v="GB6145D"/>
    <s v="DELGADO RUIZ GILBERTO"/>
    <s v="HILUXD"/>
    <x v="2"/>
    <d v="1899-12-30T08:15:00"/>
    <d v="1899-12-30T11:00:00"/>
    <s v="CAAA"/>
    <n v="2022"/>
  </r>
  <r>
    <x v="6"/>
    <x v="1"/>
    <m/>
    <n v="5330"/>
    <n v="110701"/>
    <s v="K"/>
    <s v="S40"/>
    <s v="MAYOR"/>
    <s v="M1142174"/>
    <s v="20F262"/>
    <s v="YINSHAN SA DE CV"/>
    <s v="PRIUS C"/>
    <x v="2"/>
    <d v="1899-12-30T08:30:00"/>
    <d v="1899-12-30T17:00:00"/>
    <s v="GALC"/>
    <n v="2021"/>
  </r>
  <r>
    <x v="6"/>
    <x v="1"/>
    <m/>
    <n v="1899"/>
    <n v="110702"/>
    <s v="I"/>
    <s v="S170"/>
    <s v="EXPRESS"/>
    <s v="EK009399"/>
    <s v="GVB507C"/>
    <s v="PARDO HERNANDEZ GUILLERMO"/>
    <s v="AVANZA"/>
    <x v="1"/>
    <d v="1899-12-30T08:30:00"/>
    <d v="1899-12-30T15:30:00"/>
    <s v="CEPE"/>
    <n v="2014"/>
  </r>
  <r>
    <x v="6"/>
    <x v="1"/>
    <m/>
    <n v="2699"/>
    <n v="110737"/>
    <s v="K"/>
    <s v="S70_x000a_Alineacion_x000a_Balanceo"/>
    <m/>
    <s v="KK005052"/>
    <s v="GGH769D"/>
    <s v="AGUSTIN ESQUIVEL JUSTIMIANO"/>
    <s v="AVANZA"/>
    <x v="0"/>
    <d v="1899-12-30T09:00:00"/>
    <d v="1899-12-30T16:00:00"/>
    <s v="TIERRY"/>
    <n v="2019"/>
  </r>
  <r>
    <x v="6"/>
    <x v="2"/>
    <m/>
    <n v="5330"/>
    <n v="110667"/>
    <s v="M"/>
    <s v="S40_x000a_Vibracion al Frenar"/>
    <s v="MAYOR"/>
    <s v="MS050206"/>
    <s v="F50BHG"/>
    <s v="TOYOTA MOTOR MANUFACTURING DE GUANAJUATO"/>
    <s v="HIGHLANDER"/>
    <x v="2"/>
    <d v="1899-12-30T09:00:00"/>
    <d v="1899-12-30T00:00:00"/>
    <s v="JOAM / CSN"/>
    <n v="2021"/>
  </r>
  <r>
    <x v="6"/>
    <x v="2"/>
    <m/>
    <n v="1899"/>
    <n v="110734"/>
    <s v="M"/>
    <s v="S30"/>
    <s v="EXPRESS"/>
    <s v="N6005531"/>
    <s v="71RD9D"/>
    <s v="TURISMOS PEJO TUR SA DE CV"/>
    <s v="HIACE"/>
    <x v="1"/>
    <d v="1899-12-30T09:30:00"/>
    <d v="1899-12-30T11:30:00"/>
    <s v="CEPE"/>
    <n v="2022"/>
  </r>
  <r>
    <x v="6"/>
    <x v="2"/>
    <m/>
    <n v="3260"/>
    <n v="110751"/>
    <s v="K"/>
    <s v="S140"/>
    <m/>
    <s v="EW217311"/>
    <s v="GXP368B"/>
    <s v="HERNANDEZ CABALLERO JOSEFINA"/>
    <s v="RAV4"/>
    <x v="0"/>
    <d v="1899-12-30T09:00:00"/>
    <d v="1899-12-30T13:00:00"/>
    <s v="CAAA"/>
    <n v="2014"/>
  </r>
  <r>
    <x v="6"/>
    <x v="8"/>
    <m/>
    <n v="0"/>
    <n v="110700"/>
    <s v="M"/>
    <s v="Diag,Puerta Trasera NO cierra Correctamente"/>
    <m/>
    <s v="MS080721"/>
    <s v="M82BJW"/>
    <s v="TOYOTA MOTOR MANUFACTURING DE GUANAJUATO"/>
    <s v="HIGHLANDER"/>
    <x v="2"/>
    <d v="1899-12-30T13:00:00"/>
    <d v="1899-12-30T00:00:00"/>
    <s v="JOAM"/>
    <n v="2021"/>
  </r>
  <r>
    <x v="6"/>
    <x v="8"/>
    <m/>
    <n v="4060"/>
    <n v="110741"/>
    <s v="M"/>
    <s v="S20_x000a_Alineacion_x000a_Balanceo"/>
    <s v="MAYOR"/>
    <s v="N0153544"/>
    <s v="GC2744C"/>
    <s v="RAMIREZ PAREDES LUIS MANUEL"/>
    <s v="HILUXD"/>
    <x v="0"/>
    <d v="1899-12-30T09:15:00"/>
    <d v="1899-12-30T13:00:00"/>
    <s v="CSN / TIERRY"/>
    <n v="2022"/>
  </r>
  <r>
    <x v="6"/>
    <x v="8"/>
    <m/>
    <n v="1899"/>
    <n v="110745"/>
    <s v="M"/>
    <s v="S330"/>
    <s v="EXPRESS"/>
    <s v="K6197663"/>
    <s v="01RB6E"/>
    <s v="TURISMOS PEJO TUR SA DE CV"/>
    <s v="HIACE"/>
    <x v="1"/>
    <d v="1899-12-30T09:00:00"/>
    <d v="1899-12-30T11:45:00"/>
    <s v="CEPE"/>
    <n v="2019"/>
  </r>
  <r>
    <x v="6"/>
    <x v="3"/>
    <m/>
    <n v="1988"/>
    <n v="110526"/>
    <s v="M"/>
    <s v="S110"/>
    <s v="EXPRESS"/>
    <s v="HS898426"/>
    <s v="GGE465E"/>
    <s v="MARTINEZ GARCIA LUIS"/>
    <s v="SIENNA"/>
    <x v="2"/>
    <d v="1899-12-30T09:15:00"/>
    <d v="1899-12-30T11:30:00"/>
    <s v="CEPE"/>
    <n v="2017"/>
  </r>
  <r>
    <x v="6"/>
    <x v="3"/>
    <m/>
    <n v="5330"/>
    <n v="110531"/>
    <s v="M"/>
    <s v="S120"/>
    <s v="MAYOR"/>
    <s v="GY146850"/>
    <s v="GXR608B"/>
    <s v="MATEHUALA DIAZ MARIA LUISA"/>
    <s v="YARIS R"/>
    <x v="1"/>
    <d v="1899-12-30T09:15:00"/>
    <d v="1899-12-30T12:30:00"/>
    <s v="AC"/>
    <n v="2016"/>
  </r>
  <r>
    <x v="6"/>
    <x v="3"/>
    <m/>
    <n v="3260"/>
    <n v="110668"/>
    <s v="I"/>
    <s v="S180"/>
    <m/>
    <s v="J3062479"/>
    <s v="03N937"/>
    <s v="YINSHAN SA DE CV"/>
    <s v="PRIUS16-"/>
    <x v="0"/>
    <d v="1899-12-30T12:00:00"/>
    <d v="1899-12-30T16:00:00"/>
    <s v="CAAA"/>
    <n v="2018"/>
  </r>
  <r>
    <x v="6"/>
    <x v="9"/>
    <m/>
    <n v="0"/>
    <n v="110670"/>
    <s v="I"/>
    <s v="Campaña J0T: Inspeccion de Arnes"/>
    <s v="CAMPAÑA"/>
    <s v="J3062479"/>
    <s v="03N937"/>
    <s v="YINSHAN SA DE CV"/>
    <s v="PRIUS16-"/>
    <x v="0"/>
    <d v="1899-12-30T10:00:00"/>
    <d v="1899-12-30T12:00:00"/>
    <s v="CAAA"/>
    <n v="2018"/>
  </r>
  <r>
    <x v="6"/>
    <x v="9"/>
    <m/>
    <n v="1899"/>
    <n v="110770"/>
    <s v="J"/>
    <s v="S130"/>
    <m/>
    <s v="J1096467"/>
    <s v="GRT721C"/>
    <s v="LOZANO VEGA JOSE LUIS"/>
    <s v="YARIS"/>
    <x v="2"/>
    <d v="1899-12-30T10:00:00"/>
    <d v="1899-12-30T12:00:00"/>
    <s v="CAAA"/>
    <n v="2018"/>
  </r>
  <r>
    <x v="6"/>
    <x v="4"/>
    <m/>
    <n v="0"/>
    <n v="110626"/>
    <s v="K"/>
    <s v="Campaña C0M : Inspeccion y aplicar grasa especial"/>
    <s v="CAMPAÑA"/>
    <n v="91327617"/>
    <s v="GVA1140"/>
    <s v="CARDENAS VAZQUEZ ANDRES"/>
    <s v="YARIS"/>
    <x v="0"/>
    <d v="1899-12-30T10:00:00"/>
    <d v="1899-12-30T14:00:00"/>
    <s v="GALC"/>
    <n v="2009"/>
  </r>
  <r>
    <x v="6"/>
    <x v="4"/>
    <m/>
    <n v="1899"/>
    <n v="110706"/>
    <s v="M"/>
    <s v="S90"/>
    <s v="EXPRESS"/>
    <s v="G1443130"/>
    <s v="GRE855E"/>
    <s v="RODRIGUEZ PALMAS GERARDO"/>
    <s v="YARIS"/>
    <x v="2"/>
    <d v="1899-12-30T10:00:00"/>
    <d v="1899-12-30T12:00:00"/>
    <s v="CEPE"/>
    <n v="2016"/>
  </r>
  <r>
    <x v="6"/>
    <x v="4"/>
    <m/>
    <n v="1899"/>
    <n v="110756"/>
    <s v="I"/>
    <s v="S30"/>
    <s v="EXPRESS"/>
    <s v="M1147174"/>
    <s v="GKK471E"/>
    <s v="RAMIREZ CERRITOS MARIA DE LOS ANGELES"/>
    <s v="PRIUS C"/>
    <x v="1"/>
    <d v="1899-12-30T12:30:00"/>
    <d v="1899-12-30T16:45:00"/>
    <s v="CEPE"/>
    <n v="2021"/>
  </r>
  <r>
    <x v="6"/>
    <x v="14"/>
    <m/>
    <n v="5330"/>
    <n v="110728"/>
    <s v="J"/>
    <s v="S120"/>
    <s v="REC. A DOMICILIO / EXPRESS"/>
    <s v="GS736652"/>
    <s v="GPU419D"/>
    <s v="BACA ROMERO GILBERTO (RECOLECCION QUERETARO)"/>
    <s v="SIENNA"/>
    <x v="0"/>
    <d v="1899-12-30T10:15:00"/>
    <d v="1899-12-30T15:15:00"/>
    <s v="CEPE"/>
    <n v="2016"/>
  </r>
  <r>
    <x v="6"/>
    <x v="5"/>
    <m/>
    <n v="1856.27"/>
    <n v="110691"/>
    <s v="K"/>
    <s v="Diag, Testigo Encendido Air Bag (Sistema de Bolsa Aire)_x000a_Cambio de Aceite y Filtro"/>
    <m/>
    <s v="HU661484"/>
    <s v="GVR119B"/>
    <s v="MARTINEZ TOVAR MA DEL SOCORRO"/>
    <s v="CAMRY"/>
    <x v="2"/>
    <d v="1899-12-30T10:30:00"/>
    <d v="1899-12-30T00:00:00"/>
    <s v="GALC"/>
    <n v="2017"/>
  </r>
  <r>
    <x v="6"/>
    <x v="5"/>
    <m/>
    <n v="1899"/>
    <n v="110722"/>
    <s v="I"/>
    <s v="S70"/>
    <m/>
    <s v="KK008046"/>
    <s v="GYH225B"/>
    <s v="GUTIERREZ JARA ELVIRA"/>
    <s v="AVANZA"/>
    <x v="1"/>
    <d v="1899-12-30T10:15:00"/>
    <d v="1899-12-30T13:00:00"/>
    <s v="AC"/>
    <n v="2019"/>
  </r>
  <r>
    <x v="6"/>
    <x v="5"/>
    <m/>
    <n v="2699"/>
    <n v="110729"/>
    <s v="I"/>
    <s v="S90_x000a_Alineacion_x000a_Balanceo"/>
    <m/>
    <s v="LP030058"/>
    <s v="GNK315C"/>
    <s v="SERVICIOS TECNICOS ESPECIALIZADOS DEL BAJI"/>
    <s v="COROLLA"/>
    <x v="0"/>
    <d v="1899-12-30T10:30:00"/>
    <d v="1899-12-30T13:00:00"/>
    <s v="CAAA"/>
    <n v="2020"/>
  </r>
  <r>
    <x v="6"/>
    <x v="6"/>
    <m/>
    <n v="0"/>
    <n v="110666"/>
    <s v="M"/>
    <s v="Diag,Testigo Chek - Engine_x000a_Diag,Direccion Rigida por las Mañanas_x000a_Diag, Luces Cuartos del tablero, Faros de Niebla No Encendido"/>
    <m/>
    <s v="H1042394"/>
    <s v="GH2267A"/>
    <s v="ACUÑA DAVALOS FRANCISCO ESTEBAN"/>
    <s v="YARIS"/>
    <x v="1"/>
    <d v="1899-12-30T11:00:00"/>
    <d v="1899-12-30T00:00:00"/>
    <s v="JOAM"/>
    <n v="2017"/>
  </r>
  <r>
    <x v="6"/>
    <x v="6"/>
    <m/>
    <n v="1899"/>
    <n v="110683"/>
    <s v="K"/>
    <s v="S190"/>
    <s v="EXPRESS"/>
    <s v="CD524135"/>
    <s v="06FW88"/>
    <s v="ARELLANO GOMEZ EUFROSINA"/>
    <s v="YARIS"/>
    <x v="2"/>
    <d v="1899-12-30T11:15:00"/>
    <d v="1899-12-30T14:30:00"/>
    <s v="CEPE"/>
    <n v="2012"/>
  </r>
  <r>
    <x v="6"/>
    <x v="6"/>
    <m/>
    <n v="2699"/>
    <n v="110754"/>
    <s v="I"/>
    <s v="S50_x000a_Alineacion_x000a_Balanceo"/>
    <m/>
    <s v="K0182780"/>
    <s v="GD1786B"/>
    <s v="TRANLINCE SA DE CV"/>
    <s v="HILUX"/>
    <x v="0"/>
    <d v="1899-12-30T12:00:00"/>
    <d v="1899-12-30T16:30:00"/>
    <s v="AC"/>
    <n v="2019"/>
  </r>
  <r>
    <x v="6"/>
    <x v="10"/>
    <m/>
    <n v="5140"/>
    <n v="110709"/>
    <s v="I"/>
    <s v="S100"/>
    <s v="MAYOR"/>
    <s v="J1101162"/>
    <s v="GVD298C"/>
    <s v="GARCIA AHUMADA ALBERTO JESUS"/>
    <s v="YARIS"/>
    <x v="1"/>
    <d v="1899-12-30T11:15:00"/>
    <d v="1899-12-30T14:30:00"/>
    <s v="CAAA"/>
    <n v="2018"/>
  </r>
  <r>
    <x v="6"/>
    <x v="10"/>
    <m/>
    <n v="1899"/>
    <n v="110712"/>
    <s v="J"/>
    <s v="S10"/>
    <m/>
    <s v="N3012130"/>
    <s v="SP"/>
    <s v="LONA ZARATE JOSE GUADALUPE"/>
    <s v="AVANZA"/>
    <x v="0"/>
    <d v="1899-12-30T11:15:00"/>
    <d v="1899-12-30T14:00:00"/>
    <s v="AC"/>
    <n v="2022"/>
  </r>
  <r>
    <x v="6"/>
    <x v="10"/>
    <m/>
    <n v="1899"/>
    <n v="110766"/>
    <s v="J"/>
    <s v="S30"/>
    <m/>
    <s v="N1326286"/>
    <s v="GB6310D"/>
    <s v="TORRES GONZALEZ ABEL"/>
    <s v="HILUX"/>
    <x v="2"/>
    <d v="1899-12-30T11:15:00"/>
    <d v="1899-12-30T14:00:00"/>
    <s v="CSN"/>
    <n v="2022"/>
  </r>
  <r>
    <x v="6"/>
    <x v="11"/>
    <m/>
    <n v="2699"/>
    <n v="110753"/>
    <s v="M"/>
    <s v="S50_x000a_Alineacion_x000a_Balanceo"/>
    <s v="EXPRESS"/>
    <s v="K0186584"/>
    <s v="GP0265C"/>
    <s v="DURAN CRUZ BRANDON"/>
    <s v="HILUX"/>
    <x v="0"/>
    <d v="1899-12-30T11:45:00"/>
    <d v="1899-12-30T14:30:00"/>
    <s v="CEPE / TIERRY"/>
    <n v="2019"/>
  </r>
  <r>
    <x v="6"/>
    <x v="11"/>
    <m/>
    <n v="5330"/>
    <n v="110755"/>
    <s v="M"/>
    <s v="S360"/>
    <s v="EXPRESS"/>
    <s v="H1082482"/>
    <s v="NFP6228"/>
    <s v="METALFRIO SOLUTIONS MEXICO SA DE CV"/>
    <s v="YARIS"/>
    <x v="1"/>
    <d v="1899-12-30T12:00:00"/>
    <d v="1899-12-30T15:00:00"/>
    <s v="CEPE"/>
    <n v="2017"/>
  </r>
  <r>
    <x v="6"/>
    <x v="12"/>
    <m/>
    <n v="1899"/>
    <n v="110775"/>
    <s v="K"/>
    <s v="S110"/>
    <s v="EXPRESS"/>
    <s v="G0166566"/>
    <s v="GUP7627"/>
    <s v="RAMIREZ RODRIGUEZ IRINEO"/>
    <s v="HILUX"/>
    <x v="1"/>
    <d v="1899-12-30T12:30:00"/>
    <d v="1899-12-30T17:45:00"/>
    <s v="CEPE"/>
    <n v="2016"/>
  </r>
  <r>
    <x v="6"/>
    <x v="12"/>
    <m/>
    <n v="1899"/>
    <n v="110779"/>
    <s v="K"/>
    <s v="S210"/>
    <s v="EXPRESS"/>
    <s v="FA023889"/>
    <s v="GVW537C"/>
    <s v="DIEGO EDUARDO GUIDO RAMOS"/>
    <s v="YARIS"/>
    <x v="0"/>
    <d v="1899-12-30T12:15:00"/>
    <d v="1899-12-30T18:00:00"/>
    <s v="CEPE"/>
    <n v="2015"/>
  </r>
  <r>
    <x v="6"/>
    <x v="16"/>
    <m/>
    <n v="0"/>
    <n v="110777"/>
    <s v="K"/>
    <s v="Campaña J0F: Inspeccion de Sensores de la Bolsa de Aire"/>
    <s v="CAMPAÑA"/>
    <s v="G0166567"/>
    <s v="GUP7628"/>
    <s v="RAMIREZ RODRIGUEZ IRINEO"/>
    <s v="HILUX"/>
    <x v="1"/>
    <d v="1899-12-30T14:30:00"/>
    <d v="1899-12-30T17:45:00"/>
    <s v="CEPE"/>
    <n v="2016"/>
  </r>
  <r>
    <x v="6"/>
    <x v="15"/>
    <m/>
    <n v="6599"/>
    <n v="110769"/>
    <s v="K"/>
    <s v="S80"/>
    <s v="EXPRESS"/>
    <s v="FP182970"/>
    <s v="GVX513B"/>
    <s v="QUINTANILLA SANCHEZ JOSE"/>
    <s v="COROLLA"/>
    <x v="2"/>
    <d v="1899-12-30T13:30:00"/>
    <d v="1899-12-30T18:00:00"/>
    <s v="CEPE"/>
    <n v="2015"/>
  </r>
  <r>
    <x v="6"/>
    <x v="19"/>
    <m/>
    <n v="785"/>
    <n v="110760"/>
    <s v="M"/>
    <s v="Alineacion Y Balanceo (Costo Empleado)"/>
    <m/>
    <s v="YB582739"/>
    <s v="GUX597E"/>
    <s v="LOYOLA ACOSTA CARLOS ALBERTO"/>
    <s v="TOW C"/>
    <x v="0"/>
    <d v="1899-12-30T15:00:00"/>
    <d v="1899-12-30T18:00:00"/>
    <s v="TIERRY"/>
    <n v="2000"/>
  </r>
  <r>
    <x v="6"/>
    <x v="20"/>
    <m/>
    <n v="1899"/>
    <n v="110715"/>
    <s v="J"/>
    <s v="S230"/>
    <m/>
    <s v="G1446360"/>
    <s v="GUF901E"/>
    <s v="MARTINEZ CORNEJO SAMUEL ALEJANDRO"/>
    <s v="YARIS"/>
    <x v="0"/>
    <d v="1899-12-30T14:15:00"/>
    <d v="1899-12-30T18:00:00"/>
    <s v="CSN"/>
    <n v="2016"/>
  </r>
  <r>
    <x v="6"/>
    <x v="13"/>
    <m/>
    <n v="0"/>
    <n v="110765"/>
    <s v="K"/>
    <s v="Diag, Ruido en Frenos Delanteros"/>
    <m/>
    <s v="LK011520"/>
    <s v="GJG766C"/>
    <s v="LEON RENTERIA SAULO"/>
    <s v="AVANZA"/>
    <x v="2"/>
    <d v="1899-12-30T15:00:00"/>
    <d v="1899-12-30T00:00:00"/>
    <s v="GALC"/>
    <n v="2020"/>
  </r>
  <r>
    <x v="6"/>
    <x v="21"/>
    <m/>
    <n v="1899"/>
    <n v="110774"/>
    <s v="J"/>
    <s v="S90"/>
    <m/>
    <s v="LP039661"/>
    <s v="GXH549C"/>
    <s v="TRANSPORTES PROFESIONALES DEL BAJIO"/>
    <s v="COROLLA"/>
    <x v="1"/>
    <d v="1899-12-30T15:30:00"/>
    <d v="1899-12-30T18:00:00"/>
    <s v="CAAA"/>
    <n v="2020"/>
  </r>
  <r>
    <x v="6"/>
    <x v="21"/>
    <m/>
    <n v="3260"/>
    <n v="110688"/>
    <s v="K"/>
    <s v="S20"/>
    <m/>
    <s v="N6005141"/>
    <s v="GB1632D"/>
    <s v="DELGADO MEDINA LETICIA"/>
    <s v="HIACE"/>
    <x v="2"/>
    <d v="1899-12-30T15:15:00"/>
    <d v="1899-12-30T18:00:00"/>
    <s v="AC"/>
    <n v="2022"/>
  </r>
  <r>
    <x v="7"/>
    <x v="0"/>
    <m/>
    <n v="6599"/>
    <n v="110711"/>
    <s v="K"/>
    <s v="S80"/>
    <s v="EXPRESS"/>
    <s v="K1173787"/>
    <s v="GXR833B"/>
    <s v="BENAVIDES GONZALEZ JOSE OCTAVIO"/>
    <s v="YARIS"/>
    <x v="2"/>
    <d v="1899-12-30T08:30:00"/>
    <d v="1899-12-30T11:00:00"/>
    <s v="CEPE / OMRG"/>
    <n v="2019"/>
  </r>
  <r>
    <x v="7"/>
    <x v="0"/>
    <m/>
    <n v="1899"/>
    <n v="110782"/>
    <s v="J"/>
    <s v="S30"/>
    <m/>
    <s v="M6004147"/>
    <s v="33RC4N"/>
    <s v="TURISMOS CUANDA"/>
    <s v="HIACE"/>
    <x v="0"/>
    <d v="1899-12-30T08:15:00"/>
    <d v="1899-12-30T11:00:00"/>
    <s v="CAAA"/>
    <n v="2021"/>
  </r>
  <r>
    <x v="7"/>
    <x v="0"/>
    <m/>
    <n v="1899"/>
    <n v="110797"/>
    <s v="J"/>
    <s v="S50"/>
    <m/>
    <s v="LD055674"/>
    <s v="SLG804A"/>
    <s v="VALUE ARRENDADORA SA DE CV SOFOM ER VALUE"/>
    <s v="RAV419-"/>
    <x v="1"/>
    <d v="1899-12-30T08:30:00"/>
    <d v="1899-12-30T11:00:00"/>
    <s v="GALC "/>
    <n v="2020"/>
  </r>
  <r>
    <x v="7"/>
    <x v="2"/>
    <m/>
    <n v="2699"/>
    <n v="110704"/>
    <s v="M"/>
    <s v="S30 /  A Y B"/>
    <s v="EXPRESS"/>
    <s v="M1320405"/>
    <s v="GS1834C"/>
    <s v="SALGADO URIOSTEGUI ALFREDO"/>
    <s v="HILUX"/>
    <x v="1"/>
    <d v="1899-12-30T10:00:00"/>
    <d v="1899-12-30T13:00:00"/>
    <s v="CEPE / OMRG / TDGR"/>
    <n v="2021"/>
  </r>
  <r>
    <x v="7"/>
    <x v="2"/>
    <m/>
    <n v="1899"/>
    <n v="110730"/>
    <s v="K"/>
    <s v="S10"/>
    <s v="EXPRESS"/>
    <s v="N3177386"/>
    <s v="SP"/>
    <s v="PATIÑO GUERRERO RODOLFO"/>
    <s v="PRIUS"/>
    <x v="0"/>
    <d v="1899-12-30T09:30:00"/>
    <d v="1899-12-30T11:00:00"/>
    <s v="CEPE"/>
    <n v="2022"/>
  </r>
  <r>
    <x v="7"/>
    <x v="2"/>
    <m/>
    <n v="754"/>
    <n v="110763"/>
    <s v="M"/>
    <s v="DIAG. RUIDO EN SALIDA DEL A/C (UNIDAD PLANTA)"/>
    <m/>
    <s v="NW212109"/>
    <s v="L66BMV"/>
    <s v="TOYOTA MOTOR MANUFACTURING DE GUANAJUATO"/>
    <s v="RAV4"/>
    <x v="2"/>
    <d v="1899-12-30T09:00:00"/>
    <s v="DIAG"/>
    <s v="JOAM / FTP"/>
    <n v="2022"/>
  </r>
  <r>
    <x v="7"/>
    <x v="8"/>
    <m/>
    <n v="3260"/>
    <n v="110764"/>
    <s v="J"/>
    <s v="S20"/>
    <m/>
    <s v="N0426363"/>
    <s v="GC0514D"/>
    <s v="AGUILAR MALAGON GUILLERMO JAVIER"/>
    <s v="HILUX"/>
    <x v="0"/>
    <d v="1899-12-30T09:00:00"/>
    <d v="1899-12-30T12:00:00"/>
    <s v="AC"/>
    <n v="2022"/>
  </r>
  <r>
    <x v="7"/>
    <x v="8"/>
    <m/>
    <n v="6599"/>
    <n v="110828"/>
    <s v="J"/>
    <s v="S80"/>
    <m/>
    <s v="MP058089"/>
    <s v="UNG193E"/>
    <s v="ALVARADO AVIÑA CARLOS EDUARDO"/>
    <s v="COROLLA"/>
    <x v="1"/>
    <d v="1899-12-30T09:15:00"/>
    <d v="1899-12-30T13:30:00"/>
    <s v="AC"/>
    <n v="2021"/>
  </r>
  <r>
    <x v="7"/>
    <x v="3"/>
    <m/>
    <n v="754"/>
    <n v="110346"/>
    <s v="J"/>
    <s v="DIAG. QUEMACOCOS NO ABRE"/>
    <m/>
    <s v="LJ027986"/>
    <s v="GHY225C"/>
    <s v="COLUNGA HERNANDEZ DANIEL"/>
    <s v="RAV419-"/>
    <x v="2"/>
    <d v="1899-12-30T09:15:00"/>
    <d v="1899-12-30T12:00:00"/>
    <s v="GALC "/>
    <n v="2020"/>
  </r>
  <r>
    <x v="7"/>
    <x v="3"/>
    <m/>
    <n v="1899"/>
    <n v="110792"/>
    <s v="J"/>
    <s v="S150"/>
    <m/>
    <s v="GP479395"/>
    <s v="GLD140D"/>
    <s v="ASOCIACION DE AVICULTORES DE CELAYA"/>
    <s v="COROLLA"/>
    <x v="0"/>
    <d v="1899-12-30T09:15:00"/>
    <d v="1899-12-30T12:00:00"/>
    <s v="TDGR"/>
    <n v="2016"/>
  </r>
  <r>
    <x v="7"/>
    <x v="3"/>
    <m/>
    <n v="6599"/>
    <n v="110815"/>
    <s v="M"/>
    <s v="S160"/>
    <m/>
    <s v="M1416239"/>
    <s v="GB0987C"/>
    <s v="RESENDIZ PESCADOR JUANA LETICIA"/>
    <s v="HILUX"/>
    <x v="1"/>
    <d v="1899-12-30T09:15:00"/>
    <d v="1899-12-30T12:00:00"/>
    <s v="CAAA"/>
    <n v="2021"/>
  </r>
  <r>
    <x v="7"/>
    <x v="4"/>
    <m/>
    <n v="1899"/>
    <n v="110798"/>
    <s v="J"/>
    <s v="S270"/>
    <m/>
    <s v="G3000739"/>
    <s v="67L202"/>
    <s v="VILLEGAS GARCIA J GUADALUPE"/>
    <s v="PRIUS16-"/>
    <x v="1"/>
    <d v="1899-12-30T10:15:00"/>
    <d v="1899-12-30T14:00:00"/>
    <s v="CAAA"/>
    <n v="2016"/>
  </r>
  <r>
    <x v="7"/>
    <x v="14"/>
    <m/>
    <n v="6599"/>
    <n v="110773"/>
    <s v="J"/>
    <s v="S160"/>
    <m/>
    <s v="HP711167"/>
    <s v="UMS119E"/>
    <s v="BANCO DEL BAJIO SA"/>
    <s v="COROLLA"/>
    <x v="0"/>
    <d v="1899-12-30T10:00:00"/>
    <d v="1899-12-30T14:00:00"/>
    <s v="AC"/>
    <n v="2017"/>
  </r>
  <r>
    <x v="7"/>
    <x v="5"/>
    <m/>
    <n v="3260"/>
    <n v="110732"/>
    <s v="K"/>
    <s v="S20"/>
    <s v="EXPRESS"/>
    <s v="NU003394"/>
    <s v="GLW033E"/>
    <s v="PULMEX 2000 S.A. DE C.V."/>
    <s v="CAMRY"/>
    <x v="2"/>
    <d v="1899-12-30T10:15:00"/>
    <d v="1899-12-30T14:00:00"/>
    <s v="CEPE / TDGR"/>
    <n v="2022"/>
  </r>
  <r>
    <x v="7"/>
    <x v="5"/>
    <m/>
    <n v="2699"/>
    <n v="110746"/>
    <s v="K"/>
    <s v="S10 / A Y B"/>
    <s v="EXPRESS"/>
    <s v="NJ018835"/>
    <s v="GMV398E"/>
    <s v="GONZALEZ MORALES ANTONIO"/>
    <s v="RAIZE"/>
    <x v="1"/>
    <d v="1899-12-30T10:45:00"/>
    <d v="1899-12-30T14:00:00"/>
    <s v="CEPE / TDGR"/>
    <n v="2022"/>
  </r>
  <r>
    <x v="7"/>
    <x v="5"/>
    <m/>
    <n v="754"/>
    <n v="110761"/>
    <s v="K"/>
    <s v="DIAG. TESTIGO ENCENDIDO (ADVERTENCIA DE SISTEMA DE FRENOS)"/>
    <s v="EXPRESS"/>
    <s v="KU721287"/>
    <s v="GJF503C"/>
    <s v="BRINGAS SALGADO ROSA MARIA"/>
    <s v="CAMRY"/>
    <x v="0"/>
    <d v="1899-12-30T11:00:00"/>
    <s v="DIAG"/>
    <s v="JOAM / CEPE / OMRG / FTP"/>
    <n v="2019"/>
  </r>
  <r>
    <x v="7"/>
    <x v="6"/>
    <m/>
    <n v="5330"/>
    <n v="110470"/>
    <s v="M"/>
    <s v="S120"/>
    <s v="EXPRESS"/>
    <s v="G1444030"/>
    <s v="GNE559C"/>
    <s v="ALMONASI MARTINEZ MARIA OBDULIA SANJUANA"/>
    <s v="YARIS"/>
    <x v="0"/>
    <d v="1899-12-30T11:00:00"/>
    <d v="1899-12-30T16:00:00"/>
    <s v="CEPE / OMRG"/>
    <n v="2016"/>
  </r>
  <r>
    <x v="7"/>
    <x v="6"/>
    <m/>
    <n v="5330"/>
    <n v="110786"/>
    <s v="J"/>
    <s v="S40"/>
    <m/>
    <s v="MS025127"/>
    <s v="66L934"/>
    <s v="GRANADOS ESQUIVEL MONICA"/>
    <s v="SIENNA HV"/>
    <x v="2"/>
    <d v="1899-12-30T11:45:00"/>
    <d v="1899-12-30T14:00:00"/>
    <s v="CAAA"/>
    <n v="2021"/>
  </r>
  <r>
    <x v="7"/>
    <x v="6"/>
    <m/>
    <n v="3260"/>
    <n v="110826"/>
    <s v="J"/>
    <s v="S220"/>
    <m/>
    <s v="AK006763"/>
    <s v="PFL897C"/>
    <s v="AVALOS ARGUELLO MARIA DE LOURDES"/>
    <s v="AVANZA"/>
    <x v="1"/>
    <d v="1899-12-30T11:00:00"/>
    <d v="1899-12-30T14:00:00"/>
    <s v="CAAA"/>
    <n v="2010"/>
  </r>
  <r>
    <x v="7"/>
    <x v="10"/>
    <m/>
    <n v="6599"/>
    <n v="110689"/>
    <s v="J"/>
    <s v="S80"/>
    <s v="EXPRESS"/>
    <s v="J1615486"/>
    <s v="65L788"/>
    <s v="CAMARENA REYNOSO HECTOR RAMON"/>
    <s v="PRIUS C"/>
    <x v="0"/>
    <d v="1899-12-30T11:45:00"/>
    <d v="1899-12-30T16:00:00"/>
    <s v="CEPE"/>
    <n v="2018"/>
  </r>
  <r>
    <x v="7"/>
    <x v="10"/>
    <m/>
    <n v="754"/>
    <n v="110725"/>
    <s v="M"/>
    <s v="DIAG. TRONIDO EN SUSPENSION TRASERA / S10"/>
    <m/>
    <s v="NU073781"/>
    <s v="SP"/>
    <s v="FORRAJERA BAM SA DE CV"/>
    <s v="RAV4"/>
    <x v="1"/>
    <d v="1899-12-30T11:30:00"/>
    <s v="DIAG"/>
    <s v="GALC / FTP"/>
    <n v="2022"/>
  </r>
  <r>
    <x v="7"/>
    <x v="11"/>
    <m/>
    <n v="1899"/>
    <n v="110790"/>
    <s v="J"/>
    <s v="S30 (UNIDAD EN H Y P)"/>
    <m/>
    <s v="M1142588"/>
    <s v="UKK531E"/>
    <s v="FLORES TIERRABLANCA FEDERICO"/>
    <s v="PRIUS C"/>
    <x v="2"/>
    <d v="1899-12-30T11:30:00"/>
    <d v="1899-12-30T14:00:00"/>
    <s v="AC"/>
    <n v="2021"/>
  </r>
  <r>
    <x v="7"/>
    <x v="12"/>
    <m/>
    <n v="0"/>
    <n v="110646"/>
    <s v="K"/>
    <s v="20TA03"/>
    <s v="CAMPAÑA"/>
    <s v="GP448156"/>
    <s v="GGP841A"/>
    <s v="MAHREMEX SA DE CV"/>
    <s v="COROLLA"/>
    <x v="0"/>
    <d v="1899-12-30T12:30:00"/>
    <d v="1899-12-30T17:00:00"/>
    <s v="JOAM"/>
    <n v="2016"/>
  </r>
  <r>
    <x v="7"/>
    <x v="15"/>
    <m/>
    <n v="377"/>
    <n v="110806"/>
    <s v="K"/>
    <s v="CAMBIO DE BATERIA"/>
    <m/>
    <s v="J0255700"/>
    <s v="SM20102"/>
    <s v="ANDREA SANCHEZ MARTINEZ"/>
    <s v="HILUX"/>
    <x v="1"/>
    <d v="1899-12-30T14:00:00"/>
    <d v="1899-12-30T16:00:00"/>
    <s v="AC"/>
    <n v="2018"/>
  </r>
  <r>
    <x v="7"/>
    <x v="7"/>
    <m/>
    <n v="1899"/>
    <n v="110738"/>
    <s v="M"/>
    <s v="S30"/>
    <s v="SERV. MOVIL"/>
    <s v="M1417926"/>
    <s v="R54BHR"/>
    <s v="TOYOTA MOTOR MANUFACTURING DE GUANAJUATO"/>
    <s v="HILUXD"/>
    <x v="2"/>
    <s v="SERV"/>
    <s v="MOV"/>
    <s v="CSN"/>
    <n v="2021"/>
  </r>
  <r>
    <x v="7"/>
    <x v="22"/>
    <m/>
    <n v="3260"/>
    <n v="110744"/>
    <s v="M"/>
    <s v="S20"/>
    <s v="SERV. MOVIL"/>
    <s v="M1320604"/>
    <s v="Z18BJE"/>
    <s v="TOYOTA MOTOR MANUFACTURING DE GUANAJUATO"/>
    <s v="HILUX"/>
    <x v="2"/>
    <s v="SERV"/>
    <s v="MOV"/>
    <s v="CSN"/>
    <n v="2021"/>
  </r>
  <r>
    <x v="7"/>
    <x v="19"/>
    <m/>
    <n v="1899"/>
    <n v="110747"/>
    <s v="M"/>
    <s v="S70"/>
    <s v="SERV. MOVIL"/>
    <s v="KS316476"/>
    <s v="F83BBT"/>
    <s v="TOYOTA MOTOR MANUFACTURING DE GUANAJUATO"/>
    <s v="HIGHLANDER"/>
    <x v="2"/>
    <s v="SERV"/>
    <s v="MOV"/>
    <s v="CSN"/>
    <n v="2019"/>
  </r>
  <r>
    <x v="7"/>
    <x v="19"/>
    <m/>
    <n v="754"/>
    <n v="110822"/>
    <s v="J"/>
    <s v="INST. SENSOR TRASERO LADO PILOTO (CTE. TRAERÁ PIEZA)"/>
    <m/>
    <s v="HS895410"/>
    <s v="ULX950F"/>
    <s v="DYMSA CELAYA"/>
    <s v="SIENNA"/>
    <x v="0"/>
    <d v="1899-12-30T14:45:00"/>
    <d v="1899-12-30T17:00:00"/>
    <s v="AC"/>
    <n v="2017"/>
  </r>
  <r>
    <x v="7"/>
    <x v="23"/>
    <m/>
    <n v="3260"/>
    <n v="110748"/>
    <s v="M"/>
    <s v="S60"/>
    <s v="SERV. MOVIL"/>
    <s v="LD054161"/>
    <s v="Z13BHF"/>
    <s v="TOYOTA MOTOR MANUFACTURING DE GUANAJUATO"/>
    <s v="RAV419-"/>
    <x v="2"/>
    <s v="SERV"/>
    <s v="MOV"/>
    <s v="CSN"/>
    <n v="2020"/>
  </r>
  <r>
    <x v="7"/>
    <x v="20"/>
    <m/>
    <n v="1899"/>
    <n v="110749"/>
    <s v="M"/>
    <s v="S30"/>
    <s v="SERV. MOVIL"/>
    <s v="N1323999"/>
    <s v="E53BJT"/>
    <s v="TOYOTA MOTOR MANUFACTURING DE GUANAJUATO"/>
    <s v="HILUX"/>
    <x v="2"/>
    <s v="SERV"/>
    <s v="MOV"/>
    <s v="CSN"/>
    <n v="2022"/>
  </r>
  <r>
    <x v="7"/>
    <x v="24"/>
    <m/>
    <n v="1899"/>
    <n v="110750"/>
    <s v="M"/>
    <s v="S50"/>
    <s v="SERV. MOVIL"/>
    <s v="LD052248"/>
    <s v="G22BHG"/>
    <s v="TOYOTA MOTOR MANUFACTURING DE GUANAJUATO"/>
    <s v="RAV419-"/>
    <x v="2"/>
    <s v="SERV"/>
    <s v="MOV"/>
    <s v="CSN"/>
    <n v="2020"/>
  </r>
  <r>
    <x v="7"/>
    <x v="13"/>
    <m/>
    <n v="6599"/>
    <n v="110752"/>
    <s v="M"/>
    <s v="S80"/>
    <s v="SERV. MOVIL"/>
    <s v="LS000202"/>
    <s v="U88BGH"/>
    <s v="TOYOTA MOTOR MANUFACTURING DE GUANAJUATO"/>
    <s v="HIGHLANDER"/>
    <x v="2"/>
    <s v="SERV"/>
    <s v="MOV"/>
    <s v="CSN"/>
    <n v="2020"/>
  </r>
  <r>
    <x v="7"/>
    <x v="25"/>
    <m/>
    <n v="754"/>
    <n v="110784"/>
    <s v="J"/>
    <s v="DIAG. TESTIGO ENCENDIDO (CHECK ENGINE)"/>
    <m/>
    <s v="M6004178"/>
    <s v="23RB1Z"/>
    <s v="ENLACES TURISTICOS DEL BAJIO S.A. DE C.V."/>
    <s v="HIACE"/>
    <x v="2"/>
    <d v="1899-12-30T15:15:00"/>
    <s v="DIAG"/>
    <s v="GALC / FTP"/>
    <n v="2021"/>
  </r>
  <r>
    <x v="7"/>
    <x v="21"/>
    <m/>
    <n v="2653"/>
    <n v="110800"/>
    <s v="M"/>
    <s v="S310 / DIAG. TESTIGO ENCENDIDO (CHECK ENGINE)"/>
    <s v="EXPRESS"/>
    <s v="C0002438"/>
    <s v="GD3971C"/>
    <s v="FLORES GOMEZ DIEGO HERNAN"/>
    <s v="HILUX"/>
    <x v="1"/>
    <d v="1899-12-30T15:30:00"/>
    <s v="DIAG"/>
    <s v="JOAM / FTP / CEPE /OMRG"/>
    <n v="2012"/>
  </r>
  <r>
    <x v="8"/>
    <x v="0"/>
    <m/>
    <n v="5330"/>
    <n v="110692"/>
    <s v="K"/>
    <s v="S40"/>
    <s v="EXPRESS"/>
    <s v="H0252462"/>
    <s v="GS3389C"/>
    <s v="MANCERA ARZATE JAIME"/>
    <s v="HILUX"/>
    <x v="2"/>
    <d v="1899-12-30T08:15:00"/>
    <d v="1899-12-30T11:00:00"/>
    <s v="CEPE / OMRG"/>
    <n v="2017"/>
  </r>
  <r>
    <x v="8"/>
    <x v="0"/>
    <m/>
    <n v="400"/>
    <n v="110789"/>
    <s v="K"/>
    <s v="INST. BARRA DE DIRECCIÓN HIDRÁULICA HRIZONTAL Y TERMINALES / ALINACIÓN"/>
    <m/>
    <s v="8S105677"/>
    <s v="GGN123"/>
    <s v="LOPEZ RUIZ JESUS AURELIO"/>
    <s v="SIENNA"/>
    <x v="1"/>
    <d v="1899-12-30T08:15:00"/>
    <d v="1899-12-30T14:00:00"/>
    <s v="GALC / TDGR"/>
    <n v="2008"/>
  </r>
  <r>
    <x v="8"/>
    <x v="0"/>
    <m/>
    <n v="1899"/>
    <n v="110810"/>
    <s v="J"/>
    <s v="S30"/>
    <m/>
    <s v="N4002097"/>
    <s v="UK51191"/>
    <s v="NUEVA AGROINDUSTRIAS DEL NORTE"/>
    <s v="HILUXD"/>
    <x v="0"/>
    <d v="1899-12-30T08:15:00"/>
    <d v="1899-12-30T11:00:00"/>
    <s v="JOAM"/>
    <n v="2022"/>
  </r>
  <r>
    <x v="8"/>
    <x v="1"/>
    <m/>
    <n v="6599"/>
    <n v="110853"/>
    <s v="J"/>
    <s v="S80"/>
    <m/>
    <s v="G1446878"/>
    <s v="GUX684E"/>
    <s v="VILLASEÑOR RUIZ CLISERIO"/>
    <s v="YARIS"/>
    <x v="0"/>
    <d v="1899-12-30T08:30:00"/>
    <d v="1899-12-30T12:00:00"/>
    <s v="CAAA"/>
    <n v="2016"/>
  </r>
  <r>
    <x v="8"/>
    <x v="2"/>
    <m/>
    <n v="6599"/>
    <n v="110550"/>
    <s v="K"/>
    <s v="S80"/>
    <s v="EXPRESS"/>
    <s v="FS623487"/>
    <s v="GYR171D"/>
    <s v="C, AGENTE DE SEGUROS Y DE FIANZAS S.A. DE"/>
    <s v="SIENNA"/>
    <x v="0"/>
    <d v="1899-12-30T09:00:00"/>
    <d v="1899-12-30T11:30:00"/>
    <s v="CEPE / OMRG"/>
    <n v="2015"/>
  </r>
  <r>
    <x v="8"/>
    <x v="2"/>
    <m/>
    <n v="3260"/>
    <n v="110684"/>
    <s v="J"/>
    <s v="S20"/>
    <m/>
    <s v="N1325077"/>
    <s v="GL3688C"/>
    <s v="JAUREGUI NAVARRETE JOSE"/>
    <s v="HILUX"/>
    <x v="1"/>
    <d v="1899-12-30T08:45:00"/>
    <d v="1899-12-30T11:00:00"/>
    <s v="AC"/>
    <n v="2022"/>
  </r>
  <r>
    <x v="8"/>
    <x v="2"/>
    <m/>
    <n v="5330"/>
    <n v="110881"/>
    <s v="K"/>
    <s v="S40"/>
    <m/>
    <s v="N1323548"/>
    <s v="B84BJL"/>
    <s v="RYSH ELECTRONICA INTERNATIONAL SA DE CV"/>
    <s v="HILUX"/>
    <x v="2"/>
    <d v="1899-12-30T09:00:00"/>
    <d v="1899-12-30T12:00:00"/>
    <s v="JOAM"/>
    <n v="2022"/>
  </r>
  <r>
    <x v="8"/>
    <x v="8"/>
    <m/>
    <n v="1899"/>
    <n v="110868"/>
    <s v="M"/>
    <s v="S50"/>
    <m/>
    <s v="K0264556"/>
    <s v="GG7735B"/>
    <s v="MORAN VAZQUEZ NICOLAS"/>
    <s v="HILUX"/>
    <x v="1"/>
    <d v="1899-12-30T09:00:00"/>
    <d v="1899-12-30T11:45:00"/>
    <s v="TDGR"/>
    <n v="2019"/>
  </r>
  <r>
    <x v="8"/>
    <x v="3"/>
    <m/>
    <n v="5330"/>
    <n v="110740"/>
    <s v="I"/>
    <s v="S40"/>
    <m/>
    <s v="MS040480"/>
    <s v="GUX786D"/>
    <s v="RANGEL PEREZ LUIS FELIPE"/>
    <s v="HIGHLANDER"/>
    <x v="2"/>
    <d v="1899-12-30T09:30:00"/>
    <d v="1899-12-30T11:00:00"/>
    <s v="AC"/>
    <n v="2021"/>
  </r>
  <r>
    <x v="8"/>
    <x v="3"/>
    <m/>
    <n v="5140"/>
    <n v="110808"/>
    <s v="J"/>
    <s v="S100"/>
    <s v="EXPRESS"/>
    <s v="H0252835"/>
    <s v="GD3347B"/>
    <s v="HUERTA MEDINA PATRICIA"/>
    <s v="HILUX"/>
    <x v="1"/>
    <d v="1899-12-30T10:30:00"/>
    <d v="1899-12-30T14:00:00"/>
    <s v="CEPE / OMRG"/>
    <n v="2017"/>
  </r>
  <r>
    <x v="8"/>
    <x v="4"/>
    <m/>
    <n v="1899"/>
    <n v="110742"/>
    <s v="M"/>
    <s v="S30"/>
    <m/>
    <s v="L1204757"/>
    <s v="GNH968C"/>
    <s v="GRANADOS FRIAS VERONICA ROCIO"/>
    <s v="YARIS"/>
    <x v="0"/>
    <d v="1899-12-30T10:00:00"/>
    <d v="1899-12-30T15:00:00"/>
    <s v="CAAA"/>
    <n v="2020"/>
  </r>
  <r>
    <x v="8"/>
    <x v="4"/>
    <m/>
    <n v="5330"/>
    <n v="110819"/>
    <s v="M"/>
    <s v="S120"/>
    <m/>
    <s v="GY146850"/>
    <s v="GXR608B"/>
    <s v="MATEHUALA DIAZ MARIA LUISA"/>
    <s v="YARIS R"/>
    <x v="1"/>
    <d v="1899-12-30T10:00:00"/>
    <d v="1899-12-30T14:00:00"/>
    <s v="GALC"/>
    <n v="2016"/>
  </r>
  <r>
    <x v="8"/>
    <x v="4"/>
    <m/>
    <n v="1899"/>
    <n v="110841"/>
    <s v="J"/>
    <s v="S30"/>
    <s v="MOVIL SMA"/>
    <s v="LS015014"/>
    <s v="GTX035B"/>
    <s v="SWAB JR WILLIAM KENNETH"/>
    <s v="HIGHLANDER"/>
    <x v="2"/>
    <s v="MOV"/>
    <s v="SMA"/>
    <s v="CSN"/>
    <n v="2020"/>
  </r>
  <r>
    <x v="8"/>
    <x v="5"/>
    <m/>
    <n v="3260"/>
    <n v="110743"/>
    <s v="I"/>
    <s v="S60"/>
    <m/>
    <s v="JW420518"/>
    <s v="GXE155C"/>
    <s v="LOPEZ CORNEJO FAUSTINO"/>
    <s v="RAV4"/>
    <x v="1"/>
    <d v="1899-12-30T11:15:00"/>
    <d v="1899-12-30T14:00:00"/>
    <s v="AC"/>
    <n v="2018"/>
  </r>
  <r>
    <x v="8"/>
    <x v="5"/>
    <m/>
    <n v="6499"/>
    <n v="110861"/>
    <s v="J"/>
    <s v="S180 / A Y B"/>
    <m/>
    <s v="KP930510"/>
    <s v="GMD579D"/>
    <s v="MILAC COORDINADO, S.A. DE C.V."/>
    <s v="COROLLA"/>
    <x v="0"/>
    <d v="1899-12-30T10:30:00"/>
    <d v="1899-12-30T14:00:00"/>
    <s v="CAAA / TDGR"/>
    <n v="2019"/>
  </r>
  <r>
    <x v="8"/>
    <x v="5"/>
    <m/>
    <n v="1899"/>
    <n v="110882"/>
    <s v="J"/>
    <s v="S110"/>
    <m/>
    <s v="FS604274"/>
    <s v="GWX630B"/>
    <s v="SANCHEZ ROCHA ALBERTO"/>
    <s v="SIENNA"/>
    <x v="2"/>
    <d v="1899-12-30T10:15:00"/>
    <d v="1899-12-30T15:00:00"/>
    <s v="TDGR"/>
    <n v="2015"/>
  </r>
  <r>
    <x v="8"/>
    <x v="26"/>
    <m/>
    <n v="0"/>
    <n v="110879"/>
    <s v="K"/>
    <s v="INST. BANDA DE ACC"/>
    <s v="MOVIL SMA"/>
    <s v="J1399590"/>
    <s v="GN8066C"/>
    <s v="ABEL DAVID AVRAHAM"/>
    <s v="HILUX"/>
    <x v="2"/>
    <s v="MOV"/>
    <s v="SMA"/>
    <s v="CSN"/>
    <n v="2018"/>
  </r>
  <r>
    <x v="8"/>
    <x v="6"/>
    <m/>
    <n v="754"/>
    <n v="110825"/>
    <s v="K"/>
    <s v="DIAG. RUIDO EN DISCOS TRASEROS"/>
    <m/>
    <s v="G1443130"/>
    <s v="GRE855E"/>
    <s v="RODRIGUEZ PALMA GERARDO"/>
    <s v="YARIS"/>
    <x v="2"/>
    <d v="1899-12-30T12:00:00"/>
    <s v="DIAG"/>
    <s v="JOAM / FTP"/>
    <n v="2016"/>
  </r>
  <r>
    <x v="8"/>
    <x v="6"/>
    <m/>
    <n v="2699"/>
    <n v="110831"/>
    <s v="K"/>
    <s v="S30 / A Y B"/>
    <s v="EXPRESS"/>
    <s v="M1316499"/>
    <s v="GR0541C"/>
    <s v="HULES EXPRESS S.A  DE  C.V"/>
    <s v="HILUX"/>
    <x v="0"/>
    <d v="1899-12-30T11:45:00"/>
    <d v="1899-12-30T15:00:00"/>
    <s v="CEPE / TDGR"/>
    <n v="2021"/>
  </r>
  <r>
    <x v="8"/>
    <x v="6"/>
    <m/>
    <n v="5330"/>
    <n v="110835"/>
    <s v="M"/>
    <s v="S40"/>
    <s v="EXPRESS"/>
    <s v="M3138547"/>
    <s v="66L931"/>
    <s v="DISTRIBUIDORA AVICEL SA DE CV"/>
    <s v="PRIUS16-"/>
    <x v="1"/>
    <d v="1899-12-30T12:30:00"/>
    <d v="1899-12-30T16:00:00"/>
    <s v="CEPE / OMRG"/>
    <n v="2021"/>
  </r>
  <r>
    <x v="8"/>
    <x v="10"/>
    <m/>
    <n v="1899"/>
    <n v="110545"/>
    <s v="J"/>
    <s v="S10"/>
    <m/>
    <s v="NW264771"/>
    <s v="SP"/>
    <s v="ABOYTES GUERRERO SANJUANA"/>
    <s v="RAV4"/>
    <x v="2"/>
    <d v="1899-12-30T11:15:00"/>
    <d v="1899-12-30T14:00:00"/>
    <s v="CAAA"/>
    <n v="2022"/>
  </r>
  <r>
    <x v="8"/>
    <x v="10"/>
    <m/>
    <n v="5330"/>
    <n v="110690"/>
    <s v="J"/>
    <s v="S120"/>
    <s v="EXPRESS"/>
    <s v="GW486601"/>
    <s v="GMD199D"/>
    <s v="CAMARENA REYNOSO HECTOR RAMON"/>
    <s v="RAV4"/>
    <x v="0"/>
    <d v="1899-12-30T11:15:00"/>
    <d v="1899-12-30T14:00:00"/>
    <s v="CEPE"/>
    <n v="2016"/>
  </r>
  <r>
    <x v="8"/>
    <x v="10"/>
    <m/>
    <n v="0"/>
    <n v="110817"/>
    <s v="K"/>
    <s v="INST. VÁLVULA DE PRESIÓN DE LLANTA"/>
    <m/>
    <s v="LP002745"/>
    <s v="GGM886D"/>
    <s v="HERNANDEZ RAMIREZ MARTHA PATRICIA"/>
    <s v="COROLLA"/>
    <x v="1"/>
    <d v="1899-12-30T11:15:00"/>
    <d v="1899-12-30T14:00:00"/>
    <s v="GALC"/>
    <n v="2020"/>
  </r>
  <r>
    <x v="8"/>
    <x v="27"/>
    <m/>
    <n v="3260"/>
    <n v="110758"/>
    <s v="K"/>
    <s v="S60 (CTE. SOLICITA INSPECCIONES SUS FRENOS CON MINUCIOSIDAD)"/>
    <s v="MOVIL SMA"/>
    <s v="L0003650"/>
    <s v="SP"/>
    <s v="ROSAS SALUM JOSE FEDERICO"/>
    <s v="HILUX"/>
    <x v="2"/>
    <s v="MOV"/>
    <s v="SMA"/>
    <s v="CSN"/>
    <n v="2020"/>
  </r>
  <r>
    <x v="8"/>
    <x v="11"/>
    <m/>
    <n v="2699"/>
    <n v="110820"/>
    <s v="M"/>
    <s v="S30 / A Y B"/>
    <s v="EXPRESS"/>
    <s v="N0427866"/>
    <s v="GT1670C"/>
    <s v="AGROSERVICIOS NIETO SA DE CV"/>
    <s v="HILUX"/>
    <x v="1"/>
    <d v="1899-12-30T12:15:00"/>
    <d v="1899-12-30T16:00:00"/>
    <s v="CEPE / TDGR"/>
    <n v="2022"/>
  </r>
  <r>
    <x v="8"/>
    <x v="11"/>
    <m/>
    <n v="754"/>
    <n v="110833"/>
    <s v="J"/>
    <s v="DIAG. BATERIA NO FUNCIONA ADECUADAMENTE"/>
    <m/>
    <s v="J1096467"/>
    <s v="GRT721C"/>
    <s v="LOZANO VEGA JOSE LUIS"/>
    <s v="YARIS"/>
    <x v="2"/>
    <d v="1899-12-30T12:15:00"/>
    <s v="DIAG"/>
    <s v="GALC"/>
    <n v="2018"/>
  </r>
  <r>
    <x v="8"/>
    <x v="28"/>
    <m/>
    <n v="1899"/>
    <n v="110878"/>
    <s v="J"/>
    <s v="S50 (CTE. LLEGA 11:30 AM)"/>
    <s v="MOVIL SMA"/>
    <s v="KS350286"/>
    <s v="GGC103C"/>
    <s v="EL PEGASO CORREGIDORA S. DE R.L. DE C.V."/>
    <s v="HIGHLANDER"/>
    <x v="2"/>
    <s v="MOV"/>
    <s v="SMA"/>
    <s v="CSN"/>
    <n v="2019"/>
  </r>
  <r>
    <x v="8"/>
    <x v="12"/>
    <m/>
    <n v="0"/>
    <n v="110873"/>
    <s v="K"/>
    <s v="CAMBIO DE BANDA ACC (PIEZA PAGADA) / INST. PLÁSTICO PARA VARILLA DEL COFRE (PZA PAGADA)"/>
    <m/>
    <s v="6C583498"/>
    <s v="GRL879C"/>
    <s v="GUERRERO JASSO NICOLAS"/>
    <s v="MATRIX"/>
    <x v="0"/>
    <d v="1899-12-30T12:15:00"/>
    <d v="1899-12-30T16:00:00"/>
    <s v="AC"/>
    <n v="2006"/>
  </r>
  <r>
    <x v="8"/>
    <x v="15"/>
    <m/>
    <n v="5330"/>
    <n v="110652"/>
    <s v="M"/>
    <s v="S40"/>
    <s v="EXPRESS"/>
    <s v="J1611297"/>
    <s v="66L089"/>
    <s v="TRUJILLO ORTEGA FERNANDO"/>
    <s v="PRIUS C"/>
    <x v="1"/>
    <d v="1899-12-30T13:30:00"/>
    <d v="1899-12-30T16:00:00"/>
    <s v="CEPE / OMRG"/>
    <n v="2018"/>
  </r>
  <r>
    <x v="8"/>
    <x v="15"/>
    <m/>
    <n v="3260"/>
    <n v="110851"/>
    <s v="M"/>
    <s v="S260"/>
    <s v="EXPRESS"/>
    <s v="BS117230"/>
    <s v="GWA563D"/>
    <s v="GUTIERREZ GUZMAN CELIA"/>
    <s v="SIENNA"/>
    <x v="0"/>
    <d v="1899-12-30T14:00:00"/>
    <d v="1899-12-30T17:00:00"/>
    <s v="CEPE / OMRG"/>
    <n v="2011"/>
  </r>
  <r>
    <x v="8"/>
    <x v="7"/>
    <m/>
    <n v="1899"/>
    <n v="110834"/>
    <s v="M"/>
    <s v="S90 (CLIENTE LLEGA 10:30 AM)"/>
    <s v="MOVIL SMA"/>
    <s v="J1088557"/>
    <s v="SP"/>
    <s v="LEYTON PENINA ELIZABETH"/>
    <s v="HILUXD"/>
    <x v="2"/>
    <s v="MOV"/>
    <s v="SMA"/>
    <s v="CSN"/>
    <n v="2018"/>
  </r>
  <r>
    <x v="8"/>
    <x v="7"/>
    <m/>
    <n v="1899"/>
    <n v="110852"/>
    <s v="J"/>
    <s v="S110"/>
    <s v="EXPRESS"/>
    <s v="H1012422"/>
    <s v="NWA7597"/>
    <s v="AMS INSTRUMENTACION Y CONTROL, S.A DE C.V"/>
    <s v="YARIS"/>
    <x v="0"/>
    <d v="1899-12-30T14:30:00"/>
    <d v="1899-12-30T16:45:00"/>
    <s v="CEPE / OMRG"/>
    <n v="2017"/>
  </r>
  <r>
    <x v="8"/>
    <x v="13"/>
    <m/>
    <n v="754"/>
    <n v="110813"/>
    <s v="M"/>
    <s v="DIAG. MAL OLOR EN AIRE AC"/>
    <m/>
    <s v="MW129818"/>
    <s v="GJP137E"/>
    <s v="GARCIA FLORES GUILLERMO ISAAC"/>
    <s v="RAV419-"/>
    <x v="2"/>
    <d v="1899-12-30T15:00:00"/>
    <s v="DIAG"/>
    <s v="GALC / FTP"/>
    <n v="2021"/>
  </r>
  <r>
    <x v="9"/>
    <x v="0"/>
    <m/>
    <n v="5330"/>
    <n v="110696"/>
    <s v="M"/>
    <s v="S40"/>
    <s v="EXPRESS"/>
    <s v="LS076370"/>
    <s v="GMN857C"/>
    <s v="CARINA ZITLALI GARCIA ARREDONDO"/>
    <s v="SIENNA"/>
    <x v="1"/>
    <d v="1899-12-30T08:15:00"/>
    <d v="1899-12-30T11:00:00"/>
    <s v="CEPE / OMRG"/>
    <n v="2020"/>
  </r>
  <r>
    <x v="9"/>
    <x v="0"/>
    <m/>
    <n v="1899"/>
    <n v="110703"/>
    <s v="M"/>
    <s v="S70"/>
    <m/>
    <s v="KK007713"/>
    <s v="GMB117C"/>
    <s v="TOVAR OLIVARES CECILIA"/>
    <s v="AVANZA"/>
    <x v="0"/>
    <d v="1899-12-30T08:30:00"/>
    <d v="1899-12-30T11:00:00"/>
    <s v="AC"/>
    <n v="2019"/>
  </r>
  <r>
    <x v="9"/>
    <x v="0"/>
    <m/>
    <n v="1899"/>
    <n v="110713"/>
    <s v="M"/>
    <s v="S30"/>
    <m/>
    <s v="M3137051"/>
    <s v="67L394"/>
    <s v="RAMIREZ VILLASEÑOR JOAN NEFTALI"/>
    <s v="PRIUS16-"/>
    <x v="2"/>
    <d v="1899-12-30T08:15:00"/>
    <d v="1899-12-30T11:30:00"/>
    <s v="CAAA"/>
    <n v="2021"/>
  </r>
  <r>
    <x v="9"/>
    <x v="1"/>
    <m/>
    <n v="5330"/>
    <n v="110807"/>
    <s v="M"/>
    <s v="S120"/>
    <s v="EXPRESS"/>
    <s v="H1039787"/>
    <s v="GXK638C"/>
    <s v="SALDAÑA ORTIZ CONRADO"/>
    <s v="YARIS"/>
    <x v="0"/>
    <d v="1899-12-30T08:15:00"/>
    <d v="1899-12-30T11:15:00"/>
    <s v="CEPE / OMRG"/>
    <n v="2017"/>
  </r>
  <r>
    <x v="9"/>
    <x v="1"/>
    <m/>
    <n v="4014"/>
    <n v="110895"/>
    <s v="M"/>
    <s v="S20 / DIAG. RUIDO LADO PILOTO PARTE DE ARRIBA"/>
    <m/>
    <s v="MW173417"/>
    <s v="B98BJF"/>
    <s v="TOYOTA MOTOR MANUFACTURING DE GUANAJUATO"/>
    <s v="RAV4"/>
    <x v="2"/>
    <d v="1899-12-30T08:30:00"/>
    <s v="DIAG"/>
    <s v="JOAM / FTP / AC"/>
    <n v="2021"/>
  </r>
  <r>
    <x v="9"/>
    <x v="2"/>
    <m/>
    <n v="754"/>
    <n v="110788"/>
    <s v="M"/>
    <s v="DIAG. LAS BOCINAS TRASERAS NO TIENEN SONIDO"/>
    <m/>
    <s v="MT029077"/>
    <s v="N76BHK"/>
    <s v="TOYOTA MOTOR MANUFACTURING DE GUANAJUATO"/>
    <s v="TACOMA"/>
    <x v="2"/>
    <d v="1899-12-30T09:00:00"/>
    <s v="DIAG"/>
    <s v="GALC / FTP"/>
    <n v="2021"/>
  </r>
  <r>
    <x v="9"/>
    <x v="8"/>
    <m/>
    <n v="1899"/>
    <n v="110802"/>
    <s v="J"/>
    <s v="S10"/>
    <m/>
    <s v="N3019307"/>
    <s v="SP"/>
    <s v="LUNA RODRIGUEZ RAUL"/>
    <s v="AVANZA"/>
    <x v="0"/>
    <d v="1899-12-30T09:00:00"/>
    <d v="1899-12-30T12:00:00"/>
    <s v="CAAA"/>
    <n v="2022"/>
  </r>
  <r>
    <x v="9"/>
    <x v="3"/>
    <m/>
    <n v="1899"/>
    <n v="109988"/>
    <s v="M"/>
    <s v="S90"/>
    <s v="EXPRESS"/>
    <s v="K0085272"/>
    <s v="GJ1701B"/>
    <s v="CURTIDOR MUÑOZ JOSE"/>
    <s v="HIACE"/>
    <x v="0"/>
    <d v="1899-12-30T10:00:00"/>
    <d v="1899-12-30T14:00:00"/>
    <s v="CEPE / OMRG"/>
    <n v="2019"/>
  </r>
  <r>
    <x v="9"/>
    <x v="3"/>
    <m/>
    <n v="2653"/>
    <n v="110457"/>
    <s v="M"/>
    <s v="S70 / DIAG. RECHINIDO AL FRENAR"/>
    <s v="EXPRESS"/>
    <s v="JW747234"/>
    <s v="GJF104C"/>
    <s v="RODRIGUEZ FLORES SILVIA"/>
    <s v="RAV4"/>
    <x v="1"/>
    <d v="1899-12-30T10:30:00"/>
    <s v="DIAG"/>
    <s v="JOAM / FTP / CEPE / OMRG"/>
    <n v="2018"/>
  </r>
  <r>
    <x v="9"/>
    <x v="3"/>
    <m/>
    <n v="3260"/>
    <n v="110759"/>
    <s v="M"/>
    <s v="S60"/>
    <m/>
    <s v="N1418749"/>
    <s v="JX50001"/>
    <s v="YINSHAN SA DE CV"/>
    <s v="HILUX"/>
    <x v="2"/>
    <d v="1899-12-30T09:15:00"/>
    <d v="1899-12-30T11:30:00"/>
    <s v="AC"/>
    <n v="2022"/>
  </r>
  <r>
    <x v="9"/>
    <x v="4"/>
    <m/>
    <n v="5330"/>
    <n v="110821"/>
    <s v="M"/>
    <s v="S360"/>
    <m/>
    <s v="H1082482"/>
    <s v="NFP6228"/>
    <s v="METALFRIO SOLUTIONS MEXICO SA DE CV"/>
    <s v="YARIS"/>
    <x v="1"/>
    <d v="1899-12-30T10:00:00"/>
    <d v="1899-12-30T13:00:00"/>
    <s v="AC"/>
    <n v="2017"/>
  </r>
  <r>
    <x v="9"/>
    <x v="4"/>
    <m/>
    <n v="1899"/>
    <n v="110836"/>
    <s v="J"/>
    <s v="S10"/>
    <m/>
    <s v="N3008794"/>
    <s v="SP"/>
    <s v="CORONADO VELASCO ANGELICA"/>
    <s v="COROLLA"/>
    <x v="0"/>
    <d v="1899-12-30T09:45:00"/>
    <d v="1899-12-30T12:00:00"/>
    <s v="CAAA"/>
    <n v="2022"/>
  </r>
  <r>
    <x v="9"/>
    <x v="5"/>
    <m/>
    <n v="0"/>
    <n v="110832"/>
    <s v="K"/>
    <s v="INST.  TOLVA INFERIOR"/>
    <m/>
    <s v="LP080595"/>
    <s v="GHG394D"/>
    <s v="FERRER GUERRA ADOLFO EUGENIO"/>
    <s v="COROLLA"/>
    <x v="2"/>
    <d v="1899-12-30T11:00:00"/>
    <d v="1899-12-30T14:00:00"/>
    <s v="GALC"/>
    <n v="2020"/>
  </r>
  <r>
    <x v="9"/>
    <x v="5"/>
    <m/>
    <n v="1899"/>
    <n v="110840"/>
    <s v="K"/>
    <s v="S30"/>
    <m/>
    <s v="N3006806"/>
    <s v="GR5268E"/>
    <s v="RAMIREZ AVALOS HUMBERTO FAVIO"/>
    <s v="AVANZA"/>
    <x v="1"/>
    <d v="1899-12-30T10:30:00"/>
    <d v="1899-12-30T14:00:00"/>
    <s v="CAAA"/>
    <n v="2022"/>
  </r>
  <r>
    <x v="9"/>
    <x v="5"/>
    <m/>
    <n v="5330"/>
    <n v="110848"/>
    <s v="M"/>
    <s v="S40"/>
    <s v="EXPRESS"/>
    <s v="N1329839"/>
    <s v="JX48184"/>
    <s v="MEZA CARRILLO ARTURO"/>
    <s v="HILUX"/>
    <x v="0"/>
    <d v="1899-12-30T10:30:00"/>
    <d v="1899-12-30T14:00:00"/>
    <s v="CAAA"/>
    <n v="2022"/>
  </r>
  <r>
    <x v="9"/>
    <x v="6"/>
    <m/>
    <n v="3260"/>
    <n v="110866"/>
    <s v="J"/>
    <s v="S180"/>
    <m/>
    <s v="DW009507"/>
    <s v="GHF014D"/>
    <s v="MADERERIA LA TIERRA S.A. DE C.V."/>
    <s v="RAV4"/>
    <x v="0"/>
    <d v="1899-12-30T11:00:00"/>
    <d v="1899-12-30T14:00:00"/>
    <s v="AC"/>
    <n v="2013"/>
  </r>
  <r>
    <x v="9"/>
    <x v="6"/>
    <m/>
    <n v="1899"/>
    <n v="110872"/>
    <s v="M"/>
    <s v="S190"/>
    <s v="EXPRESS"/>
    <s v="K3951269"/>
    <s v="GF9096C"/>
    <s v="MAXIX ABARROTES SA DE CV"/>
    <s v="HILUXD"/>
    <x v="1"/>
    <d v="1899-12-30T11:15:00"/>
    <d v="1899-12-30T14:00:00"/>
    <s v="CEPE / OMRG"/>
    <n v="2019"/>
  </r>
  <r>
    <x v="9"/>
    <x v="10"/>
    <m/>
    <n v="1899"/>
    <n v="110910"/>
    <s v="J"/>
    <s v="S130"/>
    <m/>
    <s v="HS805363"/>
    <s v="GLY200C"/>
    <s v="SERVICIOS ADMINISTRATIVOS DEL BAJIO S.A."/>
    <s v="SIENNA"/>
    <x v="0"/>
    <d v="1899-12-30T11:15:00"/>
    <d v="1899-12-30T14:00:00"/>
    <s v="CAAA"/>
    <n v="2017"/>
  </r>
  <r>
    <x v="9"/>
    <x v="10"/>
    <m/>
    <n v="6599"/>
    <n v="110918"/>
    <s v="M"/>
    <s v="S80"/>
    <s v="EXPRESS"/>
    <s v="JS901498"/>
    <s v="GMD273D"/>
    <s v="BTM CELAYA SC"/>
    <s v="SIENNA"/>
    <x v="1"/>
    <d v="1899-12-30T11:30:00"/>
    <d v="1899-12-30T15:00:00"/>
    <s v="CEPE / OMRG"/>
    <n v="2018"/>
  </r>
  <r>
    <x v="9"/>
    <x v="11"/>
    <m/>
    <n v="2699"/>
    <n v="110856"/>
    <s v="J"/>
    <s v="S70 /  A Y B"/>
    <m/>
    <s v="K3099481"/>
    <s v="66L597"/>
    <s v="MANCERA VIVAR BALDERRAMA MARIA TERESA"/>
    <s v="PRIUS16-"/>
    <x v="0"/>
    <d v="1899-12-30T12:00:00"/>
    <d v="1899-12-30T16:00:00"/>
    <s v="CAAA"/>
    <n v="2019"/>
  </r>
  <r>
    <x v="9"/>
    <x v="11"/>
    <m/>
    <n v="1899"/>
    <n v="110892"/>
    <s v="M"/>
    <s v="S70"/>
    <s v="EXPRESS"/>
    <s v="L6003415"/>
    <s v="GS3752C"/>
    <s v="HERNANDEZ HERNANDEZ EFRAIN"/>
    <s v="HIACE"/>
    <x v="1"/>
    <d v="1899-12-30T12:00:00"/>
    <d v="1899-12-30T15:00:00"/>
    <s v="CEPE / OMRG"/>
    <n v="2020"/>
  </r>
  <r>
    <x v="9"/>
    <x v="11"/>
    <m/>
    <n v="754"/>
    <n v="110911"/>
    <s v="I"/>
    <s v="DIAG. TESTIGO ENCENDIDO (ABS Y CHECK ENGINE) / ALTO CONUSMO DE ANTICONGELANTE / VIBRACIÓN EN MOTOR (COSTO EMPLOEADO TOYOTA CELAYA AUTORIZA G.S.)"/>
    <m/>
    <s v="DS595040"/>
    <s v="ULA521B"/>
    <s v="JOSE ISRAEL ONTIVEROS VALE"/>
    <s v="SONIC"/>
    <x v="2"/>
    <d v="1899-12-30T12:30:00"/>
    <s v="DIAG"/>
    <s v="JOAM / FTP"/>
    <n v="2013"/>
  </r>
  <r>
    <x v="9"/>
    <x v="12"/>
    <m/>
    <n v="1899"/>
    <n v="109989"/>
    <s v="M"/>
    <s v="S50"/>
    <s v="EXPRESS"/>
    <s v="L6001056"/>
    <s v="GJ1704B"/>
    <s v="CURTIDOR MUÑOZ JOSE"/>
    <s v="HIACE D"/>
    <x v="0"/>
    <d v="1899-12-30T12:30:00"/>
    <d v="1899-12-30T16:00:00"/>
    <s v="CEPE / OMRG"/>
    <n v="2020"/>
  </r>
  <r>
    <x v="9"/>
    <x v="12"/>
    <m/>
    <n v="2699"/>
    <n v="110927"/>
    <s v="I"/>
    <s v="S110 / A Y B (VALIDAR KM)"/>
    <s v="EXPRESS"/>
    <s v="GW467092"/>
    <s v="GVW5712"/>
    <s v="FEREGRINO UGALDE MIGUEL"/>
    <s v="RAV4"/>
    <x v="1"/>
    <d v="1899-12-30T12:45:00"/>
    <d v="1899-12-30T16:00:00"/>
    <s v="CEPE / OMRG / AC"/>
    <n v="2016"/>
  </r>
  <r>
    <x v="9"/>
    <x v="7"/>
    <m/>
    <n v="3260"/>
    <n v="110791"/>
    <s v="M"/>
    <s v="S20"/>
    <s v="SERV. MOVIL"/>
    <s v="M1320317"/>
    <s v="X10BHS"/>
    <s v="TOYOTA MOTOR MANUFACTURING DE GUANAJUATO"/>
    <s v="HILUX"/>
    <x v="2"/>
    <s v="SERV"/>
    <s v="MOV"/>
    <s v="CSN"/>
    <n v="2021"/>
  </r>
  <r>
    <x v="9"/>
    <x v="22"/>
    <m/>
    <n v="3260"/>
    <n v="110794"/>
    <s v="M"/>
    <s v="S60"/>
    <s v="SERV. MOVIL"/>
    <s v="KS300538"/>
    <s v="K83BAS"/>
    <s v="TOYOTA MOTOR MANUFACTURING DE GUANAJUATO"/>
    <s v="HIGHLANDER"/>
    <x v="2"/>
    <s v="SERV"/>
    <s v="MOV"/>
    <s v="CSN"/>
    <n v="2019"/>
  </r>
  <r>
    <x v="9"/>
    <x v="19"/>
    <m/>
    <n v="3260"/>
    <n v="110796"/>
    <s v="M"/>
    <s v="S20"/>
    <s v="SERV. MOVIL"/>
    <s v="MT007444"/>
    <s v="N83BHK"/>
    <s v="TOYOTA MOTOR MANUFACTURING DE GUANAJUATO"/>
    <s v="TACOMA"/>
    <x v="2"/>
    <s v="SERV"/>
    <s v="MOV"/>
    <s v="CSN"/>
    <n v="2021"/>
  </r>
  <r>
    <x v="9"/>
    <x v="23"/>
    <m/>
    <n v="3260"/>
    <n v="110898"/>
    <s v="M"/>
    <s v="S20"/>
    <s v="SERV. MOVIL"/>
    <s v="M1320604"/>
    <s v="Z18BJE"/>
    <s v="TOYOTA MOTOR MANUFACTURING DE GUANAJUATO"/>
    <s v="HILUX"/>
    <x v="2"/>
    <s v="SERV"/>
    <s v="MOV"/>
    <s v="CSN"/>
    <n v="2021"/>
  </r>
  <r>
    <x v="9"/>
    <x v="20"/>
    <m/>
    <n v="3260"/>
    <n v="110803"/>
    <s v="M"/>
    <s v="S20"/>
    <s v="SERV. MOVIL"/>
    <s v="MW170484"/>
    <s v="U98BJF"/>
    <s v="TOYOTA MOTOR MANUFACTURING DE GUANAJUATO"/>
    <s v="RAV4"/>
    <x v="2"/>
    <s v="SERV"/>
    <s v="MOV"/>
    <s v="CSN"/>
    <n v="2021"/>
  </r>
  <r>
    <x v="9"/>
    <x v="24"/>
    <m/>
    <n v="3260"/>
    <n v="110804"/>
    <s v="M"/>
    <s v="S20"/>
    <s v="SERV. MOVIL"/>
    <s v="MS087714"/>
    <s v="F89BJL"/>
    <s v="TOYOTA MOTOR MANUFACTURING DE GUANAJUATO"/>
    <s v="HIGHLANDER"/>
    <x v="2"/>
    <s v="SERV"/>
    <s v="MOV"/>
    <s v="CSN"/>
    <n v="2021"/>
  </r>
  <r>
    <x v="9"/>
    <x v="13"/>
    <m/>
    <n v="1899"/>
    <n v="110883"/>
    <s v="M"/>
    <s v="S30"/>
    <s v="SERV. MOVIL"/>
    <s v="MS067371"/>
    <s v="G92BHT"/>
    <s v="TOYOTA MOTOR MANUFACTURING DE GUANAJUATO"/>
    <s v="HIGHLANDER"/>
    <x v="2"/>
    <s v="SERV"/>
    <s v="MOV"/>
    <s v="CSN"/>
    <n v="2021"/>
  </r>
  <r>
    <x v="9"/>
    <x v="13"/>
    <m/>
    <n v="1899"/>
    <n v="110934"/>
    <s v="M"/>
    <s v="S10 (CITA AGENDADA A LAS 15:15 POR HORARIO NO DISPONIBLE, CTE. LLEGA A LAS 14:30)"/>
    <m/>
    <s v="NJ041068"/>
    <s v="SP"/>
    <s v="VAQUERO GUERRERO HILDA MARIA"/>
    <s v="RAIZE"/>
    <x v="2"/>
    <d v="1899-12-30T15:00:00"/>
    <d v="1899-12-30T18:00:00"/>
    <s v="CAAA"/>
    <n v="2022"/>
  </r>
  <r>
    <x v="9"/>
    <x v="25"/>
    <m/>
    <n v="1899"/>
    <n v="110885"/>
    <s v="M"/>
    <s v="S30"/>
    <s v="SERV. MOVIL"/>
    <s v="MS066403"/>
    <s v="Z05BJE"/>
    <s v="TOYOTA MOTOR MANUFACTURING DE GUANAJUATO"/>
    <s v="HIGHLANDER"/>
    <x v="2"/>
    <s v="SERV"/>
    <s v="MOV"/>
    <s v="CSN"/>
    <n v="2021"/>
  </r>
  <r>
    <x v="9"/>
    <x v="21"/>
    <m/>
    <n v="0"/>
    <n v="110905"/>
    <s v="M"/>
    <s v="INST. DE FOCO DE FARO DELANTERO / INST. FARO DE NIEBLA IZQ"/>
    <s v="SERV. MOVIL"/>
    <s v="M4000417"/>
    <s v="S62BHA"/>
    <s v="TOYOTA MOTOR MANUFACTURING DE GUANAJUATO"/>
    <s v="HILUXD"/>
    <x v="2"/>
    <s v="SERV"/>
    <s v="MOV"/>
    <s v="CSN"/>
    <n v="2021"/>
  </r>
  <r>
    <x v="9"/>
    <x v="29"/>
    <m/>
    <n v="377"/>
    <n v="110870"/>
    <s v="J"/>
    <s v="INST. BATERIA"/>
    <m/>
    <s v="GP435041"/>
    <s v="GVL1653"/>
    <s v="HERNANDEZ MORALES ELIZABETH"/>
    <s v="COROLLA"/>
    <x v="1"/>
    <d v="1899-12-30T15:45:00"/>
    <d v="1899-12-30T18:00:00"/>
    <s v="GALC"/>
    <n v="2016"/>
  </r>
  <r>
    <x v="9"/>
    <x v="30"/>
    <m/>
    <n v="0"/>
    <n v="110871"/>
    <s v="J"/>
    <s v="20TA03"/>
    <s v="CAMPAÑA"/>
    <s v="GP435041"/>
    <s v="GVL1653"/>
    <s v="HERNANDEZ MORALES ELIZABETH"/>
    <s v="COROLLA"/>
    <x v="1"/>
    <d v="1899-12-30T16:30:00"/>
    <d v="1899-12-30T18:00:00"/>
    <s v="GALC"/>
    <n v="2016"/>
  </r>
  <r>
    <x v="10"/>
    <x v="0"/>
    <m/>
    <n v="2699"/>
    <n v="110344"/>
    <s v="K"/>
    <s v="S110 / A Y B"/>
    <m/>
    <s v="H0173366"/>
    <s v="GN9129C"/>
    <s v="ONTIVEROS PATIÑO J. GUADALUPE"/>
    <s v="HILUX"/>
    <x v="2"/>
    <d v="1899-12-30T08:15:00"/>
    <d v="1899-12-30T11:00:00"/>
    <s v="JOAM / CAAA"/>
    <n v="2017"/>
  </r>
  <r>
    <x v="10"/>
    <x v="0"/>
    <m/>
    <n v="1899"/>
    <n v="110793"/>
    <s v="J"/>
    <s v="S290"/>
    <m/>
    <s v="L0721095"/>
    <s v="GD1013B"/>
    <s v="EXPOR SAN ANTONIO SA DE CV"/>
    <s v="HILUXD"/>
    <x v="1"/>
    <d v="1899-12-30T08:30:00"/>
    <d v="1899-12-30T11:00:00"/>
    <s v="AC"/>
    <n v="2020"/>
  </r>
  <r>
    <x v="10"/>
    <x v="0"/>
    <m/>
    <n v="3260"/>
    <n v="110943"/>
    <s v="K"/>
    <s v="S20"/>
    <s v="EXPRESS"/>
    <s v="MU036887"/>
    <s v="67L998"/>
    <s v="MARISCAL LARA ANA CRISTINA"/>
    <s v="RAV4 HV"/>
    <x v="0"/>
    <d v="1899-12-30T08:15:00"/>
    <d v="1899-12-30T11:00:00"/>
    <s v="CEPE / OMRG"/>
    <n v="2021"/>
  </r>
  <r>
    <x v="10"/>
    <x v="1"/>
    <m/>
    <n v="7399"/>
    <n v="110921"/>
    <s v="K"/>
    <s v="S160 / A Y B"/>
    <m/>
    <s v="F1912659"/>
    <s v="65L671"/>
    <s v="VAZQUEZ NAVA JEZIEL"/>
    <s v="PRIUS"/>
    <x v="2"/>
    <d v="1899-12-30T08:30:00"/>
    <d v="1899-12-30T11:00:00"/>
    <s v="GALC / CAAA"/>
    <n v="2015"/>
  </r>
  <r>
    <x v="10"/>
    <x v="1"/>
    <m/>
    <n v="5330"/>
    <n v="110945"/>
    <s v="J"/>
    <s v="S40"/>
    <s v="EXPRESS"/>
    <s v="NT015643"/>
    <s v="GC5928D"/>
    <s v="AGROSERVICIOS NIETO SA DE CV"/>
    <s v="TACOMA"/>
    <x v="1"/>
    <d v="1899-12-30T08:30:00"/>
    <d v="1899-12-30T11:00:00"/>
    <s v="CEPE / OMRG"/>
    <n v="2022"/>
  </r>
  <r>
    <x v="10"/>
    <x v="2"/>
    <m/>
    <n v="3260"/>
    <n v="110838"/>
    <s v="I"/>
    <s v="S60"/>
    <m/>
    <s v="N4002221"/>
    <s v="GN5233C"/>
    <s v="RIJK ZWAAN MEXICO SA DE CV"/>
    <s v="HILUXD"/>
    <x v="2"/>
    <d v="1899-12-30T09:45:00"/>
    <d v="1899-12-30T12:00:00"/>
    <s v="AC"/>
    <n v="2022"/>
  </r>
  <r>
    <x v="10"/>
    <x v="2"/>
    <m/>
    <n v="1899"/>
    <n v="110865"/>
    <s v="M"/>
    <s v="S150"/>
    <m/>
    <s v="M6002729"/>
    <s v="31RB7U"/>
    <s v="TURISMOS PEJO TUR SA DE CV"/>
    <s v="HIACE"/>
    <x v="1"/>
    <d v="1899-12-30T09:00:00"/>
    <d v="1899-12-30T11:00:00"/>
    <s v="JOAM"/>
    <n v="2021"/>
  </r>
  <r>
    <x v="10"/>
    <x v="2"/>
    <m/>
    <n v="5330"/>
    <n v="110901"/>
    <s v="M"/>
    <s v="S40"/>
    <m/>
    <s v="MU018838"/>
    <s v="UNH044C"/>
    <s v="RODRIGUEZ MARTINEZ ANA LILIA"/>
    <s v="RAV4 HV"/>
    <x v="0"/>
    <d v="1899-12-30T11:00:00"/>
    <d v="1899-12-30T14:00:00"/>
    <s v="CSN"/>
    <n v="2021"/>
  </r>
  <r>
    <x v="10"/>
    <x v="8"/>
    <m/>
    <n v="5330"/>
    <n v="110900"/>
    <s v="M"/>
    <s v="S40"/>
    <m/>
    <s v="KS359907"/>
    <s v="GLY198C"/>
    <s v="ROSENDO ESPINOSA BRENDA LUZ"/>
    <s v="HIGHLANDER"/>
    <x v="2"/>
    <d v="1899-12-30T09:45:00"/>
    <d v="1899-12-30T12:00:00"/>
    <s v="JOAM"/>
    <n v="2019"/>
  </r>
  <r>
    <x v="10"/>
    <x v="8"/>
    <m/>
    <n v="6130"/>
    <n v="110956"/>
    <s v="J"/>
    <s v="S40 / A Y B"/>
    <m/>
    <s v="L1638064"/>
    <s v="GUZ949C"/>
    <s v="ALPHA INGENIERIA CONTROL Y AUTOMATIZACION"/>
    <s v="R.PRIUS C"/>
    <x v="1"/>
    <d v="1899-12-30T09:00:00"/>
    <d v="1899-12-30T11:45:00"/>
    <s v="AC / CAAA"/>
    <n v="2020"/>
  </r>
  <r>
    <x v="10"/>
    <x v="3"/>
    <m/>
    <n v="5330"/>
    <n v="110816"/>
    <s v="J"/>
    <s v="S40"/>
    <s v="EXPRESS"/>
    <s v="M0422506"/>
    <s v="GR4905C"/>
    <s v="CURTIDOR MUÑOZ JOSE"/>
    <s v="HILUX"/>
    <x v="0"/>
    <d v="1899-12-30T09:30:00"/>
    <d v="1899-12-30T12:00:00"/>
    <s v="CEPE / OMRG"/>
    <n v="2021"/>
  </r>
  <r>
    <x v="10"/>
    <x v="3"/>
    <m/>
    <n v="1899"/>
    <n v="110858"/>
    <s v="M"/>
    <s v="S50"/>
    <m/>
    <s v="N1328651"/>
    <s v="GC6434D"/>
    <s v="AGROSERVICIOS NIETO SA DE CV"/>
    <s v="HILUX"/>
    <x v="1"/>
    <d v="1899-12-30T09:15:00"/>
    <d v="1899-12-30T12:00:00"/>
    <s v="AC"/>
    <n v="2022"/>
  </r>
  <r>
    <x v="10"/>
    <x v="3"/>
    <m/>
    <n v="2699"/>
    <n v="110863"/>
    <s v="J"/>
    <s v="S30 / A Y B"/>
    <m/>
    <s v="N0427280"/>
    <s v="GC6434D"/>
    <s v="AGROSERVICIOS NIETO SA DE CV"/>
    <s v="HILUX"/>
    <x v="2"/>
    <d v="1899-12-30T09:15:00"/>
    <d v="1899-12-30T12:00:00"/>
    <s v="CSN / CAAA"/>
    <n v="2022"/>
  </r>
  <r>
    <x v="10"/>
    <x v="4"/>
    <m/>
    <n v="3260"/>
    <n v="110827"/>
    <s v="K"/>
    <s v="S60"/>
    <s v="EXPRESS"/>
    <s v="LP041945"/>
    <s v="GWT240C"/>
    <s v="HERNANDEZ HERNANDEZ MARTIN OSVALDO"/>
    <s v="COROLLA"/>
    <x v="1"/>
    <d v="1899-12-30T10:00:00"/>
    <d v="1899-12-30T16:00:00"/>
    <s v="CEPE / OMRG"/>
    <n v="2020"/>
  </r>
  <r>
    <x v="10"/>
    <x v="4"/>
    <m/>
    <n v="1899"/>
    <n v="110864"/>
    <s v="M"/>
    <s v="S50"/>
    <s v="EXPRESS"/>
    <s v="K3098183"/>
    <s v="10F333"/>
    <s v="YINSHAN SA DE CV"/>
    <s v="PRIUS16-"/>
    <x v="0"/>
    <d v="1899-12-30T10:30:00"/>
    <d v="1899-12-30T14:00:00"/>
    <s v="CEPE / OMRG"/>
    <n v="2019"/>
  </r>
  <r>
    <x v="10"/>
    <x v="4"/>
    <m/>
    <n v="1899"/>
    <n v="110897"/>
    <s v="J"/>
    <s v="S70"/>
    <s v="MOVIL SMA"/>
    <s v="N1233904"/>
    <s v="SP"/>
    <s v="ARELLANO CRUZ OMAR ALJENDRO"/>
    <s v="YARIS"/>
    <x v="2"/>
    <s v="MOV"/>
    <s v="SMA"/>
    <s v="TDGR"/>
    <n v="2022"/>
  </r>
  <r>
    <x v="10"/>
    <x v="5"/>
    <m/>
    <n v="2699"/>
    <n v="110874"/>
    <s v="K"/>
    <s v="S30 / A Y B"/>
    <s v="EXPRESS"/>
    <s v="N0425783"/>
    <s v="GL3571C"/>
    <s v="INMOBILIARIA Y CONSTRUCTORA CAVESO SA DE"/>
    <s v="HILUX"/>
    <x v="0"/>
    <d v="1899-12-30T10:30:00"/>
    <d v="1899-12-30T14:00:00"/>
    <s v="CEPE / CAAA"/>
    <n v="2022"/>
  </r>
  <r>
    <x v="10"/>
    <x v="5"/>
    <m/>
    <n v="754"/>
    <n v="110899"/>
    <s v="K"/>
    <s v="DIAG. AIRE ACC NO TRABAJA (SOLICITÓ ERIKA)"/>
    <m/>
    <s v="NJ018835"/>
    <s v="GMV398E"/>
    <s v="GONZALEZ MORALES ANTONIO"/>
    <s v="RAIZE"/>
    <x v="1"/>
    <d v="1899-12-30T10:15:00"/>
    <s v="DIAG"/>
    <s v="GALC / FTP"/>
    <n v="2022"/>
  </r>
  <r>
    <x v="10"/>
    <x v="6"/>
    <m/>
    <n v="1899"/>
    <n v="110969"/>
    <s v="K"/>
    <s v="S130"/>
    <m/>
    <s v="H1061193"/>
    <s v="GJZ174E"/>
    <s v="LANDIN MOYA JUANA"/>
    <s v="YARIS"/>
    <x v="0"/>
    <d v="1899-12-30T10:50:00"/>
    <d v="1899-12-30T14:00:00"/>
    <s v="CEPE / OMRG"/>
    <n v="2017"/>
  </r>
  <r>
    <x v="10"/>
    <x v="6"/>
    <m/>
    <n v="3260"/>
    <n v="110829"/>
    <s v="K"/>
    <s v="S60"/>
    <s v="EXPRESS"/>
    <s v="KS003710"/>
    <s v="GNB938C"/>
    <s v="CONTROLADORA MABE SA DE CV"/>
    <s v="SIENNA"/>
    <x v="2"/>
    <d v="1899-12-30T11:50:00"/>
    <d v="1899-12-30T14:00:00"/>
    <s v="CEPE / OMRG"/>
    <n v="2019"/>
  </r>
  <r>
    <x v="10"/>
    <x v="6"/>
    <m/>
    <n v="3260"/>
    <n v="110923"/>
    <s v="J"/>
    <s v="S60"/>
    <m/>
    <s v="K3082007"/>
    <s v="65L934"/>
    <s v="SANCHEZ HERNANDEZ JULIA DOLORES"/>
    <s v="PRIUS16-"/>
    <x v="1"/>
    <d v="1899-12-30T10:45:00"/>
    <d v="1899-12-30T14:00:00"/>
    <s v="AC"/>
    <n v="2019"/>
  </r>
  <r>
    <x v="10"/>
    <x v="31"/>
    <m/>
    <n v="1899"/>
    <n v="110867"/>
    <s v="K"/>
    <s v="S10 (CTE. LLEGA 10:30 AM)"/>
    <s v="MOVIL SMA"/>
    <s v="P6006059"/>
    <s v="SP"/>
    <s v="ENLACES TURISTICOS DEL BAJIO SA DE CV"/>
    <s v="HIACE"/>
    <x v="2"/>
    <s v="MOV"/>
    <s v="SMA"/>
    <s v="TDGR"/>
    <n v="2023"/>
  </r>
  <r>
    <x v="10"/>
    <x v="10"/>
    <m/>
    <n v="1899"/>
    <n v="110875"/>
    <s v="J"/>
    <s v="S130"/>
    <m/>
    <s v="GP521197"/>
    <s v="GRT3896"/>
    <s v="CASTILLO ALVAREZ MAYRA GUADALUPE"/>
    <s v="COROLLA"/>
    <x v="1"/>
    <d v="1899-12-30T11:30:00"/>
    <d v="1899-12-30T14:00:00"/>
    <s v="AC"/>
    <n v="2016"/>
  </r>
  <r>
    <x v="10"/>
    <x v="10"/>
    <m/>
    <n v="6599"/>
    <n v="110915"/>
    <s v="J"/>
    <s v="S80"/>
    <m/>
    <s v="LP022628"/>
    <s v="GRK788D"/>
    <s v="GASCA GASCA MARIA TERESA"/>
    <s v="COROLLA"/>
    <x v="2"/>
    <d v="1899-12-30T11:15:00"/>
    <d v="1899-12-30T14:00:00"/>
    <s v="JOAM"/>
    <n v="2020"/>
  </r>
  <r>
    <x v="10"/>
    <x v="10"/>
    <m/>
    <n v="4814"/>
    <n v="110944"/>
    <s v="J"/>
    <s v="S220 / A Y B / DIAG. CINTURONES DE SEGURIDAD / COLOCAR BIRLOS DE SEGURIDAD (LOS QUE FALTAN)"/>
    <m/>
    <s v="FM186000"/>
    <s v="GB6391D"/>
    <s v="MUNICIPIO DE TARIMORO GUANAJUATO"/>
    <s v="TACOMA"/>
    <x v="0"/>
    <d v="1899-12-30T13:00:00"/>
    <d v="1899-12-30T18:00:00"/>
    <s v="JOAM / CAAA"/>
    <n v="2015"/>
  </r>
  <r>
    <x v="10"/>
    <x v="27"/>
    <m/>
    <n v="1899"/>
    <n v="110876"/>
    <s v="I"/>
    <s v="S30 (CTE. LLEGA A LAS 11:00 AM)"/>
    <s v="MOVIL SMA"/>
    <s v="MW172818"/>
    <s v="GLT228E"/>
    <s v="GARCIA GARCIA MANUEL"/>
    <s v="RAV419-"/>
    <x v="2"/>
    <s v="MOV"/>
    <s v="SMA"/>
    <s v="TDGR"/>
    <n v="2021"/>
  </r>
  <r>
    <x v="10"/>
    <x v="27"/>
    <m/>
    <n v="6599"/>
    <n v="110903"/>
    <s v="M"/>
    <s v="S160"/>
    <s v="EXPRESS"/>
    <s v="J0257927"/>
    <s v="SU1006D"/>
    <s v="IRRITEC MEXICO SISTEMAS DE RIEGO SA DE CV"/>
    <s v="HILUX"/>
    <x v="0"/>
    <d v="1899-12-30T12:30:00"/>
    <d v="1899-12-30T17:00:00"/>
    <s v="CEPE / OMRG"/>
    <n v="2018"/>
  </r>
  <r>
    <x v="10"/>
    <x v="11"/>
    <m/>
    <n v="1899"/>
    <n v="110933"/>
    <s v="K"/>
    <s v="S150"/>
    <s v="EXPRESS"/>
    <s v="H1079135"/>
    <s v="GRZ449E"/>
    <s v="METALFRIO SOLUTIONS MEXICO SA DE CV"/>
    <s v="YARIS"/>
    <x v="0"/>
    <d v="1899-12-30T12:15:00"/>
    <d v="1899-12-30T17:00:00"/>
    <s v="CEPE / OMRG"/>
    <n v="2017"/>
  </r>
  <r>
    <x v="10"/>
    <x v="11"/>
    <m/>
    <n v="754"/>
    <n v="110941"/>
    <s v="M"/>
    <s v="DIAG. DAÑO EN LODERA LLANTA DERECHA (REV. MANGUERA CHISQUETEROS)"/>
    <m/>
    <s v="MJ003168"/>
    <s v="65L438"/>
    <s v="AGUILARES SPR DE RL"/>
    <s v="COROLLA HV"/>
    <x v="2"/>
    <d v="1899-12-30T12:15:00"/>
    <s v="DIAG"/>
    <s v="GALC / FTP"/>
    <n v="2021"/>
  </r>
  <r>
    <x v="10"/>
    <x v="11"/>
    <m/>
    <n v="2699"/>
    <n v="110949"/>
    <s v="K"/>
    <s v="S90 / A Y B"/>
    <m/>
    <s v="JP738810"/>
    <s v="GXH842C"/>
    <s v="MERCADO LULE RICARDO"/>
    <s v="COROLLA"/>
    <x v="1"/>
    <d v="1899-12-30T12:45:00"/>
    <d v="1899-12-30T16:00:00"/>
    <s v="AC"/>
    <n v="2018"/>
  </r>
  <r>
    <x v="10"/>
    <x v="12"/>
    <m/>
    <n v="1899"/>
    <n v="110768"/>
    <s v="J"/>
    <s v="S230"/>
    <m/>
    <s v="AC268739"/>
    <s v="GWA552D"/>
    <s v="HERNANDEZ SANCHEZ DAVID RAFAEL"/>
    <s v="COROLLA"/>
    <x v="2"/>
    <d v="1899-12-30T12:15:00"/>
    <d v="1899-12-30T17:00:00"/>
    <s v="CSN"/>
    <n v="2010"/>
  </r>
  <r>
    <x v="10"/>
    <x v="12"/>
    <m/>
    <n v="1899"/>
    <n v="110936"/>
    <s v="K"/>
    <s v="S70"/>
    <s v="EXPRESS"/>
    <s v="KS967878"/>
    <s v="GRP535E"/>
    <s v="VALDEZ DAVENPORT MARK ANTHONY"/>
    <s v="SIENNA"/>
    <x v="0"/>
    <d v="1899-12-30T14:00:00"/>
    <d v="1899-12-30T17:00:00"/>
    <s v="CEPE / OMRG"/>
    <n v="2019"/>
  </r>
  <r>
    <x v="10"/>
    <x v="16"/>
    <m/>
    <n v="1899"/>
    <n v="110920"/>
    <s v="J"/>
    <s v="S130 (CTE. LLEGA A LAS 12:00 PM)"/>
    <s v="MOVIL SMA"/>
    <s v="FW310379"/>
    <s v="GNS226D"/>
    <s v="PEREZ SALDAÑA ROBERTO"/>
    <s v="RAV4"/>
    <x v="2"/>
    <s v="MOV"/>
    <s v="SMA"/>
    <s v="TDGR"/>
    <n v="2015"/>
  </r>
  <r>
    <x v="10"/>
    <x v="15"/>
    <m/>
    <n v="2699"/>
    <n v="110953"/>
    <s v="K"/>
    <s v="S70 / A Y B"/>
    <m/>
    <s v="K1176518"/>
    <s v="GGH663D"/>
    <s v="GALLEGOS GUTIERREZ HAKIM"/>
    <s v="YARIS"/>
    <x v="2"/>
    <d v="1899-12-30T14:30:00"/>
    <d v="1899-12-30T17:30:00"/>
    <s v="CSN / CAAA"/>
    <n v="2019"/>
  </r>
  <r>
    <x v="10"/>
    <x v="15"/>
    <m/>
    <n v="2699"/>
    <n v="110971"/>
    <s v="K"/>
    <s v="S50 / A Y B"/>
    <s v="EXPRESS"/>
    <s v="MJ0330670"/>
    <s v="67L454"/>
    <s v="TRAHESA SA DE CV"/>
    <s v="COROLLA HV"/>
    <x v="0"/>
    <d v="1899-12-30T13:45:00"/>
    <d v="1899-12-30T18:00:00"/>
    <s v="CEPE / OMRG / AC"/>
    <n v="2021"/>
  </r>
  <r>
    <x v="10"/>
    <x v="7"/>
    <m/>
    <n v="0"/>
    <n v="110938"/>
    <s v="M"/>
    <s v="A Y F (EMPLEADO TOYOTA CELAYA)"/>
    <m/>
    <s v="K6101644"/>
    <s v="UKT628H"/>
    <s v="BAEZA LOPEZ ANA KAREN"/>
    <s v="SWIFT"/>
    <x v="0"/>
    <d v="1899-12-30T14:00:00"/>
    <d v="1899-12-30T18:00:00"/>
    <s v="CSN"/>
    <n v="2019"/>
  </r>
  <r>
    <x v="10"/>
    <x v="7"/>
    <m/>
    <n v="3260"/>
    <n v="110952"/>
    <s v="I"/>
    <s v="S60"/>
    <s v="EXPRESS"/>
    <s v="C0002100"/>
    <s v="FZ1040B"/>
    <s v="JIMENEZ JIMENEZ ROGELIO"/>
    <s v="HILUX"/>
    <x v="1"/>
    <d v="1899-12-30T14:00:00"/>
    <d v="1899-12-30T17:00:00"/>
    <s v="CEPE / OMRG"/>
    <n v="2012"/>
  </r>
  <r>
    <x v="10"/>
    <x v="13"/>
    <m/>
    <n v="754"/>
    <n v="110886"/>
    <s v="M"/>
    <s v="DIAG. MAL OLOR EN AIRE ACC"/>
    <m/>
    <s v="MW129818"/>
    <s v="GJP137E"/>
    <s v="GARCIA FLORES GUILLERMO ISAAC"/>
    <s v="RAV419-"/>
    <x v="2"/>
    <d v="1899-12-30T15:00:00"/>
    <s v="DIAG"/>
    <s v="GALC / FTP"/>
    <n v="2021"/>
  </r>
  <r>
    <x v="10"/>
    <x v="21"/>
    <m/>
    <n v="5330"/>
    <n v="110965"/>
    <s v="M"/>
    <s v="S120"/>
    <m/>
    <s v="L3000597"/>
    <s v="66L264"/>
    <s v="GRUPO PARLAMENTARIO DEL PARTIDO ACCION NACIONAL EN LA CAMARA DE DIPUTADOS"/>
    <s v="PRIUS16-"/>
    <x v="1"/>
    <d v="1899-12-30T15:15:00"/>
    <d v="1899-12-30T18:00:00"/>
    <s v="CSN"/>
    <n v="2020"/>
  </r>
  <r>
    <x v="11"/>
    <x v="0"/>
    <m/>
    <n v="6599"/>
    <n v="110252"/>
    <s v="K"/>
    <s v="S80 / CANALIZAR CON H Y P PARA COTIZACIÓN DE PINTURA)"/>
    <s v="EXPRESS"/>
    <s v="J1130809"/>
    <s v="GLZ874C"/>
    <s v="LOZOYA MORENO EDUARDO"/>
    <s v="YARIS"/>
    <x v="0"/>
    <d v="1899-12-30T08:15:00"/>
    <d v="1899-12-30T10:15:00"/>
    <s v="CEPE / OMRG"/>
    <n v="2018"/>
  </r>
  <r>
    <x v="11"/>
    <x v="0"/>
    <m/>
    <n v="1899"/>
    <n v="110939"/>
    <s v="J"/>
    <s v="S70"/>
    <m/>
    <s v="K3087380"/>
    <s v="07F268"/>
    <s v="RODRIGUEZ BARAJAS ISRAEL"/>
    <s v="PRIUS16-"/>
    <x v="1"/>
    <d v="1899-12-30T08:15:00"/>
    <d v="1899-12-30T11:00:00"/>
    <s v="AC"/>
    <n v="2019"/>
  </r>
  <r>
    <x v="11"/>
    <x v="1"/>
    <m/>
    <n v="3260"/>
    <n v="110776"/>
    <s v="J"/>
    <s v="S20"/>
    <m/>
    <s v="NJ019495"/>
    <s v="GNJ386E"/>
    <s v="MUÑOZ BAEZA SERGIO GUILLERMO"/>
    <s v="RAIZE"/>
    <x v="2"/>
    <d v="1899-12-30T08:30:00"/>
    <d v="1899-12-30T11:00:00"/>
    <s v="JOAM"/>
    <n v="2022"/>
  </r>
  <r>
    <x v="11"/>
    <x v="1"/>
    <m/>
    <n v="6599"/>
    <n v="110824"/>
    <s v="M"/>
    <s v="S160"/>
    <m/>
    <s v="HS230473"/>
    <s v="GPN259E"/>
    <s v="JOSE DE JESUS CASTELLANOS AMADOR"/>
    <s v="HIGHLANDER"/>
    <x v="1"/>
    <d v="1899-12-30T09:45:00"/>
    <d v="1899-12-30T12:00:00"/>
    <s v="AC"/>
    <n v="2017"/>
  </r>
  <r>
    <x v="11"/>
    <x v="8"/>
    <m/>
    <n v="5715"/>
    <n v="110780"/>
    <s v="K"/>
    <s v="S90 / INST. BALATAS DELANTERAS / A Y B"/>
    <s v="EXPRESS"/>
    <s v="H1051473"/>
    <s v="GNU517D"/>
    <s v="MENDOZA MOYA MARIA ISABEL"/>
    <s v="YARIS"/>
    <x v="0"/>
    <d v="1899-12-30T09:00:00"/>
    <d v="1899-12-30T14:00:00"/>
    <s v="TDGR / JOAM / CEPE"/>
    <n v="2017"/>
  </r>
  <r>
    <x v="11"/>
    <x v="8"/>
    <m/>
    <n v="2699"/>
    <n v="110855"/>
    <s v="K"/>
    <s v="S70 / AY B"/>
    <s v="EXPRESS"/>
    <s v="M0420728"/>
    <s v="SP"/>
    <s v="GARCIA MURO JONANTHAN"/>
    <s v="HILUX"/>
    <x v="1"/>
    <d v="1899-12-30T09:00:00"/>
    <d v="1899-12-30T11:00:00"/>
    <s v="CEPE / OMRG / TDGR"/>
    <n v="2021"/>
  </r>
  <r>
    <x v="11"/>
    <x v="3"/>
    <m/>
    <n v="1899"/>
    <n v="110216"/>
    <s v="J"/>
    <s v="S70"/>
    <m/>
    <s v="H1084284"/>
    <s v="GJA936E"/>
    <s v="CARDENAS GOMEZ MARY DIANA"/>
    <s v="YARIS"/>
    <x v="1"/>
    <d v="1899-12-30T09:15:00"/>
    <d v="1899-12-30T12:00:00"/>
    <s v="AC"/>
    <n v="2017"/>
  </r>
  <r>
    <x v="11"/>
    <x v="3"/>
    <m/>
    <n v="5140"/>
    <n v="110440"/>
    <s v="J"/>
    <s v="S100 / INST. BANDA ACC"/>
    <m/>
    <s v="H1074980"/>
    <s v="GVF982C"/>
    <s v="CARRION VEGA MA. GUADALUPE"/>
    <s v="YARIS"/>
    <x v="0"/>
    <d v="1899-12-30T09:15:00"/>
    <d v="1899-12-30T12:00:00"/>
    <s v="JOAM"/>
    <n v="2017"/>
  </r>
  <r>
    <x v="11"/>
    <x v="3"/>
    <m/>
    <n v="5140"/>
    <n v="110914"/>
    <s v="K"/>
    <s v="S100"/>
    <s v="EXPRESS"/>
    <s v="EP084161"/>
    <s v="GTE826C"/>
    <s v="LANDEROS PEREZ MA ELENA"/>
    <s v="COROLLA"/>
    <x v="2"/>
    <d v="1899-12-30T09:30:00"/>
    <d v="1899-12-30T12:00:00"/>
    <s v="CEPE / OMRG"/>
    <n v="2014"/>
  </r>
  <r>
    <x v="11"/>
    <x v="4"/>
    <m/>
    <n v="377"/>
    <n v="110922"/>
    <s v="M"/>
    <s v="REEMP. DE BATERIA AUXILIAR"/>
    <m/>
    <s v="K3077625"/>
    <s v="65L193"/>
    <s v="CUELLAR REYES YURAK MANUEL"/>
    <s v="PRIUS16-"/>
    <x v="1"/>
    <d v="1899-12-30T11:30:00"/>
    <d v="1899-12-30T14:00:00"/>
    <s v="CEPE / OMRG"/>
    <n v="2019"/>
  </r>
  <r>
    <x v="11"/>
    <x v="4"/>
    <m/>
    <n v="1899"/>
    <n v="110926"/>
    <s v="J"/>
    <s v="S50"/>
    <s v="EXPRESS"/>
    <s v="M1147429"/>
    <s v="29F706"/>
    <s v="YINSHAN SA DE CV"/>
    <s v="PRIUS C"/>
    <x v="0"/>
    <d v="1899-12-30T10:00:00"/>
    <d v="1899-12-30T12:30:00"/>
    <s v="CEPE / OMRG"/>
    <n v="2021"/>
  </r>
  <r>
    <x v="11"/>
    <x v="5"/>
    <m/>
    <n v="2699"/>
    <n v="110757"/>
    <s v="I"/>
    <s v="S30 / A Y B"/>
    <s v="EXPRESS"/>
    <s v="JK024055"/>
    <s v="GST812A"/>
    <s v="CERDA RUIZ MA. LETICIA"/>
    <s v="AVANZA"/>
    <x v="0"/>
    <d v="1899-12-30T10:30:00"/>
    <d v="1899-12-30T13:45:00"/>
    <s v="CEPE / OMRG / TDGR"/>
    <n v="2018"/>
  </r>
  <r>
    <x v="11"/>
    <x v="5"/>
    <m/>
    <n v="1472"/>
    <n v="110929"/>
    <s v="K"/>
    <s v="A Y F (RECIBE EDGAR)"/>
    <s v="EXPRESS"/>
    <s v="MC149972"/>
    <s v="SP"/>
    <s v="BALLESTEROS GUZMAN SERGIO"/>
    <s v="RAV4"/>
    <x v="2"/>
    <d v="1899-12-30T10:50:00"/>
    <d v="1899-12-30T12:30:00"/>
    <s v="CEPE / OMRG"/>
    <n v="2021"/>
  </r>
  <r>
    <x v="11"/>
    <x v="6"/>
    <m/>
    <n v="0"/>
    <n v="110787"/>
    <s v="K"/>
    <s v="CAMBIO TUERCAS DE SEGURIDAD (4 LLANTAS, COMPRÓ LAS PZAS EN REFACCIONES)"/>
    <m/>
    <s v="KR074954"/>
    <s v="GSF828D"/>
    <s v="VITAL PUENTE SUSANA"/>
    <s v="CHR"/>
    <x v="0"/>
    <d v="1899-12-30T12:00:00"/>
    <d v="1899-12-30T14:00:00"/>
    <s v="JOAM"/>
    <n v="2019"/>
  </r>
  <r>
    <x v="11"/>
    <x v="6"/>
    <m/>
    <n v="1614.15"/>
    <n v="110818"/>
    <s v="J"/>
    <s v="S90 (EMPLEADO TOYOTA)"/>
    <m/>
    <s v="KY513547"/>
    <s v="GJD721D"/>
    <s v="PALMA BOLAÑOS JAVIER"/>
    <s v="YARIS R"/>
    <x v="2"/>
    <d v="1899-12-30T10:45:00"/>
    <d v="1899-12-30T13:00:00"/>
    <s v="AC"/>
    <n v="2019"/>
  </r>
  <r>
    <x v="11"/>
    <x v="6"/>
    <m/>
    <n v="5330"/>
    <n v="110845"/>
    <s v="M"/>
    <s v="S40"/>
    <s v="EXPRESS"/>
    <s v="MP226751"/>
    <s v="GJR113E"/>
    <s v="REHAU SA DE CV"/>
    <s v="COROLLA"/>
    <x v="1"/>
    <d v="1899-12-30T12:00:00"/>
    <d v="1899-12-30T14:00:00"/>
    <s v="CEPE"/>
    <n v="2021"/>
  </r>
  <r>
    <x v="11"/>
    <x v="10"/>
    <m/>
    <n v="1899"/>
    <n v="110610"/>
    <s v="J"/>
    <s v="S130"/>
    <m/>
    <s v="H1003924"/>
    <s v="GSV737C"/>
    <s v="ANGOLI GARCIA NANCY FABIOLA"/>
    <s v="YARIS"/>
    <x v="0"/>
    <d v="1899-12-30T11:30:00"/>
    <d v="1899-12-30T14:00:00"/>
    <s v="AC"/>
    <n v="2017"/>
  </r>
  <r>
    <x v="11"/>
    <x v="10"/>
    <m/>
    <n v="1899"/>
    <n v="110839"/>
    <s v="K"/>
    <s v="S70"/>
    <m/>
    <s v="HW622470"/>
    <s v="SP"/>
    <s v="UGALDE LOPEZ MARGARITA"/>
    <s v="RAV4"/>
    <x v="1"/>
    <d v="1899-12-30T12:15:00"/>
    <d v="1899-12-30T14:00:00"/>
    <s v="AC"/>
    <n v="2017"/>
  </r>
  <r>
    <x v="12"/>
    <x v="0"/>
    <m/>
    <n v="1899"/>
    <n v="110823"/>
    <s v="J"/>
    <s v="S110"/>
    <m/>
    <s v="H1396026"/>
    <s v="GT7357C"/>
    <s v="TORRES SUBIAS JOSE LUIS"/>
    <s v="HILUX"/>
    <x v="0"/>
    <d v="1899-12-30T08:30:00"/>
    <d v="1899-12-30T11:00:00"/>
    <s v="AC"/>
    <n v="2017"/>
  </r>
  <r>
    <x v="12"/>
    <x v="0"/>
    <m/>
    <n v="1899"/>
    <n v="110966"/>
    <s v="K"/>
    <s v="S210"/>
    <s v="EXPRESS"/>
    <s v="CU570311"/>
    <s v="GST9665"/>
    <s v="UNIDAD DE CAPACITACION INTEGRADA VAMISEF S"/>
    <s v="CAMRY"/>
    <x v="1"/>
    <d v="1899-12-30T08:15:00"/>
    <d v="1899-12-30T11:30:00"/>
    <s v="OMRG"/>
    <n v="2012"/>
  </r>
  <r>
    <x v="12"/>
    <x v="0"/>
    <m/>
    <n v="2699"/>
    <n v="110995"/>
    <s v="J"/>
    <s v="S30 / A Y B (RECIBE EDGAR)"/>
    <m/>
    <s v="M1321344"/>
    <s v="GS5431C"/>
    <s v="LEON MIRELES EDGAR FILEMON"/>
    <s v="HILUX"/>
    <x v="2"/>
    <d v="1899-12-30T08:30:00"/>
    <d v="1899-12-30T11:00:00"/>
    <s v="CEPE / TDGR"/>
    <n v="2021"/>
  </r>
  <r>
    <x v="12"/>
    <x v="1"/>
    <m/>
    <n v="4060"/>
    <n v="110958"/>
    <s v="K"/>
    <s v="S20 / A Y B"/>
    <m/>
    <s v="NJ047504"/>
    <s v="68L210"/>
    <s v="SANTANA SALAZAR YERALDI"/>
    <s v="COROLLA HV"/>
    <x v="1"/>
    <d v="1899-12-30T08:30:00"/>
    <d v="1899-12-30T13:00:00"/>
    <s v="CAAA / TDGR"/>
    <n v="2022"/>
  </r>
  <r>
    <x v="12"/>
    <x v="1"/>
    <m/>
    <n v="1899"/>
    <n v="110970"/>
    <s v="J"/>
    <s v="S170"/>
    <m/>
    <s v="G1449504"/>
    <s v="GVU2571"/>
    <s v="NOVOA ACEVEDO J JESUS"/>
    <s v="YARIS"/>
    <x v="0"/>
    <d v="1899-12-30T08:30:00"/>
    <d v="1899-12-30T11:30:00"/>
    <s v="FTP"/>
    <n v="2016"/>
  </r>
  <r>
    <x v="12"/>
    <x v="2"/>
    <m/>
    <n v="1899"/>
    <n v="110860"/>
    <s v="K"/>
    <s v="S10"/>
    <s v="EXPRESS"/>
    <s v="N3014098"/>
    <s v="SP"/>
    <s v="ZAVALA CAMPOS ERICK ANTONIO"/>
    <s v="AVANZA"/>
    <x v="1"/>
    <d v="1899-12-30T08:45:00"/>
    <d v="1899-12-30T11:45:00"/>
    <s v="OMRG"/>
    <n v="2022"/>
  </r>
  <r>
    <x v="12"/>
    <x v="2"/>
    <m/>
    <n v="6599"/>
    <n v="110997"/>
    <s v="K"/>
    <s v="S80 (RECIBE EDGAR)"/>
    <s v="EXPRESS"/>
    <s v="J1097852"/>
    <s v="GRD728D"/>
    <s v="VEGA JAMAICA SERGIO"/>
    <s v="YARIS"/>
    <x v="2"/>
    <d v="1899-12-30T09:30:00"/>
    <d v="1899-12-30T13:00:00"/>
    <s v="OMRG"/>
    <n v="2018"/>
  </r>
  <r>
    <x v="12"/>
    <x v="8"/>
    <m/>
    <n v="1899"/>
    <n v="110968"/>
    <s v="J"/>
    <s v="S30"/>
    <m/>
    <s v="M1148789"/>
    <s v="67L793"/>
    <s v="ALTA DIRECCION INMOBILIARIA S.A. DE C.V."/>
    <s v="PRIUS C"/>
    <x v="0"/>
    <d v="1899-12-30T09:00:00"/>
    <d v="1899-12-30T11:00:00"/>
    <s v="GALC"/>
    <n v="2021"/>
  </r>
  <r>
    <x v="12"/>
    <x v="8"/>
    <m/>
    <n v="0"/>
    <n v="110974"/>
    <s v="M"/>
    <s v="DPOK: CAMBIO DE BALATAS TRASERAS"/>
    <m/>
    <s v="ES445166"/>
    <s v="GGG186D"/>
    <s v="GRUPO ACEITERO DEL BAJIO SA DE CV"/>
    <s v="SIENNA"/>
    <x v="1"/>
    <d v="1899-12-30T09:15:00"/>
    <d v="1899-12-30T12:00:00"/>
    <s v="FTP"/>
    <n v="2014"/>
  </r>
  <r>
    <x v="12"/>
    <x v="3"/>
    <m/>
    <n v="5330"/>
    <n v="110888"/>
    <s v="I"/>
    <s v="S40"/>
    <m/>
    <s v="MS040480"/>
    <s v="GUX786D"/>
    <s v="RANGEL PEREZ LUIS FELIPE"/>
    <s v="HIGHLANDER"/>
    <x v="0"/>
    <d v="1899-12-30T09:15:00"/>
    <d v="1899-12-30T12:00:00"/>
    <s v="AC"/>
    <n v="2021"/>
  </r>
  <r>
    <x v="12"/>
    <x v="3"/>
    <m/>
    <n v="1899"/>
    <n v="110940"/>
    <s v="K"/>
    <s v="S130"/>
    <s v="EXPRESS"/>
    <s v="JK016366"/>
    <s v="GXP348C"/>
    <s v="RAMIREZ AVALOS HUMBERTO FAVIO"/>
    <s v="AVANZA"/>
    <x v="1"/>
    <d v="1899-12-30T09:15:00"/>
    <d v="1899-12-30T13:00:00"/>
    <s v="OMRG"/>
    <n v="2018"/>
  </r>
  <r>
    <x v="12"/>
    <x v="3"/>
    <m/>
    <n v="2699"/>
    <n v="111030"/>
    <s v="K"/>
    <s v="S50 / A Y B (RECIBE EDGAR)"/>
    <m/>
    <s v="MS050756"/>
    <s v="67L322"/>
    <s v="PEREZ PEDROZA MARISOL"/>
    <s v="SIENNA HV"/>
    <x v="2"/>
    <d v="1899-12-30T09:15:00"/>
    <d v="1899-12-30T12:00:00"/>
    <s v="CEPE / TDGR"/>
    <n v="2021"/>
  </r>
  <r>
    <x v="12"/>
    <x v="4"/>
    <m/>
    <n v="1899"/>
    <n v="110650"/>
    <s v="K"/>
    <s v="S10"/>
    <s v="EXPRESS"/>
    <s v="N1251291"/>
    <s v="SP"/>
    <s v="DURAN GONZALEZ OLGA ANDREA"/>
    <s v="YARIS"/>
    <x v="0"/>
    <d v="1899-12-30T10:45:00"/>
    <d v="1899-12-30T12:30:00"/>
    <s v="OMRG"/>
    <n v="2022"/>
  </r>
  <r>
    <x v="12"/>
    <x v="4"/>
    <m/>
    <n v="5140"/>
    <n v="110947"/>
    <s v="M"/>
    <s v="S100"/>
    <m/>
    <s v="GU565148"/>
    <s v="GHV792C"/>
    <s v="MENDEZ ALCANTAR RAFAEL"/>
    <s v="CAMRY"/>
    <x v="1"/>
    <d v="1899-12-30T09:45:00"/>
    <d v="1899-12-30T12:30:00"/>
    <s v="GALC"/>
    <n v="2016"/>
  </r>
  <r>
    <x v="12"/>
    <x v="5"/>
    <m/>
    <n v="6599"/>
    <n v="110931"/>
    <s v="M"/>
    <s v="S80"/>
    <m/>
    <s v="K1621582"/>
    <s v="SP"/>
    <s v="CASTRO ROMERO LIZBETH"/>
    <s v="PRIUS C"/>
    <x v="1"/>
    <d v="1899-12-30T10:15:00"/>
    <d v="1899-12-30T13:00:00"/>
    <s v="CEPE"/>
    <n v="2019"/>
  </r>
  <r>
    <x v="12"/>
    <x v="5"/>
    <m/>
    <n v="1899"/>
    <n v="110942"/>
    <s v="I"/>
    <s v="S210"/>
    <m/>
    <s v="AC284075"/>
    <s v="GNK594C"/>
    <s v="GOMEZ YEPIS PABLO"/>
    <s v="COROLLA"/>
    <x v="0"/>
    <d v="1899-12-30T10:15:00"/>
    <d v="1899-12-30T13:00:00"/>
    <s v="CAAA"/>
    <n v="2010"/>
  </r>
  <r>
    <x v="12"/>
    <x v="5"/>
    <m/>
    <n v="754"/>
    <n v="110992"/>
    <s v="K"/>
    <s v="DIAG. RUIDO LLANTA DELANTERA IZQ (RECIBE EDGAR)"/>
    <m/>
    <s v="K1407229"/>
    <s v="GV8626B"/>
    <s v="HIDRAULICA TLALOC SA DE CV"/>
    <s v="HILUX"/>
    <x v="2"/>
    <d v="1899-12-30T10:15:00"/>
    <s v="DIAG. "/>
    <s v="JOAM / FTP"/>
    <n v="2019"/>
  </r>
  <r>
    <x v="12"/>
    <x v="26"/>
    <m/>
    <n v="6599"/>
    <n v="110998"/>
    <s v="J"/>
    <s v="S80"/>
    <s v="SERV. MOVIL"/>
    <s v="K1627054"/>
    <s v="66L294"/>
    <s v="FTS AUTOMOTIVE MEXICO SA DE CV"/>
    <s v="PRIUS C"/>
    <x v="0"/>
    <s v="SERV. "/>
    <s v="MOV. "/>
    <s v="CSN"/>
    <n v="2019"/>
  </r>
  <r>
    <x v="12"/>
    <x v="6"/>
    <m/>
    <n v="6599"/>
    <n v="110977"/>
    <s v="M"/>
    <s v="S80"/>
    <s v="EXPRESS"/>
    <s v="KK003256"/>
    <s v="G000000"/>
    <s v="CERVANTES PANTOJA MARIA GUADALUPE"/>
    <s v="AVANZA"/>
    <x v="1"/>
    <d v="1899-12-30T11:00:00"/>
    <d v="1899-12-30T14:00:00"/>
    <s v="OMRG"/>
    <n v="2019"/>
  </r>
  <r>
    <x v="12"/>
    <x v="31"/>
    <m/>
    <n v="5140"/>
    <n v="110999"/>
    <s v="J"/>
    <s v="S100"/>
    <s v="SERV. MOVIL"/>
    <s v="K1626617"/>
    <s v="66L293"/>
    <s v="FTS AUTOMOTIVE MEXICO SA DE CV"/>
    <s v="PRIUS C"/>
    <x v="0"/>
    <s v="SERV. "/>
    <s v="MOV. "/>
    <s v="CSN"/>
    <n v="2019"/>
  </r>
  <r>
    <x v="12"/>
    <x v="10"/>
    <m/>
    <n v="3260"/>
    <n v="110987"/>
    <s v="I"/>
    <s v="S20"/>
    <m/>
    <s v="L0005032"/>
    <s v="GU8511A"/>
    <s v="SEMILLAS CORREA MEXICANA SA DE CV"/>
    <s v="HILUX"/>
    <x v="1"/>
    <d v="1899-12-30T11:15:00"/>
    <d v="1899-12-30T14:00:00"/>
    <s v="AC"/>
    <n v="2020"/>
  </r>
  <r>
    <x v="12"/>
    <x v="10"/>
    <m/>
    <n v="754"/>
    <n v="110991"/>
    <s v="K"/>
    <s v="DIAG. BATERIA  (FALSO CONTACTO)"/>
    <m/>
    <s v="K3092286"/>
    <s v="66L241"/>
    <s v="CONSTRUCTORA INDUSTRIAL ACTIVA SA DE CV"/>
    <s v="PRIUS16-"/>
    <x v="0"/>
    <d v="1899-12-30T11:15:00"/>
    <s v="DIAG. "/>
    <s v="GALC / JOAM"/>
    <n v="2019"/>
  </r>
  <r>
    <x v="12"/>
    <x v="11"/>
    <m/>
    <n v="5330"/>
    <n v="111002"/>
    <s v="I"/>
    <s v="S120 (RECIBE EDGAR)"/>
    <m/>
    <s v="HY162110"/>
    <s v="GSP484C"/>
    <s v="LUNA GUILLEN ELVIRA"/>
    <s v="YARIS R"/>
    <x v="2"/>
    <d v="1899-12-30T11:45:00"/>
    <d v="1899-12-30T14:30:00"/>
    <s v="CAAA"/>
    <n v="2017"/>
  </r>
  <r>
    <x v="12"/>
    <x v="11"/>
    <m/>
    <n v="1899"/>
    <n v="110985"/>
    <s v="K"/>
    <s v="S70"/>
    <m/>
    <s v="LP122623"/>
    <s v="GHT361C"/>
    <s v="PANIAGUA CARDOSO JOSE GUADALUPE"/>
    <s v="COROLLA"/>
    <x v="0"/>
    <d v="1899-12-30T12:15:00"/>
    <d v="1899-12-30T17:00:00"/>
    <s v="FTP"/>
    <n v="2020"/>
  </r>
  <r>
    <x v="12"/>
    <x v="28"/>
    <m/>
    <n v="0"/>
    <n v="110986"/>
    <s v="K"/>
    <s v="22TC07"/>
    <s v="CAMPAÑA"/>
    <s v="LP122623"/>
    <s v="GHT361C"/>
    <s v="PANIAGUA CARDOSO JOSE GUADALUPE"/>
    <s v="COROLLA"/>
    <x v="0"/>
    <d v="1899-12-30T13:00:00"/>
    <d v="1899-12-30T17:00:00"/>
    <s v="FTP"/>
    <n v="2020"/>
  </r>
  <r>
    <x v="12"/>
    <x v="12"/>
    <m/>
    <n v="6599"/>
    <n v="110893"/>
    <s v="J"/>
    <s v="S80"/>
    <s v="EXPRESS"/>
    <s v="J1615486"/>
    <s v="65L788"/>
    <s v="CAMARENA REYNOSO HECTOR RAMON"/>
    <s v="PRIUS C"/>
    <x v="0"/>
    <d v="1899-12-30T12:15:00"/>
    <d v="1899-12-30T15:00:00"/>
    <s v="OMRG"/>
    <n v="2018"/>
  </r>
  <r>
    <x v="12"/>
    <x v="12"/>
    <m/>
    <n v="7878"/>
    <n v="111035"/>
    <s v="M"/>
    <s v="S100"/>
    <m/>
    <s v="AX075551"/>
    <s v="GV5663C"/>
    <s v="NUÑEZ BARROSO GONZALO"/>
    <s v="TUNDRA"/>
    <x v="1"/>
    <d v="1899-12-30T12:15:00"/>
    <d v="1899-12-30T18:00:00"/>
    <s v="CEPE"/>
    <n v="2010"/>
  </r>
  <r>
    <x v="12"/>
    <x v="16"/>
    <m/>
    <n v="0"/>
    <n v="111036"/>
    <s v="M"/>
    <s v="C0M"/>
    <s v="CAMPAÑA"/>
    <s v="AX075551"/>
    <s v="GV5663C"/>
    <s v="NUÑEZ BARROSO GONZALO"/>
    <s v="TUNDRA"/>
    <x v="1"/>
    <d v="1899-12-30T15:00:00"/>
    <d v="1899-12-30T18:00:00"/>
    <s v="FTP"/>
    <n v="2010"/>
  </r>
  <r>
    <x v="12"/>
    <x v="7"/>
    <m/>
    <n v="1899"/>
    <n v="110988"/>
    <s v="M"/>
    <s v="S50"/>
    <s v="SERV. MOVIL"/>
    <s v="NT012850"/>
    <s v="SP"/>
    <s v="TOYOTA MOTOR MANUFACTURING DE GUANAJUATO"/>
    <s v="TACOMA"/>
    <x v="2"/>
    <s v="SERV. "/>
    <s v="MOV. "/>
    <s v="CSN"/>
    <n v="2022"/>
  </r>
  <r>
    <x v="12"/>
    <x v="22"/>
    <m/>
    <n v="5330"/>
    <n v="110989"/>
    <s v="M"/>
    <s v="S40"/>
    <s v="SERV. MOVIL"/>
    <s v="NT037736"/>
    <s v="SP"/>
    <s v="TOYOTA MOTOR MANUFACTURING DE GUANAJUATO"/>
    <s v="TACOMA"/>
    <x v="2"/>
    <s v="SERV. "/>
    <s v="MOV. "/>
    <s v="CSN"/>
    <n v="2022"/>
  </r>
  <r>
    <x v="12"/>
    <x v="19"/>
    <m/>
    <n v="3260"/>
    <n v="110994"/>
    <s v="M"/>
    <s v="S60"/>
    <s v="SERV. MOVIL"/>
    <s v="NT041076"/>
    <s v="SP"/>
    <s v="TOYOTA MOTOR MANUFACTURING DE GUANAJUATO"/>
    <s v="TACOMA"/>
    <x v="2"/>
    <s v="SERV. "/>
    <s v="MOV. "/>
    <s v="CSN"/>
    <n v="2022"/>
  </r>
  <r>
    <x v="12"/>
    <x v="23"/>
    <m/>
    <n v="1899"/>
    <n v="110996"/>
    <s v="M"/>
    <s v="S50"/>
    <s v="SERV. MOVIL"/>
    <s v="L0001003"/>
    <s v="SP"/>
    <s v="TOYOTA MOTOR MANUFACTURING DE GUANAJUATO"/>
    <s v="TACOMA"/>
    <x v="2"/>
    <s v="SERV. "/>
    <s v="MOV. "/>
    <s v="CSN"/>
    <n v="2020"/>
  </r>
  <r>
    <x v="12"/>
    <x v="20"/>
    <m/>
    <n v="3260"/>
    <s v="T-140155"/>
    <s v="M"/>
    <s v="S20"/>
    <s v="SERV. MOVIL"/>
    <s v="L0001044"/>
    <s v="SP"/>
    <s v="TOYOTA MOTOR MANUFACTURING DE GUANAJUATO"/>
    <s v="TACOMA"/>
    <x v="0"/>
    <s v="SERV. "/>
    <s v="MOV. "/>
    <s v="CSN"/>
    <n v="2020"/>
  </r>
  <r>
    <x v="12"/>
    <x v="13"/>
    <m/>
    <n v="754"/>
    <n v="110849"/>
    <s v="K"/>
    <s v="DIAG. FORRO DESPEGADO PTAS, DELANTERAS"/>
    <m/>
    <s v="NJ030370"/>
    <s v="GPN252E"/>
    <s v="NAVARRETE RUIZ EDUARDO DAVID"/>
    <s v="RAIZE"/>
    <x v="1"/>
    <d v="1899-12-30T15:00:00"/>
    <s v="DIAG. "/>
    <s v="GALC / JOAM"/>
    <n v="2022"/>
  </r>
  <r>
    <x v="13"/>
    <x v="0"/>
    <m/>
    <n v="4060"/>
    <n v="110812"/>
    <s v="K"/>
    <s v="S60 / A Y B"/>
    <s v="EXPRESS"/>
    <s v="MJ003673"/>
    <s v="18F416"/>
    <s v="YINSHAN SA DE CV"/>
    <s v="COROLLA HV"/>
    <x v="2"/>
    <d v="1899-12-30T08:30:00"/>
    <d v="1899-12-30T14:00:00"/>
    <s v="OMRG / TDGR"/>
    <n v="2021"/>
  </r>
  <r>
    <x v="13"/>
    <x v="0"/>
    <m/>
    <n v="0"/>
    <n v="110983"/>
    <s v="K"/>
    <s v="DPOK: INST. LUZ DE STOP TRASERA / TORNILLOS ESTABILIZADOREAS / BALATAS TRASERAS / A Y B"/>
    <m/>
    <s v="G1441897"/>
    <s v="ULU092H"/>
    <s v="VERA MORAN ANA ESTELA"/>
    <s v="YARIS"/>
    <x v="0"/>
    <d v="1899-12-30T08:15:00"/>
    <d v="1899-12-30T16:00:00"/>
    <s v="FTP / TDGR"/>
    <n v="2016"/>
  </r>
  <r>
    <x v="13"/>
    <x v="0"/>
    <m/>
    <n v="6599"/>
    <n v="110976"/>
    <s v="K"/>
    <s v="S160"/>
    <m/>
    <s v="HP633746"/>
    <s v="GLR151C"/>
    <s v="UNIVERSIDAD DE GUANAJUATO"/>
    <s v="COROLLA"/>
    <x v="1"/>
    <d v="1899-12-30T08:30:00"/>
    <d v="1899-12-30T11:00:00"/>
    <s v="AC"/>
    <n v="2017"/>
  </r>
  <r>
    <x v="13"/>
    <x v="1"/>
    <m/>
    <n v="0"/>
    <n v="110978"/>
    <s v="K"/>
    <s v="20TA03"/>
    <m/>
    <s v="HP633746"/>
    <s v="GLR151C"/>
    <s v="UNIVERSIDAD DE GUANAJUATO"/>
    <s v="COROLLA"/>
    <x v="1"/>
    <d v="1899-12-30T10:30:00"/>
    <d v="1899-12-30T14:00:00"/>
    <s v="GALC"/>
    <n v="2017"/>
  </r>
  <r>
    <x v="13"/>
    <x v="1"/>
    <m/>
    <n v="754"/>
    <n v="110980"/>
    <s v="M"/>
    <s v="DIAG. RUIDO EN SALIDA DE AIRE AC"/>
    <m/>
    <s v="NW212109"/>
    <s v="L66BMV"/>
    <s v="TOYOTA MOTOR MANUFACTURING DE GUANAJUATO"/>
    <s v="RAV4"/>
    <x v="2"/>
    <d v="1899-12-30T08:30:00"/>
    <s v="DIAG"/>
    <s v="GALC"/>
    <n v="2022"/>
  </r>
  <r>
    <x v="13"/>
    <x v="1"/>
    <m/>
    <n v="4060"/>
    <n v="111038"/>
    <s v="K"/>
    <s v="S140 / A Y B"/>
    <m/>
    <s v="HP735072"/>
    <s v="GYW684B"/>
    <s v="MOLINA MARTINEZ PEDRO EMMANUEL"/>
    <s v="COROLLA"/>
    <x v="0"/>
    <d v="1899-12-30T10:00:00"/>
    <d v="1899-12-30T14:00:00"/>
    <s v="AC"/>
    <n v="2017"/>
  </r>
  <r>
    <x v="13"/>
    <x v="2"/>
    <m/>
    <n v="3260"/>
    <n v="111007"/>
    <s v="M"/>
    <s v="S260"/>
    <m/>
    <s v="L0094891"/>
    <s v="35RB6U"/>
    <s v="TURISMOS PEJO TUR SA DE CV"/>
    <s v="HIACE"/>
    <x v="1"/>
    <d v="1899-12-30T08:45:00"/>
    <d v="1899-12-30T11:00:00"/>
    <s v="CEPE"/>
    <n v="2020"/>
  </r>
  <r>
    <x v="13"/>
    <x v="2"/>
    <m/>
    <n v="6599"/>
    <n v="111055"/>
    <s v="J"/>
    <s v="S80"/>
    <m/>
    <s v="MJ001519"/>
    <s v="65L550"/>
    <s v="AGUILARES SPR DE RL"/>
    <s v="COROLLA HV"/>
    <x v="0"/>
    <d v="1899-12-30T14:00:00"/>
    <d v="1899-12-30T18:00:00"/>
    <s v="AC / CAAA"/>
    <n v="2021"/>
  </r>
  <r>
    <x v="13"/>
    <x v="8"/>
    <m/>
    <n v="5140"/>
    <n v="111011"/>
    <s v="J"/>
    <s v="S100"/>
    <m/>
    <s v="H0175690"/>
    <s v="GR3312B"/>
    <s v="REHAU SA DE CV"/>
    <s v="HILUX"/>
    <x v="0"/>
    <d v="1899-12-30T09:00:00"/>
    <d v="1899-12-30T12:00:00"/>
    <s v="CSN"/>
    <n v="2017"/>
  </r>
  <r>
    <x v="13"/>
    <x v="8"/>
    <m/>
    <n v="5330"/>
    <n v="111018"/>
    <s v="J"/>
    <s v="S40"/>
    <m/>
    <s v="MS013991"/>
    <s v="66L797"/>
    <s v="MONTELLANO GODINEZ VICTOR ARMANDO"/>
    <s v="SIENNA HV"/>
    <x v="2"/>
    <d v="1899-12-30T09:00:00"/>
    <d v="1899-12-30T12:00:00"/>
    <s v="CAAA"/>
    <n v="2021"/>
  </r>
  <r>
    <x v="13"/>
    <x v="3"/>
    <m/>
    <n v="3260"/>
    <n v="110957"/>
    <s v="M"/>
    <s v="S60"/>
    <s v="EXPRESS"/>
    <s v="L3105677"/>
    <s v="UMR2606"/>
    <s v="MARTINEZ MARTINEZ ULISES"/>
    <s v="PRIUS16-"/>
    <x v="2"/>
    <d v="1899-12-30T09:45:00"/>
    <d v="1899-12-30T12:00:00"/>
    <s v="OMRG"/>
    <n v="2020"/>
  </r>
  <r>
    <x v="13"/>
    <x v="3"/>
    <m/>
    <n v="3260"/>
    <n v="111001"/>
    <s v="M"/>
    <s v="S60"/>
    <m/>
    <s v="MS023855"/>
    <s v="15J349"/>
    <s v="VILLAVERDE ROSAS RODRIGO"/>
    <s v="SIENNA HV"/>
    <x v="1"/>
    <d v="1899-12-30T10:10:00"/>
    <d v="1899-12-30T14:00:00"/>
    <s v="CSN"/>
    <n v="2021"/>
  </r>
  <r>
    <x v="13"/>
    <x v="3"/>
    <m/>
    <n v="0"/>
    <s v="S/F"/>
    <s v="I"/>
    <s v="LAVADO DE MOTOR SIN COSTO, CTE VINO A SERVICIO EL 14 DE DIC. Y NO SE LAVÓ"/>
    <m/>
    <s v="MW174971"/>
    <s v="SWK384A"/>
    <s v="RAMIREZ PASTRANA GUSTAVO"/>
    <s v="RAV419-"/>
    <x v="0"/>
    <d v="1899-12-30T09:15:00"/>
    <d v="1899-12-30T11:00:00"/>
    <s v="LAVADO"/>
    <n v="2021"/>
  </r>
  <r>
    <x v="13"/>
    <x v="4"/>
    <m/>
    <n v="1899"/>
    <n v="111003"/>
    <s v="K"/>
    <s v="S50"/>
    <s v="EXPRESS"/>
    <s v="N1323137"/>
    <s v="GB1610D"/>
    <s v="PRODOCSA SA DE CV"/>
    <s v="HILUX"/>
    <x v="0"/>
    <d v="1899-12-30T10:40:00"/>
    <d v="1899-12-30T14:00:00"/>
    <s v="OMRG"/>
    <n v="2022"/>
  </r>
  <r>
    <x v="13"/>
    <x v="4"/>
    <m/>
    <n v="1899"/>
    <n v="111029"/>
    <s v="M"/>
    <s v="S30"/>
    <m/>
    <s v="M1223490"/>
    <s v="GYX637D"/>
    <s v="AMATE NAVARRO FATIMA ELIZABETH"/>
    <s v="YARIS"/>
    <x v="2"/>
    <d v="1899-12-30T09:45:00"/>
    <d v="1899-12-30T12:00:00"/>
    <s v="CEPE"/>
    <n v="2021"/>
  </r>
  <r>
    <x v="13"/>
    <x v="4"/>
    <m/>
    <n v="3260"/>
    <n v="111051"/>
    <s v="I"/>
    <s v="S60"/>
    <m/>
    <s v="LS050671"/>
    <s v="GJW929D"/>
    <s v="AISIN AUTOMOTIVE GUANAJUATO SA DE CV"/>
    <s v="SIENNA"/>
    <x v="1"/>
    <d v="1899-12-30T10:30:00"/>
    <d v="1899-12-30T14:00:00"/>
    <s v="CEPE"/>
    <n v="2020"/>
  </r>
  <r>
    <x v="13"/>
    <x v="5"/>
    <m/>
    <n v="1899"/>
    <n v="111010"/>
    <s v="K"/>
    <s v="S130"/>
    <s v="EXPRESS"/>
    <s v="H1082209"/>
    <s v="GRM320E"/>
    <s v="METALFRIO SOLUTIONS MEXICO SA DE CV"/>
    <s v="YARIS"/>
    <x v="2"/>
    <d v="1899-12-30T10:45:00"/>
    <d v="1899-12-30T14:00:00"/>
    <s v="OMRG"/>
    <n v="2017"/>
  </r>
  <r>
    <x v="13"/>
    <x v="5"/>
    <m/>
    <n v="1899"/>
    <n v="111012"/>
    <s v="M"/>
    <s v="S50"/>
    <m/>
    <s v="MP233113"/>
    <s v="GJR936E"/>
    <s v="RICARDO VALADEZ PARAMO"/>
    <s v="COROLLA"/>
    <x v="1"/>
    <d v="1899-12-30T10:15:00"/>
    <d v="1899-12-30T17:00:00"/>
    <s v="TDGR"/>
    <n v="2021"/>
  </r>
  <r>
    <x v="13"/>
    <x v="5"/>
    <m/>
    <n v="2699"/>
    <n v="111058"/>
    <s v="K"/>
    <s v="S30 / REEMP. FILTRO MOTOR / A Y B"/>
    <m/>
    <s v="LJ019836"/>
    <s v="65L545"/>
    <s v="GSR LOGISTICA SA DE CV"/>
    <s v="COROLLA HV"/>
    <x v="0"/>
    <d v="1899-12-30T12:00:00"/>
    <d v="1899-12-30T17:00:00"/>
    <s v="AC / TDGR"/>
    <n v="2020"/>
  </r>
  <r>
    <x v="13"/>
    <x v="6"/>
    <m/>
    <n v="754"/>
    <n v="110830"/>
    <s v="J"/>
    <s v="DIAG. VIBRACIÓN AL ACELERAR / DIAG. RUIDO EN SUSPENSIÓN / DIAG. RUIDO EN FRENOS TRASEROS"/>
    <m/>
    <s v="N3012130"/>
    <s v="GSD496E"/>
    <s v="LONA ZARATE JOSE GUADALUPE"/>
    <s v="AVANZA"/>
    <x v="2"/>
    <d v="1899-12-30T11:30:00"/>
    <s v="DIAG"/>
    <s v="GALC"/>
    <n v="2022"/>
  </r>
  <r>
    <x v="13"/>
    <x v="6"/>
    <m/>
    <n v="2699"/>
    <n v="110857"/>
    <s v="K"/>
    <s v="S150 / REEMP. FILTRO MOTOR / A Y B"/>
    <m/>
    <s v="HW677199"/>
    <s v="GGA164E"/>
    <s v="TOYOTETSU DE MEXICO SA DE CV"/>
    <s v="RAV4"/>
    <x v="1"/>
    <d v="1899-12-30T11:00:00"/>
    <d v="1899-12-30T15:00:00"/>
    <s v="AC / TDGR"/>
    <n v="2017"/>
  </r>
  <r>
    <x v="13"/>
    <x v="6"/>
    <m/>
    <n v="3260"/>
    <n v="110930"/>
    <s v="M"/>
    <s v="S260"/>
    <s v="EXPRESS"/>
    <s v="BS117230"/>
    <s v="GWA563D"/>
    <s v="GUTIERREZ GUZMAN CELIA"/>
    <s v="SIENNA"/>
    <x v="0"/>
    <d v="1899-12-30T11:15:00"/>
    <d v="1899-12-30T14:00:00"/>
    <s v="OMRG"/>
    <n v="2011"/>
  </r>
  <r>
    <x v="13"/>
    <x v="10"/>
    <m/>
    <n v="754"/>
    <s v="T-140772"/>
    <s v="K"/>
    <s v="DIAG. VIBRACIÓN EN CRISTAL DE PUERTAS TRASERAS IZQ Y DER"/>
    <m/>
    <s v="MS049658"/>
    <s v="GMT4183"/>
    <s v="GONZALEZ ROMO MIRIAM LETICIA"/>
    <s v="SIENNA HV"/>
    <x v="2"/>
    <d v="1899-12-30T11:00:00"/>
    <s v="DIAG"/>
    <s v="FTP"/>
    <n v="2021"/>
  </r>
  <r>
    <x v="13"/>
    <x v="10"/>
    <m/>
    <n v="5330"/>
    <n v="111043"/>
    <s v="M"/>
    <s v="S120"/>
    <s v="EXPRESS"/>
    <s v="CU029588"/>
    <s v="GTE881C"/>
    <s v="FERRUSQUIA CAMPOS FABIAN"/>
    <s v="CAMRY"/>
    <x v="0"/>
    <d v="1899-12-30T11:30:00"/>
    <d v="1899-12-30T14:00:00"/>
    <s v="OMRG"/>
    <n v="2012"/>
  </r>
  <r>
    <x v="13"/>
    <x v="10"/>
    <m/>
    <n v="3260"/>
    <n v="111065"/>
    <s v="M"/>
    <s v="S60"/>
    <m/>
    <s v="NS097837"/>
    <s v="67L751"/>
    <s v="TURISMOS PEJO TOUR SA DE CV"/>
    <s v="SIENNA HV"/>
    <x v="1"/>
    <d v="1899-12-30T12:30:00"/>
    <d v="1899-12-30T17:00:00"/>
    <s v="CAAA"/>
    <n v="2022"/>
  </r>
  <r>
    <x v="13"/>
    <x v="11"/>
    <m/>
    <n v="3986"/>
    <n v="111063"/>
    <s v="J"/>
    <s v="INST. BALATAS TRASERAS / INST. GOMAS LIMPIAPARABRISAS"/>
    <m/>
    <s v="K0185381"/>
    <s v="GW8530B"/>
    <s v="AGRO CULTIVOS DEL BAJIO S.P.R DE R.L DE"/>
    <s v="HILUX"/>
    <x v="1"/>
    <d v="1899-12-30T12:00:00"/>
    <d v="1899-12-30T16:00:00"/>
    <s v="CEPE"/>
    <n v="2019"/>
  </r>
  <r>
    <x v="13"/>
    <x v="11"/>
    <m/>
    <n v="3260"/>
    <n v="111066"/>
    <s v="K"/>
    <s v="S140"/>
    <s v="EXPRESS"/>
    <s v="M0422612"/>
    <s v="GH6656C"/>
    <s v="BAJIO MOBILE SERVICES SA DE CV"/>
    <s v="HILUX"/>
    <x v="0"/>
    <d v="1899-12-30T12:15:00"/>
    <d v="1899-12-30T16:00:00"/>
    <s v="OMRG"/>
    <n v="2021"/>
  </r>
  <r>
    <x v="13"/>
    <x v="11"/>
    <m/>
    <n v="6599"/>
    <n v="111069"/>
    <s v="J"/>
    <s v="S80"/>
    <m/>
    <s v="LP022628"/>
    <s v="GRK788D"/>
    <s v="GASCA GASCA MARIA TERESA"/>
    <s v="COROLLA"/>
    <x v="2"/>
    <d v="1899-12-30T12:45:00"/>
    <d v="1899-12-30T16:00:00"/>
    <s v="CSN"/>
    <n v="2020"/>
  </r>
  <r>
    <x v="13"/>
    <x v="12"/>
    <m/>
    <n v="5330"/>
    <n v="110896"/>
    <s v="J"/>
    <s v="S120"/>
    <s v="EXPRESS"/>
    <s v="GW486601"/>
    <s v="GMD199D"/>
    <s v="CAMARENA REYNOSO HECTOR RAMON"/>
    <s v="RAV4"/>
    <x v="0"/>
    <d v="1899-12-30T13:15:00"/>
    <d v="1899-12-30T16:00:00"/>
    <s v="OMRG"/>
    <n v="2016"/>
  </r>
  <r>
    <x v="13"/>
    <x v="12"/>
    <m/>
    <n v="0"/>
    <n v="111022"/>
    <s v="I"/>
    <s v="DPOK: INST.  ELEVADOR CAJUELA LADO DERECHO"/>
    <m/>
    <s v="ES013287"/>
    <s v="GGL326D"/>
    <s v="CASTRO CONSTRUCCIONES Y MAQUINARIA S.A."/>
    <s v="HIGHLANDER"/>
    <x v="2"/>
    <d v="1899-12-30T13:00:00"/>
    <d v="1899-12-30T18:00:00"/>
    <s v="FTP"/>
    <n v="2014"/>
  </r>
  <r>
    <x v="13"/>
    <x v="7"/>
    <m/>
    <n v="1899"/>
    <n v="111074"/>
    <s v="J"/>
    <s v="S70 (SIN LAVADO )"/>
    <s v="EXPRESS"/>
    <s v="M1229737"/>
    <s v="GYX728D"/>
    <s v="CONSULTORES PROKANSA SC"/>
    <s v="YARIS"/>
    <x v="1"/>
    <d v="1899-12-30T14:00:00"/>
    <d v="1899-12-30T17:30:00"/>
    <s v="OMRG"/>
    <n v="2021"/>
  </r>
  <r>
    <x v="14"/>
    <x v="0"/>
    <m/>
    <n v="5140"/>
    <n v="110884"/>
    <s v="I"/>
    <s v="S100"/>
    <m/>
    <s v="H1080153"/>
    <s v="GTN128C"/>
    <s v="TORRES RAMOS FRANCISCA"/>
    <s v="YARIS"/>
    <x v="1"/>
    <d v="1899-12-30T08:30:00"/>
    <d v="1899-12-30T11:00:00"/>
    <s v="AC"/>
    <n v="2017"/>
  </r>
  <r>
    <x v="14"/>
    <x v="0"/>
    <m/>
    <n v="2699"/>
    <n v="110917"/>
    <s v="I"/>
    <s v="S110 / A Y B"/>
    <m/>
    <s v="HU388240"/>
    <s v="GSN619D"/>
    <s v="SANCHEZ ORTIZ JUANA"/>
    <s v="CAMRY"/>
    <x v="0"/>
    <d v="1899-12-30T08:15:00"/>
    <d v="1899-12-30T11:00:00"/>
    <s v="FTP / TDGR"/>
    <n v="2017"/>
  </r>
  <r>
    <x v="14"/>
    <x v="0"/>
    <m/>
    <n v="5273"/>
    <n v="111071"/>
    <s v="J"/>
    <s v="S90 / INST. BALATAS DELANTERAS"/>
    <m/>
    <s v="LP039557"/>
    <s v="GMD224C"/>
    <s v="HERNANDEZ SANCEN SANDRA STEPHANIE"/>
    <s v="COROLLA"/>
    <x v="2"/>
    <d v="1899-12-30T08:30:00"/>
    <d v="1899-12-30T12:00:00"/>
    <s v="GALC"/>
    <n v="2020"/>
  </r>
  <r>
    <x v="14"/>
    <x v="1"/>
    <m/>
    <n v="6599"/>
    <n v="109875"/>
    <s v="J"/>
    <s v="S80"/>
    <s v="EXPRESS"/>
    <s v="KU511055"/>
    <s v="NDJ8744"/>
    <s v="GALLEGOS FLORES XIMENA"/>
    <s v="CAMRY"/>
    <x v="0"/>
    <d v="1899-12-30T08:30:00"/>
    <d v="1899-12-30T12:00:00"/>
    <s v="OMRG"/>
    <n v="2019"/>
  </r>
  <r>
    <x v="14"/>
    <x v="1"/>
    <m/>
    <n v="5330"/>
    <n v="110935"/>
    <s v="M"/>
    <s v="S120"/>
    <m/>
    <s v="GA059584"/>
    <s v="GWL271B"/>
    <s v="GOMEZ ALVAREZ BENITO ALEJANDRO"/>
    <s v="YARIS"/>
    <x v="2"/>
    <d v="1899-12-30T08:30:00"/>
    <d v="1899-12-30T11:45:00"/>
    <s v="CAAA"/>
    <n v="2016"/>
  </r>
  <r>
    <x v="14"/>
    <x v="1"/>
    <m/>
    <n v="1899"/>
    <n v="111000"/>
    <s v="J"/>
    <s v="S90"/>
    <m/>
    <s v="J1616388"/>
    <s v="66L138"/>
    <s v="RICO CARDENAS JOSE FRANCISCO"/>
    <s v="PRIUS C"/>
    <x v="1"/>
    <d v="1899-12-30T08:30:00"/>
    <d v="1899-12-30T11:00:00"/>
    <s v="CEPE"/>
    <n v="2018"/>
  </r>
  <r>
    <x v="14"/>
    <x v="2"/>
    <m/>
    <n v="2699"/>
    <n v="111014"/>
    <s v="K"/>
    <s v="S170 /A Y B"/>
    <s v="EXPRESS"/>
    <s v="J6179454"/>
    <s v="44RL4N"/>
    <s v="SOPORTE CON SERVICIOS Y SUMINISTROS S.A"/>
    <s v="HIACE"/>
    <x v="2"/>
    <d v="1899-12-30T09:30:00"/>
    <d v="1899-12-30T11:00:00"/>
    <s v="OMRG / TDGR"/>
    <n v="2018"/>
  </r>
  <r>
    <x v="14"/>
    <x v="2"/>
    <m/>
    <n v="754"/>
    <n v="111037"/>
    <s v="I"/>
    <s v="DIAG. RUIDO EN FRENOS / DIAG. AIRE FRÍO NO SALE POR LAS VENTILAS TRASERAS"/>
    <m/>
    <s v="KJ009844"/>
    <s v="02F769"/>
    <s v="MUÑOZ TORRES JOSE CUTBERTO"/>
    <s v="RAV4 HV"/>
    <x v="1"/>
    <d v="1899-12-30T09:00:00"/>
    <s v="DIAG"/>
    <s v="FTP / JOAM"/>
    <n v="2019"/>
  </r>
  <r>
    <x v="14"/>
    <x v="2"/>
    <m/>
    <n v="1899"/>
    <n v="111047"/>
    <s v="I"/>
    <s v="S30"/>
    <m/>
    <s v="MP253474"/>
    <s v="GY5778D"/>
    <s v="SILVA GARCIA MIGUEL ANGEL"/>
    <s v="COROLLA"/>
    <x v="0"/>
    <d v="1899-12-30T10:00:00"/>
    <d v="1899-12-30T13:00:00"/>
    <s v="CAAA"/>
    <n v="2021"/>
  </r>
  <r>
    <x v="14"/>
    <x v="8"/>
    <m/>
    <n v="3260"/>
    <n v="111039"/>
    <s v="J"/>
    <s v="S20"/>
    <m/>
    <s v="NS091810"/>
    <s v="68L265"/>
    <s v="VELAZQUEZ GRANADOS RAFAEL ANDRES"/>
    <s v="SIENNA HV"/>
    <x v="0"/>
    <d v="1899-12-30T09:15:00"/>
    <d v="1899-12-30T12:00:00"/>
    <s v="CEPE"/>
    <n v="2022"/>
  </r>
  <r>
    <x v="14"/>
    <x v="8"/>
    <m/>
    <n v="754"/>
    <n v="111121"/>
    <s v="M"/>
    <s v="DIAG. RECHINIDO EN SUSPENSIÓN TRASERA / DIAG. DEMORA EN ENCENDER"/>
    <m/>
    <s v="MT046088"/>
    <s v="GHX7485"/>
    <s v="TOYOTA MOTOR MANUFACTURING DE GUANAJUATO"/>
    <s v="TACOMA"/>
    <x v="2"/>
    <d v="1899-12-30T15:00:00"/>
    <s v="DIAG"/>
    <s v="FTP"/>
    <n v="2021"/>
  </r>
  <r>
    <x v="14"/>
    <x v="3"/>
    <m/>
    <n v="1899"/>
    <n v="110925"/>
    <s v="M"/>
    <s v="S30"/>
    <s v="EXPRESS"/>
    <s v="M1146870"/>
    <s v="UMS680E"/>
    <s v="YINSHAN SA DE CV"/>
    <s v="PRIUS C"/>
    <x v="2"/>
    <d v="1899-12-30T09:45:00"/>
    <d v="1899-12-30T11:45:00"/>
    <s v="OMRG"/>
    <n v="2021"/>
  </r>
  <r>
    <x v="14"/>
    <x v="3"/>
    <m/>
    <n v="3260"/>
    <n v="111009"/>
    <s v="I"/>
    <s v="S20"/>
    <m/>
    <s v="LU385913"/>
    <s v="GGC008E"/>
    <s v="MONTOYA MORENO MARTIN"/>
    <s v="CAMRY"/>
    <x v="1"/>
    <d v="1899-12-30T09:30:00"/>
    <d v="1899-12-30T14:00:00"/>
    <s v="AC"/>
    <n v="2020"/>
  </r>
  <r>
    <x v="14"/>
    <x v="4"/>
    <m/>
    <n v="1899"/>
    <n v="111067"/>
    <s v="K"/>
    <s v="S130"/>
    <s v="EXPRESS"/>
    <s v="JK016366"/>
    <s v="GXP348C"/>
    <s v="RAMIREZ AVALOS HUMBERTO FAVIO"/>
    <s v="AVANZA"/>
    <x v="1"/>
    <d v="1899-12-30T10:10:00"/>
    <d v="1899-12-30T14:00:00"/>
    <s v="CEPE"/>
    <n v="2018"/>
  </r>
  <r>
    <x v="14"/>
    <x v="4"/>
    <m/>
    <n v="3260"/>
    <n v="111076"/>
    <s v="J"/>
    <s v="S60"/>
    <m/>
    <s v="LK009122"/>
    <s v="GWK991B"/>
    <s v="CANO MELESIO RITA SUSANA"/>
    <s v="AVANZA"/>
    <x v="2"/>
    <d v="1899-12-30T09:45:00"/>
    <d v="1899-12-30T12:00:00"/>
    <s v="CEPE"/>
    <n v="2020"/>
  </r>
  <r>
    <x v="14"/>
    <x v="4"/>
    <m/>
    <n v="1899"/>
    <n v="111086"/>
    <s v="J"/>
    <s v="S50"/>
    <s v="MOVIL SMA"/>
    <s v="D5621717"/>
    <s v="SP"/>
    <s v="CATHERINE DUREN HENRY"/>
    <s v="PRIUS"/>
    <x v="3"/>
    <s v="MOV"/>
    <s v="SMA"/>
    <s v="CSN"/>
    <n v="2013"/>
  </r>
  <r>
    <x v="14"/>
    <x v="5"/>
    <m/>
    <n v="0"/>
    <n v="110972"/>
    <s v="M"/>
    <s v="DPOK: INST. Y PROGRAMACIÓN DE ESTABILIZADORES"/>
    <m/>
    <s v="EK009399"/>
    <s v="GVB507C"/>
    <s v="PARDO HERNANDEZ GUILLERMO"/>
    <s v="AVANZA"/>
    <x v="1"/>
    <d v="1899-12-30T10:30:00"/>
    <d v="1899-12-30T14:00:00"/>
    <s v="GALC"/>
    <n v="2014"/>
  </r>
  <r>
    <x v="14"/>
    <x v="5"/>
    <m/>
    <n v="1899"/>
    <n v="111068"/>
    <s v="M"/>
    <s v="S30 / APRETAR TAPONES DE LOGO DE LAS LLANTAS"/>
    <m/>
    <s v="NT059868"/>
    <s v="PDC7477"/>
    <s v="CLAN DE SEIS S.A DE C.V"/>
    <s v="TACOMA"/>
    <x v="2"/>
    <d v="1899-12-30T10:15:00"/>
    <d v="1899-12-30T14:00:00"/>
    <s v="CEPE"/>
    <n v="2022"/>
  </r>
  <r>
    <x v="14"/>
    <x v="5"/>
    <m/>
    <n v="1899"/>
    <n v="111083"/>
    <s v="M"/>
    <s v="S50"/>
    <s v="EXPRESS"/>
    <s v="M3137722"/>
    <s v="66L933"/>
    <s v="MEDINA MORALES JOSE LUZ"/>
    <s v="PRIUS16-"/>
    <x v="0"/>
    <d v="1899-12-30T10:30:00"/>
    <d v="1900-01-13T00:00:00"/>
    <s v="OMRG"/>
    <n v="2021"/>
  </r>
  <r>
    <x v="14"/>
    <x v="26"/>
    <m/>
    <n v="1899"/>
    <n v="111093"/>
    <s v="K"/>
    <s v="S10 / (CTE. LLEGA 10:00)"/>
    <s v="MOVIL SMA"/>
    <s v="N1332978"/>
    <s v="SP"/>
    <s v="SIERRA GARCIA LUIS JESUS"/>
    <s v="HILUX"/>
    <x v="3"/>
    <s v="MOV"/>
    <s v="SMA"/>
    <s v="CSN"/>
    <n v="2022"/>
  </r>
  <r>
    <x v="14"/>
    <x v="6"/>
    <m/>
    <n v="2699"/>
    <n v="110809"/>
    <s v="K"/>
    <s v="S110 / A Y B"/>
    <m/>
    <s v="MU014843"/>
    <s v="66L973"/>
    <s v="CONTROLADORA MABE"/>
    <s v="RAV4 HV"/>
    <x v="2"/>
    <d v="1899-12-30T10:45:00"/>
    <d v="1899-12-30T16:00:00"/>
    <s v="CAAA / TDGR"/>
    <n v="2021"/>
  </r>
  <r>
    <x v="14"/>
    <x v="6"/>
    <m/>
    <n v="1899"/>
    <n v="111087"/>
    <s v="M"/>
    <s v="S130"/>
    <s v="EXPRESS"/>
    <s v="FW379833"/>
    <s v="GVD084D"/>
    <s v="ORTEGA ARANA JUAN MANUEL"/>
    <s v="RAV4"/>
    <x v="1"/>
    <d v="1899-12-30T11:00:00"/>
    <d v="1899-12-30T14:00:00"/>
    <s v="OMRG"/>
    <n v="2015"/>
  </r>
  <r>
    <x v="14"/>
    <x v="31"/>
    <m/>
    <n v="6599"/>
    <n v="110891"/>
    <s v="J"/>
    <s v="S80 (CTE. LLEGA 10:30 AM)"/>
    <s v="MOVIL SMA"/>
    <s v="KJ014823"/>
    <s v="65L350"/>
    <s v="DUARTE VELARDE JUAN JAVIER"/>
    <s v="RAV4 HV"/>
    <x v="3"/>
    <s v="MOV"/>
    <s v="SMA"/>
    <s v="CSN"/>
    <n v="2019"/>
  </r>
  <r>
    <x v="14"/>
    <x v="10"/>
    <m/>
    <n v="3260"/>
    <n v="110955"/>
    <s v="K"/>
    <s v="S60"/>
    <s v="MOVIL SMA"/>
    <s v="JP759166"/>
    <s v="GSJ885E"/>
    <s v="YEPEZ MORALES GONZALO"/>
    <s v="COROLLA"/>
    <x v="3"/>
    <s v="MOV"/>
    <s v="SMA"/>
    <s v="CSN"/>
    <n v="2018"/>
  </r>
  <r>
    <x v="14"/>
    <x v="10"/>
    <m/>
    <n v="754"/>
    <n v="111053"/>
    <s v="M"/>
    <s v="DIAG. RUIDO EN MOTOR / DIAG. RUIDO EN VOLANTE AL GIRAR A LA DERECHA"/>
    <m/>
    <s v="FP273718"/>
    <s v="GHG766D"/>
    <s v="ECHEVERIA PALMERIN ARTURO"/>
    <s v="COROLLA"/>
    <x v="0"/>
    <d v="1899-12-30T11:15:00"/>
    <s v="DIAG"/>
    <s v="FTP"/>
    <n v="2015"/>
  </r>
  <r>
    <x v="14"/>
    <x v="10"/>
    <m/>
    <n v="1899"/>
    <n v="111064"/>
    <s v="J"/>
    <s v="S50"/>
    <m/>
    <s v="KP856744"/>
    <s v="GXH232D"/>
    <s v="INSTITUTO YURIRENSE AC"/>
    <s v="COROLLA"/>
    <x v="1"/>
    <d v="1899-12-30T11:15:00"/>
    <d v="1899-12-30T14:00:00"/>
    <s v="CEPE"/>
    <n v="2019"/>
  </r>
  <r>
    <x v="14"/>
    <x v="11"/>
    <m/>
    <n v="1899"/>
    <n v="110967"/>
    <s v="J"/>
    <s v="S10"/>
    <s v="MOVIL SMA"/>
    <s v="NP124649"/>
    <s v="SP"/>
    <s v="VAZQUEZ CASTRO JESSICA"/>
    <s v="COROLLA"/>
    <x v="3"/>
    <s v="MOV"/>
    <s v="SMA"/>
    <s v="CSN"/>
    <n v="2022"/>
  </r>
  <r>
    <x v="14"/>
    <x v="11"/>
    <m/>
    <n v="1899"/>
    <n v="111110"/>
    <s v="K"/>
    <s v="S90"/>
    <s v="EXPRESS"/>
    <s v="LK014817"/>
    <s v="UMK339F"/>
    <s v="RUIZ RUIZ ANGELICA"/>
    <s v="AVANZA"/>
    <x v="1"/>
    <d v="1899-12-30T11:45:00"/>
    <d v="1899-12-30T16:00:00"/>
    <s v="OMRG"/>
    <n v="2020"/>
  </r>
  <r>
    <x v="14"/>
    <x v="28"/>
    <m/>
    <n v="754"/>
    <n v="111031"/>
    <s v="M"/>
    <s v="DIAG. RUIDO EN LLANTA TRASERA IZQ. / DIAG. TERMÓMETRO NO MARCA LA TEMPERATURA CORRECTAMENTE"/>
    <s v="REC. A DOMICILIO"/>
    <s v="MS520984"/>
    <s v="J18BHJ"/>
    <s v="TOYOTA MOTOR MANUFACTURING DE GUANAJUATO"/>
    <s v="HIGHLANDER"/>
    <x v="2"/>
    <d v="1899-12-30T14:00:00"/>
    <s v="DIAG"/>
    <s v="GALC / JOAM"/>
    <n v="2021"/>
  </r>
  <r>
    <x v="14"/>
    <x v="12"/>
    <m/>
    <n v="5330"/>
    <n v="111005"/>
    <s v="J"/>
    <s v="S40"/>
    <s v="MOVIL SMA"/>
    <s v="MU018953"/>
    <s v="67L258"/>
    <s v="OLIO FINO S DE RL DE CV"/>
    <s v="RAV4 HV"/>
    <x v="3"/>
    <s v="MOV"/>
    <s v="SMA"/>
    <s v="CSN"/>
    <n v="2021"/>
  </r>
  <r>
    <x v="14"/>
    <x v="12"/>
    <m/>
    <n v="1899"/>
    <n v="111094"/>
    <s v="M"/>
    <s v="S50"/>
    <s v="EXPRESS"/>
    <s v="M1141914"/>
    <s v="67L051"/>
    <s v="PINTOR RINCON GEMMA"/>
    <s v="PRIUS C"/>
    <x v="1"/>
    <d v="1899-12-30T12:15:00"/>
    <d v="1899-12-30T16:00:00"/>
    <s v="OMRG"/>
    <n v="2021"/>
  </r>
  <r>
    <x v="14"/>
    <x v="12"/>
    <m/>
    <n v="1899"/>
    <n v="111111"/>
    <s v="J"/>
    <s v="S50"/>
    <m/>
    <s v="MJ033342"/>
    <s v="67L324"/>
    <s v="CASTAÑEDA GARCIA MARIANA"/>
    <s v="COROLLA HV"/>
    <x v="0"/>
    <d v="1899-12-30T12:15:00"/>
    <d v="1899-12-30T16:00:00"/>
    <s v="CAAA"/>
    <n v="2021"/>
  </r>
  <r>
    <x v="14"/>
    <x v="16"/>
    <m/>
    <n v="1899"/>
    <n v="111091"/>
    <s v="J"/>
    <s v="S30"/>
    <m/>
    <s v="NT055723"/>
    <s v="GB1602D"/>
    <s v="MAQUINADOS DE PRECISION MECANICA DEL BAJ"/>
    <s v="TACOMA"/>
    <x v="2"/>
    <d v="1899-12-30T12:45:00"/>
    <d v="1899-12-30T16:00:00"/>
    <s v="AC"/>
    <n v="2022"/>
  </r>
  <r>
    <x v="14"/>
    <x v="7"/>
    <m/>
    <n v="1899"/>
    <n v="111050"/>
    <s v="M"/>
    <s v="S10"/>
    <s v="EXPRESS"/>
    <s v="J0177159"/>
    <s v="SP"/>
    <s v="RUIZ DELGADO MARIA CRUZ"/>
    <s v="HILUX"/>
    <x v="0"/>
    <d v="1899-12-30T13:15:00"/>
    <d v="1899-12-30T17:00:00"/>
    <s v="OMRG"/>
    <n v="2018"/>
  </r>
  <r>
    <x v="14"/>
    <x v="19"/>
    <m/>
    <n v="1899"/>
    <n v="111099"/>
    <s v="J"/>
    <s v="S50"/>
    <m/>
    <s v="L1198252"/>
    <s v="GGE684D"/>
    <s v="MEDINA CHIMAL TOMAS ALEJANDRO"/>
    <s v="YARIS"/>
    <x v="0"/>
    <d v="1899-12-30T13:45:00"/>
    <d v="1899-12-30T16:00:00"/>
    <s v="AC"/>
    <n v="2020"/>
  </r>
  <r>
    <x v="15"/>
    <x v="2"/>
    <m/>
    <n v="3260"/>
    <n v="110954"/>
    <s v="M"/>
    <s v="S140"/>
    <s v="EXPRESS"/>
    <s v="GY110873"/>
    <s v="GPX761C"/>
    <s v="MORALES LUGO JESUS"/>
    <s v="YARIS R"/>
    <x v="0"/>
    <d v="1899-12-30T08:45:00"/>
    <d v="1899-12-30T11:00:00"/>
    <s v="OMRG"/>
    <n v="2016"/>
  </r>
  <r>
    <x v="15"/>
    <x v="2"/>
    <m/>
    <n v="3260"/>
    <n v="111033"/>
    <s v="I"/>
    <s v="S140"/>
    <m/>
    <s v="LK005899"/>
    <s v="GWB783D"/>
    <s v="TRRI SA DE CV"/>
    <s v="AVANZA"/>
    <x v="2"/>
    <d v="1899-12-30T09:00:00"/>
    <d v="1899-12-30T11:30:00"/>
    <s v="AC"/>
    <n v="2020"/>
  </r>
  <r>
    <x v="15"/>
    <x v="2"/>
    <m/>
    <n v="0"/>
    <n v="111147"/>
    <s v="M"/>
    <s v="REINGRESO POR ALINEACIÓN"/>
    <s v="REINGRESO"/>
    <s v="CU570311"/>
    <s v="GTH125E"/>
    <s v="UNIDAD DE CAPACITACIONINTEGRADA VAMISEF"/>
    <s v="CAMRY"/>
    <x v="1"/>
    <d v="1899-12-30T09:00:00"/>
    <d v="1899-12-30T11:00:00"/>
    <s v="TDGR"/>
    <n v="2012"/>
  </r>
  <r>
    <x v="15"/>
    <x v="8"/>
    <m/>
    <n v="0"/>
    <n v="111073"/>
    <s v="M"/>
    <s v="INST. CALAVERA TRASERA IZQ"/>
    <m/>
    <s v="LK012359"/>
    <s v="GRR733C"/>
    <s v="EUROMEX INVERNADEROS SA DE CV"/>
    <s v="AVANZA"/>
    <x v="1"/>
    <d v="1899-12-30T09:00:00"/>
    <d v="1899-12-30T12:00:00"/>
    <s v="CEPE"/>
    <n v="2020"/>
  </r>
  <r>
    <x v="15"/>
    <x v="8"/>
    <m/>
    <n v="1899"/>
    <n v="111077"/>
    <s v="J"/>
    <s v="S30"/>
    <m/>
    <s v="N1327997"/>
    <s v="GB6123D"/>
    <s v="MENDOZA NUÑEZ J. NOE"/>
    <s v="HILUX"/>
    <x v="2"/>
    <d v="1899-12-30T09:00:00"/>
    <d v="1899-12-30T12:00:00"/>
    <s v="CAAA"/>
    <n v="2022"/>
  </r>
  <r>
    <x v="15"/>
    <x v="8"/>
    <m/>
    <n v="2699"/>
    <n v="111114"/>
    <s v="K"/>
    <s v="S50 / A Y B"/>
    <s v="EXPRESS"/>
    <s v="N3001421"/>
    <s v="GPY045E"/>
    <s v="TIERRAFRIA RAMIREZ MADE LOS ANGELES"/>
    <s v="AVANZA"/>
    <x v="0"/>
    <d v="1899-12-30T09:45:00"/>
    <d v="1899-12-30T12:00:00"/>
    <s v="OMRG / TDGR"/>
    <n v="2022"/>
  </r>
  <r>
    <x v="15"/>
    <x v="3"/>
    <m/>
    <n v="0"/>
    <n v="110909"/>
    <s v="M"/>
    <s v="20TA02"/>
    <s v="CAMPAÑA"/>
    <s v="J0257927"/>
    <s v="SU1006D"/>
    <s v="IRRITEC MEXICO SISTEMAS DE RIEGO SA DE CV"/>
    <s v="HILUX"/>
    <x v="0"/>
    <d v="1899-12-30T09:15:00"/>
    <d v="1899-12-30T13:00:00"/>
    <s v="GALC"/>
    <n v="2018"/>
  </r>
  <r>
    <x v="15"/>
    <x v="3"/>
    <m/>
    <n v="3260"/>
    <n v="110964"/>
    <s v="K"/>
    <s v="S20"/>
    <s v="EXPRESS"/>
    <s v="M1143688"/>
    <s v="66L726"/>
    <s v="ARRENDADORA VE POR MASSA DE CV, SOFOM, E"/>
    <s v="PRIUS C  "/>
    <x v="2"/>
    <d v="1899-12-30T09:15:00"/>
    <d v="1899-12-30T12:00:00"/>
    <s v="OMRG"/>
    <n v="2021"/>
  </r>
  <r>
    <x v="15"/>
    <x v="3"/>
    <m/>
    <n v="2699"/>
    <n v="111081"/>
    <s v="K"/>
    <s v="S50 / A Y B"/>
    <m/>
    <s v="KS980424"/>
    <s v="GLA714E"/>
    <s v="RANGEL SANCHEZ LUIS"/>
    <s v="SIENNA"/>
    <x v="1"/>
    <d v="1899-12-30T09:45:00"/>
    <d v="1899-12-30T12:00:00"/>
    <s v="TDGR"/>
    <n v="2019"/>
  </r>
  <r>
    <x v="15"/>
    <x v="9"/>
    <m/>
    <n v="1899"/>
    <n v="111102"/>
    <s v="J"/>
    <s v="S90"/>
    <m/>
    <s v="M6003448"/>
    <s v="GNC551"/>
    <s v="AUTOBUSES TUR-PEJO SADE CV"/>
    <s v="HIACE"/>
    <x v="1"/>
    <d v="1899-12-30T09:45:00"/>
    <d v="1899-12-30T12:00:00"/>
    <s v="CEPE"/>
    <n v="2021"/>
  </r>
  <r>
    <x v="15"/>
    <x v="9"/>
    <m/>
    <n v="1899"/>
    <n v="111126"/>
    <s v="K"/>
    <s v="S110"/>
    <m/>
    <s v="H0172063"/>
    <s v="GD3918C"/>
    <s v="IFIBA SA DE CV"/>
    <s v="HILUX"/>
    <x v="2"/>
    <d v="1899-12-30T10:00:00"/>
    <d v="1899-12-30T14:00:00"/>
    <s v="AC"/>
    <n v="2017"/>
  </r>
  <r>
    <x v="15"/>
    <x v="4"/>
    <m/>
    <n v="5140"/>
    <n v="110993"/>
    <s v="J"/>
    <s v="S100"/>
    <s v="EXPRESS"/>
    <s v="HP622985"/>
    <s v="GGM348D"/>
    <s v="REHAU SA DE CV"/>
    <s v="COROLLA"/>
    <x v="0"/>
    <d v="1899-12-30T10:00:00"/>
    <d v="1899-12-30T14:00:00"/>
    <s v="OMRG"/>
    <n v="2017"/>
  </r>
  <r>
    <x v="15"/>
    <x v="4"/>
    <m/>
    <n v="5330"/>
    <n v="111059"/>
    <s v="I"/>
    <s v="S40"/>
    <m/>
    <s v="M1314297"/>
    <s v="GB1629B"/>
    <s v="RAMIREZ VALLEJO JOSE"/>
    <s v="HILUX"/>
    <x v="2"/>
    <d v="1899-12-30T09:45:00"/>
    <d v="1899-12-30T12:00:00"/>
    <s v="CAAA"/>
    <n v="2021"/>
  </r>
  <r>
    <x v="15"/>
    <x v="4"/>
    <m/>
    <n v="0"/>
    <n v="111125"/>
    <s v="M"/>
    <s v="DPOK: INST. Y PROGRAMACIÓN DE ESTABILIZADORES"/>
    <m/>
    <s v="EK009399"/>
    <s v="GVB507C"/>
    <s v="PARDO HERNANDEZ GUILLERMO"/>
    <s v="AVANZA"/>
    <x v="1"/>
    <d v="1899-12-30T10:45:00"/>
    <d v="1899-12-30T14:00:00"/>
    <s v="CEPE"/>
    <n v="2014"/>
  </r>
  <r>
    <x v="15"/>
    <x v="14"/>
    <m/>
    <n v="1899"/>
    <n v="111159"/>
    <s v="J"/>
    <s v="S150"/>
    <m/>
    <n v="65543702"/>
    <s v="GMT4319"/>
    <s v="TOVAR CASTRO JOSE RICARDO"/>
    <s v="SIENNA"/>
    <x v="0"/>
    <d v="1899-12-30T10:30:00"/>
    <d v="1899-12-30T14:00:00"/>
    <s v="AC"/>
    <n v="2006"/>
  </r>
  <r>
    <x v="15"/>
    <x v="5"/>
    <m/>
    <n v="2653"/>
    <n v="111056"/>
    <s v="J"/>
    <s v="S110 / DIAG. TESTIGO ENCENDIDO (ABS)"/>
    <m/>
    <s v="LS022471"/>
    <s v="GVG006E"/>
    <s v="ALONSO JARAMILLO MARIADE JESUS"/>
    <s v="SIENNA"/>
    <x v="0"/>
    <d v="1899-12-30T10:30:00"/>
    <s v="DIAG"/>
    <s v="FTP / JOAM / CAAA"/>
    <n v="2020"/>
  </r>
  <r>
    <x v="15"/>
    <x v="5"/>
    <m/>
    <n v="3260"/>
    <n v="111160"/>
    <s v="K"/>
    <s v="S20"/>
    <s v="EXPRESS"/>
    <s v="N1325416"/>
    <s v="GN5206C"/>
    <s v="ZARATE LOPEZ RAFAEL"/>
    <s v="HILUX"/>
    <x v="2"/>
    <d v="1899-12-30T10:45:00"/>
    <d v="1899-12-30T14:00:00"/>
    <s v="OMRG"/>
    <n v="2022"/>
  </r>
  <r>
    <x v="15"/>
    <x v="6"/>
    <m/>
    <n v="754"/>
    <n v="111075"/>
    <s v="K"/>
    <s v="DIAG. RUIDO EN MOTOR"/>
    <m/>
    <s v="FA055429"/>
    <s v="338FVX"/>
    <s v="MENDEZ MORENO ALBA"/>
    <s v="YARIS"/>
    <x v="0"/>
    <d v="1899-12-30T11:15:00"/>
    <s v="DIAG"/>
    <s v="GALC / JOAM"/>
    <n v="2015"/>
  </r>
  <r>
    <x v="15"/>
    <x v="6"/>
    <m/>
    <n v="5330"/>
    <n v="111096"/>
    <s v="M"/>
    <s v="S40"/>
    <s v="EXPRESS"/>
    <s v="K3098114"/>
    <s v="65L687"/>
    <s v="UNIVERSIDAD DE GUANAJUATO"/>
    <s v="PRIUS16-"/>
    <x v="1"/>
    <d v="1899-12-30T11:00:00"/>
    <d v="1899-12-30T16:00:00"/>
    <s v="OMRG"/>
    <n v="2019"/>
  </r>
  <r>
    <x v="15"/>
    <x v="6"/>
    <m/>
    <n v="2699"/>
    <n v="111116"/>
    <s v="M"/>
    <s v="S30 / A Y B"/>
    <m/>
    <s v="NJ034033"/>
    <s v="UKP955E"/>
    <s v="AGRONUTRIENTES Y SEMILLAS DE QUERETARO SA"/>
    <s v="RAIZE"/>
    <x v="2"/>
    <d v="1899-12-30T11:15:00"/>
    <d v="1899-12-30T15:00:00"/>
    <s v="CAAA / TDGR"/>
    <n v="2022"/>
  </r>
  <r>
    <x v="15"/>
    <x v="10"/>
    <m/>
    <n v="1899"/>
    <n v="111124"/>
    <s v="I"/>
    <s v="S30"/>
    <m/>
    <s v="N0425474"/>
    <s v="GB4755D"/>
    <s v="AMADOR JAQUEZ PABLO"/>
    <s v="HILUX"/>
    <x v="2"/>
    <d v="1899-12-30T11:15:00"/>
    <d v="1899-12-30T14:00:00"/>
    <s v="AC"/>
    <n v="2022"/>
  </r>
  <r>
    <x v="15"/>
    <x v="10"/>
    <m/>
    <n v="3260"/>
    <n v="111170"/>
    <s v="J"/>
    <s v="S60"/>
    <m/>
    <s v="M0034943"/>
    <s v="GR3335C"/>
    <s v="AGRICOLA MONALISA S.P.R DE R.L."/>
    <s v="HILUXD"/>
    <x v="0"/>
    <d v="1899-12-30T11:15:00"/>
    <d v="1899-12-30T14:00:00"/>
    <s v="TDGR"/>
    <n v="2021"/>
  </r>
  <r>
    <x v="15"/>
    <x v="10"/>
    <m/>
    <n v="5140"/>
    <n v="111149"/>
    <s v="I"/>
    <s v="S100"/>
    <m/>
    <s v="JK002784"/>
    <s v="GRE844B"/>
    <s v="RUIZ AGUILAR CHRISTIANIAN"/>
    <s v="AVANZA"/>
    <x v="1"/>
    <d v="1899-12-30T11:30:00"/>
    <d v="1899-12-30T15:00:00"/>
    <s v="CEPE"/>
    <n v="2018"/>
  </r>
  <r>
    <x v="15"/>
    <x v="11"/>
    <m/>
    <n v="2699"/>
    <n v="111131"/>
    <s v="K"/>
    <s v="S90 / A Y B"/>
    <s v="EXPRESS"/>
    <s v="GP493703"/>
    <s v="GTL625B"/>
    <s v="NIETO LANUZA JOSE ARMANDO"/>
    <s v="COROLLA"/>
    <x v="2"/>
    <d v="1899-12-30T11:45:00"/>
    <d v="1899-12-30T16:00:00"/>
    <s v="OMRG"/>
    <n v="2016"/>
  </r>
  <r>
    <x v="15"/>
    <x v="11"/>
    <m/>
    <n v="754"/>
    <n v="111134"/>
    <s v="J"/>
    <s v="DIAG.  SEGUROS DE PUERTAS NO ABREN"/>
    <m/>
    <s v="L1638064"/>
    <s v="GUZ949C"/>
    <s v="ALPHA INGENIERIA CONTROL Y AUTOMATIZACION"/>
    <s v="PRIUS C"/>
    <x v="1"/>
    <d v="1899-12-30T12:30:00"/>
    <s v="DIAG"/>
    <s v="FTP / JOAM"/>
    <n v="2020"/>
  </r>
  <r>
    <x v="15"/>
    <x v="12"/>
    <m/>
    <n v="1899"/>
    <n v="111133"/>
    <s v="M"/>
    <s v="S150"/>
    <s v="EXPRESS"/>
    <s v="G1392500"/>
    <s v="GM2238C"/>
    <s v="MELGOZA GUTIERREZ OCTAVIO"/>
    <s v="HILUX"/>
    <x v="1"/>
    <d v="1899-12-30T12:15:00"/>
    <d v="1899-12-30T16:00:00"/>
    <s v="OMRG"/>
    <n v="2016"/>
  </r>
  <r>
    <x v="15"/>
    <x v="12"/>
    <m/>
    <n v="5140"/>
    <n v="111164"/>
    <s v="J"/>
    <s v="S200"/>
    <m/>
    <s v="H0248278"/>
    <s v="FZ1741C"/>
    <s v="CONSTRUCCIONES ELECTROMECANICAS DIPROZ"/>
    <s v="HILUX"/>
    <x v="2"/>
    <d v="1899-12-30T12:15:00"/>
    <d v="1899-12-30T17:00:00"/>
    <s v="CAAA"/>
    <n v="2017"/>
  </r>
  <r>
    <x v="15"/>
    <x v="15"/>
    <m/>
    <n v="754"/>
    <n v="111163"/>
    <s v="K"/>
    <s v="DIAG. TESTIGO ENCENDIDO (CHECK ENGINE)"/>
    <m/>
    <s v="J1609592"/>
    <s v="GVT002"/>
    <s v="VILLEGAS RUIZ RAÚL"/>
    <s v="PRIUS C"/>
    <x v="0"/>
    <d v="1899-12-30T12:00:00"/>
    <s v="DIAG"/>
    <s v="GALC / JOAM"/>
    <n v="2018"/>
  </r>
  <r>
    <x v="15"/>
    <x v="7"/>
    <m/>
    <n v="3260"/>
    <n v="111127"/>
    <s v="J"/>
    <s v="S340 / AJUSTAR PLASTICOS  DE LODERAS DELANTERAS"/>
    <m/>
    <s v="HS829335"/>
    <s v="GUN772D"/>
    <s v="KYOHO TOYOTSU MEXICO"/>
    <s v="SIENNA"/>
    <x v="1"/>
    <d v="1899-12-30T13:15:00"/>
    <d v="1899-12-30T17:00:00"/>
    <s v="CEPE"/>
    <n v="2013"/>
  </r>
  <r>
    <x v="15"/>
    <x v="20"/>
    <m/>
    <n v="1899"/>
    <n v="110924"/>
    <s v="J"/>
    <s v="S10"/>
    <m/>
    <s v="N1331665"/>
    <s v="G000000"/>
    <s v="ASENCIO BAUTISTA HIPOLITO"/>
    <s v="HILUX"/>
    <x v="0"/>
    <d v="1899-12-30T15:00:00"/>
    <d v="1899-12-30T17:30:00"/>
    <s v="AC"/>
    <n v="2022"/>
  </r>
  <r>
    <x v="15"/>
    <x v="21"/>
    <m/>
    <n v="1899"/>
    <n v="111128"/>
    <s v="M"/>
    <s v="S50"/>
    <s v="SERV. MOVIL"/>
    <s v="L0001039"/>
    <s v="SP"/>
    <s v="TOYOTA MOTOR MANUFACTURING DE GUANAJUATO"/>
    <s v="TACOMA"/>
    <x v="3"/>
    <s v="SERV"/>
    <s v="MOV"/>
    <s v="CSN"/>
    <n v="2020"/>
  </r>
  <r>
    <x v="15"/>
    <x v="21"/>
    <m/>
    <n v="1899"/>
    <n v="111146"/>
    <s v="K"/>
    <s v="S90"/>
    <s v="EXPRESS"/>
    <s v="LK014817"/>
    <s v="UMK339F"/>
    <s v="RUIZ RUIZ ANGELICA"/>
    <s v="AVANZA"/>
    <x v="1"/>
    <d v="1899-12-30T16:00:00"/>
    <d v="1899-12-30T18:00:00"/>
    <s v="OMRG"/>
    <n v="2020"/>
  </r>
  <r>
    <x v="15"/>
    <x v="21"/>
    <m/>
    <n v="4060"/>
    <n v="111158"/>
    <s v="K"/>
    <s v="S60 / A Y B"/>
    <m/>
    <s v="K1154219"/>
    <s v="SP"/>
    <s v="RAMIREZ MENDEZ EZEQUIEL"/>
    <s v="YARIS R"/>
    <x v="2"/>
    <d v="1899-12-30T15:15:00"/>
    <d v="1899-12-30T18:00:00"/>
    <s v="GALC / TDGR"/>
    <n v="2019"/>
  </r>
  <r>
    <x v="15"/>
    <x v="32"/>
    <m/>
    <n v="1899"/>
    <n v="111129"/>
    <s v="M"/>
    <s v="S30"/>
    <s v="SERV. MOVIL"/>
    <s v="LM097524"/>
    <s v="SP"/>
    <s v="TOYOTA MOTOR MANUFACTURING DE GUANAJUATO"/>
    <s v="TACOMA"/>
    <x v="3"/>
    <s v="SERV"/>
    <s v="MOV"/>
    <s v="CSN"/>
    <n v="2020"/>
  </r>
  <r>
    <x v="15"/>
    <x v="32"/>
    <m/>
    <n v="754"/>
    <n v="111161"/>
    <s v="M"/>
    <s v="DIAG. RECHINIDO EN LLANTAS AL FRENAR"/>
    <m/>
    <s v="GW427623"/>
    <s v="GVF836C"/>
    <s v="CAMPOS AGUILAR MA GUADALUPE"/>
    <s v="RAV4"/>
    <x v="1"/>
    <d v="1899-12-30T16:00:00"/>
    <s v="DIAG"/>
    <s v="FTP / JOAM"/>
    <n v="2016"/>
  </r>
  <r>
    <x v="15"/>
    <x v="29"/>
    <m/>
    <n v="3260"/>
    <n v="111130"/>
    <s v="M"/>
    <s v="S60"/>
    <s v="SERV. MOVIL"/>
    <s v="L0001021"/>
    <s v="G000000"/>
    <s v="TOYOTA MOTOR MANUFACTURING DE GUANAJUATO"/>
    <s v="TACOMA"/>
    <x v="3"/>
    <s v="SERV"/>
    <s v="MOV"/>
    <s v="CSN"/>
    <n v="2020"/>
  </r>
  <r>
    <x v="15"/>
    <x v="30"/>
    <m/>
    <n v="5330"/>
    <n v="111137"/>
    <s v="M"/>
    <s v="S40"/>
    <s v="SERV. MOVIL"/>
    <s v="NP104490"/>
    <s v="F44BJL"/>
    <s v="TOYOTA MOTOR MANUFACTURING DE GUANAJUATO"/>
    <s v="COROLLA"/>
    <x v="3"/>
    <s v="SERV"/>
    <s v="MOV"/>
    <s v="CSN"/>
    <n v="2022"/>
  </r>
  <r>
    <x v="15"/>
    <x v="33"/>
    <m/>
    <n v="1899"/>
    <n v="111138"/>
    <s v="M"/>
    <s v="S70"/>
    <s v="SERV. MOVIL"/>
    <s v="LD052254"/>
    <s v="G000000"/>
    <s v="TOYOTA MOTOR MANUFACTURING DE GUANAJUATO"/>
    <s v="RAV419-"/>
    <x v="3"/>
    <s v="SERV"/>
    <s v="MOV"/>
    <s v="CSN"/>
    <n v="2020"/>
  </r>
  <r>
    <x v="15"/>
    <x v="34"/>
    <m/>
    <n v="3260"/>
    <s v="T-138407"/>
    <s v="M"/>
    <s v="S60"/>
    <s v="SERV. MOVIL"/>
    <s v="LD052519"/>
    <s v="H29BHG"/>
    <s v="TOYOTA MOTOR MANUFACTURING DE GUANAJUATO"/>
    <s v="RAV419-"/>
    <x v="3"/>
    <s v="SERV"/>
    <s v="MOV"/>
    <s v="CSN"/>
    <n v="2020"/>
  </r>
  <r>
    <x v="15"/>
    <x v="35"/>
    <m/>
    <n v="1899"/>
    <n v="111140"/>
    <s v="M"/>
    <s v="S10"/>
    <s v="SERV. MOVIL"/>
    <s v="NW212079"/>
    <s v="S23BMV"/>
    <s v="TOYOTA MOTOR MANUFACTURING DE GUANAJUATO"/>
    <s v="RAV4"/>
    <x v="3"/>
    <s v="SERV"/>
    <s v="MOV"/>
    <s v="CSN"/>
    <n v="2022"/>
  </r>
  <r>
    <x v="15"/>
    <x v="36"/>
    <m/>
    <n v="3260"/>
    <n v="111141"/>
    <s v="M"/>
    <s v="S20"/>
    <s v="SERV. MOVIL"/>
    <s v="NS540730"/>
    <s v="U77BJL"/>
    <s v="TOYOTA MOTOR MANUFACTURING DE GUANAJUATO"/>
    <s v="HIGHLANDER"/>
    <x v="3"/>
    <s v="SERV"/>
    <s v="MOV"/>
    <s v="CSN"/>
    <n v="2022"/>
  </r>
  <r>
    <x v="15"/>
    <x v="18"/>
    <m/>
    <n v="2653"/>
    <n v="111045"/>
    <s v="M"/>
    <s v="S310 / DIAG. PERILLA DE ACC NO FUNCIONA (SÓLO SE RECIBE)"/>
    <m/>
    <s v="BC646388"/>
    <s v="GXG582D"/>
    <s v="ORTIZ GARCIA ISMAEL"/>
    <s v="COROLLA"/>
    <x v="0"/>
    <s v="SOLO SE"/>
    <s v="RECIBE"/>
    <s v="FTP / JOAM"/>
    <n v="2011"/>
  </r>
  <r>
    <x v="16"/>
    <x v="0"/>
    <m/>
    <n v="2771"/>
    <n v="111046"/>
    <s v="K"/>
    <s v="S20 / COSTO EMPLEADO TOYOTA "/>
    <s v="EXPRESS"/>
    <s v="N1234189"/>
    <s v="GMJ039E"/>
    <s v="BATA RODRIGUEZ JESUS ADAN"/>
    <s v="YARIS"/>
    <x v="2"/>
    <d v="1899-12-30T08:30:00"/>
    <d v="1899-12-30T11:00:00"/>
    <s v="OMRG"/>
    <n v="2022"/>
  </r>
  <r>
    <x v="16"/>
    <x v="0"/>
    <m/>
    <n v="1899"/>
    <n v="111060"/>
    <s v="K"/>
    <s v="S110"/>
    <m/>
    <s v="GU538749"/>
    <s v="GXS006B"/>
    <s v="MACIAS ALVAREZ MA. LUCIA"/>
    <s v="CAMRY"/>
    <x v="0"/>
    <d v="1899-12-30T08:30:00"/>
    <d v="1899-12-30T12:00:00"/>
    <s v="AC"/>
    <n v="2016"/>
  </r>
  <r>
    <x v="16"/>
    <x v="0"/>
    <m/>
    <n v="5330"/>
    <n v="111098"/>
    <s v="I"/>
    <s v="S40"/>
    <m/>
    <s v="L1639488"/>
    <s v="67L173"/>
    <s v="JUAREZ RAMIREZ MARIA CRISTINA"/>
    <s v="PRIUS C"/>
    <x v="3"/>
    <d v="1899-12-30T08:15:00"/>
    <d v="1899-12-30T11:00:00"/>
    <s v="CAAA"/>
    <n v="2020"/>
  </r>
  <r>
    <x v="16"/>
    <x v="1"/>
    <m/>
    <n v="5330"/>
    <n v="111120"/>
    <s v="K"/>
    <s v="S40"/>
    <s v="EXPRESS"/>
    <s v="N0065380"/>
    <s v="GD1762D"/>
    <s v="EXPOR SAN ANTONIO SA DE CV"/>
    <s v="HILUXD"/>
    <x v="2"/>
    <d v="1899-12-30T08:45:00"/>
    <d v="1899-12-30T12:00:00"/>
    <s v="OMRG  "/>
    <n v="2022"/>
  </r>
  <r>
    <x v="16"/>
    <x v="1"/>
    <m/>
    <n v="0"/>
    <n v="111180"/>
    <s v="K"/>
    <s v="REM. DISCOS, BALEROS Y BALATAS DELANTERAS"/>
    <m/>
    <s v="MK012968"/>
    <s v="PEF2963"/>
    <s v="RAMIREZ AVALOS HUMBERTO FAVIO"/>
    <s v="AVANZA"/>
    <x v="1"/>
    <d v="1899-12-30T08:30:00"/>
    <d v="1899-12-30T18:00:00"/>
    <s v="CEPE"/>
    <n v="2021"/>
  </r>
  <r>
    <x v="16"/>
    <x v="2"/>
    <m/>
    <n v="2699"/>
    <n v="111078"/>
    <s v="I"/>
    <s v="S70 / A+B"/>
    <m/>
    <s v="N1323522"/>
    <s v="SU6068B"/>
    <s v="AGRO QUERETANA, S. DE R.L. DE C.V."/>
    <s v="HILUX"/>
    <x v="1"/>
    <d v="1899-12-30T09:00:00"/>
    <d v="1899-12-30T11:30:00"/>
    <s v="AC/ TDGR"/>
    <n v="2022"/>
  </r>
  <r>
    <x v="16"/>
    <x v="2"/>
    <m/>
    <n v="1899"/>
    <n v="111139"/>
    <s v="J"/>
    <s v="S30"/>
    <m/>
    <s v="N1240630"/>
    <s v="GNP376E"/>
    <s v="DISTRIBUIDORA DE MEDICAMENTOS GENERICOS SA"/>
    <s v="YARIS"/>
    <x v="0"/>
    <d v="1899-12-30T08:45:00"/>
    <d v="1899-12-30T11:30:00"/>
    <s v="GLAC"/>
    <n v="2022"/>
  </r>
  <r>
    <x v="16"/>
    <x v="8"/>
    <m/>
    <n v="5330"/>
    <n v="111202"/>
    <s v="K"/>
    <s v="S40"/>
    <s v="EXPRESS"/>
    <s v="H1045322"/>
    <s v="GGA420E"/>
    <s v="ORTIZ VEGA INDRA "/>
    <s v="YARIS"/>
    <x v="2"/>
    <d v="1899-12-30T09:30:00"/>
    <d v="1899-12-30T13:00:00"/>
    <s v="OMRG"/>
    <n v="2017"/>
  </r>
  <r>
    <x v="16"/>
    <x v="8"/>
    <m/>
    <n v="3260"/>
    <n v="111199"/>
    <s v="J"/>
    <s v="S20"/>
    <m/>
    <s v="M0424271"/>
    <s v="GS4541C"/>
    <s v="AVILA PEÑA RICARDO"/>
    <s v="HILUX"/>
    <x v="0"/>
    <d v="1899-12-30T09:00:00"/>
    <d v="1899-12-30T11:45:00"/>
    <s v="TDGR"/>
    <n v="2021"/>
  </r>
  <r>
    <x v="16"/>
    <x v="3"/>
    <m/>
    <n v="0"/>
    <s v="I-140118"/>
    <s v="K"/>
    <s v="PUL. Y ENCE."/>
    <m/>
    <s v="AR057398"/>
    <s v="GYR133D"/>
    <s v="ARGUELLO AVENDAÑO CARLOS ARTURO"/>
    <s v="SEAT"/>
    <x v="1"/>
    <d v="1899-12-30T09:30:00"/>
    <d v="1899-12-30T13:00:00"/>
    <m/>
    <n v="2010"/>
  </r>
  <r>
    <x v="16"/>
    <x v="3"/>
    <m/>
    <n v="754"/>
    <n v="111188"/>
    <s v="I"/>
    <s v="DIAG. TESTIGO PRESION NEUMATICOS "/>
    <m/>
    <s v="P0006318"/>
    <s v="SP"/>
    <s v="ABOYTES ENRIQUEZ LAURA PATRICIA"/>
    <s v="YARIS"/>
    <x v="0"/>
    <d v="1899-12-30T10:00:00"/>
    <s v="DIAG."/>
    <s v="FTP / JOAM"/>
    <n v="2023"/>
  </r>
  <r>
    <x v="16"/>
    <x v="3"/>
    <m/>
    <n v="1899"/>
    <n v="111191"/>
    <s v="J"/>
    <s v="S30"/>
    <m/>
    <s v="MS037495"/>
    <s v="67L112"/>
    <s v="PACHECO TRANSREFRIGERADOS Y LOGISTICA"/>
    <s v="SIENNA"/>
    <x v="2"/>
    <d v="1899-12-30T09:30:00"/>
    <d v="1899-12-30T12:00:00"/>
    <s v="CAAA"/>
    <n v="2021"/>
  </r>
  <r>
    <x v="16"/>
    <x v="4"/>
    <m/>
    <n v="6599"/>
    <n v="111095"/>
    <s v="J"/>
    <s v="S160"/>
    <s v="EXPRESS"/>
    <s v="HP711167"/>
    <s v="UMS119E"/>
    <s v="BANCO DEL BAJIO SA"/>
    <s v="COROLLA"/>
    <x v="0"/>
    <d v="1899-12-30T10:15:00"/>
    <d v="1899-12-30T13:30:00"/>
    <s v="OMRG"/>
    <n v="2017"/>
  </r>
  <r>
    <x v="16"/>
    <x v="4"/>
    <m/>
    <n v="3260"/>
    <n v="111101"/>
    <s v="M"/>
    <s v="S220 / DIAG. SE APAGA Y PRENDEN LOS TESTIGOS AL CIRCULAR / S220"/>
    <s v="EXPRESS"/>
    <s v="BC698889"/>
    <s v="UNL004D"/>
    <s v="CORTES FLORES IRMA"/>
    <s v="COROLLA"/>
    <x v="1"/>
    <d v="1899-12-30T09:45:00"/>
    <s v="DIAG. "/>
    <s v="OMRG / GLAC / JOAM"/>
    <n v="2011"/>
  </r>
  <r>
    <x v="16"/>
    <x v="4"/>
    <m/>
    <n v="6599"/>
    <n v="111115"/>
    <s v="I"/>
    <s v="S160"/>
    <s v="MOVIL SMA"/>
    <s v="K0266136"/>
    <s v="SP"/>
    <s v="COMERCIALIZADORA AGROSAG BAJA"/>
    <s v="HILUX"/>
    <x v="3"/>
    <s v="SERV."/>
    <s v="MOVIL"/>
    <s v="CSN"/>
    <n v="2019"/>
  </r>
  <r>
    <x v="16"/>
    <x v="14"/>
    <m/>
    <n v="3260"/>
    <n v="111117"/>
    <s v="I"/>
    <s v="S140"/>
    <s v="MOVIL SMA"/>
    <s v="M1316741"/>
    <s v="SP"/>
    <s v="COMERCIALIZADORA AGROSAG BAJA"/>
    <s v="HILUX"/>
    <x v="3"/>
    <s v="SERV."/>
    <s v="MOVIL"/>
    <s v="CSN"/>
    <n v="2021"/>
  </r>
  <r>
    <x v="16"/>
    <x v="5"/>
    <m/>
    <n v="754"/>
    <n v="111109"/>
    <s v="K"/>
    <s v="DIAG. TESTIGO PRESION NEUMATICOS "/>
    <m/>
    <s v="KD004146"/>
    <s v="GLB115D"/>
    <s v="TOYOTETSU DE MEXICO SA DE CV"/>
    <s v="RAV419-"/>
    <x v="2"/>
    <d v="1899-12-30T12:00:00"/>
    <s v="DIAG. "/>
    <s v="GLAC / JOAM"/>
    <n v="2019"/>
  </r>
  <r>
    <x v="16"/>
    <x v="5"/>
    <m/>
    <n v="3699"/>
    <n v="111155"/>
    <s v="M"/>
    <s v="S110 / LAVADO VESTIDURAS"/>
    <m/>
    <s v="JK021273"/>
    <s v="GYX793B"/>
    <s v="ARELLANO RODRIGUEZ MARIA GUADALUPE"/>
    <s v="AVANZA"/>
    <x v="0"/>
    <d v="1899-12-30T10:15:00"/>
    <d v="1899-12-30T14:00:00"/>
    <s v="AC"/>
    <n v="2018"/>
  </r>
  <r>
    <x v="16"/>
    <x v="26"/>
    <m/>
    <n v="2699"/>
    <n v="111196"/>
    <s v="J"/>
    <s v="S190 / A+B"/>
    <m/>
    <s v="L3108521"/>
    <s v="65L645"/>
    <s v="MARQUESADA CELULAR S. DE R.L. DE C.V."/>
    <s v="PRIUS16-"/>
    <x v="0"/>
    <d v="1899-12-30T11:00:00"/>
    <d v="1899-12-30T14:00:00"/>
    <s v="TDGR"/>
    <n v="2020"/>
  </r>
  <r>
    <x v="16"/>
    <x v="6"/>
    <m/>
    <n v="5330"/>
    <n v="110962"/>
    <s v="K"/>
    <s v="S40"/>
    <s v="MOVIL SMA"/>
    <s v="LJ034477"/>
    <s v="GRP003D"/>
    <s v="LOPEZ PEREZ JAVIER ADAN"/>
    <s v="RAV419-"/>
    <x v="3"/>
    <s v="SERV."/>
    <m/>
    <s v="CSN"/>
    <n v="2020"/>
  </r>
  <r>
    <x v="16"/>
    <x v="6"/>
    <m/>
    <n v="5330"/>
    <n v="111179"/>
    <s v="M"/>
    <s v="S40"/>
    <s v="EXPRESS"/>
    <s v="N0426263"/>
    <s v="GB9946D"/>
    <s v="HILOS Y RAFIAS SAN JOSE SA DE CV"/>
    <s v="HILUX"/>
    <x v="1"/>
    <d v="1899-12-30T10:45:00"/>
    <d v="1899-12-30T13:00:00"/>
    <s v="OMRG"/>
    <n v="2022"/>
  </r>
  <r>
    <x v="16"/>
    <x v="31"/>
    <m/>
    <n v="3260"/>
    <n v="111142"/>
    <s v="I"/>
    <s v="S180"/>
    <m/>
    <s v="L0007199"/>
    <s v="GU3292A"/>
    <s v="AGRIJIUSA SPR DE RL DE CV"/>
    <s v="HILUX"/>
    <x v="1"/>
    <d v="1899-12-30T11:00:00"/>
    <d v="1899-12-30T13:00:00"/>
    <s v="AC"/>
    <n v="2020"/>
  </r>
  <r>
    <x v="16"/>
    <x v="10"/>
    <m/>
    <n v="1899"/>
    <n v="110979"/>
    <s v="I"/>
    <s v="S130"/>
    <s v="MOVIL SMA"/>
    <s v="GP369104"/>
    <s v="GHY270D"/>
    <s v="RIVERA GOMEZ BERENICE"/>
    <s v="COROLLA"/>
    <x v="3"/>
    <s v="SERV."/>
    <m/>
    <s v="CSN"/>
    <n v="2016"/>
  </r>
  <r>
    <x v="16"/>
    <x v="10"/>
    <m/>
    <n v="5330"/>
    <s v="S-136523"/>
    <s v="K"/>
    <s v="S40"/>
    <m/>
    <s v="K6199752"/>
    <s v="GPU990D"/>
    <s v="GRUPO FOBOVA JUVENTINO ROSAS S.A. DE C.V."/>
    <s v="HIACE"/>
    <x v="0"/>
    <d v="1899-12-30T11:00:00"/>
    <d v="1899-12-30T15:00:00"/>
    <s v="CAAA"/>
    <n v="2019"/>
  </r>
  <r>
    <x v="16"/>
    <x v="11"/>
    <m/>
    <n v="1899"/>
    <n v="111176"/>
    <s v="M"/>
    <s v="S30"/>
    <s v="EXPRESS"/>
    <s v="KJ015414"/>
    <s v="65L431"/>
    <s v="PLAZA ALMANZA J ANTONIO"/>
    <s v="RAV4 HV"/>
    <x v="1"/>
    <d v="1899-12-30T11:45:00"/>
    <d v="1899-12-30T14:00:00"/>
    <s v="OMRG"/>
    <n v="2019"/>
  </r>
  <r>
    <x v="16"/>
    <x v="11"/>
    <m/>
    <n v="2653"/>
    <n v="111186"/>
    <s v="J"/>
    <s v="S90 / DIAG. TESTIGO DE ABS ENCENDIDO"/>
    <m/>
    <s v="LS022471"/>
    <s v="GVG006E"/>
    <s v="ALONSO JARAMILLO MARIA DE JESUS"/>
    <s v="SIENNA"/>
    <x v="2"/>
    <d v="1899-12-30T12:00:00"/>
    <s v="DIAG."/>
    <s v="FTP / JOAM / AC"/>
    <n v="2020"/>
  </r>
  <r>
    <x v="16"/>
    <x v="11"/>
    <m/>
    <n v="1899"/>
    <n v="111189"/>
    <s v="M"/>
    <s v="S10"/>
    <s v="MOVIL SMA"/>
    <s v="PT108545"/>
    <s v="JX92784"/>
    <s v="JARDON SANCHEZ VICTOR EDUARDO"/>
    <s v="TACOMA"/>
    <x v="3"/>
    <s v="SERV."/>
    <m/>
    <s v="CSN"/>
    <n v="2023"/>
  </r>
  <r>
    <x v="16"/>
    <x v="12"/>
    <m/>
    <n v="1614.15"/>
    <n v="111054"/>
    <s v="M"/>
    <s v="S30 / COSTO EMPLEADO TOYOTA"/>
    <s v="EXPRESS"/>
    <s v="MJ035240"/>
    <s v="UMP884F"/>
    <s v="NUÑEZ MARMOLEJO ALEJANDRO"/>
    <s v="COROLLA HV"/>
    <x v="1"/>
    <d v="1899-12-30T12:15:00"/>
    <d v="1899-12-30T17:00:00"/>
    <s v="OMRG"/>
    <n v="2021"/>
  </r>
  <r>
    <x v="16"/>
    <x v="12"/>
    <m/>
    <n v="1899"/>
    <n v="111123"/>
    <s v="J"/>
    <s v="S110"/>
    <s v="MOVIL SMA"/>
    <s v="G0168743"/>
    <s v="GA7619C"/>
    <s v="GARCIA JAQUELINE"/>
    <s v="HILUX"/>
    <x v="3"/>
    <s v="SERV."/>
    <m/>
    <s v="CSN"/>
    <n v="2016"/>
  </r>
  <r>
    <x v="16"/>
    <x v="12"/>
    <m/>
    <n v="1899"/>
    <n v="111194"/>
    <s v="K"/>
    <s v="S30"/>
    <s v="EXPRESS"/>
    <s v="MK021435"/>
    <s v="GMZ964E"/>
    <s v="MARTHA RAMIREZ ZAMUDIO"/>
    <s v="AVANZA"/>
    <x v="2"/>
    <d v="1899-12-30T13:00:00"/>
    <d v="1899-12-30T17:00:00"/>
    <s v="OMRG"/>
    <n v="2021"/>
  </r>
  <r>
    <x v="16"/>
    <x v="15"/>
    <m/>
    <n v="1899"/>
    <n v="111185"/>
    <s v="I"/>
    <s v="S10"/>
    <s v="MOVIL SMA"/>
    <s v="N1253942"/>
    <s v="SP"/>
    <s v="VERA HERNANDEZ JUAN CARLOS"/>
    <s v="YARIS"/>
    <x v="3"/>
    <s v="SERV."/>
    <s v="MOVIL"/>
    <s v="CSN"/>
    <n v="2022"/>
  </r>
  <r>
    <x v="16"/>
    <x v="15"/>
    <m/>
    <n v="2699"/>
    <n v="111198"/>
    <s v="M"/>
    <s v="S30 / REMP. FILTRO AC  / REMP FILTRO IRE MOTOR / A+B"/>
    <m/>
    <s v="N1328426"/>
    <s v="GS7526C"/>
    <s v="AGRO QUERETANA, S. DE R.L. DE C.V."/>
    <s v="HILUX"/>
    <x v="1"/>
    <d v="1899-12-30T12:45:00"/>
    <d v="1899-12-30T17:30:00"/>
    <s v="AC / TDGR"/>
    <n v="2022"/>
  </r>
  <r>
    <x v="16"/>
    <x v="13"/>
    <m/>
    <n v="2653"/>
    <n v="111106"/>
    <s v="M"/>
    <s v="S190 / DIAG. LLANTA TRACERA IZQ"/>
    <s v="EXPRESS"/>
    <s v="CL039941"/>
    <s v="GDX963D"/>
    <s v="PINEDA MENDOZA JUAN JOSE"/>
    <s v="YARIS"/>
    <x v="2"/>
    <d v="1899-12-30T15:00:00"/>
    <s v="DIAG."/>
    <s v="GLAC / JOAM / OMRG"/>
    <n v="2012"/>
  </r>
  <r>
    <x v="16"/>
    <x v="21"/>
    <m/>
    <n v="3260"/>
    <n v="111004"/>
    <s v="J"/>
    <s v="S20"/>
    <m/>
    <s v="N1325404"/>
    <s v="GB4783D"/>
    <s v="ACUÑA DAVALOS FRANCISCO ESTEBAN"/>
    <s v="HILUX"/>
    <x v="0"/>
    <d v="1899-12-30T15:15:00"/>
    <d v="1899-12-30T18:00:00"/>
    <s v="CAAA"/>
    <n v="2022"/>
  </r>
  <r>
    <x v="17"/>
    <x v="0"/>
    <m/>
    <n v="6599"/>
    <n v="110912"/>
    <s v="J"/>
    <s v="S80"/>
    <m/>
    <s v="KK004107"/>
    <s v="GVW941B"/>
    <s v="MARTINEZ SANCHEZ ARACELI"/>
    <s v="AVANZA"/>
    <x v="0"/>
    <d v="1899-12-30T08:15:00"/>
    <d v="1899-12-30T11:00:00"/>
    <s v="FTP"/>
    <n v="2019"/>
  </r>
  <r>
    <x v="17"/>
    <x v="0"/>
    <m/>
    <n v="3260"/>
    <n v="110959"/>
    <s v="I"/>
    <s v="S140"/>
    <s v="EXPRESS"/>
    <s v="GY109401"/>
    <s v="GWL052B"/>
    <s v="ROJAS ESPITIA ERNESTO"/>
    <s v="YARIS R"/>
    <x v="1"/>
    <d v="1899-12-30T08:15:00"/>
    <d v="1899-12-30T10:30:00"/>
    <s v="OMRG"/>
    <n v="2016"/>
  </r>
  <r>
    <x v="17"/>
    <x v="0"/>
    <m/>
    <n v="3260"/>
    <n v="110907"/>
    <s v="K"/>
    <s v="S60_x000a_ACTIVACION DE APLICACIÓN MAPS (GPS)"/>
    <m/>
    <s v="LJ023625"/>
    <s v="66L139"/>
    <s v="TOVAR LERMA CUTBERTO"/>
    <s v="COROLLA"/>
    <x v="2"/>
    <d v="1899-12-30T08:15:00"/>
    <d v="1899-12-30T11:00:00"/>
    <s v="CSN"/>
    <n v="2020"/>
  </r>
  <r>
    <x v="17"/>
    <x v="1"/>
    <m/>
    <n v="3260"/>
    <n v="110908"/>
    <s v="K"/>
    <s v="S20_x000a_ACTIVACION APLICACIÓN MAPS (GPS)_x000a_INSTA.PELICULA DE SEGURIDAD"/>
    <m/>
    <s v="N3167184"/>
    <s v="67L868"/>
    <s v="TOVAR LERMA CUTBERTO"/>
    <s v="PRIUS16-"/>
    <x v="2"/>
    <d v="1899-12-30T08:30:00"/>
    <d v="1899-12-30T11:00:00"/>
    <s v="CEPE"/>
    <n v="2022"/>
  </r>
  <r>
    <x v="17"/>
    <x v="1"/>
    <m/>
    <n v="1899"/>
    <n v="111122"/>
    <s v="K"/>
    <s v="S10"/>
    <s v="EXPRESS"/>
    <s v="N1252980"/>
    <s v="SPN000"/>
    <s v="GOMEZ PORTUGAL OLIVEROS ESTEFANIA"/>
    <s v="YARIS"/>
    <x v="0"/>
    <d v="1899-12-30T08:50:00"/>
    <d v="1899-12-30T11:00:00"/>
    <s v="CEPE"/>
    <n v="2022"/>
  </r>
  <r>
    <x v="17"/>
    <x v="2"/>
    <m/>
    <n v="1899"/>
    <n v="111044"/>
    <s v="J"/>
    <s v="S50"/>
    <m/>
    <s v="K1621131"/>
    <s v="67L629"/>
    <s v="LEAL TAMAYO CARLOS"/>
    <s v="PRIUS C"/>
    <x v="0"/>
    <d v="1899-12-30T09:00:00"/>
    <d v="1899-12-30T12:00:00"/>
    <s v="TDGR"/>
    <n v="2019"/>
  </r>
  <r>
    <x v="17"/>
    <x v="2"/>
    <m/>
    <n v="1899"/>
    <n v="111205"/>
    <s v="K"/>
    <s v="S70"/>
    <s v="EXPRESS"/>
    <s v="J1136725"/>
    <s v="G12AYP"/>
    <s v="YOKOYAMA HAYASHI SATORU"/>
    <s v="YARIS"/>
    <x v="2"/>
    <d v="1899-12-30T09:30:00"/>
    <d v="1899-12-30T12:00:00"/>
    <s v="OMRG"/>
    <n v="2018"/>
  </r>
  <r>
    <x v="17"/>
    <x v="2"/>
    <m/>
    <n v="1899"/>
    <n v="111088"/>
    <s v="M"/>
    <s v="S110"/>
    <s v="EXPRESS"/>
    <s v="7C666236"/>
    <s v="GMB112C"/>
    <s v="CADENAS CAMPOS JORGE"/>
    <s v="MATRIX"/>
    <x v="1"/>
    <d v="1899-12-30T09:00:00"/>
    <d v="1899-12-30T11:00:00"/>
    <s v="OMRG"/>
    <n v="2007"/>
  </r>
  <r>
    <x v="17"/>
    <x v="8"/>
    <m/>
    <n v="0"/>
    <n v="111089"/>
    <s v="M"/>
    <s v="CAMPAÑA K0Q: INSTA DE LA BOLSA DE AIRE DEL PASAJERO "/>
    <s v="CAMPAÑA"/>
    <s v="7C666236"/>
    <s v="GMB112C"/>
    <s v="CADENAS CAMPOS JORGE"/>
    <s v="MATRIX"/>
    <x v="1"/>
    <d v="1899-12-30T11:15:00"/>
    <d v="1899-12-30T14:00:00"/>
    <s v="FTP"/>
    <n v="2007"/>
  </r>
  <r>
    <x v="17"/>
    <x v="8"/>
    <m/>
    <n v="5140"/>
    <n v="111152"/>
    <s v="M"/>
    <s v="S100"/>
    <s v="EXPRESS"/>
    <s v="L0007033"/>
    <m/>
    <s v="IDEAS Y PLANEACION EN CONSTRUCCION"/>
    <s v="HILUX"/>
    <x v="2"/>
    <d v="1899-12-30T11:15:00"/>
    <d v="1899-12-30T13:45:00"/>
    <s v="OMRG"/>
    <n v="2020"/>
  </r>
  <r>
    <x v="17"/>
    <x v="3"/>
    <m/>
    <n v="1899"/>
    <n v="110913"/>
    <s v="K"/>
    <s v="S90"/>
    <m/>
    <s v="GP366479"/>
    <s v="GNJ737C"/>
    <s v="GUTIERREZ MORENO GABRIELA"/>
    <s v="COROLLA"/>
    <x v="2"/>
    <d v="1899-12-30T09:15:00"/>
    <d v="1899-12-30T11:00:00"/>
    <s v="CSN"/>
    <n v="2016"/>
  </r>
  <r>
    <x v="17"/>
    <x v="3"/>
    <m/>
    <n v="1899"/>
    <n v="111242"/>
    <s v="M"/>
    <s v="S50"/>
    <m/>
    <s v="M1211608"/>
    <s v="GJM389D"/>
    <s v="VALIENTE MARTINEZ JOSE GERARDO"/>
    <s v="YARIS"/>
    <x v="1"/>
    <d v="1899-12-30T11:00:00"/>
    <d v="1899-12-30T14:00:00"/>
    <s v="TDGR"/>
    <n v="2021"/>
  </r>
  <r>
    <x v="17"/>
    <x v="3"/>
    <m/>
    <n v="0"/>
    <n v="111154"/>
    <s v="M"/>
    <s v="INSTA.DESCANZA BRAZOS (DPOK)"/>
    <m/>
    <s v="NJ018352"/>
    <s v="SP12345"/>
    <s v="URIBE DERRAMADERO IVONNE ANDREA"/>
    <s v="RAIZE"/>
    <x v="0"/>
    <d v="1899-12-30T12:15:00"/>
    <d v="1899-12-30T14:00:00"/>
    <s v="FTP"/>
    <n v="2022"/>
  </r>
  <r>
    <x v="17"/>
    <x v="4"/>
    <m/>
    <n v="0"/>
    <n v="110946"/>
    <s v="M"/>
    <s v="CAMPAÑA 22TA03: ACTUALIZACION SOFWARE"/>
    <s v="CAMPAÑA"/>
    <s v="NU052020"/>
    <s v="68L292"/>
    <s v="DEANDA CADENA PATRICIA"/>
    <s v="RAV4 HV"/>
    <x v="1"/>
    <d v="1899-12-30T10:15:00"/>
    <d v="1899-12-30T14:00:00"/>
    <s v="FTP"/>
    <n v="2022"/>
  </r>
  <r>
    <x v="17"/>
    <x v="4"/>
    <m/>
    <n v="1899"/>
    <n v="110982"/>
    <s v="J"/>
    <s v="S70"/>
    <m/>
    <s v="LP034309"/>
    <s v="GWW965B"/>
    <s v="REYES MAXIMIANO EDGAR"/>
    <s v="COROLLA"/>
    <x v="0"/>
    <d v="1899-12-30T10:00:00"/>
    <d v="1899-12-30T14:00:00"/>
    <s v="TDGR"/>
    <n v="2020"/>
  </r>
  <r>
    <x v="17"/>
    <x v="5"/>
    <m/>
    <n v="5330"/>
    <n v="110975"/>
    <s v="K"/>
    <s v="S120"/>
    <s v="EXPRESS"/>
    <s v="EP092873"/>
    <s v="GYK674B"/>
    <s v="ALMANZA LEON FRANCISCO JAVIER"/>
    <s v="COROLLA"/>
    <x v="1"/>
    <d v="1899-12-30T10:30:00"/>
    <d v="1899-12-30T14:00:00"/>
    <s v="CEPE"/>
    <n v="2014"/>
  </r>
  <r>
    <x v="17"/>
    <x v="5"/>
    <m/>
    <n v="2699"/>
    <n v="111013"/>
    <s v="K"/>
    <s v="S50_x000a_Alineacion_x000a_Balanceo"/>
    <m/>
    <s v="J1096196"/>
    <s v="GRS537C"/>
    <s v="GARCIA JUAREZ LILIANA"/>
    <s v="YARIS"/>
    <x v="0"/>
    <d v="1899-12-30T10:30:00"/>
    <d v="1899-12-30T14:00:00"/>
    <s v="CEPE / TDGR"/>
    <n v="2018"/>
  </r>
  <r>
    <x v="17"/>
    <x v="5"/>
    <m/>
    <n v="0"/>
    <n v="111082"/>
    <s v="I"/>
    <s v="CAMPAÑA 20TA03: INSTA. KIT ARNES DE BOLSAS AIRE"/>
    <s v="CAMPAÑA"/>
    <s v="FP211271"/>
    <s v="SP"/>
    <s v="ESTEBAN ONTIVEROS CANTERO"/>
    <s v="COROLLA"/>
    <x v="2"/>
    <d v="1899-12-30T10:15:00"/>
    <d v="1899-12-30T13:00:00"/>
    <s v="CSN"/>
    <n v="2015"/>
  </r>
  <r>
    <x v="17"/>
    <x v="6"/>
    <m/>
    <n v="1899"/>
    <n v="111113"/>
    <s v="J"/>
    <s v="S110"/>
    <s v="EXPRESS"/>
    <s v="JS906776"/>
    <s v="G000000"/>
    <s v="ARREDONDO MALDONADO LUIS ISRAEL"/>
    <s v="SIENNA"/>
    <x v="1"/>
    <d v="1899-12-30T11:50:00"/>
    <d v="1899-12-30T14:00:00"/>
    <s v="OMRG"/>
    <n v="2018"/>
  </r>
  <r>
    <x v="17"/>
    <x v="6"/>
    <m/>
    <n v="3260"/>
    <n v="111177"/>
    <s v="J"/>
    <s v="S20"/>
    <s v="EXPRESS"/>
    <s v="N1420479"/>
    <s v="GU3007C"/>
    <s v="FITORGANICA SA DE CV"/>
    <s v="HILUX"/>
    <x v="0"/>
    <d v="1899-12-30T11:30:00"/>
    <d v="1899-12-30T14:00:00"/>
    <s v="OMRG"/>
    <n v="2022"/>
  </r>
  <r>
    <x v="17"/>
    <x v="6"/>
    <m/>
    <n v="3240"/>
    <n v="111231"/>
    <s v="K"/>
    <s v="S140"/>
    <m/>
    <s v="G0243510"/>
    <s v="GC0114D"/>
    <s v="CAMACHO GAMEZ JORGE ESAU"/>
    <s v="HILUX"/>
    <x v="2"/>
    <d v="1899-12-30T11:10:00"/>
    <d v="1899-12-30T14:00:00"/>
    <s v="CEPE"/>
    <n v="2016"/>
  </r>
  <r>
    <x v="17"/>
    <x v="10"/>
    <m/>
    <n v="0"/>
    <n v="111061"/>
    <s v="M"/>
    <s v="INSTA.CATALIZADOR (DPOK)"/>
    <m/>
    <s v="H0247335"/>
    <s v="GR34928"/>
    <s v="GARCIA OLALDE MA AUXILIO"/>
    <s v="HILUX"/>
    <x v="1"/>
    <d v="1899-12-30T11:15:00"/>
    <d v="1899-12-30T14:00:00"/>
    <s v="CSN"/>
    <n v="2017"/>
  </r>
  <r>
    <x v="17"/>
    <x v="10"/>
    <m/>
    <n v="1899"/>
    <n v="111119"/>
    <s v="J"/>
    <s v="S270"/>
    <s v="EXPRESS"/>
    <n v="75066045"/>
    <s v="GPR226E"/>
    <s v="GARCIA GALVAN ALFREDO"/>
    <s v="YARIS"/>
    <x v="2"/>
    <d v="1899-12-30T12:15:00"/>
    <d v="1899-12-30T14:00:00"/>
    <s v="OMRG"/>
    <n v="2007"/>
  </r>
  <r>
    <x v="17"/>
    <x v="10"/>
    <m/>
    <n v="1899"/>
    <n v="111165"/>
    <s v="I"/>
    <s v="S70"/>
    <s v="EXPRESS"/>
    <s v="H1091656"/>
    <s v="G000000"/>
    <s v="ARAMBURO PACHECO ANA CRISTINA"/>
    <s v="YARIS"/>
    <x v="0"/>
    <d v="1899-12-30T12:45:00"/>
    <d v="1899-12-30T14:00:00"/>
    <s v="OMRG"/>
    <n v="2017"/>
  </r>
  <r>
    <x v="17"/>
    <x v="11"/>
    <m/>
    <n v="1899"/>
    <n v="111008"/>
    <s v="J"/>
    <s v="S50"/>
    <m/>
    <s v="MP072459"/>
    <s v="GYA211D"/>
    <s v="REGALADO SANCHEZ JULIO CESAR"/>
    <s v="COROLLA"/>
    <x v="1"/>
    <d v="1899-12-30T11:45:00"/>
    <d v="1899-12-30T14:00:00"/>
    <s v="CEPE"/>
    <n v="2021"/>
  </r>
  <r>
    <x v="18"/>
    <x v="0"/>
    <m/>
    <n v="0"/>
    <n v="110984"/>
    <s v="M"/>
    <s v="CAMBIO DE CALAVERA (DPOK)"/>
    <m/>
    <s v="K1165866"/>
    <s v="GRC060D"/>
    <s v="MARTINEZ ZARATE EDUARDO"/>
    <s v="YARIS"/>
    <x v="1"/>
    <d v="1899-12-30T08:15:00"/>
    <d v="1899-12-30T10:45:00"/>
    <s v="GALC"/>
    <n v="2019"/>
  </r>
  <r>
    <x v="18"/>
    <x v="0"/>
    <m/>
    <n v="6599"/>
    <n v="111162"/>
    <s v="K"/>
    <s v="S80"/>
    <s v="MAYOR"/>
    <s v="M0424231"/>
    <s v="GN1226C"/>
    <s v="AGROSERVICIOS NIETO"/>
    <s v="HILUX"/>
    <x v="0"/>
    <d v="1899-12-30T08:15:00"/>
    <d v="1899-12-30T16:00:00"/>
    <s v="AC"/>
    <n v="2021"/>
  </r>
  <r>
    <x v="18"/>
    <x v="0"/>
    <m/>
    <n v="3260"/>
    <n v="111192"/>
    <s v="I"/>
    <s v="S140"/>
    <s v="EXPRESS"/>
    <s v="LK005899"/>
    <s v="GWB783D"/>
    <s v="TRRI SA DE CV"/>
    <s v="AVANZA"/>
    <x v="2"/>
    <d v="1899-12-30T08:30:00"/>
    <d v="1899-12-30T11:00:00"/>
    <s v="OMRG"/>
    <n v="2020"/>
  </r>
  <r>
    <x v="18"/>
    <x v="1"/>
    <m/>
    <n v="0"/>
    <n v="111214"/>
    <s v="K"/>
    <s v="INSTA.CACAHUATES (DPOK)_x000a_ALINEACION"/>
    <m/>
    <s v="G1441897"/>
    <s v="ULU092H"/>
    <s v="VERA MORAN ANA ESTELA"/>
    <s v="YARIS"/>
    <x v="0"/>
    <d v="1899-12-30T08:30:00"/>
    <d v="1899-12-30T15:45:00"/>
    <s v="CEPE / TIERRY"/>
    <n v="2016"/>
  </r>
  <r>
    <x v="18"/>
    <x v="1"/>
    <m/>
    <n v="1899"/>
    <n v="111215"/>
    <s v="K"/>
    <s v="S70"/>
    <s v="EXPRESS"/>
    <s v="MP148698"/>
    <s v="GKF289C"/>
    <s v="MANRIQUEZ GONZALEZ JORGE ALEJANDRO"/>
    <s v="COROLLA"/>
    <x v="2"/>
    <d v="1899-12-30T08:30:00"/>
    <d v="1899-12-30T14:00:00"/>
    <s v="OMRG"/>
    <n v="2021"/>
  </r>
  <r>
    <x v="18"/>
    <x v="1"/>
    <m/>
    <n v="3260"/>
    <n v="111216"/>
    <s v="K"/>
    <s v="S20"/>
    <m/>
    <s v="NW196496"/>
    <s v="GPR435E"/>
    <s v="LOYOLA ROSAS MA. INES NORMA"/>
    <s v="RAV419-"/>
    <x v="1"/>
    <d v="1899-12-30T08:30:00"/>
    <d v="1899-12-30T15:00:00"/>
    <s v="CAAA"/>
    <n v="2022"/>
  </r>
  <r>
    <x v="18"/>
    <x v="2"/>
    <m/>
    <n v="0"/>
    <n v="111097"/>
    <s v="M"/>
    <s v="DIAG.NO SUENAN LAS BOCINAS TRASERAS"/>
    <m/>
    <s v="MT029077"/>
    <s v="N76BHK"/>
    <s v="TOYOTA MOTOR MANUFACTURING DE GUANAJUATO"/>
    <s v="TACOMA"/>
    <x v="2"/>
    <d v="1899-12-30T09:00:00"/>
    <n v="0"/>
    <s v="GALC"/>
    <n v="2021"/>
  </r>
  <r>
    <x v="18"/>
    <x v="8"/>
    <m/>
    <n v="5330"/>
    <n v="111218"/>
    <s v="M"/>
    <s v="S40"/>
    <s v="EXPRESS"/>
    <s v="M1321171"/>
    <s v="EW8682B"/>
    <s v="ELEMENT FLEET MANAGEMENT CORPORATION MEXIC"/>
    <s v="HILUX"/>
    <x v="2"/>
    <d v="1899-12-30T09:15:00"/>
    <d v="1899-12-30T11:45:00"/>
    <s v="OMRG"/>
    <n v="2021"/>
  </r>
  <r>
    <x v="18"/>
    <x v="8"/>
    <m/>
    <n v="1899"/>
    <n v="111221"/>
    <s v="K"/>
    <s v="S290"/>
    <m/>
    <s v="J0178812"/>
    <s v="GE7443C"/>
    <s v="LA PROXIMA ESTACION SPR DE RL"/>
    <s v="HILUX"/>
    <x v="0"/>
    <d v="1899-12-30T09:00:00"/>
    <d v="1899-12-30T16:00:00"/>
    <s v="CSN"/>
    <n v="2018"/>
  </r>
  <r>
    <x v="18"/>
    <x v="8"/>
    <m/>
    <n v="0"/>
    <s v="T-141623"/>
    <s v="M"/>
    <s v="CAMBIO DE CHAPAS DELANTERAS (DPOK)"/>
    <m/>
    <s v="L1638064"/>
    <s v="GUZ949C"/>
    <s v="OSORIO MIRON ANTONIO"/>
    <s v="PRIUS C"/>
    <x v="1"/>
    <d v="1899-12-30T09:00:00"/>
    <d v="1899-12-30T12:45:00"/>
    <s v="FTP"/>
    <n v="2018"/>
  </r>
  <r>
    <x v="18"/>
    <x v="3"/>
    <m/>
    <n v="4060"/>
    <n v="111048"/>
    <s v="M"/>
    <s v="S60_x000a_ALINEACION_x000a_BALANCEO"/>
    <s v="EXPRESS"/>
    <s v="EM164141"/>
    <s v="GN79200"/>
    <s v="VALDOVINOAS HERNANDEZ JOSE ALFREDO"/>
    <s v="TACOMA"/>
    <x v="1"/>
    <d v="1899-12-30T09:45:00"/>
    <d v="1899-12-30T12:00:00"/>
    <s v="OMRG/ TIERRY"/>
    <n v="2014"/>
  </r>
  <r>
    <x v="18"/>
    <x v="3"/>
    <m/>
    <n v="2699"/>
    <n v="111245"/>
    <s v="I"/>
    <s v="S230_x000a_ALINEACION_x000a_BALANCEO"/>
    <m/>
    <s v="K0262558"/>
    <s v="GH8312C"/>
    <s v="RDO EQUIPMENT DE MEXICO S DE RL DE CV"/>
    <s v="HILUX"/>
    <x v="2"/>
    <d v="1899-12-30T12:00:00"/>
    <d v="1899-12-30T18:00:00"/>
    <s v="AC"/>
    <n v="2019"/>
  </r>
  <r>
    <x v="18"/>
    <x v="3"/>
    <m/>
    <n v="5140"/>
    <n v="111262"/>
    <s v="J"/>
    <s v="S100"/>
    <s v="MAYOR"/>
    <s v="HP622985"/>
    <s v="GGM348D"/>
    <s v="REHAU SA DE CV"/>
    <s v="COROLLA"/>
    <x v="0"/>
    <d v="1899-12-30T09:15:00"/>
    <d v="1899-12-30T12:00:00"/>
    <s v="CAAA"/>
    <n v="2017"/>
  </r>
  <r>
    <x v="18"/>
    <x v="4"/>
    <m/>
    <n v="6599"/>
    <n v="111175"/>
    <s v="K"/>
    <s v="S80"/>
    <s v="MAYOR"/>
    <s v="HP661116"/>
    <s v="SP11111"/>
    <s v="GONZALEZ MALDONADO CARLOS ALEJANDRO"/>
    <s v="COROLLA"/>
    <x v="2"/>
    <d v="1899-12-30T10:00:00"/>
    <d v="1899-12-30T17:40:00"/>
    <s v="CSN"/>
    <n v="2017"/>
  </r>
  <r>
    <x v="18"/>
    <x v="4"/>
    <m/>
    <n v="0"/>
    <n v="111184"/>
    <s v="M"/>
    <s v="CAMBIO DE ESTABILIZADORES Y PROGRAMACION (DPOK)"/>
    <m/>
    <s v="EK009399"/>
    <s v="GVB507C"/>
    <s v="PARDO HERNANDEZ GUILLERMO"/>
    <s v="AVANZA"/>
    <x v="1"/>
    <d v="1899-12-30T10:00:00"/>
    <d v="1899-12-30T14:00:00"/>
    <s v="AC"/>
    <n v="2014"/>
  </r>
  <r>
    <x v="18"/>
    <x v="14"/>
    <m/>
    <n v="0"/>
    <n v="111178"/>
    <s v="K"/>
    <s v="CAMPAÑA DISPONIBLE 20TA03: INSTA KIT ARNES BOLSA DE AIRE"/>
    <s v="CAMPAÑA"/>
    <s v="HP661116"/>
    <s v="SP11111"/>
    <s v="GONZALEZ MALDONADO CARLOS ALEJANDRO"/>
    <s v="COROLLA"/>
    <x v="2"/>
    <d v="1899-12-30T11:30:00"/>
    <d v="1899-12-30T17:45:00"/>
    <s v="CSN"/>
    <n v="2017"/>
  </r>
  <r>
    <x v="18"/>
    <x v="14"/>
    <m/>
    <n v="1899"/>
    <n v="111209"/>
    <s v="M"/>
    <s v="S110"/>
    <m/>
    <s v="H0249046"/>
    <s v="GV8902A"/>
    <s v="RODRIGUEZ ORDUÑO ELIAS"/>
    <s v="HILUX"/>
    <x v="1"/>
    <d v="1899-12-30T10:00:00"/>
    <d v="1899-12-30T12:30:00"/>
    <s v="CEPE"/>
    <n v="2017"/>
  </r>
  <r>
    <x v="18"/>
    <x v="5"/>
    <m/>
    <n v="3260"/>
    <n v="111151"/>
    <s v="K"/>
    <s v="S20"/>
    <s v="EXPRESS"/>
    <s v="M1214524"/>
    <s v="SP"/>
    <s v="CERVANTES PANTOJA NICOLAS"/>
    <s v="YARIS"/>
    <x v="1"/>
    <d v="1899-12-30T10:15:00"/>
    <d v="1899-12-30T13:45:00"/>
    <s v="OMRG"/>
    <n v="2021"/>
  </r>
  <r>
    <x v="18"/>
    <x v="5"/>
    <m/>
    <n v="1899"/>
    <n v="111217"/>
    <s v="J"/>
    <s v="S10   (RECIBE MARCO)"/>
    <m/>
    <s v="N1326223"/>
    <s v="SP"/>
    <s v="GERVACIO AGUILAR MIRIAM"/>
    <s v="HILUX"/>
    <x v="0"/>
    <d v="1899-12-30T10:15:00"/>
    <d v="1899-12-30T14:00:00"/>
    <s v="CAAA"/>
    <n v="2022"/>
  </r>
  <r>
    <x v="18"/>
    <x v="5"/>
    <m/>
    <n v="0"/>
    <n v="111256"/>
    <s v="K"/>
    <s v="DIAG,RUIDO EN BALATAS DELANTERAS_x000a_DIAG,RUIDO EN BALATAS TRASERAS_x000a_DIAG,VOLANTE TRUENA AL DAR VUELTA DERECH"/>
    <m/>
    <s v="J6187730"/>
    <s v="GVW548D"/>
    <s v="ALCAMARE INTERNATIONAL RECYCLING GROUP S D"/>
    <s v="HIACE"/>
    <x v="2"/>
    <d v="1899-12-30T11:00:00"/>
    <n v="0"/>
    <s v="GALC"/>
    <n v="2018"/>
  </r>
  <r>
    <x v="18"/>
    <x v="6"/>
    <m/>
    <n v="1899"/>
    <n v="111145"/>
    <s v="I"/>
    <s v="S310"/>
    <m/>
    <s v="J0257978"/>
    <s v="GH5392C"/>
    <s v="AGROSERVICIOS NIETO"/>
    <s v="HILUX"/>
    <x v="2"/>
    <d v="1899-12-30T10:45:00"/>
    <d v="1899-12-30T13:15:00"/>
    <s v="CEPE"/>
    <n v="2018"/>
  </r>
  <r>
    <x v="18"/>
    <x v="6"/>
    <m/>
    <n v="2699"/>
    <n v="111233"/>
    <s v="J"/>
    <s v="S190   (RECIBE MARCO)_x000a_ALINEACION_x000a_BALANCEO"/>
    <s v="EXPRESS"/>
    <s v="E0112586"/>
    <s v="GE7313B"/>
    <s v="REFACCIONES Y ACCESORIOS PARA LA INDUSTRIA"/>
    <s v="HILUX"/>
    <x v="0"/>
    <d v="1899-12-30T10:45:00"/>
    <d v="1899-12-30T14:30:00"/>
    <s v="OMRG / TIERRY"/>
    <n v="2014"/>
  </r>
  <r>
    <x v="18"/>
    <x v="6"/>
    <m/>
    <n v="5330"/>
    <n v="111239"/>
    <s v="J"/>
    <s v="S40"/>
    <s v="MAYOR"/>
    <s v="M1215040"/>
    <s v="GUX662D"/>
    <s v="JIMENEZ ORTIZ IBSAN ABISAY"/>
    <s v="YARIS"/>
    <x v="1"/>
    <d v="1899-12-30T11:00:00"/>
    <d v="1899-12-30T14:00:00"/>
    <s v="AC"/>
    <n v="2021"/>
  </r>
  <r>
    <x v="18"/>
    <x v="10"/>
    <m/>
    <n v="1899"/>
    <n v="111220"/>
    <s v="M"/>
    <s v="S90"/>
    <s v="EXPRESS"/>
    <s v="DS288092"/>
    <s v="GRM495D"/>
    <s v="JIMENEZ OLIVARES CONSUELO"/>
    <s v="SIENNA"/>
    <x v="2"/>
    <d v="1899-12-30T11:15:00"/>
    <d v="1899-12-30T13:30:00"/>
    <s v="OMRG"/>
    <n v="2013"/>
  </r>
  <r>
    <x v="18"/>
    <x v="10"/>
    <m/>
    <n v="1899"/>
    <n v="111248"/>
    <s v="K"/>
    <s v="S170"/>
    <m/>
    <s v="E0006732"/>
    <s v="GL7085B"/>
    <s v="BAEZA CALDERON MIGUEL ANGEL"/>
    <s v="HILUX"/>
    <x v="1"/>
    <d v="1899-12-30T11:15:00"/>
    <d v="1899-12-30T15:30:00"/>
    <s v="CEPE"/>
    <n v="2014"/>
  </r>
  <r>
    <x v="18"/>
    <x v="11"/>
    <m/>
    <n v="2699"/>
    <n v="111203"/>
    <s v="M"/>
    <s v="S30_x000a_ALINEACION _x000a_BALANCEO"/>
    <m/>
    <s v="NJ034033"/>
    <s v="UKP955E"/>
    <s v="AGRONUTRIENTES Y SEMILLAS DE QUERETARO SA"/>
    <s v="RAIZE"/>
    <x v="1"/>
    <d v="1899-12-30T12:30:00"/>
    <d v="1899-12-30T17:30:00"/>
    <s v="CEPE / TIERRY"/>
    <n v="2022"/>
  </r>
  <r>
    <x v="18"/>
    <x v="11"/>
    <m/>
    <n v="1899"/>
    <n v="111227"/>
    <s v="M"/>
    <s v="S70"/>
    <s v="EXPRESS"/>
    <s v="LK005638"/>
    <s v="GLV085D"/>
    <s v="MARTINEZ CENTENO JOSE"/>
    <s v="AVANZA"/>
    <x v="2"/>
    <d v="1899-12-30T11:45:00"/>
    <d v="1899-12-30T15:00:00"/>
    <s v="OMRG"/>
    <n v="2020"/>
  </r>
  <r>
    <x v="18"/>
    <x v="11"/>
    <m/>
    <n v="1899"/>
    <n v="111232"/>
    <s v="J"/>
    <s v="S170   (RECIBE MARCO)"/>
    <m/>
    <s v="HP668458"/>
    <s v="GPV493D"/>
    <s v="FERNANDEZ MORALES ROBERTO"/>
    <s v="COROLLA"/>
    <x v="0"/>
    <d v="1899-12-30T11:45:00"/>
    <d v="1899-12-30T13:45:00"/>
    <s v="CAAA"/>
    <n v="2017"/>
  </r>
  <r>
    <x v="18"/>
    <x v="12"/>
    <m/>
    <n v="1899"/>
    <n v="111204"/>
    <s v="J"/>
    <s v="S530"/>
    <m/>
    <s v="BU757539"/>
    <s v="856XWC"/>
    <s v="OROPEZA MEJIA JESUS"/>
    <s v="CAMRY"/>
    <x v="1"/>
    <d v="1899-12-30T12:15:00"/>
    <d v="1899-12-30T16:00:00"/>
    <s v="CAAA"/>
    <n v="2013"/>
  </r>
  <r>
    <x v="18"/>
    <x v="12"/>
    <m/>
    <n v="2699"/>
    <n v="111240"/>
    <s v="K"/>
    <s v="S90_x000a_ALINEACION _x000a_BALANCEO"/>
    <s v="EXPRESS"/>
    <s v="G0165013"/>
    <s v="GC6925C"/>
    <s v="AGROPRODUCTOS GUTY SPR DE RL"/>
    <s v="HILUX"/>
    <x v="2"/>
    <d v="1899-12-30T12:15:00"/>
    <d v="1899-12-30T16:15:00"/>
    <s v="OMRG / TIERRY"/>
    <n v="2016"/>
  </r>
  <r>
    <x v="18"/>
    <x v="15"/>
    <m/>
    <n v="6599"/>
    <n v="111247"/>
    <s v="M"/>
    <s v="S80"/>
    <s v="EXPRESS"/>
    <s v="JW800335"/>
    <s v="GXY084A"/>
    <s v="GARCIA CORTEZ SONIA"/>
    <s v="RAV4"/>
    <x v="2"/>
    <d v="1899-12-30T13:00:00"/>
    <d v="1899-12-30T17:00:00"/>
    <s v="OMRG"/>
    <n v="2018"/>
  </r>
  <r>
    <x v="18"/>
    <x v="15"/>
    <m/>
    <n v="0"/>
    <n v="111249"/>
    <s v="M"/>
    <s v="DIAG,TESTIGO CHEK ENGINE ENCENDIDO EN EL TABLERO"/>
    <m/>
    <s v="8C883982"/>
    <s v="SP"/>
    <s v="MARTINEZ MAGDALENO JUAN JOSE"/>
    <s v="COROLLA"/>
    <x v="1"/>
    <d v="1899-12-30T13:00:00"/>
    <n v="0"/>
    <s v="FTP"/>
    <n v="2008"/>
  </r>
  <r>
    <x v="18"/>
    <x v="7"/>
    <m/>
    <n v="2699"/>
    <n v="111235"/>
    <s v="J"/>
    <s v="S90_x000a_ALINEACION _x000a_BALANCEO"/>
    <m/>
    <s v="JW811335"/>
    <s v="GUN770D"/>
    <s v="KYOHO TOYOTSU MEXICO SA DE CV"/>
    <s v="RAV4"/>
    <x v="1"/>
    <d v="1899-12-30T13:15:00"/>
    <d v="1899-12-30T16:00:00"/>
    <s v="CAAA/ THIERRY"/>
    <n v="2018"/>
  </r>
  <r>
    <x v="18"/>
    <x v="19"/>
    <m/>
    <n v="2699"/>
    <n v="111251"/>
    <s v="J"/>
    <s v="S70 _x000a_ALINEACION_x000a_BALANCEO"/>
    <s v="EXPRESS"/>
    <s v="N1328345"/>
    <s v="UK62664"/>
    <s v="LA FORTALEZA AGROSERVICIOS"/>
    <s v="HILUX"/>
    <x v="0"/>
    <d v="1899-12-30T14:00:00"/>
    <d v="1899-12-30T17:30:00"/>
    <s v="OMRG / TIERRY"/>
    <n v="2022"/>
  </r>
  <r>
    <x v="18"/>
    <x v="20"/>
    <m/>
    <n v="1899"/>
    <n v="111207"/>
    <s v="J"/>
    <s v="S90"/>
    <m/>
    <s v="JP738095"/>
    <s v="GNJ154D"/>
    <s v="TELLO GONZALEZ ARMANDO"/>
    <s v="COROLLA"/>
    <x v="0"/>
    <d v="1899-12-30T14:15:00"/>
    <d v="1899-12-30T16:00:00"/>
    <s v="CSN"/>
    <n v="2018"/>
  </r>
  <r>
    <x v="18"/>
    <x v="21"/>
    <m/>
    <n v="1899"/>
    <n v="111150"/>
    <s v="M"/>
    <s v="S30"/>
    <m/>
    <s v="M1222988"/>
    <s v="GKK884E"/>
    <s v="MANCERA SANCHEZ MA DEL CARMEN"/>
    <s v="YARIS"/>
    <x v="1"/>
    <d v="1899-12-30T15:15:00"/>
    <d v="1899-12-30T18:00:00"/>
    <s v="CSN"/>
    <n v="2021"/>
  </r>
  <r>
    <x v="18"/>
    <x v="21"/>
    <m/>
    <n v="0"/>
    <n v="111260"/>
    <s v="J"/>
    <s v="INSTA.BIRLOS DE SEGURIDAD"/>
    <m/>
    <s v="ES433317"/>
    <s v="UP767B"/>
    <s v="CERVANTES CASTRO HECTOR"/>
    <s v="SIENNA"/>
    <x v="2"/>
    <d v="1899-12-30T15:15:00"/>
    <d v="1899-12-30T18:00:00"/>
    <s v="CAAA"/>
    <n v="2014"/>
  </r>
  <r>
    <x v="19"/>
    <x v="0"/>
    <m/>
    <n v="3260"/>
    <n v="111100"/>
    <s v="K"/>
    <s v="S20"/>
    <m/>
    <s v="N3004159"/>
    <s v="GPH815E"/>
    <s v="FLORES BAUTISTA HECTOR"/>
    <s v="AVANZA"/>
    <x v="2"/>
    <d v="1899-12-30T08:30:00"/>
    <d v="1899-12-30T12:00:00"/>
    <s v="AC"/>
    <n v="2022"/>
  </r>
  <r>
    <x v="19"/>
    <x v="0"/>
    <m/>
    <n v="0"/>
    <n v="111250"/>
    <s v="K"/>
    <s v="DPOK: CAMBIO DE CILINDROS"/>
    <m/>
    <s v="LS083452"/>
    <s v="GVF132C"/>
    <s v="JIMENEZ GARCIA JOSE ALFREDO"/>
    <s v="SIENNA"/>
    <x v="1"/>
    <d v="1899-12-30T08:30:00"/>
    <d v="1899-12-30T12:00:00"/>
    <s v="CEPE"/>
    <n v="2020"/>
  </r>
  <r>
    <x v="19"/>
    <x v="1"/>
    <m/>
    <n v="1899"/>
    <n v="111268"/>
    <s v="J"/>
    <s v="S10"/>
    <s v="EXPRESS"/>
    <s v="N3185100"/>
    <s v="SP"/>
    <s v="OLIVER ALVAREZ SERGIO EDGAR"/>
    <s v="PRIUS"/>
    <x v="0"/>
    <d v="1899-12-30T08:30:00"/>
    <d v="1899-12-30T11:00:00"/>
    <s v="OMRG"/>
    <n v="2022"/>
  </r>
  <r>
    <x v="19"/>
    <x v="1"/>
    <m/>
    <n v="1899"/>
    <n v="111269"/>
    <s v="J"/>
    <s v="S30"/>
    <m/>
    <s v="N3172421"/>
    <s v="68L318"/>
    <s v="ALVAREZ GONZALEZ MARICELA"/>
    <s v="PRIUS16-"/>
    <x v="2"/>
    <d v="1899-12-30T08:30:00"/>
    <d v="1899-12-30T11:00:00"/>
    <s v="CSN"/>
    <n v="2022"/>
  </r>
  <r>
    <x v="19"/>
    <x v="1"/>
    <m/>
    <n v="1899"/>
    <n v="111289"/>
    <s v="I"/>
    <s v="S110"/>
    <s v="EXPRESS"/>
    <s v="JK021835"/>
    <s v="GUY943C"/>
    <s v="VILLA CASTAÑEDA EUSTOLIA"/>
    <s v="AVANZA"/>
    <x v="1"/>
    <d v="1899-12-30T08:45:00"/>
    <d v="1899-12-30T14:00:00"/>
    <s v="OMRG"/>
    <n v="2018"/>
  </r>
  <r>
    <x v="19"/>
    <x v="2"/>
    <m/>
    <n v="1899"/>
    <n v="111271"/>
    <s v="J"/>
    <s v="S50"/>
    <m/>
    <s v="MK016628"/>
    <s v="GJM025E"/>
    <s v="RANGEL BEDIA JAVIER JESUS"/>
    <s v="AVANZA"/>
    <x v="0"/>
    <d v="1899-12-30T09:15:00"/>
    <d v="1899-12-30T11:30:00"/>
    <s v="CSN"/>
    <n v="2021"/>
  </r>
  <r>
    <x v="19"/>
    <x v="2"/>
    <m/>
    <n v="1899"/>
    <n v="111276"/>
    <s v="M"/>
    <s v="S270"/>
    <m/>
    <s v="CW107371"/>
    <s v="GSV209C"/>
    <s v="ALEMAN BUSTAMANTE FAUSTINO"/>
    <s v="RAV4"/>
    <x v="1"/>
    <d v="1899-12-30T09:00:00"/>
    <d v="1899-12-30T11:30:00"/>
    <s v="TDGR"/>
    <n v="2012"/>
  </r>
  <r>
    <x v="19"/>
    <x v="3"/>
    <m/>
    <n v="3260"/>
    <n v="111172"/>
    <s v="M"/>
    <s v="S20"/>
    <s v="EXPRESS"/>
    <s v="MW182866"/>
    <s v="GNE568E"/>
    <s v="ZARAGOZA MARTINEZ JOSE ALEJANDRO"/>
    <s v="RAV419-"/>
    <x v="1"/>
    <d v="1899-12-30T09:15:00"/>
    <d v="1899-12-30T13:00:00"/>
    <s v="OMRG"/>
    <n v="2021"/>
  </r>
  <r>
    <x v="19"/>
    <x v="3"/>
    <m/>
    <n v="5330"/>
    <n v="111226"/>
    <s v="M"/>
    <s v="S40"/>
    <s v="EXPRESS"/>
    <s v="H0247875"/>
    <s v="GL9282B"/>
    <s v="RAZO VAZQUEZ MA. CRUZ"/>
    <s v="HILUX"/>
    <x v="2"/>
    <d v="1899-12-30T09:40:00"/>
    <d v="1899-12-30T12:00:00"/>
    <s v="OMRG"/>
    <n v="2017"/>
  </r>
  <r>
    <x v="19"/>
    <x v="3"/>
    <m/>
    <n v="1899"/>
    <n v="111243"/>
    <s v="K"/>
    <s v="S50 / CAMBIO GOMAS LIMPIAPARABRISAS"/>
    <m/>
    <s v="K1628371"/>
    <s v="66L737"/>
    <s v="YINSHAN SA DE CV"/>
    <s v="PRIUS C"/>
    <x v="0"/>
    <d v="1899-12-30T09:15:00"/>
    <d v="1899-12-30T12:00:00"/>
    <s v="AC"/>
    <n v="2019"/>
  </r>
  <r>
    <x v="19"/>
    <x v="4"/>
    <m/>
    <n v="1899"/>
    <n v="111254"/>
    <s v="J"/>
    <s v="S70"/>
    <m/>
    <s v="KD007441"/>
    <s v="GUZ863C"/>
    <s v="REYNOSO SIMROTH JUDITH YOLANDA"/>
    <s v="RAV419-"/>
    <x v="0"/>
    <d v="1899-12-30T09:45:00"/>
    <d v="1899-12-30T12:00:00"/>
    <s v="CAAA"/>
    <n v="2019"/>
  </r>
  <r>
    <x v="19"/>
    <x v="4"/>
    <m/>
    <n v="0"/>
    <n v="111293"/>
    <s v="M"/>
    <s v="INST. CARCAZA Y LUNETA DE ESPEJO RETROVISOR / INST. TAPA DE LA BARRA DEL PORTA EQUIPAJE"/>
    <m/>
    <s v="HS783881"/>
    <s v="GHX038C"/>
    <s v="GARZA LLAVE JESSICA ANTUANETTE"/>
    <s v="SIENNA"/>
    <x v="1"/>
    <d v="1899-12-30T09:45:00"/>
    <d v="1899-12-30T14:00:00"/>
    <s v="CEPE"/>
    <n v="2017"/>
  </r>
  <r>
    <x v="19"/>
    <x v="5"/>
    <m/>
    <n v="1899"/>
    <n v="111266"/>
    <s v="J"/>
    <s v="S170"/>
    <m/>
    <s v="HP668458"/>
    <s v="GPV493D"/>
    <s v="FERNANDEZ MORALES ROBERTO"/>
    <s v="COROLLA"/>
    <x v="2"/>
    <d v="1899-12-30T10:30:00"/>
    <d v="1899-12-30T16:00:00"/>
    <s v="CAAA"/>
    <n v="2017"/>
  </r>
  <r>
    <x v="19"/>
    <x v="5"/>
    <m/>
    <n v="6599"/>
    <n v="111277"/>
    <s v="M"/>
    <s v="S160"/>
    <s v="EXPRESS"/>
    <s v="GK004502"/>
    <s v="055FVG"/>
    <s v="FERNANDEZ URIOSTEGUI ELISEO"/>
    <s v="AVANZA"/>
    <x v="1"/>
    <d v="1899-12-30T10:45:00"/>
    <d v="1899-12-30T17:00:00"/>
    <s v="OMRG"/>
    <n v="2016"/>
  </r>
  <r>
    <x v="19"/>
    <x v="6"/>
    <m/>
    <n v="754"/>
    <n v="111236"/>
    <s v="K"/>
    <s v="DIAG. EN PALANCA DE VELOCIDADES"/>
    <m/>
    <s v="CW121770"/>
    <s v="SP"/>
    <s v="ORTEGA ARANA TERESA"/>
    <s v="RAV4"/>
    <x v="2"/>
    <d v="1899-12-30T11:00:00"/>
    <s v="DIAG"/>
    <s v="FTP / JOAM"/>
    <n v="2012"/>
  </r>
  <r>
    <x v="19"/>
    <x v="6"/>
    <m/>
    <n v="0"/>
    <n v="111263"/>
    <s v="J"/>
    <s v="INST AMORT FRONTALES / ALINEACION"/>
    <m/>
    <s v="FM186000"/>
    <s v="GM6391D"/>
    <s v="MUNICIPIO DE TARIMORO GUANAJUATO"/>
    <s v="TACOMA"/>
    <x v="0"/>
    <d v="1899-12-30T10:45:00"/>
    <d v="1899-12-30T14:00:00"/>
    <s v="CSN / TDGR"/>
    <n v="2015"/>
  </r>
  <r>
    <x v="19"/>
    <x v="10"/>
    <m/>
    <n v="3260"/>
    <n v="111153"/>
    <s v="J"/>
    <s v="S60"/>
    <m/>
    <s v="LS056153"/>
    <s v="GSV049C"/>
    <s v="PINTURAS Y PEGAMENTOS DEL CENTRO SA"/>
    <s v="SIENNA"/>
    <x v="0"/>
    <d v="1899-12-30T11:15:00"/>
    <d v="1899-12-30T16:00:00"/>
    <s v="CEPE"/>
    <n v="2020"/>
  </r>
  <r>
    <x v="19"/>
    <x v="10"/>
    <m/>
    <n v="1899"/>
    <n v="111301"/>
    <s v="M"/>
    <s v="S10"/>
    <m/>
    <s v="N0427666"/>
    <s v="SP"/>
    <s v="LARA CELAYA JOSE GERARDO"/>
    <s v="HILUX"/>
    <x v="2"/>
    <d v="1899-12-30T11:15:00"/>
    <d v="1899-12-30T14:00:00"/>
    <s v="AC"/>
    <n v="2022"/>
  </r>
  <r>
    <x v="19"/>
    <x v="27"/>
    <m/>
    <n v="5140"/>
    <n v="111303"/>
    <s v="M"/>
    <s v="S100"/>
    <s v="EXPRESS"/>
    <s v="M1316144"/>
    <s v="GE8918C"/>
    <s v="CASTRO HERRERA JOSE ALFONSO"/>
    <s v="HILUX"/>
    <x v="2"/>
    <d v="1899-12-30T11:30:00"/>
    <d v="1899-12-30T16:00:00"/>
    <s v="OMRG"/>
    <n v="2021"/>
  </r>
  <r>
    <x v="19"/>
    <x v="11"/>
    <m/>
    <n v="2699"/>
    <n v="111157"/>
    <s v="J"/>
    <s v="S90 / A Y B"/>
    <m/>
    <s v="LM120328"/>
    <s v="GM9975B"/>
    <s v="WATER WELL DRILLING SA DE CV"/>
    <s v="TACOMA"/>
    <x v="0"/>
    <d v="1899-12-30T12:00:00"/>
    <d v="1899-12-30T16:00:00"/>
    <s v="CAAA / TDGR"/>
    <n v="2020"/>
  </r>
  <r>
    <x v="19"/>
    <x v="11"/>
    <m/>
    <n v="0"/>
    <n v="111307"/>
    <s v="K"/>
    <s v="DPOK: INST. VISERA IZQ"/>
    <m/>
    <s v="GA059584"/>
    <s v="GWL271B"/>
    <s v="GOMEZ ALVAREZ BENITO ALEJANDRO"/>
    <s v="YARIS"/>
    <x v="2"/>
    <d v="1899-12-30T12:30:00"/>
    <d v="1899-12-30T17:00:00"/>
    <s v="CAAA"/>
    <n v="2016"/>
  </r>
  <r>
    <x v="19"/>
    <x v="12"/>
    <m/>
    <n v="5330"/>
    <n v="111105"/>
    <s v="J"/>
    <s v="S120"/>
    <s v="EXPRESS"/>
    <s v="GW486601"/>
    <s v="GMD199D"/>
    <s v="CAMARENA REYNOSO HECTOR RAMON"/>
    <s v="RAV4"/>
    <x v="0"/>
    <d v="1899-12-30T12:30:00"/>
    <d v="1899-12-30T17:00:00"/>
    <s v="OMRG"/>
    <n v="2016"/>
  </r>
  <r>
    <x v="19"/>
    <x v="12"/>
    <m/>
    <n v="754"/>
    <n v="111255"/>
    <s v="J"/>
    <s v="DIAG. CRISTAL DE PUERTA DESCUADRADO (LADO COPILOTO)"/>
    <m/>
    <s v="AM104716"/>
    <s v="GW5722A"/>
    <s v="JUAREZ CRUZ JORGE"/>
    <s v="TACOMA"/>
    <x v="2"/>
    <d v="1899-12-30T13:00:00"/>
    <s v="DIAG"/>
    <s v="FTP / JOAM"/>
    <n v="2010"/>
  </r>
  <r>
    <x v="19"/>
    <x v="16"/>
    <m/>
    <n v="3260"/>
    <n v="111311"/>
    <s v="M"/>
    <s v="S20"/>
    <m/>
    <s v="NS095600"/>
    <s v="35F297"/>
    <s v="VERBOONEN KHOURY EDUARDO"/>
    <s v="SIENNA HV"/>
    <x v="0"/>
    <d v="1899-12-30T12:30:00"/>
    <d v="1899-12-30T17:30:00"/>
    <s v="CEPE"/>
    <n v="2022"/>
  </r>
  <r>
    <x v="19"/>
    <x v="7"/>
    <m/>
    <n v="2742"/>
    <n v="111238"/>
    <s v="J"/>
    <s v="INST. BALATAS DELANTERAS / PURGADO DE FRENOS"/>
    <m/>
    <s v="HS829335"/>
    <s v="GUN772D"/>
    <s v="KYOHO TOYOTSU MEXICO"/>
    <s v="SIENNA"/>
    <x v="1"/>
    <d v="1899-12-30T13:30:00"/>
    <d v="1899-12-30T18:00:00"/>
    <s v="CEPE"/>
    <n v="2013"/>
  </r>
  <r>
    <x v="19"/>
    <x v="19"/>
    <m/>
    <n v="1899"/>
    <n v="111274"/>
    <s v="M"/>
    <s v="S30"/>
    <m/>
    <s v="NS543438"/>
    <s v="PDH1925"/>
    <s v="DWK LIFE SCIENCES S. DE RL.DE C.V."/>
    <s v="HIGHLANDER"/>
    <x v="0"/>
    <d v="1899-12-30T14:00:00"/>
    <d v="1899-12-30T17:00:00"/>
    <s v="AC"/>
    <n v="2022"/>
  </r>
  <r>
    <x v="19"/>
    <x v="20"/>
    <m/>
    <n v="1899"/>
    <n v="111281"/>
    <s v="J"/>
    <s v="S90"/>
    <m/>
    <s v="JP738095"/>
    <s v="GNJ154D"/>
    <s v="TELLO GONZALEZ ARMANDO"/>
    <s v="COROLLA"/>
    <x v="0"/>
    <d v="1899-12-30T14:15:00"/>
    <d v="1899-12-30T17:00:00"/>
    <s v="CSN"/>
    <n v="2018"/>
  </r>
  <r>
    <x v="19"/>
    <x v="37"/>
    <m/>
    <n v="1899"/>
    <n v="111313"/>
    <s v="M"/>
    <s v="S50 (SOLO SE RECIBE)"/>
    <m/>
    <s v="M1211603"/>
    <s v="GKY442D"/>
    <s v="LOPEZ PEREZ ROY ESDRAS"/>
    <s v="YARIS"/>
    <x v="2"/>
    <d v="1899-12-30T08:00:00"/>
    <d v="1899-12-30T11:00:00"/>
    <s v="GALC"/>
    <n v="2021"/>
  </r>
  <r>
    <x v="20"/>
    <x v="0"/>
    <m/>
    <n v="1899"/>
    <n v="111174"/>
    <s v="J"/>
    <s v="S90"/>
    <m/>
    <s v="H3553193"/>
    <s v="65L884"/>
    <s v="VARGAS GARCIA MARCIANA"/>
    <s v="PRIUS16-"/>
    <x v="2"/>
    <d v="1899-12-30T08:15:00"/>
    <d v="1899-12-30T11:00:00"/>
    <s v="CAAA"/>
    <n v="2017"/>
  </r>
  <r>
    <x v="20"/>
    <x v="0"/>
    <m/>
    <n v="2653"/>
    <n v="111187"/>
    <s v="K"/>
    <s v="S30 / DIAG. GENERAL EN SUSPENSIÓN (SOLICITÓ ARRENDADORA, NO DIEROM INFO PARA DIAG.)"/>
    <m/>
    <s v="J1614424"/>
    <s v="63L271"/>
    <s v="ALD AUTOMOTIVE SA DE CV"/>
    <s v="PRIUS C"/>
    <x v="0"/>
    <d v="1899-12-30T08:30:00"/>
    <s v="DIAG"/>
    <s v="FTP / JOAM"/>
    <n v="2018"/>
  </r>
  <r>
    <x v="20"/>
    <x v="0"/>
    <m/>
    <n v="2888"/>
    <n v="111291"/>
    <s v="K"/>
    <s v="REEMP. BALATAS TRASERAS"/>
    <m/>
    <s v="ES445166"/>
    <s v="GGG186D"/>
    <s v="GRUPO ACEITERO DEL BAJIO SA DE CV"/>
    <s v="SIENNA"/>
    <x v="1"/>
    <d v="1899-12-30T08:30:00"/>
    <d v="1899-12-30T16:45:00"/>
    <s v="AC"/>
    <n v="2014"/>
  </r>
  <r>
    <x v="20"/>
    <x v="1"/>
    <m/>
    <n v="1899"/>
    <n v="111224"/>
    <s v="M"/>
    <s v="S30"/>
    <s v="EXPRESS"/>
    <s v="MT011325"/>
    <s v="GS2225C"/>
    <s v="CENTENO MELECIO ALDO ROBERTO"/>
    <s v="TACOMA"/>
    <x v="1"/>
    <d v="1899-12-30T08:30:00"/>
    <d v="1899-12-30T11:15:00"/>
    <s v="OMRG"/>
    <n v="2021"/>
  </r>
  <r>
    <x v="20"/>
    <x v="2"/>
    <m/>
    <n v="5140"/>
    <n v="111258"/>
    <s v="J"/>
    <s v="S100 / LAVADO DE INYECTORES"/>
    <m/>
    <s v="DK006194"/>
    <s v="GTY5102"/>
    <s v="MARTINEZ PEREZ ALEJANDRO"/>
    <s v="AVANZA"/>
    <x v="1"/>
    <d v="1899-12-30T09:00:00"/>
    <d v="1899-12-30T16:00:00"/>
    <s v="CEPE"/>
    <n v="2013"/>
  </r>
  <r>
    <x v="20"/>
    <x v="2"/>
    <m/>
    <n v="5140"/>
    <n v="111298"/>
    <s v="M"/>
    <s v="S100"/>
    <s v="EXPRESS"/>
    <s v="L0007033"/>
    <m/>
    <s v="IDEAS Y PLANEACION EN CONSTRUCCION"/>
    <s v="HILUX"/>
    <x v="2"/>
    <d v="1899-12-30T08:45:00"/>
    <d v="1899-12-30T13:45:00"/>
    <s v="OMRG"/>
    <n v="2020"/>
  </r>
  <r>
    <x v="20"/>
    <x v="2"/>
    <m/>
    <n v="1472.59"/>
    <n v="111334"/>
    <s v="J"/>
    <s v="A Y F"/>
    <m/>
    <n v="71128382"/>
    <s v="GVF427C"/>
    <s v="ALMANZA TORRES MARIA DEL PILAR"/>
    <s v="YARIS"/>
    <x v="0"/>
    <d v="1899-12-30T09:00:00"/>
    <d v="1899-12-30T11:30:00"/>
    <s v="TDGR"/>
    <n v="2007"/>
  </r>
  <r>
    <x v="20"/>
    <x v="8"/>
    <m/>
    <n v="0"/>
    <n v="111308"/>
    <s v="K"/>
    <s v="22TA03"/>
    <s v="CAMPAÑA"/>
    <s v="MS017242"/>
    <s v="66L815"/>
    <s v="PROYECTOS DE INGENIERIA APLICADA SA DE"/>
    <s v="SIENNA HV"/>
    <x v="0"/>
    <d v="1899-12-30T09:00:00"/>
    <d v="1899-12-30T11:00:00"/>
    <s v="GALC"/>
    <n v="2021"/>
  </r>
  <r>
    <x v="20"/>
    <x v="8"/>
    <m/>
    <n v="754"/>
    <n v="111367"/>
    <s v="K"/>
    <s v="DIAG. TESTIGO ENCENDIDO (CHECK ENGINE Y SISTEMA DE ESTABILIDAD)"/>
    <m/>
    <s v="AM050348"/>
    <s v="SP"/>
    <s v="CREAXION SOLUCIONES INTELIGENTES SA DE CV"/>
    <s v="TACOMA"/>
    <x v="2"/>
    <d v="1899-12-30T10:45:00"/>
    <s v="DIAG"/>
    <s v="GALC / JOAM"/>
    <n v="2010"/>
  </r>
  <r>
    <x v="20"/>
    <x v="3"/>
    <m/>
    <n v="0"/>
    <n v="111228"/>
    <s v="I"/>
    <s v="S20 (SERVICIO SIN COSTO, AUTORIZADO POR G.S.)"/>
    <s v="SERV. MOVIL"/>
    <s v="NJ033890"/>
    <s v="GPR481E"/>
    <s v="GUTIERREZ SERRANO LUZ VIOLETA"/>
    <s v="RAIZE"/>
    <x v="2"/>
    <s v="MOV"/>
    <s v="SMA"/>
    <s v="CSN"/>
    <n v="2022"/>
  </r>
  <r>
    <x v="20"/>
    <x v="3"/>
    <m/>
    <n v="6130"/>
    <n v="111328"/>
    <s v="K"/>
    <s v="S40 / A Y B"/>
    <m/>
    <s v="N1243024"/>
    <s v="PNL859A"/>
    <s v="INDUSTRIAS PEGA DURO SA DE CV"/>
    <s v="YARIS"/>
    <x v="1"/>
    <d v="1899-12-30T10:00:00"/>
    <d v="1899-12-30T14:00:00"/>
    <s v="AC / TDGR"/>
    <n v="2022"/>
  </r>
  <r>
    <x v="20"/>
    <x v="3"/>
    <m/>
    <n v="1899"/>
    <n v="111348"/>
    <s v="M"/>
    <s v="S10"/>
    <m/>
    <s v="PT111116"/>
    <s v="SP"/>
    <s v="AUTOTRANSPORTES OBASA DEL CENTRO SA DE"/>
    <s v="TACOMA"/>
    <x v="0"/>
    <d v="1899-12-30T09:15:00"/>
    <d v="1899-12-30T12:00:00"/>
    <s v="CAAA"/>
    <n v="2023"/>
  </r>
  <r>
    <x v="20"/>
    <x v="4"/>
    <m/>
    <n v="2653"/>
    <n v="111264"/>
    <s v="M"/>
    <s v="S30 / DIAG. TRONIDO EN SUSPENSION LADO CONDUCTOR"/>
    <m/>
    <s v="N3013524"/>
    <s v="GTL059E"/>
    <s v="COCONI ORTEGA MERCEDES GABRIELA"/>
    <s v="AVANZA"/>
    <x v="1"/>
    <d v="1899-12-30T10:00:00"/>
    <s v="DIAG"/>
    <s v="GALC / JOAM / CAAA"/>
    <n v="2022"/>
  </r>
  <r>
    <x v="20"/>
    <x v="4"/>
    <m/>
    <n v="1899"/>
    <n v="111288"/>
    <s v="M"/>
    <s v="S10"/>
    <s v="EXPRESS"/>
    <s v="NS122748"/>
    <s v="SP"/>
    <s v="RAMIREZ JURADO LISANDRA MAGALI"/>
    <s v="SIENNA"/>
    <x v="0"/>
    <d v="1899-12-30T09:45:00"/>
    <d v="1899-12-30T11:00:00"/>
    <s v="OMRG"/>
    <n v="2022"/>
  </r>
  <r>
    <x v="20"/>
    <x v="4"/>
    <m/>
    <n v="1899"/>
    <n v="111322"/>
    <s v="J"/>
    <s v="S50"/>
    <s v="SERV. MOVIL"/>
    <s v="MS084157"/>
    <s v="SP"/>
    <s v="SEDFAR S DE RL DE CV"/>
    <s v="HIGHLANDER"/>
    <x v="2"/>
    <s v="MOV"/>
    <s v="SMA"/>
    <s v="CSN"/>
    <n v="2021"/>
  </r>
  <r>
    <x v="20"/>
    <x v="5"/>
    <m/>
    <n v="1899"/>
    <n v="111208"/>
    <s v="M"/>
    <s v="S40"/>
    <s v="SERV. MOVIL"/>
    <s v="MW126448"/>
    <s v="GTG564D"/>
    <s v="YAÑEZ SALDAÑA GABRIEL ARTURO"/>
    <s v="RAV419-"/>
    <x v="2"/>
    <s v="MOV"/>
    <s v="SMA"/>
    <s v="CSN"/>
    <n v="2021"/>
  </r>
  <r>
    <x v="20"/>
    <x v="5"/>
    <m/>
    <n v="5140"/>
    <n v="111267"/>
    <s v="M"/>
    <s v="S200"/>
    <s v="EXPRESS"/>
    <s v="DC050464"/>
    <s v="GGH953D"/>
    <s v="ALMAGUER JASSO MA. DEL RAYO IVONNE"/>
    <s v="COROLLA"/>
    <x v="0"/>
    <d v="1899-12-30T10:15:00"/>
    <d v="1899-12-30T14:00:00"/>
    <s v="OMRG"/>
    <n v="2013"/>
  </r>
  <r>
    <x v="20"/>
    <x v="26"/>
    <m/>
    <n v="3260"/>
    <n v="111335"/>
    <s v="M"/>
    <s v="S20"/>
    <m/>
    <s v="N1418684"/>
    <s v="TM1914F"/>
    <s v="JIMENEZ MARQUEZ ROBERTO"/>
    <s v="HILUX"/>
    <x v="2"/>
    <d v="1899-12-30T10:30:00"/>
    <d v="1899-12-30T14:00:00"/>
    <s v="CAAA"/>
    <n v="2022"/>
  </r>
  <r>
    <x v="20"/>
    <x v="6"/>
    <m/>
    <n v="3260"/>
    <n v="111273"/>
    <s v="J"/>
    <s v="S60"/>
    <m/>
    <s v="L1408505"/>
    <s v="GF9494C"/>
    <s v="REGONZA REFACCIONES S.A. DE C.V."/>
    <s v="HILUX"/>
    <x v="0"/>
    <d v="1899-12-30T11:30:00"/>
    <d v="1899-12-30T14:00:00"/>
    <s v="AC"/>
    <n v="2020"/>
  </r>
  <r>
    <x v="20"/>
    <x v="6"/>
    <m/>
    <n v="3260"/>
    <n v="111283"/>
    <s v="J"/>
    <s v="S140"/>
    <s v="SERV. MOVIL"/>
    <s v="G3532475"/>
    <s v="UPT745B"/>
    <s v="ELGUEA VEJAR SILVIA"/>
    <s v="PRIUS"/>
    <x v="2"/>
    <s v="MOV"/>
    <s v="SMA"/>
    <s v="CSN"/>
    <n v="2016"/>
  </r>
  <r>
    <x v="20"/>
    <x v="6"/>
    <m/>
    <n v="1899"/>
    <n v="111327"/>
    <s v="M"/>
    <s v="S170"/>
    <s v="EXPRESS"/>
    <s v="HS811142"/>
    <s v="GHX079E"/>
    <s v="RAMOS LEMARROY RUBEN"/>
    <s v="SIENNA"/>
    <x v="1"/>
    <d v="1899-12-30T11:00:00"/>
    <d v="1899-12-30T15:00:00"/>
    <s v="OMRG"/>
    <n v="2017"/>
  </r>
  <r>
    <x v="20"/>
    <x v="10"/>
    <m/>
    <n v="1899"/>
    <n v="111286"/>
    <s v="M"/>
    <s v="S130"/>
    <s v="EXPRESS"/>
    <s v="DM139527"/>
    <s v="GW7968A"/>
    <s v="MALDONADO RODRIGUEZ DANIEL"/>
    <s v="TACOMA"/>
    <x v="1"/>
    <d v="1899-12-30T11:35:00"/>
    <d v="1899-12-30T14:00:00"/>
    <s v="OMRG"/>
    <n v="2013"/>
  </r>
  <r>
    <x v="20"/>
    <x v="10"/>
    <m/>
    <n v="3260"/>
    <n v="111296"/>
    <s v="J"/>
    <s v="S20"/>
    <m/>
    <s v="MK021787"/>
    <s v="GMU394E"/>
    <s v="PFP COMERCIALIZADORA S DE RL DE CV"/>
    <s v="AVANZA"/>
    <x v="2"/>
    <d v="1899-12-30T11:15:00"/>
    <d v="1899-12-30T14:00:00"/>
    <s v="CAAA"/>
    <n v="2021"/>
  </r>
  <r>
    <x v="20"/>
    <x v="27"/>
    <m/>
    <n v="5330"/>
    <n v="111336"/>
    <s v="I"/>
    <s v="S240"/>
    <s v="SERV. MOVIL"/>
    <n v="75034165"/>
    <s v="G000000"/>
    <s v="INSTITUTO MARIA DEL REFUGIO"/>
    <s v="YARIS"/>
    <x v="2"/>
    <s v="MOV"/>
    <s v="SMA"/>
    <s v="CSN"/>
    <n v="2007"/>
  </r>
  <r>
    <x v="20"/>
    <x v="11"/>
    <m/>
    <n v="0"/>
    <n v="111294"/>
    <s v="K"/>
    <s v="RETIRAR BIRLO DE SEGURIDAD"/>
    <s v="SERV. MOVIL"/>
    <s v="GY142787"/>
    <s v="SP"/>
    <s v="DIAZ HERNANDEZ GILBERTO"/>
    <s v="YARIS R"/>
    <x v="2"/>
    <s v="MOV"/>
    <s v="SMA"/>
    <s v="CSN"/>
    <n v="2016"/>
  </r>
  <r>
    <x v="20"/>
    <x v="11"/>
    <m/>
    <n v="5140"/>
    <n v="111320"/>
    <s v="N"/>
    <s v="S100 / DUPLICADO DE LLAVE"/>
    <m/>
    <s v="H3036121"/>
    <s v="NXY4255"/>
    <s v="RAYON GUERRERO LUIS FRANCISCO"/>
    <s v="PRIUS16-"/>
    <x v="1"/>
    <d v="1899-12-30T12:00:00"/>
    <d v="1899-12-30T16:00:00"/>
    <s v="GALC"/>
    <n v="2017"/>
  </r>
  <r>
    <x v="20"/>
    <x v="12"/>
    <m/>
    <n v="3260"/>
    <n v="111330"/>
    <s v="J"/>
    <s v="S20"/>
    <s v="SERV. MOVIL"/>
    <s v="N3013825"/>
    <s v="GTL976E"/>
    <s v="TRANSPORTES SANMIGUELITOURS SA DE CV"/>
    <s v="AVANZA"/>
    <x v="0"/>
    <s v="MOV"/>
    <s v="SMA"/>
    <s v="CSN"/>
    <n v="2022"/>
  </r>
  <r>
    <x v="20"/>
    <x v="12"/>
    <m/>
    <n v="2699"/>
    <n v="111351"/>
    <s v="K"/>
    <s v="S50 / A Y B"/>
    <s v="EXPRESS"/>
    <s v="LJ022923"/>
    <s v="SP"/>
    <s v="TRRI S.A DE C.V."/>
    <s v="COROLLA"/>
    <x v="2"/>
    <d v="1899-12-30T12:15:00"/>
    <d v="1899-12-30T16:00:00"/>
    <s v="OMRG"/>
    <n v="2020"/>
  </r>
  <r>
    <x v="20"/>
    <x v="12"/>
    <m/>
    <n v="1899"/>
    <n v="111358"/>
    <s v="M"/>
    <s v="S30"/>
    <s v="EXPRESS"/>
    <s v="M1219045"/>
    <s v="SP"/>
    <s v="FERRUSCA RAMIREZ DANIEL"/>
    <s v="YARIS"/>
    <x v="1"/>
    <d v="1899-12-30T12:35:00"/>
    <d v="1899-12-30T16:00:00"/>
    <s v="OMRG"/>
    <n v="2021"/>
  </r>
  <r>
    <x v="20"/>
    <x v="15"/>
    <m/>
    <n v="0"/>
    <n v="111314"/>
    <s v="K"/>
    <s v="DPOK: REEMPLAZO DE CUBREPOLVOS"/>
    <m/>
    <s v="FP273718"/>
    <s v="GHG766D"/>
    <s v="ECHEVERIA PALMERIN ARTURO"/>
    <s v="COROLLA"/>
    <x v="0"/>
    <d v="1899-12-30T13:00:00"/>
    <d v="1899-12-30T17:00:00"/>
    <s v="CEPE"/>
    <n v="2015"/>
  </r>
  <r>
    <x v="20"/>
    <x v="15"/>
    <m/>
    <n v="1899"/>
    <n v="111362"/>
    <s v="N"/>
    <s v="S10"/>
    <s v="EXPRESS"/>
    <s v="N0427666"/>
    <s v="SP"/>
    <s v="LARA CELAYA JOSE GERARDO"/>
    <s v="HILUX"/>
    <x v="1"/>
    <d v="1899-12-30T13:15:00"/>
    <d v="1899-12-30T17:00:00"/>
    <s v="OMRG"/>
    <n v="2022"/>
  </r>
  <r>
    <x v="20"/>
    <x v="7"/>
    <m/>
    <n v="0"/>
    <n v="111337"/>
    <s v="J"/>
    <s v="DPOK: INST 4 LLANTAS / A Y B"/>
    <m/>
    <s v="L1199368"/>
    <s v="GVN773D"/>
    <s v="KYOHO TOYOTSU MEXICO SA DE CV"/>
    <s v="YARIS"/>
    <x v="1"/>
    <d v="1899-12-30T13:15:00"/>
    <d v="1899-12-30T18:00:00"/>
    <s v="TDGR"/>
    <n v="2020"/>
  </r>
  <r>
    <x v="20"/>
    <x v="7"/>
    <m/>
    <n v="0"/>
    <n v="111365"/>
    <s v="I"/>
    <s v="DPOK: REEMP AMORTIGUADORES Y SOPORTE"/>
    <m/>
    <s v="4S160650"/>
    <s v="GLY740C"/>
    <s v="JIMENEZ HERNANDEZ SERGIO ARTURO"/>
    <s v="SIENNA"/>
    <x v="0"/>
    <d v="1899-12-30T13:15:00"/>
    <d v="1899-12-30T18:00:00"/>
    <s v="FTP"/>
    <n v="2004"/>
  </r>
  <r>
    <x v="20"/>
    <x v="19"/>
    <m/>
    <n v="6599"/>
    <n v="110552"/>
    <s v="K"/>
    <s v="S80"/>
    <s v="EXPRESS"/>
    <s v="H1077833"/>
    <s v="GPX328C"/>
    <s v="AGUILAR RODRIGUEZ MARIANA"/>
    <s v="YARIS"/>
    <x v="0"/>
    <d v="1899-12-30T14:00:00"/>
    <d v="1899-12-30T17:00:00"/>
    <s v="OMRG"/>
    <n v="2017"/>
  </r>
  <r>
    <x v="20"/>
    <x v="20"/>
    <m/>
    <n v="6599"/>
    <n v="111325"/>
    <s v="N"/>
    <s v="S80"/>
    <m/>
    <s v="L1140277"/>
    <s v="17J339"/>
    <s v="PRAXAIR MEXICO S DE RL DE CV"/>
    <s v="PRIUS C"/>
    <x v="0"/>
    <d v="1899-12-30T14:15:00"/>
    <d v="1899-12-30T17:00:00"/>
    <s v="AC"/>
    <n v="2020"/>
  </r>
  <r>
    <x v="20"/>
    <x v="21"/>
    <m/>
    <n v="6599"/>
    <n v="111319"/>
    <s v="J"/>
    <s v="S80"/>
    <s v="EXPRESS"/>
    <s v="JP742345"/>
    <s v="GLX510C"/>
    <s v="RAMIREZ RODRIGUEZ SELENE"/>
    <s v="COROLLA"/>
    <x v="2"/>
    <d v="1899-12-30T14:15:00"/>
    <d v="1899-12-30T17:30:00"/>
    <s v="OMRG"/>
    <n v="2018"/>
  </r>
  <r>
    <x v="20"/>
    <x v="37"/>
    <m/>
    <n v="1899"/>
    <n v="110250"/>
    <s v="N"/>
    <s v="S190 (SOLO SE RECIBE)"/>
    <s v="EXPRESS"/>
    <s v="CW146868"/>
    <s v="GUW510C"/>
    <s v="CERVANTES LORENZO RICARDO"/>
    <s v="RAV4"/>
    <x v="1"/>
    <s v="SOLO SE"/>
    <s v="RECIBE"/>
    <s v="OMRG"/>
    <n v="2012"/>
  </r>
  <r>
    <x v="21"/>
    <x v="0"/>
    <m/>
    <n v="4299"/>
    <n v="111041"/>
    <s v="I"/>
    <s v="S30 / A Y B / LAVADO VESTIDURAS"/>
    <m/>
    <s v="JK024055"/>
    <s v="GST812A"/>
    <s v="CERDA RUIZ MA. LETICIA"/>
    <s v="AVANZA"/>
    <x v="0"/>
    <d v="1899-12-30T08:30:00"/>
    <d v="1899-12-30T12:00:00"/>
    <s v="GALC / JOAM"/>
    <n v="2018"/>
  </r>
  <r>
    <x v="21"/>
    <x v="0"/>
    <m/>
    <n v="1899"/>
    <n v="111355"/>
    <s v="I"/>
    <s v="S10"/>
    <m/>
    <s v="N1332276"/>
    <s v="SP"/>
    <s v="FERNANDEZ GARCIA ADOLFO MARTIN"/>
    <s v="HILUX"/>
    <x v="2"/>
    <d v="1899-12-30T08:30:00"/>
    <d v="1899-12-30T11:00:00"/>
    <s v="AC"/>
    <n v="2022"/>
  </r>
  <r>
    <x v="21"/>
    <x v="1"/>
    <m/>
    <n v="6599"/>
    <n v="111347"/>
    <s v="J"/>
    <s v="S80"/>
    <s v="EXPRESS"/>
    <s v="N0051054"/>
    <s v="GNN0101"/>
    <s v="DIAZ RUIZ JOSE DE LA LUZ"/>
    <s v="HILUXD"/>
    <x v="1"/>
    <d v="1899-12-30T08:45:00"/>
    <d v="1899-12-30T11:00:00"/>
    <s v="OMRG"/>
    <n v="2022"/>
  </r>
  <r>
    <x v="21"/>
    <x v="1"/>
    <m/>
    <n v="1899"/>
    <n v="111384"/>
    <s v="J"/>
    <s v="S50"/>
    <m/>
    <s v="L1639644"/>
    <s v="66L364"/>
    <s v="ZIMBRON JARAMILLO PATRICIA"/>
    <s v="PRIUS C"/>
    <x v="0"/>
    <d v="1899-12-30T08:30:00"/>
    <d v="1899-12-30T11:00:00"/>
    <s v="CEPE"/>
    <n v="2020"/>
  </r>
  <r>
    <x v="21"/>
    <x v="2"/>
    <m/>
    <n v="5330"/>
    <n v="111297"/>
    <s v="M"/>
    <s v="S40"/>
    <m/>
    <s v="M3132035"/>
    <s v="G37FWP"/>
    <s v="BALLEZA PEREZ RICARDO"/>
    <s v="PRIUS16-"/>
    <x v="0"/>
    <d v="1899-12-30T09:30:00"/>
    <d v="1899-12-30T12:00:00"/>
    <s v="CEPE"/>
    <n v="2021"/>
  </r>
  <r>
    <x v="21"/>
    <x v="2"/>
    <m/>
    <n v="754"/>
    <n v="111386"/>
    <s v="J"/>
    <s v="DIAG. INST. TOLVA (SE LE CAYÓ)"/>
    <m/>
    <s v="PJ001545"/>
    <s v="SP"/>
    <s v="JIMENEZ SERRANO ANTONIO"/>
    <s v="COROLLA"/>
    <x v="2"/>
    <d v="1899-12-30T12:15:00"/>
    <d v="1899-12-30T16:00:00"/>
    <s v="GALC / JOAM"/>
    <n v="2023"/>
  </r>
  <r>
    <x v="21"/>
    <x v="8"/>
    <m/>
    <n v="3260"/>
    <n v="111344"/>
    <s v="J"/>
    <s v="S140"/>
    <m/>
    <s v="J1056228"/>
    <s v="GE0369B"/>
    <s v="JIMENEZ MARTINEZ MIGUEL"/>
    <s v="HILUXD"/>
    <x v="0"/>
    <d v="1899-12-30T09:00:00"/>
    <d v="1899-12-30T14:00:00"/>
    <s v="CAAA"/>
    <n v="2018"/>
  </r>
  <r>
    <x v="21"/>
    <x v="8"/>
    <m/>
    <n v="5330"/>
    <n v="111364"/>
    <s v="K"/>
    <s v="S40"/>
    <s v="EXPRESS"/>
    <s v="M1217202"/>
    <s v="UMK444C"/>
    <s v="PONCE NEGRETE ALBERTO"/>
    <s v="YARIS"/>
    <x v="1"/>
    <d v="1899-12-30T10:00:00"/>
    <d v="1899-12-30T14:00:00"/>
    <s v="OMRG"/>
    <n v="2021"/>
  </r>
  <r>
    <x v="21"/>
    <x v="8"/>
    <m/>
    <n v="3260"/>
    <n v="111393"/>
    <s v="K"/>
    <s v="S20"/>
    <m/>
    <s v="M1319414"/>
    <s v="GP2259C"/>
    <s v="GONZALEZ LOPEZ SUSANA DE LA LUZ"/>
    <s v="HILUX"/>
    <x v="2"/>
    <d v="1899-12-30T10:30:00"/>
    <d v="1899-12-30T14:00:00"/>
    <s v="CEPE"/>
    <n v="2021"/>
  </r>
  <r>
    <x v="21"/>
    <x v="3"/>
    <m/>
    <n v="1899"/>
    <n v="111265"/>
    <s v="K"/>
    <s v="S150"/>
    <s v="EXPRESS"/>
    <s v="L0007569"/>
    <s v="EW8626B"/>
    <s v="YINSHAN SA DE CV"/>
    <s v="HILUX"/>
    <x v="1"/>
    <d v="1899-12-30T09:30:00"/>
    <d v="1899-12-30T12:00:00"/>
    <s v="OMRG"/>
    <n v="2020"/>
  </r>
  <r>
    <x v="21"/>
    <x v="3"/>
    <m/>
    <n v="3260"/>
    <n v="111329"/>
    <s v="I"/>
    <s v="S20"/>
    <m/>
    <s v="LJ004612"/>
    <s v="68L623"/>
    <s v="MARTINEZ RAMOS LAURA GUADALUPE"/>
    <s v="COROLLA HV"/>
    <x v="2"/>
    <d v="1899-12-30T09:15:00"/>
    <d v="1899-12-30T14:00:00"/>
    <s v="AC"/>
    <n v="2020"/>
  </r>
  <r>
    <x v="21"/>
    <x v="3"/>
    <m/>
    <n v="0"/>
    <n v="111397"/>
    <s v="K"/>
    <s v="DPOK: REEMP DE ORQUILLAS"/>
    <m/>
    <s v="DS286118"/>
    <s v="GVE156D"/>
    <s v="GARCIA GONZALEZ JOSE"/>
    <s v="SIENNA"/>
    <x v="0"/>
    <d v="1899-12-30T09:15:00"/>
    <d v="1899-12-30T16:00:00"/>
    <s v="CSN"/>
    <n v="2013"/>
  </r>
  <r>
    <x v="21"/>
    <x v="4"/>
    <m/>
    <n v="754"/>
    <n v="111295"/>
    <s v="M"/>
    <s v="DIAG. RADIADOR GOTEA"/>
    <m/>
    <s v="J1088557"/>
    <s v="G000000"/>
    <s v="LEYTON PENINA ELIZABETH"/>
    <s v="HILUXD"/>
    <x v="2"/>
    <d v="1899-12-30T10:30:00"/>
    <s v="DIAG"/>
    <s v="GALC / JOAM"/>
    <n v="2018"/>
  </r>
  <r>
    <x v="21"/>
    <x v="4"/>
    <m/>
    <n v="4060"/>
    <n v="111349"/>
    <s v="M"/>
    <s v="S20 / A Y B"/>
    <m/>
    <s v="NS110925"/>
    <s v="68L588"/>
    <s v="STREIT MEXICO S DE RL DE CV"/>
    <s v="SIENNA HV"/>
    <x v="1"/>
    <d v="1899-12-30T10:00:00"/>
    <d v="1899-12-30T14:00:00"/>
    <s v="CAAA / TDGR"/>
    <n v="2022"/>
  </r>
  <r>
    <x v="21"/>
    <x v="5"/>
    <m/>
    <n v="1899"/>
    <n v="111169"/>
    <s v="M"/>
    <s v="S30"/>
    <s v="EXPRESS"/>
    <s v="MS047805"/>
    <s v="67L966"/>
    <s v="LLANTYSERV SA DE CV"/>
    <s v="SIENNA HV"/>
    <x v="1"/>
    <d v="1899-12-30T10:30:00"/>
    <d v="1899-12-30T14:00:00"/>
    <s v="OMRG"/>
    <n v="2021"/>
  </r>
  <r>
    <x v="21"/>
    <x v="5"/>
    <m/>
    <n v="1899"/>
    <n v="111259"/>
    <s v="K"/>
    <s v="S30"/>
    <s v="EXPRESS"/>
    <s v="N1328232"/>
    <s v="GC8911D"/>
    <s v="CONCRETOS ABCD SA DE CV"/>
    <s v="HILUX"/>
    <x v="0"/>
    <d v="1899-12-30T11:00:00"/>
    <d v="1899-12-30T16:00:00"/>
    <s v="OMRG"/>
    <n v="2022"/>
  </r>
  <r>
    <x v="21"/>
    <x v="5"/>
    <m/>
    <n v="5330"/>
    <n v="111356"/>
    <s v="J"/>
    <s v="S120"/>
    <m/>
    <s v="H1042705"/>
    <s v="U50APC"/>
    <s v="PROMARSA DEL CENTRO S.A. DE C.V."/>
    <s v="YARIS"/>
    <x v="2"/>
    <d v="1899-12-30T10:15:00"/>
    <d v="1899-12-30T14:00:00"/>
    <s v="AC"/>
    <n v="2017"/>
  </r>
  <r>
    <x v="21"/>
    <x v="6"/>
    <m/>
    <n v="1899"/>
    <n v="111353"/>
    <s v="M"/>
    <s v="S30"/>
    <m/>
    <s v="L1201404"/>
    <s v="GHY192C"/>
    <s v="GARCIA RODRIGUEZ LOURDES"/>
    <s v="YARIS"/>
    <x v="0"/>
    <d v="1899-12-30T10:45:00"/>
    <d v="1899-12-30T14:00:00"/>
    <s v="CEPE"/>
    <n v="2020"/>
  </r>
  <r>
    <x v="21"/>
    <x v="6"/>
    <m/>
    <n v="1899"/>
    <n v="111360"/>
    <s v="J"/>
    <s v="S90"/>
    <m/>
    <s v="JP738095"/>
    <s v="GNJ154D"/>
    <s v="TELLO GONZALEZ ARMANDO"/>
    <s v="COROLLA"/>
    <x v="2"/>
    <d v="1899-12-30T10:45:00"/>
    <d v="1899-12-30T12:00:00"/>
    <s v="CAAA"/>
    <n v="2018"/>
  </r>
  <r>
    <x v="21"/>
    <x v="10"/>
    <m/>
    <n v="5330"/>
    <n v="111278"/>
    <s v="K"/>
    <s v="S120"/>
    <s v="EXPRESS"/>
    <s v="H3579631"/>
    <s v="RRV964A"/>
    <s v="YINSHAN SA DE CV"/>
    <s v="PRIUS16-"/>
    <x v="2"/>
    <d v="1899-12-30T11:15:00"/>
    <d v="1899-12-30T16:00:00"/>
    <s v="OMRG"/>
    <n v="2017"/>
  </r>
  <r>
    <x v="21"/>
    <x v="10"/>
    <m/>
    <n v="1899"/>
    <n v="111300"/>
    <s v="J"/>
    <s v="S250"/>
    <m/>
    <s v="CS208711"/>
    <s v="Z98AWD"/>
    <s v="URRUTIA OROPEZA JULIO ALFREDO"/>
    <s v="SIENNA"/>
    <x v="0"/>
    <d v="1899-12-30T11:00:00"/>
    <d v="1899-12-30T15:00:00"/>
    <s v="AC"/>
    <n v="2012"/>
  </r>
  <r>
    <x v="21"/>
    <x v="10"/>
    <m/>
    <n v="2880"/>
    <n v="111376"/>
    <s v="K"/>
    <s v="INST. BALATAS TRASERAS"/>
    <m/>
    <s v="ES445166"/>
    <s v="GGG186D"/>
    <s v="GRUPO ACEITERO DEL BAJIO SA DE CV"/>
    <s v="SIENNA"/>
    <x v="1"/>
    <d v="1899-12-30T12:00:00"/>
    <d v="1899-12-30T16:00:00"/>
    <s v="CEPE"/>
    <n v="2014"/>
  </r>
  <r>
    <x v="21"/>
    <x v="27"/>
    <m/>
    <n v="1899"/>
    <n v="111312"/>
    <s v="M"/>
    <s v="S70"/>
    <m/>
    <s v="L1191457"/>
    <s v="GPA822D"/>
    <s v="PONCE VEJAR MELISA"/>
    <s v="YARIS"/>
    <x v="2"/>
    <d v="1899-12-30T11:30:00"/>
    <d v="1899-12-30T14:00:00"/>
    <s v="CAAA"/>
    <n v="2020"/>
  </r>
  <r>
    <x v="21"/>
    <x v="11"/>
    <m/>
    <n v="3260"/>
    <n v="111377"/>
    <s v="M"/>
    <s v="S20"/>
    <m/>
    <s v="N0428432"/>
    <s v="SP"/>
    <s v="REYES RODRIGUEZ TERESA"/>
    <s v="HILUX"/>
    <x v="1"/>
    <d v="1899-12-30T11:45:00"/>
    <d v="1899-12-30T14:00:00"/>
    <s v="AC"/>
    <n v="2022"/>
  </r>
  <r>
    <x v="21"/>
    <x v="11"/>
    <m/>
    <n v="5140"/>
    <n v="111380"/>
    <s v="K"/>
    <s v="S100"/>
    <s v="EXPRESS"/>
    <s v="DU206737"/>
    <s v="GVB432C"/>
    <s v="ORTIZ BARROSO MIRIAM"/>
    <s v="CAMRY"/>
    <x v="0"/>
    <d v="1899-12-30T12:00:00"/>
    <d v="1899-12-30T16:00:00"/>
    <s v="OMRG"/>
    <n v="2013"/>
  </r>
  <r>
    <x v="21"/>
    <x v="12"/>
    <m/>
    <n v="2699"/>
    <n v="111385"/>
    <s v="K"/>
    <s v="S50 / A Y B"/>
    <s v="EXPRESS"/>
    <s v="LS071317"/>
    <s v="GHG935D"/>
    <s v="LOPEZ SANCHEZ JAVIER GUADALUPE"/>
    <s v="SIENNA"/>
    <x v="2"/>
    <d v="1899-12-30T13:00:00"/>
    <d v="1899-12-30T18:00:00"/>
    <s v="OMRG / AC"/>
    <n v="2020"/>
  </r>
  <r>
    <x v="21"/>
    <x v="15"/>
    <m/>
    <n v="3260"/>
    <n v="111391"/>
    <s v="J"/>
    <s v="S60"/>
    <m/>
    <s v="L1408505"/>
    <s v="GF9494C"/>
    <s v="REGONZA REFACCIONES S.A. DE C.V."/>
    <s v="HILUX"/>
    <x v="0"/>
    <d v="1899-12-30T12:45:00"/>
    <d v="1899-12-30T17:00:00"/>
    <s v="TDGR"/>
    <n v="2020"/>
  </r>
  <r>
    <x v="21"/>
    <x v="7"/>
    <m/>
    <n v="0"/>
    <n v="111402"/>
    <s v="J"/>
    <s v="DPOK: INST 4 LLANTAS (ESTAN ENREFACCIONES) / A Y B"/>
    <m/>
    <s v="L1199368"/>
    <s v="GVN773D"/>
    <s v="KYOHO TOYOTSU MEXICO"/>
    <s v="YARIS"/>
    <x v="1"/>
    <d v="1899-12-30T13:30:00"/>
    <d v="1899-12-30T17:00:00"/>
    <s v="CEPE / TDGR"/>
    <n v="2020"/>
  </r>
  <r>
    <x v="21"/>
    <x v="7"/>
    <m/>
    <n v="754"/>
    <n v="111372"/>
    <s v="I"/>
    <s v="DIAG. GENERAL EN LA UNIDAD"/>
    <m/>
    <s v="F1438524"/>
    <s v="GTK650C"/>
    <s v="OPERADORA LIBRAMIENTO CELAYA, S.A DE C.V"/>
    <s v="YARIS"/>
    <x v="0"/>
    <d v="1899-12-30T14:00:00"/>
    <s v="DIAG"/>
    <s v="GALC / JOAM"/>
    <n v="2015"/>
  </r>
  <r>
    <x v="21"/>
    <x v="21"/>
    <m/>
    <n v="0"/>
    <n v="111390"/>
    <s v="M"/>
    <s v="DPOK: CAMBIO DE ANTENA"/>
    <m/>
    <s v="AX075551"/>
    <s v="GV5663C"/>
    <s v="NUÑEZ BARROSO GONZALO"/>
    <s v="TUNDRA"/>
    <x v="1"/>
    <d v="1899-12-30T15:15:00"/>
    <d v="1899-12-30T18:00:00"/>
    <s v="CSN"/>
    <n v="2010"/>
  </r>
  <r>
    <x v="21"/>
    <x v="33"/>
    <m/>
    <n v="4060"/>
    <n v="111257"/>
    <s v="I"/>
    <s v="S160 / A Y B"/>
    <m/>
    <s v="KS296806"/>
    <s v="GMP670D"/>
    <s v="JOSE GUADALUPE OLIVEROS PORRAS"/>
    <s v="HIGHLANDER"/>
    <x v="1"/>
    <s v="SOLO SE"/>
    <s v="RECIBE"/>
    <s v="OMRG / TDGR"/>
    <n v="2019"/>
  </r>
  <r>
    <x v="22"/>
    <x v="0"/>
    <m/>
    <n v="1899"/>
    <n v="111070"/>
    <s v="K"/>
    <s v="S10"/>
    <s v="EXPRESS"/>
    <s v="N1251303"/>
    <s v="SP"/>
    <s v="CHIBLE GONZALEZ SAMIRA"/>
    <s v="YARIS"/>
    <x v="0"/>
    <d v="1899-12-30T08:30:00"/>
    <d v="1899-12-30T12:45:00"/>
    <s v="OMRG"/>
    <n v="2022"/>
  </r>
  <r>
    <x v="22"/>
    <x v="0"/>
    <m/>
    <n v="1899"/>
    <n v="111279"/>
    <s v="M"/>
    <s v="S110"/>
    <m/>
    <s v="HM062885"/>
    <s v="XX31977"/>
    <s v="BAUTISTA ANTONIO DELIA"/>
    <s v="TACOMA"/>
    <x v="1"/>
    <d v="1899-12-30T08:30:00"/>
    <d v="1899-12-30T11:15:00"/>
    <s v="AC"/>
    <n v="2017"/>
  </r>
  <r>
    <x v="22"/>
    <x v="0"/>
    <m/>
    <n v="1899"/>
    <n v="111323"/>
    <s v="M"/>
    <s v="S50"/>
    <m/>
    <s v="MP205564"/>
    <s v="GJA916E"/>
    <s v="MEDINA GONZALEZ CARLOS GIOVANNI"/>
    <s v="COROLLA"/>
    <x v="2"/>
    <d v="1899-12-30T08:15:00"/>
    <d v="1899-12-30T11:30:00"/>
    <s v="CAAA"/>
    <n v="2021"/>
  </r>
  <r>
    <x v="22"/>
    <x v="1"/>
    <m/>
    <n v="3260"/>
    <n v="111321"/>
    <s v="J"/>
    <s v="S60"/>
    <m/>
    <s v="JP751219"/>
    <s v="SP"/>
    <s v="VACA LEDESMA JUAN RAYMUNDO"/>
    <s v="COROLLA"/>
    <x v="2"/>
    <d v="1899-12-30T09:00:00"/>
    <d v="1899-12-30T11:15:00"/>
    <s v="CAAA"/>
    <n v="2018"/>
  </r>
  <r>
    <x v="22"/>
    <x v="1"/>
    <m/>
    <n v="0"/>
    <n v="111381"/>
    <s v="K"/>
    <s v="22TA03"/>
    <s v="CAMPAÑA"/>
    <s v="MS017242"/>
    <s v="66L815"/>
    <s v="PROYECTOS DE INGENIERIA APLICADA SA DE"/>
    <s v="SIENNA HV"/>
    <x v="0"/>
    <d v="1899-12-30T08:45:00"/>
    <d v="1899-12-30T17:30:00"/>
    <s v="GALC"/>
    <n v="2021"/>
  </r>
  <r>
    <x v="22"/>
    <x v="1"/>
    <m/>
    <n v="754"/>
    <n v="111404"/>
    <s v="K"/>
    <s v="DIAG. UNIDAD HACE RUIDO AL ENCENDER"/>
    <m/>
    <s v="FA050162"/>
    <s v="GX5790B"/>
    <s v="RAYA ROSAS TERESITA"/>
    <s v="YARIS"/>
    <x v="1"/>
    <d v="1899-12-30T09:00:00"/>
    <s v="DIAG"/>
    <s v="FTP"/>
    <n v="2015"/>
  </r>
  <r>
    <x v="22"/>
    <x v="2"/>
    <m/>
    <n v="3260"/>
    <n v="111107"/>
    <s v="J"/>
    <s v="S20"/>
    <m/>
    <s v="NS097896"/>
    <s v="68L006"/>
    <s v="GUTIERREZ IGLESIAS KARINA"/>
    <s v="SIENNA HV"/>
    <x v="0"/>
    <d v="1899-12-30T08:45:00"/>
    <d v="1899-12-30T11:30:00"/>
    <s v="CEPE"/>
    <n v="2022"/>
  </r>
  <r>
    <x v="22"/>
    <x v="2"/>
    <m/>
    <n v="3260"/>
    <n v="111338"/>
    <s v="I"/>
    <s v="S60"/>
    <m/>
    <s v="L0004988"/>
    <s v="GA3361B"/>
    <s v="MEDINA GUERRERO JOSE"/>
    <s v="HILUX"/>
    <x v="2"/>
    <d v="1899-12-30T09:45:00"/>
    <d v="1899-12-30T11:30:00"/>
    <s v="AC"/>
    <n v="2020"/>
  </r>
  <r>
    <x v="22"/>
    <x v="2"/>
    <m/>
    <n v="4060"/>
    <n v="111352"/>
    <s v="I"/>
    <s v="S20 / ALINEACIÓN"/>
    <m/>
    <s v="NJ058844"/>
    <s v="PDZ3773"/>
    <s v="MENDOZA ORTIZ HECTOR SERGIO"/>
    <s v="COROLLA HV"/>
    <x v="1"/>
    <d v="1899-12-30T09:45:00"/>
    <d v="1899-12-30T13:00:00"/>
    <s v="GALC"/>
    <n v="2022"/>
  </r>
  <r>
    <x v="22"/>
    <x v="8"/>
    <m/>
    <n v="5330"/>
    <n v="111343"/>
    <s v="K"/>
    <s v="S120"/>
    <m/>
    <s v="HP711352"/>
    <s v="GJG923D"/>
    <s v="ROSALES ARGUETA JUAN PAULO"/>
    <s v="COROLLA"/>
    <x v="2"/>
    <d v="1899-12-30T09:45:00"/>
    <d v="1899-12-30T15:45:00"/>
    <s v="CEPE"/>
    <n v="2017"/>
  </r>
  <r>
    <x v="22"/>
    <x v="8"/>
    <m/>
    <n v="3260"/>
    <n v="111345"/>
    <s v="J"/>
    <s v="S20"/>
    <m/>
    <s v="NJ024497"/>
    <s v="GNP521E"/>
    <s v="JIMENEZ PATIñO JAQUELIN"/>
    <s v="RAIZE"/>
    <x v="0"/>
    <d v="1899-12-30T09:00:00"/>
    <d v="1899-12-30T12:00:00"/>
    <s v="TDGR"/>
    <n v="2022"/>
  </r>
  <r>
    <x v="22"/>
    <x v="8"/>
    <m/>
    <n v="1899"/>
    <n v="111346"/>
    <s v="K"/>
    <s v="S250"/>
    <m/>
    <s v="E1433260"/>
    <s v="GVG3182"/>
    <s v="DEL RAZO HERNANDEZ JESICA DAFNE"/>
    <s v="YARIS"/>
    <x v="1"/>
    <d v="1899-12-30T09:45:00"/>
    <d v="1899-12-30T13:45:00"/>
    <s v="CAAA"/>
    <n v="2014"/>
  </r>
  <r>
    <x v="22"/>
    <x v="3"/>
    <m/>
    <n v="2699"/>
    <n v="111287"/>
    <s v="J"/>
    <s v="S130 / A Y B"/>
    <m/>
    <s v="G0168405"/>
    <s v="GL7763B"/>
    <s v="AGUILAR PATIÑO JESUS"/>
    <s v="HILUX"/>
    <x v="0"/>
    <d v="1899-12-30T09:15:00"/>
    <d v="1899-12-30T12:00:00"/>
    <s v="AC"/>
    <n v="2016"/>
  </r>
  <r>
    <x v="22"/>
    <x v="3"/>
    <m/>
    <n v="3260"/>
    <n v="111315"/>
    <s v="I"/>
    <s v="S20"/>
    <s v="MOVIL SMA"/>
    <s v="N1324516"/>
    <s v="SP"/>
    <s v="HFM TECH SA DE CV"/>
    <s v="HILUX"/>
    <x v="2"/>
    <d v="1899-12-30T09:15:00"/>
    <d v="1899-12-30T12:00:00"/>
    <s v="CSN"/>
    <n v="2022"/>
  </r>
  <r>
    <x v="22"/>
    <x v="9"/>
    <m/>
    <n v="1899"/>
    <n v="111446"/>
    <s v="K"/>
    <s v="S30"/>
    <s v="EXPRESS"/>
    <s v="NJ014701"/>
    <s v="GMK159E"/>
    <s v="SERVICIO INDUSTRIAL GOMARC"/>
    <s v="RAIZE"/>
    <x v="1"/>
    <d v="1899-12-30T09:45:00"/>
    <d v="1899-12-30T14:45:00"/>
    <s v="OMRG"/>
    <n v="2022"/>
  </r>
  <r>
    <x v="22"/>
    <x v="4"/>
    <m/>
    <n v="1899"/>
    <n v="111317"/>
    <s v="J"/>
    <s v="S110"/>
    <s v="MOVIL SMA"/>
    <s v="G0168743"/>
    <s v="ABC1234"/>
    <s v="GARCIA JAQUELINE"/>
    <s v="HILUX"/>
    <x v="2"/>
    <d v="1899-12-30T09:45:00"/>
    <d v="1899-12-30T13:00:00"/>
    <s v="CSN"/>
    <n v="2016"/>
  </r>
  <r>
    <x v="22"/>
    <x v="4"/>
    <m/>
    <n v="1899"/>
    <n v="111359"/>
    <s v="M"/>
    <s v="S30"/>
    <s v="EXPRESS"/>
    <s v="N1232961"/>
    <s v="GPR362E"/>
    <s v="TORRES ALVAREZ MARIA GUADALUPE"/>
    <s v="YARIS"/>
    <x v="2"/>
    <d v="1899-12-30T10:00:00"/>
    <d v="1899-12-30T12:30:00"/>
    <s v="OMRG"/>
    <n v="2022"/>
  </r>
  <r>
    <x v="22"/>
    <x v="4"/>
    <m/>
    <n v="6599"/>
    <n v="111369"/>
    <s v="K"/>
    <s v="S160"/>
    <m/>
    <s v="CS217600"/>
    <s v="GSW295C"/>
    <s v="ARENAS ROSILLO FELIPE"/>
    <s v="SIENNA"/>
    <x v="1"/>
    <d v="1899-12-30T10:45:00"/>
    <d v="1899-12-30T15:30:00"/>
    <s v="AC"/>
    <n v="2012"/>
  </r>
  <r>
    <x v="22"/>
    <x v="5"/>
    <m/>
    <n v="1899"/>
    <n v="111223"/>
    <s v="M"/>
    <s v="S10"/>
    <s v="EXPRESS"/>
    <s v="N1251498"/>
    <s v="SP"/>
    <s v="ORTEGA ARROYO LUZ MARIA DEL CARMEN"/>
    <s v="YARIS"/>
    <x v="1"/>
    <d v="1899-12-30T10:30:00"/>
    <d v="1899-12-30T12:45:00"/>
    <s v="OMRG"/>
    <n v="2022"/>
  </r>
  <r>
    <x v="22"/>
    <x v="5"/>
    <m/>
    <n v="5330"/>
    <n v="111252"/>
    <s v="K"/>
    <s v="S120"/>
    <s v="EXPRESS"/>
    <s v="HY176232"/>
    <s v="GKK641E"/>
    <s v="LOPEZ GONZALEZ MIGUEL"/>
    <s v="YARIS R"/>
    <x v="2"/>
    <d v="1899-12-30T10:45:00"/>
    <d v="1899-12-30T16:30:00"/>
    <s v="OMRG"/>
    <n v="2017"/>
  </r>
  <r>
    <x v="22"/>
    <x v="5"/>
    <m/>
    <n v="2699"/>
    <n v="111387"/>
    <s v="J"/>
    <s v="S110 / A Y B"/>
    <m/>
    <s v="KU519496"/>
    <s v="68L786"/>
    <s v="ECO SUMINISTROS S.A. DE C.V."/>
    <s v="CAMRY HV"/>
    <x v="0"/>
    <d v="1899-12-30T11:15:00"/>
    <d v="1899-12-30T14:00:00"/>
    <s v="CEPE"/>
    <n v="2019"/>
  </r>
  <r>
    <x v="22"/>
    <x v="6"/>
    <m/>
    <n v="5609.15"/>
    <n v="111370"/>
    <s v="J"/>
    <s v="S80 (COSTO EMPLEADO TOYOTA)"/>
    <m/>
    <s v="KY528602"/>
    <s v="GHW619C"/>
    <s v="CORNEJO ARROYO SERGIO ALEJANDRO"/>
    <s v="YARIS R"/>
    <x v="0"/>
    <d v="1899-12-30T10:45:00"/>
    <d v="1899-12-30T14:00:00"/>
    <s v="GALC"/>
    <n v="2019"/>
  </r>
  <r>
    <x v="22"/>
    <x v="6"/>
    <m/>
    <n v="3260"/>
    <n v="111392"/>
    <s v="J"/>
    <s v="S180"/>
    <m/>
    <s v="L0003086"/>
    <s v="NW5764B"/>
    <s v="PROMOTORA TECNICA INDUSTRIAL SA DE CV"/>
    <s v="HILUX"/>
    <x v="2"/>
    <d v="1899-12-30T10:45:00"/>
    <d v="1899-12-30T14:00:00"/>
    <s v="CAAA"/>
    <n v="2020"/>
  </r>
  <r>
    <x v="22"/>
    <x v="6"/>
    <m/>
    <n v="0"/>
    <n v="111403"/>
    <s v="M"/>
    <s v="INST. CHICOTES DE ACC / INST. MODULO AC (PZAS EN REFACCIONES)"/>
    <m/>
    <s v="L3800359"/>
    <s v="GH3456B"/>
    <s v="HIGH LAND GREENS"/>
    <s v="HILUXD"/>
    <x v="1"/>
    <d v="1899-12-30T11:00:00"/>
    <d v="1899-12-30T18:00:00"/>
    <s v="FTP"/>
    <n v="2020"/>
  </r>
  <r>
    <x v="22"/>
    <x v="10"/>
    <m/>
    <n v="1899"/>
    <n v="111375"/>
    <s v="M"/>
    <s v="S10"/>
    <s v="EXPRESS"/>
    <s v="NV021792"/>
    <s v="SP"/>
    <s v="BANNER ENGINEERING DE MEXICO"/>
    <s v="COROLLA CR"/>
    <x v="1"/>
    <d v="1899-12-30T11:30:00"/>
    <d v="1899-12-30T15:30:00"/>
    <s v="OMRG"/>
    <n v="2022"/>
  </r>
  <r>
    <x v="22"/>
    <x v="10"/>
    <m/>
    <n v="2699"/>
    <n v="111388"/>
    <s v="K"/>
    <s v="S30 / A Y B"/>
    <m/>
    <s v="LS086196"/>
    <s v="SP"/>
    <s v="FERNANDEZ ROBLES JORGE"/>
    <s v="SIENNA"/>
    <x v="2"/>
    <d v="1899-12-30T11:30:00"/>
    <d v="1899-12-30T15:00:00"/>
    <s v="CAAA"/>
    <n v="2020"/>
  </r>
  <r>
    <x v="22"/>
    <x v="10"/>
    <m/>
    <n v="6599"/>
    <n v="111416"/>
    <s v="M"/>
    <s v="S80"/>
    <s v="EXPRESS"/>
    <s v="KU510955"/>
    <s v="68L122"/>
    <s v="SALAZAR REYNA KEILA ESTHER"/>
    <s v="CAMRY HV"/>
    <x v="0"/>
    <d v="1899-12-30T12:45:00"/>
    <d v="1899-12-30T15:30:00"/>
    <s v="OMRG"/>
    <n v="2019"/>
  </r>
  <r>
    <x v="22"/>
    <x v="27"/>
    <m/>
    <n v="5330"/>
    <n v="111435"/>
    <s v="J"/>
    <s v="S40"/>
    <s v="EXPRESS"/>
    <s v="M0422506"/>
    <s v="GR4905C"/>
    <s v="CURTIDOR MUÑOZ JOSE"/>
    <s v="HILUX"/>
    <x v="0"/>
    <d v="1899-12-30T16:30:00"/>
    <d v="1899-12-30T18:00:00"/>
    <s v="OMRG"/>
    <n v="2021"/>
  </r>
  <r>
    <x v="22"/>
    <x v="11"/>
    <m/>
    <n v="5330"/>
    <n v="110705"/>
    <s v="K"/>
    <s v="S20"/>
    <s v="EXPRESS"/>
    <s v="NP113720"/>
    <s v="GRM545E"/>
    <s v="VEGA ZUÑIGA ANGEL"/>
    <s v="COROLLA"/>
    <x v="2"/>
    <d v="1899-12-30T11:45:00"/>
    <d v="1899-12-30T14:45:00"/>
    <s v="OMRG"/>
    <n v="2022"/>
  </r>
  <r>
    <x v="22"/>
    <x v="11"/>
    <m/>
    <n v="6599"/>
    <n v="111412"/>
    <s v="I"/>
    <s v="S80"/>
    <m/>
    <s v="L1194607"/>
    <s v="GYK191B"/>
    <s v="MONROY CORONA YOLANDA"/>
    <s v="YARIS"/>
    <x v="1"/>
    <d v="1899-12-30T12:00:00"/>
    <d v="1899-12-30T15:30:00"/>
    <s v="CEPE"/>
    <n v="2020"/>
  </r>
  <r>
    <x v="22"/>
    <x v="11"/>
    <m/>
    <n v="1899"/>
    <n v="111422"/>
    <s v="J"/>
    <s v="S10"/>
    <m/>
    <s v="N3000669"/>
    <s v="SP"/>
    <s v="MACIAS GASCA FERNANDO"/>
    <s v="AVANZA"/>
    <x v="0"/>
    <d v="1900-01-11T07:12:00"/>
    <d v="1899-12-30T15:00:00"/>
    <s v="CAAA"/>
    <n v="2022"/>
  </r>
  <r>
    <x v="22"/>
    <x v="12"/>
    <m/>
    <n v="0"/>
    <n v="111342"/>
    <s v="M"/>
    <s v="INST. CALAVERA TRASERA DERECHA"/>
    <s v="MOVIL SMA"/>
    <s v="PT108545"/>
    <s v="JX92784"/>
    <s v="JARDON SANCHEZ VICTOR EDUARDO"/>
    <s v="TACOMA"/>
    <x v="2"/>
    <d v="1899-12-30T12:45:00"/>
    <d v="1899-12-30T16:00:00"/>
    <s v="CSN"/>
    <n v="2023"/>
  </r>
  <r>
    <x v="22"/>
    <x v="12"/>
    <m/>
    <n v="6599"/>
    <n v="111425"/>
    <s v="M"/>
    <s v="S160"/>
    <s v="EXPRESS"/>
    <s v="K1405720"/>
    <s v="GD1307B"/>
    <s v="REYES RODRIGUEZ TERESA"/>
    <s v="HILUX"/>
    <x v="1"/>
    <d v="1899-12-30T13:00:00"/>
    <d v="1899-12-30T16:30:00"/>
    <s v="OMRG"/>
    <n v="2019"/>
  </r>
  <r>
    <x v="22"/>
    <x v="12"/>
    <m/>
    <n v="1899"/>
    <n v="111443"/>
    <s v="M"/>
    <s v="S70"/>
    <m/>
    <s v="HK009474"/>
    <s v="GLD695D"/>
    <s v="MARTINEZ LOPEZ ERIKA"/>
    <s v="AVANZA"/>
    <x v="2"/>
    <d v="1899-12-30T16:00:00"/>
    <d v="1899-12-30T18:00:00"/>
    <s v="CEPE"/>
    <n v="2017"/>
  </r>
  <r>
    <x v="22"/>
    <x v="15"/>
    <m/>
    <n v="1899"/>
    <n v="111379"/>
    <s v="M"/>
    <s v="S310"/>
    <s v="EXPRESS"/>
    <s v="BS103370"/>
    <s v="GNR881C"/>
    <s v="VILLA GOMEZ CECILIA"/>
    <s v="SIENNA"/>
    <x v="0"/>
    <d v="1899-12-30T13:45:00"/>
    <d v="1899-12-30T16:30:00"/>
    <s v="OMRG"/>
    <n v="2011"/>
  </r>
  <r>
    <x v="22"/>
    <x v="15"/>
    <m/>
    <n v="6599"/>
    <n v="111423"/>
    <s v="J"/>
    <s v="S80"/>
    <m/>
    <s v="N0051054"/>
    <s v="GNN0101"/>
    <s v="DIAZ RUIZ JOSE DE LA LUZ"/>
    <s v="HILUXD"/>
    <x v="1"/>
    <d v="1899-12-30T13:00:00"/>
    <d v="1899-12-30T17:00:00"/>
    <s v="CAAA"/>
    <n v="2022"/>
  </r>
  <r>
    <x v="22"/>
    <x v="15"/>
    <m/>
    <n v="1899"/>
    <n v="111432"/>
    <s v="M"/>
    <s v="S150"/>
    <m/>
    <s v="F1440334"/>
    <s v="GNN082C"/>
    <s v="VILLEGAS SIXTOS VERONICA"/>
    <s v="YARIS"/>
    <x v="2"/>
    <d v="1899-12-30T15:00:00"/>
    <d v="1899-12-30T17:30:00"/>
    <s v="TDGR"/>
    <n v="2015"/>
  </r>
  <r>
    <x v="22"/>
    <x v="7"/>
    <m/>
    <n v="1899"/>
    <n v="111374"/>
    <s v="J"/>
    <s v="S30"/>
    <s v="EXPRESS"/>
    <s v="NP285445"/>
    <s v="GYM648D"/>
    <s v="KYOHO TOYOTSU MEXICO SA DE CV"/>
    <s v="COROLLA"/>
    <x v="1"/>
    <d v="1899-12-30T14:00:00"/>
    <d v="1899-12-30T16:00:00"/>
    <s v="OMRG"/>
    <n v="2022"/>
  </r>
  <r>
    <x v="22"/>
    <x v="7"/>
    <m/>
    <n v="2699"/>
    <n v="111427"/>
    <s v="K"/>
    <s v="S30 / A Y B"/>
    <s v="EXPRESS"/>
    <s v="N0425863"/>
    <s v="GC0938D"/>
    <s v="NUBBA COMERCIAL SA DE CV"/>
    <s v="HILUX"/>
    <x v="2"/>
    <d v="1900-01-13T07:12:00"/>
    <d v="1899-12-30T18:00:00"/>
    <s v="OMRG"/>
    <n v="2022"/>
  </r>
  <r>
    <x v="22"/>
    <x v="7"/>
    <m/>
    <n v="3260"/>
    <n v="111428"/>
    <s v="J"/>
    <s v="S60"/>
    <m/>
    <s v="LP037314"/>
    <s v="GJE065E"/>
    <s v="MAQUINADOS INDUSTRIALES EL PEDREGAL SA"/>
    <s v="COROLLA"/>
    <x v="0"/>
    <d v="1899-12-30T14:00:00"/>
    <d v="1899-12-30T17:00:00"/>
    <s v="AC"/>
    <n v="2020"/>
  </r>
  <r>
    <x v="22"/>
    <x v="19"/>
    <m/>
    <n v="5140"/>
    <n v="111430"/>
    <s v="J"/>
    <s v="S100"/>
    <m/>
    <s v="JW741068"/>
    <s v="GUW335C"/>
    <s v="TREJO ROJAS SAUL"/>
    <s v="RAV4"/>
    <x v="0"/>
    <d v="1900-01-13T00:00:00"/>
    <d v="1899-12-30T17:00:00"/>
    <s v="GALC"/>
    <n v="2018"/>
  </r>
  <r>
    <x v="22"/>
    <x v="20"/>
    <m/>
    <n v="1899"/>
    <n v="111383"/>
    <s v="I"/>
    <s v="S50"/>
    <m/>
    <s v="LJ020981"/>
    <s v="64L261"/>
    <s v="SERRANO RICO ERNESTO"/>
    <s v="COROLLA"/>
    <x v="0"/>
    <d v="1899-12-30T14:15:00"/>
    <d v="1899-12-30T17:00:00"/>
    <s v="CEPE"/>
    <n v="2020"/>
  </r>
  <r>
    <x v="22"/>
    <x v="13"/>
    <m/>
    <n v="2653"/>
    <n v="111222"/>
    <s v="M"/>
    <s v="S190 / DIAG. RUIDO EN LLANTA TRASERA IZQ"/>
    <m/>
    <s v="CL039941"/>
    <s v="GDX963D"/>
    <s v="PINEDA MENDOZA JUAN JOSE"/>
    <s v="YARIS"/>
    <x v="2"/>
    <d v="1899-12-30T15:00:00"/>
    <s v="DIAG"/>
    <s v="GALC"/>
    <n v="2012"/>
  </r>
  <r>
    <x v="22"/>
    <x v="25"/>
    <m/>
    <n v="1899"/>
    <n v="111437"/>
    <s v="I"/>
    <s v="S270"/>
    <m/>
    <s v="K0264823"/>
    <s v="FZ2975C"/>
    <s v="AHERN INTERNACIONAL DE MEXICO S.A. DE"/>
    <s v="HILUX"/>
    <x v="2"/>
    <d v="1899-12-30T16:00:00"/>
    <d v="1899-12-30T18:00:00"/>
    <s v="AC"/>
    <n v="2019"/>
  </r>
  <r>
    <x v="22"/>
    <x v="21"/>
    <m/>
    <n v="1899"/>
    <n v="111434"/>
    <s v="J"/>
    <s v="S110"/>
    <s v="EXPRESS"/>
    <s v="KU513859"/>
    <s v="68L519"/>
    <s v="SANDOVAL ESPINDOLA HECTOR"/>
    <s v="CAMRY HV"/>
    <x v="2"/>
    <d v="1899-12-30T16:00:00"/>
    <d v="1899-12-30T18:00:00"/>
    <s v="OMRG"/>
    <n v="2019"/>
  </r>
  <r>
    <x v="22"/>
    <x v="21"/>
    <m/>
    <n v="1899"/>
    <n v="111439"/>
    <s v="J"/>
    <s v="S210"/>
    <m/>
    <n v="75041514"/>
    <s v="GGX877E"/>
    <s v="CORRALES MORALES JULIO"/>
    <s v="YARIS"/>
    <x v="1"/>
    <d v="1899-12-30T16:00:00"/>
    <d v="1899-12-30T18:00:00"/>
    <s v="CAAA"/>
    <n v="2007"/>
  </r>
  <r>
    <x v="22"/>
    <x v="21"/>
    <m/>
    <n v="1899"/>
    <n v="111451"/>
    <s v="J"/>
    <s v="S270"/>
    <m/>
    <s v="FA049716"/>
    <s v="JME4535"/>
    <s v="INNOVACION TECNOLOGICA INTEGRAL PARA LABORATORIOS SA DE CV"/>
    <s v="YARIS"/>
    <x v="1"/>
    <d v="1899-12-30T16:00:00"/>
    <d v="1899-12-30T18:00:00"/>
    <s v="CEPE"/>
    <n v="2015"/>
  </r>
  <r>
    <x v="23"/>
    <x v="0"/>
    <m/>
    <n v="4060"/>
    <n v="110919"/>
    <s v="K"/>
    <s v="S60 / A Y B (RESPETAR COSTO ANTERIOR)"/>
    <m/>
    <s v="LP036794"/>
    <s v="SP"/>
    <s v="CRUZ MARTINEZ OMAR"/>
    <s v="COROLLA"/>
    <x v="2"/>
    <d v="1899-12-30T08:15:00"/>
    <d v="1899-12-30T11:00:00"/>
    <s v="CSN / TDGR"/>
    <n v="2020"/>
  </r>
  <r>
    <x v="23"/>
    <x v="0"/>
    <m/>
    <n v="1899"/>
    <n v="110963"/>
    <s v="J"/>
    <s v="S50"/>
    <m/>
    <s v="LP138216"/>
    <s v="GGJ623D"/>
    <s v="MARTINEZ VALADEZ MARIA ELENA"/>
    <s v="COROLLA"/>
    <x v="1"/>
    <d v="1899-12-30T08:15:00"/>
    <d v="1899-12-30T11:00:00"/>
    <s v="FTP"/>
    <n v="2020"/>
  </r>
  <r>
    <x v="23"/>
    <x v="0"/>
    <m/>
    <n v="2699"/>
    <n v="111414"/>
    <s v="I"/>
    <s v="S190 / A Y B (RESPETAR COSTO ANTERIOR)"/>
    <m/>
    <s v="DS301746"/>
    <s v="GNH973C"/>
    <s v="NAVA PRIETO ANAHI"/>
    <s v="SIENNA"/>
    <x v="0"/>
    <d v="1899-12-30T09:00:00"/>
    <d v="1899-12-30T11:15:00"/>
    <s v="CSN / TDGR"/>
    <n v="2013"/>
  </r>
  <r>
    <x v="23"/>
    <x v="1"/>
    <m/>
    <n v="5330"/>
    <n v="111112"/>
    <s v="I"/>
    <s v="S40"/>
    <s v="EXPRESS"/>
    <s v="M1221306"/>
    <s v="GJP167E"/>
    <s v="AGUILAR PEREZ MONTSERRAT"/>
    <s v="YARIS"/>
    <x v="1"/>
    <d v="1899-12-30T08:30:00"/>
    <d v="1899-12-30T11:15:00"/>
    <s v="OMRG"/>
    <n v="2021"/>
  </r>
  <r>
    <x v="23"/>
    <x v="1"/>
    <m/>
    <n v="3260"/>
    <n v="111132"/>
    <s v="J"/>
    <s v="S260"/>
    <m/>
    <s v="L0002389"/>
    <s v="GE7446C"/>
    <s v="LA PROXIMA ESTACION SPR DE RL"/>
    <s v="HILUX"/>
    <x v="0"/>
    <d v="1899-12-30T09:00:00"/>
    <d v="1899-12-30T11:15:00"/>
    <s v="FTP"/>
    <n v="2020"/>
  </r>
  <r>
    <x v="23"/>
    <x v="1"/>
    <m/>
    <n v="1899"/>
    <n v="111339"/>
    <s v="I"/>
    <s v="S110"/>
    <m/>
    <s v="H1067370"/>
    <s v="GW7921C"/>
    <s v="NIETO MOSQUEDA ALMA ROSA"/>
    <s v="YARIS"/>
    <x v="2"/>
    <d v="1899-12-30T08:45:00"/>
    <d v="1899-12-30T11:15:00"/>
    <s v="CEPE"/>
    <n v="2017"/>
  </r>
  <r>
    <x v="23"/>
    <x v="2"/>
    <m/>
    <n v="5330"/>
    <n v="111270"/>
    <s v="M"/>
    <s v="S40"/>
    <s v="EXPRESS"/>
    <s v="M1231127"/>
    <s v="GLV984E"/>
    <s v="GARCIA ROBLES RUTH"/>
    <s v="YARIS"/>
    <x v="1"/>
    <d v="1899-12-30T09:00:00"/>
    <d v="1899-12-30T13:00:00"/>
    <s v="OMRG"/>
    <n v="2021"/>
  </r>
  <r>
    <x v="23"/>
    <x v="3"/>
    <m/>
    <n v="6599"/>
    <n v="111085"/>
    <s v="I"/>
    <s v="S240"/>
    <m/>
    <s v="F0263793"/>
    <s v="GC4528D"/>
    <s v="EXTINGUIDORES ZARAGOZA DE CELAYA S.A DE C"/>
    <s v="HILUX"/>
    <x v="0"/>
    <d v="1899-12-30T09:15:00"/>
    <d v="1899-12-30T11:30:00"/>
    <s v="FTP"/>
    <n v="2015"/>
  </r>
  <r>
    <x v="23"/>
    <x v="3"/>
    <m/>
    <n v="0"/>
    <n v="111253"/>
    <s v="I"/>
    <s v="20TA03 (SE CONSULTO TIEMPO CON A.T.)"/>
    <s v="CAMPAÑA"/>
    <s v="FP211271"/>
    <s v="SP"/>
    <s v="ESTEBAN ONTIVEROS CANTERO"/>
    <s v="COROLLA"/>
    <x v="2"/>
    <d v="1899-12-30T09:15:00"/>
    <d v="1899-12-30T12:45:00"/>
    <s v="CEPE"/>
    <n v="2015"/>
  </r>
  <r>
    <x v="23"/>
    <x v="3"/>
    <m/>
    <n v="3260"/>
    <n v="111468"/>
    <s v="J"/>
    <s v="S60"/>
    <m/>
    <s v="LK009122"/>
    <s v="GWK991B"/>
    <s v="CANO MELESIO RITA SUSANA"/>
    <s v="AVANZA"/>
    <x v="1"/>
    <d v="1899-12-30T09:45:00"/>
    <d v="1899-12-30T11:45:00"/>
    <s v="CEPE"/>
    <n v="0.75"/>
  </r>
  <r>
    <x v="23"/>
    <x v="4"/>
    <m/>
    <n v="1899"/>
    <n v="110312"/>
    <s v="M"/>
    <s v="S50"/>
    <s v="EXPRESS"/>
    <s v="LK008480"/>
    <s v="GXJ705C"/>
    <s v="RAMOS CABALLERO ANA MARIA"/>
    <s v="AVANZA"/>
    <x v="1"/>
    <d v="1899-12-30T09:45:00"/>
    <d v="1899-12-30T12:30:00"/>
    <s v="OMRG"/>
    <n v="2020"/>
  </r>
  <r>
    <x v="23"/>
    <x v="4"/>
    <m/>
    <n v="6599"/>
    <n v="111244"/>
    <s v="K"/>
    <s v="S80"/>
    <s v="EXPRESS"/>
    <s v="KR072709"/>
    <s v="GXY967D"/>
    <s v="ELGUERA HERNANDEZ JESUS MANUEL"/>
    <s v="CHR"/>
    <x v="2"/>
    <d v="1899-12-30T10:10:00"/>
    <d v="1899-12-30T14:00:00"/>
    <s v="OMRG"/>
    <n v="2019"/>
  </r>
  <r>
    <x v="23"/>
    <x v="4"/>
    <m/>
    <n v="1899"/>
    <n v="111394"/>
    <s v="M"/>
    <s v="S130"/>
    <m/>
    <s v="LK007130"/>
    <s v="NXJ5769"/>
    <s v="YINSHAN SA DE CV"/>
    <s v="AVANZA"/>
    <x v="0"/>
    <d v="1899-12-30T10:15:00"/>
    <d v="1899-12-30T12:15:00"/>
    <s v="CSN"/>
    <n v="2020"/>
  </r>
  <r>
    <x v="23"/>
    <x v="5"/>
    <m/>
    <n v="1899"/>
    <n v="111020"/>
    <s v="M"/>
    <s v="S30"/>
    <m/>
    <s v="M1146404"/>
    <s v="67L240"/>
    <s v="ZARATE DIAZ DENISSE"/>
    <s v="PRIUS C"/>
    <x v="2"/>
    <d v="1899-12-30T10:15:00"/>
    <d v="1899-12-30T12:30:00"/>
    <s v="CEPE"/>
    <n v="2021"/>
  </r>
  <r>
    <x v="23"/>
    <x v="5"/>
    <m/>
    <n v="1899"/>
    <n v="111148"/>
    <s v="J"/>
    <s v="S110"/>
    <m/>
    <s v="FA015456"/>
    <s v="GUW567C"/>
    <s v="TOMAS CORTES ILSE PAULINA"/>
    <s v="YARIS"/>
    <x v="0"/>
    <d v="1899-12-30T11:00:00"/>
    <d v="1899-12-30T13:00:00"/>
    <s v="CEPE"/>
    <n v="2015"/>
  </r>
  <r>
    <x v="23"/>
    <x v="5"/>
    <m/>
    <n v="1899"/>
    <n v="111016"/>
    <s v="M"/>
    <s v="S50"/>
    <m/>
    <s v="LP114686"/>
    <s v="GUN155D"/>
    <s v="BARCENAS RUIZ BEATRIZ"/>
    <s v="COROLLA"/>
    <x v="1"/>
    <d v="1899-12-30T11:15:00"/>
    <d v="1899-12-30T13:00:00"/>
    <s v="CSN"/>
    <n v="2020"/>
  </r>
  <r>
    <x v="23"/>
    <x v="26"/>
    <m/>
    <n v="0"/>
    <n v="111017"/>
    <s v="M"/>
    <s v="22TC03"/>
    <s v="CAMPAÑA"/>
    <s v="LP114686"/>
    <s v="GUN155D"/>
    <s v="BARCENAS RUIZ BEATRIZ"/>
    <s v="COROLLA"/>
    <x v="1"/>
    <d v="1899-12-30T11:30:00"/>
    <d v="1899-12-30T14:00:00"/>
    <s v="CSN"/>
    <n v="2020"/>
  </r>
  <r>
    <x v="23"/>
    <x v="6"/>
    <m/>
    <n v="1899"/>
    <n v="111183"/>
    <s v="M"/>
    <s v="S70"/>
    <m/>
    <s v="L1409673"/>
    <s v="GR4866A"/>
    <s v="DISTRIBUCIONES SEISO CELAYA SA DE CV"/>
    <s v="HILUX"/>
    <x v="1"/>
    <d v="1899-12-30T11:00:00"/>
    <d v="1899-12-30T12:45:00"/>
    <s v="FTP"/>
    <n v="2020"/>
  </r>
  <r>
    <x v="23"/>
    <x v="6"/>
    <m/>
    <n v="5330"/>
    <n v="111206"/>
    <s v="M"/>
    <s v="S120"/>
    <m/>
    <s v="GY146850"/>
    <s v="GXR608B"/>
    <s v="MATEHUALA DIAZ MARIA LUISA"/>
    <s v="YARIS R"/>
    <x v="0"/>
    <d v="1899-12-30T11:30:00"/>
    <d v="1899-12-30T13:00:00"/>
    <s v="CEPE"/>
    <n v="2016"/>
  </r>
  <r>
    <x v="23"/>
    <x v="6"/>
    <m/>
    <n v="1899"/>
    <n v="111200"/>
    <s v="J"/>
    <s v="S130"/>
    <s v="EXPRESS"/>
    <s v="CW144808"/>
    <s v="GLR556E"/>
    <s v="CAMACHO MARTINEZ MARIA ELENA"/>
    <s v="RAV4"/>
    <x v="2"/>
    <d v="1899-12-30T10:45:00"/>
    <d v="1899-12-30T14:00:00"/>
    <s v="OMRG"/>
    <n v="2012"/>
  </r>
  <r>
    <x v="23"/>
    <x v="31"/>
    <m/>
    <n v="0"/>
    <n v="111201"/>
    <s v="J"/>
    <s v="F0S"/>
    <s v="CAMPAÑA"/>
    <s v="CW144808"/>
    <s v="GLR556E"/>
    <s v="CAMACHO MARTINEZ MARIA ELENA"/>
    <s v="RAV4"/>
    <x v="2"/>
    <d v="1899-12-30T11:15:00"/>
    <d v="1899-12-30T13:45:00"/>
    <s v="FTP"/>
    <n v="2012"/>
  </r>
  <r>
    <x v="23"/>
    <x v="10"/>
    <m/>
    <n v="1899"/>
    <n v="111219"/>
    <s v="M"/>
    <s v="S10"/>
    <m/>
    <s v="NV019774"/>
    <s v="SP"/>
    <s v="DIAZ GUERRA ARGELIA"/>
    <s v="COROLLA CR"/>
    <x v="1"/>
    <d v="1899-12-30T11:15:00"/>
    <d v="1899-12-30T13:45:00"/>
    <s v="TDGR"/>
    <n v="2022"/>
  </r>
  <r>
    <x v="23"/>
    <x v="10"/>
    <m/>
    <n v="5140"/>
    <n v="111225"/>
    <s v="I"/>
    <s v="S100"/>
    <s v="EXPRESS"/>
    <n v="74004776"/>
    <s v="GH38342"/>
    <s v="DURAN RODRIGUEZ BERTA"/>
    <s v="HILUX"/>
    <x v="2"/>
    <d v="1899-12-30T11:15:00"/>
    <d v="1899-12-30T14:00:00"/>
    <s v="OMRG"/>
    <n v="2007"/>
  </r>
  <r>
    <x v="23"/>
    <x v="10"/>
    <m/>
    <n v="1899"/>
    <n v="111272"/>
    <s v="K"/>
    <s v="S90 / REEMP BANDA ACC (CTE. TRAERA PIEZAS"/>
    <s v="EXPRESS"/>
    <s v="JW701129"/>
    <s v="GUT868B"/>
    <s v="PACHECO VIVERO JOSE JESUS KARIM"/>
    <s v="RAV4"/>
    <x v="0"/>
    <d v="1899-12-30T12:00:00"/>
    <d v="1899-12-30T14:00:00"/>
    <s v="OMRG"/>
    <n v="2018"/>
  </r>
  <r>
    <x v="23"/>
    <x v="27"/>
    <m/>
    <n v="800"/>
    <n v="111470"/>
    <s v="K"/>
    <s v="A Y B (RESPETAR COSTO ANTERIOR) (CITA FRANK, AUT. HORARIO)"/>
    <m/>
    <s v="M1223490"/>
    <s v="GYX637D"/>
    <s v="AMATE NAVARRO FATIMA ELIZABETH"/>
    <s v="YARIS"/>
    <x v="2"/>
    <d v="1899-12-30T12:15:00"/>
    <d v="1899-12-30T14:00:00"/>
    <s v="TDGR"/>
    <n v="2021"/>
  </r>
  <r>
    <x v="23"/>
    <x v="11"/>
    <m/>
    <n v="1899"/>
    <n v="110937"/>
    <s v="J"/>
    <s v="S10"/>
    <s v="EXPRESS"/>
    <s v="N1250394"/>
    <s v="SP"/>
    <s v="ORTEGA MORAN CASANDRA"/>
    <s v="YARIS"/>
    <x v="0"/>
    <d v="1899-12-30T12:20:00"/>
    <d v="1899-12-30T14:00:00"/>
    <s v="OMRG"/>
    <n v="2022"/>
  </r>
  <r>
    <x v="23"/>
    <x v="11"/>
    <m/>
    <n v="1899"/>
    <n v="111302"/>
    <s v="K"/>
    <s v="S50"/>
    <s v="EXPRESS"/>
    <s v="L3111710"/>
    <s v="66L142"/>
    <s v="VILLANUEVA MALAGON ENRIQUE"/>
    <s v="PRIUS16-"/>
    <x v="2"/>
    <d v="1899-12-30T12:40:00"/>
    <d v="1899-12-30T14:00:00"/>
    <s v="OMRG"/>
    <n v="2020"/>
  </r>
  <r>
    <x v="24"/>
    <x v="0"/>
    <m/>
    <n v="5330"/>
    <n v="111382"/>
    <s v="I"/>
    <s v="S120"/>
    <m/>
    <s v="KP877224"/>
    <s v="GTH960D"/>
    <s v="JARVIS GARCIA TELMA ISABEL"/>
    <s v="COROLLA"/>
    <x v="2"/>
    <d v="1899-12-30T08:30:00"/>
    <d v="1899-12-30T12:00:00"/>
    <s v="AC"/>
    <n v="2019"/>
  </r>
  <r>
    <x v="24"/>
    <x v="0"/>
    <m/>
    <n v="1899"/>
    <n v="111398"/>
    <s v="K"/>
    <s v="S70"/>
    <m/>
    <s v="K1625640"/>
    <s v="65L289"/>
    <s v="PATIÑO CANTERO SERGIO ALFREDO"/>
    <s v="PRIUS C"/>
    <x v="0"/>
    <d v="1899-12-30T08:30:00"/>
    <d v="1899-12-30T11:00:00"/>
    <s v="CEPE"/>
    <n v="2019"/>
  </r>
  <r>
    <x v="24"/>
    <x v="0"/>
    <m/>
    <n v="2699"/>
    <n v="111409"/>
    <s v="K"/>
    <s v="S70 / A Y B (RESPETAR COSTO ANTERIOR)"/>
    <m/>
    <s v="N4002047"/>
    <s v="JX53983"/>
    <s v="NOVASEM INNOVACIONES SA DE CV"/>
    <s v="HILUXD"/>
    <x v="1"/>
    <d v="1899-12-30T08:15:00"/>
    <d v="1899-12-30T11:00:00"/>
    <s v="CAAA"/>
    <n v="2022"/>
  </r>
  <r>
    <x v="24"/>
    <x v="1"/>
    <m/>
    <n v="0"/>
    <n v="111447"/>
    <s v="J"/>
    <s v="INST. BALATAS DELANTERAS Y TRASERAS"/>
    <m/>
    <s v="JP738095"/>
    <s v="GMJ154D"/>
    <s v="TELLO GONZALEZ ARMANDO"/>
    <s v="COROLLA"/>
    <x v="2"/>
    <d v="1899-12-30T10:30:00"/>
    <d v="1899-12-30T14:00:00"/>
    <s v="CSN"/>
    <n v="2018"/>
  </r>
  <r>
    <x v="24"/>
    <x v="1"/>
    <m/>
    <n v="3260"/>
    <n v="111481"/>
    <s v="M"/>
    <s v="S220"/>
    <m/>
    <s v="K6199351"/>
    <s v="27RC6L"/>
    <s v="TURISMOS PEJO TOUR SA DE CV"/>
    <s v="HIACE"/>
    <x v="1"/>
    <d v="1899-12-30T10:00:00"/>
    <d v="1899-12-30T14:00:00"/>
    <s v="OMRG"/>
    <n v="2019"/>
  </r>
  <r>
    <x v="24"/>
    <x v="1"/>
    <m/>
    <n v="5330"/>
    <n v="111483"/>
    <s v="J"/>
    <s v="S40"/>
    <s v="EXPRESS"/>
    <s v="D0256158"/>
    <s v="GN51014"/>
    <s v="GAYTAN CRUZ PABLO"/>
    <s v="HILUX"/>
    <x v="0"/>
    <d v="1899-12-30T08:30:00"/>
    <d v="1899-12-30T14:00:00"/>
    <s v="OMRG"/>
    <n v="2013"/>
  </r>
  <r>
    <x v="24"/>
    <x v="2"/>
    <m/>
    <n v="1899"/>
    <n v="111478"/>
    <s v="M"/>
    <s v="S50"/>
    <m/>
    <s v="LJ028732"/>
    <s v="18F545"/>
    <s v="YINSHAN SA DE CV"/>
    <s v="COROLLA HV"/>
    <x v="0"/>
    <d v="1899-12-30T09:15:00"/>
    <d v="1899-12-30T12:00:00"/>
    <s v="CEPE"/>
    <n v="2020"/>
  </r>
  <r>
    <x v="24"/>
    <x v="8"/>
    <m/>
    <n v="5330"/>
    <n v="111415"/>
    <s v="K"/>
    <s v="S40"/>
    <m/>
    <s v="M1217202"/>
    <s v="UMK444C"/>
    <s v="PONCE NEGRETE ALBERTO"/>
    <s v="YARIS"/>
    <x v="1"/>
    <d v="1899-12-30T09:00:00"/>
    <d v="1899-12-30T13:00:00"/>
    <s v="CSN"/>
    <n v="2021"/>
  </r>
  <r>
    <x v="24"/>
    <x v="8"/>
    <m/>
    <n v="2699"/>
    <n v="111441"/>
    <s v="K"/>
    <s v="S50 / A Y B (RESPETAR COSTO ANTERIOR)"/>
    <m/>
    <s v="LK014296"/>
    <s v="GMA635D"/>
    <s v="GUERRERO URIBE MAGDALENA"/>
    <s v="AVANZA"/>
    <x v="2"/>
    <d v="1899-12-30T09:00:00"/>
    <d v="1899-12-30T14:00:00"/>
    <s v="CAAA / TDGR"/>
    <n v="2020"/>
  </r>
  <r>
    <x v="24"/>
    <x v="3"/>
    <m/>
    <n v="754"/>
    <n v="111420"/>
    <s v="M"/>
    <s v="DIAG. TESTIGO ENCENDIDO (CHECK ENGINE)"/>
    <m/>
    <s v="GY110696"/>
    <s v="GWA9164"/>
    <s v="CRUZ GARCIA DANIEL ISAAC"/>
    <s v="YARIS R"/>
    <x v="1"/>
    <d v="1899-12-30T09:15:00"/>
    <s v="DIAG"/>
    <s v="FTP / JOAM"/>
    <n v="2016"/>
  </r>
  <r>
    <x v="24"/>
    <x v="3"/>
    <m/>
    <n v="2699"/>
    <n v="111421"/>
    <s v="I"/>
    <s v="S130  / A Y B"/>
    <s v="EXPRESS"/>
    <s v="C1423736"/>
    <s v="GUX696C"/>
    <s v="RODRIGUEZ RUIZ JAIME JESUS"/>
    <s v="YARIS"/>
    <x v="0"/>
    <d v="1899-12-30T09:15:00"/>
    <d v="1899-12-30T11:30:00"/>
    <s v="OMRG"/>
    <n v="2012"/>
  </r>
  <r>
    <x v="24"/>
    <x v="3"/>
    <m/>
    <n v="3260"/>
    <n v="111424"/>
    <s v="K"/>
    <s v="S20"/>
    <s v="EXPRESS"/>
    <s v="NU592884"/>
    <s v="68L866"/>
    <s v="YINSHAN SA DE CV"/>
    <s v="CAMRY HV"/>
    <x v="2"/>
    <d v="1899-12-30T09:30:00"/>
    <d v="1899-12-30T12:00:00"/>
    <s v="OMRG"/>
    <n v="2022"/>
  </r>
  <r>
    <x v="24"/>
    <x v="4"/>
    <m/>
    <n v="754"/>
    <n v="111438"/>
    <s v="K"/>
    <s v="DIAG. TESTIGO ENCENDIDO (PRESION AIRE EN LLANTAS)"/>
    <m/>
    <s v="CS196786"/>
    <s v="GKR372C"/>
    <s v="CHAVEZ COLUNGA LUIS BERNARDO"/>
    <s v="SIENNA"/>
    <x v="2"/>
    <d v="1899-12-30T11:15:00"/>
    <s v="DIAG"/>
    <s v="FTP / JOAM"/>
    <n v="2012"/>
  </r>
  <r>
    <x v="24"/>
    <x v="4"/>
    <m/>
    <n v="1899"/>
    <n v="111461"/>
    <s v="M"/>
    <s v="S110"/>
    <m/>
    <s v="H1394369"/>
    <s v="GR39690"/>
    <s v="DE LA MORA BELTRAN CONSTRUCCIONES"/>
    <s v="HILUX"/>
    <x v="0"/>
    <d v="1899-12-30T09:45:00"/>
    <d v="1899-12-30T12:00:00"/>
    <s v="CAAA"/>
    <n v="2017"/>
  </r>
  <r>
    <x v="24"/>
    <x v="5"/>
    <m/>
    <n v="1899"/>
    <n v="111410"/>
    <s v="J"/>
    <s v="S50"/>
    <m/>
    <s v="LU898392"/>
    <s v="GVW004D"/>
    <s v="LOMELIN VELASCO REBECA"/>
    <s v="CAMRY"/>
    <x v="0"/>
    <d v="1899-12-30T10:15:00"/>
    <d v="1899-12-30T14:00:00"/>
    <s v="AC"/>
    <n v="2020"/>
  </r>
  <r>
    <x v="24"/>
    <x v="5"/>
    <m/>
    <n v="5330"/>
    <n v="111429"/>
    <s v="M"/>
    <s v="S40"/>
    <s v="EXPRESS"/>
    <s v="MU011916"/>
    <s v="66L770"/>
    <s v="SANCHEZ HERNANDEZ JULIA DOLORES"/>
    <s v="RAV4 HV"/>
    <x v="1"/>
    <d v="1899-12-30T10:15:00"/>
    <d v="1899-12-30T14:00:00"/>
    <s v="OMRG"/>
    <n v="2021"/>
  </r>
  <r>
    <x v="24"/>
    <x v="5"/>
    <m/>
    <n v="0"/>
    <n v="111455"/>
    <s v="M"/>
    <s v="REEMP DE BUJIA"/>
    <m/>
    <s v="L0007033"/>
    <m/>
    <s v="IDEAS Y PLANEACION EN CONSTRUCCION"/>
    <s v="HILUX"/>
    <x v="2"/>
    <d v="1899-12-30T10:45:00"/>
    <d v="1899-12-30T14:00:00"/>
    <s v="AC"/>
    <n v="2020"/>
  </r>
  <r>
    <x v="24"/>
    <x v="6"/>
    <m/>
    <n v="1899"/>
    <n v="111399"/>
    <s v="J"/>
    <s v="S210"/>
    <m/>
    <s v="KU197754"/>
    <s v="JRG6406"/>
    <s v="DAOSA S.A DE C.V"/>
    <s v="CAMRY"/>
    <x v="0"/>
    <d v="1899-12-30T10:45:00"/>
    <d v="1899-12-30T15:00:00"/>
    <s v="CAAA"/>
    <n v="2019"/>
  </r>
  <r>
    <x v="24"/>
    <x v="6"/>
    <m/>
    <n v="1899"/>
    <n v="111419"/>
    <s v="M"/>
    <s v="S170"/>
    <s v="EXPRESS"/>
    <s v="FW184185"/>
    <s v="PZU3581"/>
    <s v="LARA LOSOYA EREIDA"/>
    <s v="RAV4"/>
    <x v="1"/>
    <d v="1899-12-30T11:00:00"/>
    <d v="1899-12-30T14:00:00"/>
    <s v="OMRG"/>
    <n v="2015"/>
  </r>
  <r>
    <x v="24"/>
    <x v="6"/>
    <m/>
    <n v="1899"/>
    <n v="111454"/>
    <s v="M"/>
    <s v="S130"/>
    <m/>
    <s v="FW314027"/>
    <s v="GXC862D"/>
    <s v="LOPEZ PERALTA NOELIA"/>
    <s v="RAV4"/>
    <x v="2"/>
    <d v="1899-12-30T11:30:00"/>
    <d v="1899-12-30T14:00:00"/>
    <s v="AC / TDGR"/>
    <n v="2011"/>
  </r>
  <r>
    <x v="24"/>
    <x v="10"/>
    <m/>
    <n v="1472.59"/>
    <n v="111460"/>
    <s v="I"/>
    <s v="A Y F"/>
    <s v="EXPRESS"/>
    <s v="LP130909"/>
    <s v="GPA833E"/>
    <s v="PEDRAZA PURON JORGE"/>
    <s v="COROLLA"/>
    <x v="1"/>
    <d v="1899-12-30T11:30:00"/>
    <d v="1899-12-30T15:00:00"/>
    <s v="OMRG"/>
    <n v="2020"/>
  </r>
  <r>
    <x v="24"/>
    <x v="10"/>
    <m/>
    <n v="5330"/>
    <n v="111464"/>
    <s v="J"/>
    <s v="S40"/>
    <s v="EXPRESS"/>
    <s v="LU907503"/>
    <s v="GUJ020C"/>
    <s v="DISTRIBUIDORA DE CERVEZAS Y BEBIDAS S.A."/>
    <s v="CAMRY"/>
    <x v="0"/>
    <d v="1899-12-30T12:45:00"/>
    <d v="1899-12-30T17:00:00"/>
    <s v="OMRG"/>
    <n v="2020"/>
  </r>
  <r>
    <x v="24"/>
    <x v="10"/>
    <m/>
    <n v="0"/>
    <n v="111473"/>
    <s v="M"/>
    <s v="DPOK: CAMBIO AMORT. DELANTEROS Y TRASEROS /  INST BARRA ESTQABILIZADORA FRONTAL / ALINEACION"/>
    <m/>
    <s v="MS520984"/>
    <s v="J18BHJ"/>
    <s v="TOYOTA MOTOR MANUFACTURING DE GUANAJUATO"/>
    <s v="HIGHLANDER"/>
    <x v="2"/>
    <d v="1899-12-30T11:15:00"/>
    <s v="SE QUEDA"/>
    <s v="CEPE"/>
    <n v="2021"/>
  </r>
  <r>
    <x v="24"/>
    <x v="11"/>
    <m/>
    <n v="1899"/>
    <n v="111467"/>
    <s v="M"/>
    <s v="S90"/>
    <m/>
    <s v="H1033401"/>
    <s v="GXM728D"/>
    <s v="MARTINEZ ALMANZA FATIMA"/>
    <s v="YARIS"/>
    <x v="1"/>
    <d v="1899-12-30T11:45:00"/>
    <d v="1899-12-30T17:00:00"/>
    <s v="CAAA"/>
    <n v="2017"/>
  </r>
  <r>
    <x v="24"/>
    <x v="11"/>
    <m/>
    <n v="5940"/>
    <n v="111469"/>
    <s v="K"/>
    <s v="S100 / A Y B (RESPETAR COSTO ANTERIOR)"/>
    <s v="EXPRESS"/>
    <s v="J3079606"/>
    <s v="SP"/>
    <s v="MEDINA OLIVEROS SERGIO ARMANDO"/>
    <s v="PRIUS"/>
    <x v="2"/>
    <d v="1899-12-30T11:45:00"/>
    <d v="1899-12-30T15:00:00"/>
    <s v="OMRG / TDGR"/>
    <n v="2018"/>
  </r>
  <r>
    <x v="24"/>
    <x v="11"/>
    <m/>
    <n v="5940"/>
    <n v="111472"/>
    <s v="M"/>
    <s v="S100 / A Y B (RESPETAR COSTO ANTERIOR)"/>
    <s v="EXPRESS"/>
    <s v="H1057523"/>
    <s v="GPK101B"/>
    <s v="GONZALEZ ESCOBEDO GERARDO"/>
    <s v="YARIS"/>
    <x v="0"/>
    <d v="1899-12-30T13:30:00"/>
    <d v="1899-12-30T17:00:00"/>
    <s v="OMRG / AC"/>
    <n v="2017"/>
  </r>
  <r>
    <x v="24"/>
    <x v="12"/>
    <m/>
    <n v="1899"/>
    <n v="111426"/>
    <s v="M"/>
    <s v="S10"/>
    <s v="EXPRESS"/>
    <s v="N1242834"/>
    <s v="SP"/>
    <s v="CONCRETOS ABCD SA DE CV"/>
    <s v="YARIS"/>
    <x v="0"/>
    <d v="1899-12-30T12:30:00"/>
    <d v="1899-12-30T15:45:00"/>
    <s v="OMRG"/>
    <n v="2022"/>
  </r>
  <r>
    <x v="24"/>
    <x v="12"/>
    <m/>
    <n v="2699"/>
    <n v="111477"/>
    <s v="K"/>
    <s v="S50 / A Y B (RESPETAR COSTO ANTERIOR)"/>
    <m/>
    <s v="M1146277"/>
    <s v="67L203"/>
    <s v="ROBLES CASTILLO GISELA"/>
    <s v="PRIUS C"/>
    <x v="2"/>
    <d v="1899-12-30T12:15:00"/>
    <d v="1899-12-30T17:00:00"/>
    <s v="AC / TDGR"/>
    <n v="2021"/>
  </r>
  <r>
    <x v="24"/>
    <x v="7"/>
    <m/>
    <n v="0"/>
    <n v="111401"/>
    <s v="J"/>
    <s v="INST. BALATAS DELANTERAS / PURGADO DE FRENOS"/>
    <m/>
    <s v="HS829335"/>
    <s v="GUN772D"/>
    <s v="KYOHO TOYOTSU MEXICO"/>
    <s v="SIENNA"/>
    <x v="1"/>
    <d v="1899-12-30T14:15:00"/>
    <d v="1899-12-30T17:00:00"/>
    <s v="CSN"/>
    <n v="2013"/>
  </r>
  <r>
    <x v="24"/>
    <x v="13"/>
    <m/>
    <n v="754"/>
    <n v="111445"/>
    <s v="J"/>
    <s v="DIAG. RUIDO EN BOCINAS (HORARIO AUTORIZA BETO)"/>
    <m/>
    <s v="J1609592"/>
    <s v="07U224"/>
    <s v="VILLEGAZ RUIZ RAUL"/>
    <s v="PRIUS C"/>
    <x v="0"/>
    <d v="1899-12-30T15:00:00"/>
    <s v="DIAG"/>
    <s v="FTP / JOAM"/>
    <n v="2018"/>
  </r>
  <r>
    <x v="24"/>
    <x v="29"/>
    <m/>
    <n v="1614.15"/>
    <n v="111400"/>
    <s v="J"/>
    <s v="S50 (EMPLEADO TOYOTA)"/>
    <m/>
    <s v="M1212120"/>
    <s v="GXM743D"/>
    <s v="RAMBLAS ARREAGA PEDRO"/>
    <s v="YARIS"/>
    <x v="1"/>
    <d v="1899-12-30T15:45:00"/>
    <d v="1899-12-30T18:00:00"/>
    <s v="CAAA"/>
    <n v="2021"/>
  </r>
  <r>
    <x v="25"/>
    <x v="17"/>
    <m/>
    <n v="3340"/>
    <n v="111485"/>
    <s v="K"/>
    <s v="S20 / A Y B (RESPETAR COSTO ANTERIOR) (RECIBE SUSI)"/>
    <m/>
    <s v="M1220256"/>
    <s v="GGR735E"/>
    <s v="SANCHEZ VALENCIA ALFONSO SILVERIO"/>
    <s v="YARIS"/>
    <x v="2"/>
    <d v="1899-12-30T09:00:00"/>
    <d v="1899-12-30T14:00:00"/>
    <s v="TDGR"/>
    <n v="2021"/>
  </r>
  <r>
    <x v="25"/>
    <x v="0"/>
    <m/>
    <n v="1899"/>
    <n v="111405"/>
    <s v="I"/>
    <s v="S150"/>
    <m/>
    <s v="K1403002"/>
    <s v="GU0239B"/>
    <s v="RODRIGUEZ LICONA GERARDO ALBERTO"/>
    <s v="HILUX"/>
    <x v="1"/>
    <d v="1899-12-30T08:30:00"/>
    <d v="1899-12-30T11:00:00"/>
    <s v="AC"/>
    <n v="2019"/>
  </r>
  <r>
    <x v="25"/>
    <x v="0"/>
    <m/>
    <n v="5330"/>
    <n v="111436"/>
    <s v="K"/>
    <s v="S140"/>
    <m/>
    <s v="EP120296"/>
    <s v="GUM626C"/>
    <s v="MARTINEZ MARAVILLO ROGELIO"/>
    <s v="COROLLA"/>
    <x v="2"/>
    <d v="1899-12-30T08:15:00"/>
    <d v="1899-12-30T11:00:00"/>
    <s v="CAAA"/>
    <n v="2014"/>
  </r>
  <r>
    <x v="25"/>
    <x v="0"/>
    <m/>
    <n v="6599"/>
    <n v="111495"/>
    <s v="J"/>
    <s v="S80"/>
    <m/>
    <s v="LJ008743"/>
    <s v="65L905"/>
    <s v="RAUL OMAR MOCTEZUMA CARDENAS"/>
    <s v="COROLLA HV"/>
    <x v="0"/>
    <d v="1899-12-30T08:15:00"/>
    <d v="1899-12-30T12:00:00"/>
    <s v="FTP"/>
    <n v="2020"/>
  </r>
  <r>
    <x v="25"/>
    <x v="1"/>
    <m/>
    <n v="1899"/>
    <n v="111488"/>
    <s v="J"/>
    <s v="S50"/>
    <m/>
    <s v="M0421220"/>
    <s v="GP8756C"/>
    <s v="CCH COMERCIALIZADORA DE PRODUCTOS D"/>
    <s v="DEHILUX"/>
    <x v="0"/>
    <d v="1899-12-30T08:30:00"/>
    <d v="1899-12-30T11:00:00"/>
    <s v="OMRG"/>
    <n v="2021"/>
  </r>
  <r>
    <x v="25"/>
    <x v="1"/>
    <m/>
    <n v="1899"/>
    <n v="111492"/>
    <s v="M"/>
    <s v="S110"/>
    <s v="EXPRESS"/>
    <s v="H0172568"/>
    <s v="MU0418D"/>
    <s v="MARTINEZ GUTIERREZ LORENZO"/>
    <s v="HILUX"/>
    <x v="2"/>
    <d v="1899-12-30T08:50:00"/>
    <d v="1899-12-30T11:00:00"/>
    <s v="OMRG"/>
    <n v="2017"/>
  </r>
  <r>
    <x v="25"/>
    <x v="2"/>
    <m/>
    <n v="754"/>
    <n v="111448"/>
    <s v="J"/>
    <s v="DPOK: INST. LODERA IZQ"/>
    <m/>
    <s v="PJ001545"/>
    <s v="69L077"/>
    <s v="JIMENEZ SERRANO ANTONIO"/>
    <s v="COROLLA"/>
    <x v="2"/>
    <d v="1899-12-30T09:30:00"/>
    <d v="1899-12-30T11:30:00"/>
    <s v="CEPE"/>
    <n v="2023"/>
  </r>
  <r>
    <x v="25"/>
    <x v="2"/>
    <m/>
    <n v="5330"/>
    <n v="111456"/>
    <s v="I"/>
    <s v="S120"/>
    <s v="EXPRESS"/>
    <s v="HK013401"/>
    <s v="GWT098C"/>
    <s v="BALDERAS BALDERAS JOSE ANTONIO"/>
    <s v="AVANZA"/>
    <x v="1"/>
    <d v="1899-12-30T09:30:00"/>
    <d v="1899-12-30T12:00:00"/>
    <s v="OMRG"/>
    <n v="2017"/>
  </r>
  <r>
    <x v="25"/>
    <x v="8"/>
    <m/>
    <n v="6599"/>
    <n v="111471"/>
    <s v="K"/>
    <s v="S80"/>
    <m/>
    <s v="J1402437"/>
    <s v="FY5320C"/>
    <s v="MANRIQUEZ DIAZ YADIRA"/>
    <s v="HILUX"/>
    <x v="1"/>
    <d v="1899-12-30T09:00:00"/>
    <d v="1899-12-30T12:00:00"/>
    <s v="CAAA"/>
    <n v="2018"/>
  </r>
  <r>
    <x v="25"/>
    <x v="8"/>
    <m/>
    <n v="1899"/>
    <n v="111526"/>
    <s v="I"/>
    <s v="S270"/>
    <m/>
    <s v="K0264823"/>
    <s v="FZ2975C"/>
    <s v="AHERN INTERNATIONAL DE MEXICO SA DE CV"/>
    <s v="HILUX"/>
    <x v="0"/>
    <d v="1899-12-30T09:15:00"/>
    <d v="1899-12-30T12:00:00"/>
    <s v="AC"/>
    <n v="2019"/>
  </r>
  <r>
    <x v="25"/>
    <x v="3"/>
    <m/>
    <n v="1899"/>
    <n v="110735"/>
    <s v="I"/>
    <s v="S10"/>
    <s v="MOVIL SMA"/>
    <s v="N1324838"/>
    <s v="SP"/>
    <s v="CABALLERO SIERRA MIGUEL"/>
    <s v="HILUX"/>
    <x v="2"/>
    <s v="MOV"/>
    <s v="SMA"/>
    <s v="CSN"/>
    <n v="2022"/>
  </r>
  <r>
    <x v="25"/>
    <x v="3"/>
    <m/>
    <n v="1899"/>
    <n v="111332"/>
    <s v="M"/>
    <s v="S70"/>
    <s v="EXPRESS"/>
    <s v="J1402771"/>
    <s v="GJ1586B"/>
    <s v="ZARRAGA SERVIN TERESA"/>
    <s v="HILUX"/>
    <x v="0"/>
    <d v="1899-12-30T09:15:00"/>
    <d v="1899-12-30T11:00:00"/>
    <s v="OMRG"/>
    <n v="2018"/>
  </r>
  <r>
    <x v="25"/>
    <x v="3"/>
    <m/>
    <n v="754"/>
    <n v="111505"/>
    <s v="K"/>
    <s v="DIAG. UNIDAD SE JALONEA EN MOVIMIENTO"/>
    <m/>
    <s v="MK019590"/>
    <s v="SP"/>
    <s v="PSSL SEGURIDAD PRIVADA SA DE CV"/>
    <s v="AVANZA"/>
    <x v="1"/>
    <d v="1899-12-30T10:00:00"/>
    <s v="DIAG"/>
    <s v="FTP"/>
    <n v="2021"/>
  </r>
  <r>
    <x v="25"/>
    <x v="9"/>
    <m/>
    <n v="1899"/>
    <n v="111504"/>
    <s v="I"/>
    <s v="S50"/>
    <s v="EXPRESS"/>
    <s v="M1211623"/>
    <s v="GVN038C"/>
    <s v="SANCHEZ GARCIA AMADOR"/>
    <s v="YARIS"/>
    <x v="2"/>
    <d v="1899-12-30T10:45:00"/>
    <d v="1899-12-30T14:00:00"/>
    <s v="OMRG"/>
    <n v="2021"/>
  </r>
  <r>
    <x v="25"/>
    <x v="4"/>
    <m/>
    <n v="5330"/>
    <n v="111378"/>
    <s v="I"/>
    <s v="S40"/>
    <m/>
    <s v="NS081197"/>
    <s v="67L804"/>
    <s v="CERVANTES CERROBLANCO MARTHA JIMENA"/>
    <s v="SIENNA HV"/>
    <x v="2"/>
    <d v="1899-12-30T10:00:00"/>
    <d v="1899-12-30T14:00:00"/>
    <s v="AC"/>
    <n v="2022"/>
  </r>
  <r>
    <x v="25"/>
    <x v="4"/>
    <m/>
    <n v="2653"/>
    <n v="111484"/>
    <s v="M"/>
    <s v="S10 / DIAG. TRONIDO EN ESCAPE"/>
    <m/>
    <s v="N1252334"/>
    <s v="GTJ227E"/>
    <s v="MUÑOZ RODRIGUEZ MARIA DEL ROSARIO"/>
    <s v="YARIS"/>
    <x v="0"/>
    <d v="1899-12-30T12:00:00"/>
    <s v="DIAG"/>
    <s v="AC / FTP / JOAM"/>
    <n v="2022"/>
  </r>
  <r>
    <x v="25"/>
    <x v="4"/>
    <m/>
    <n v="2699"/>
    <n v="111493"/>
    <s v="K"/>
    <s v="S30 / A Y B (RESPETAR COSTO ANTERIOR)"/>
    <s v="EXPRESS"/>
    <s v="N4002614"/>
    <s v="GC4557D"/>
    <s v="AGROSERVICIOS NIETO"/>
    <s v="HILUXD"/>
    <x v="1"/>
    <d v="1899-12-30T10:15:00"/>
    <d v="1899-12-30T14:00:00"/>
    <s v="OMRG / TDGR"/>
    <n v="2022"/>
  </r>
  <r>
    <x v="25"/>
    <x v="5"/>
    <m/>
    <n v="1899"/>
    <n v="111418"/>
    <s v="M"/>
    <s v="S50"/>
    <s v="MOVIL SMA"/>
    <s v="M1319668"/>
    <s v="GP2758C"/>
    <s v="HFM TECH SA DE CV"/>
    <s v="HILUX"/>
    <x v="2"/>
    <s v="MOV"/>
    <s v="SMA"/>
    <s v="CSN"/>
    <n v="2021"/>
  </r>
  <r>
    <x v="25"/>
    <x v="5"/>
    <m/>
    <n v="2699"/>
    <n v="111453"/>
    <s v="I"/>
    <s v="S110 / A Y B(RESPETAR COSTO ANTERIOR)"/>
    <m/>
    <s v="H3027022"/>
    <s v="GNN470C"/>
    <s v="ARELLANO VALENZUELA JOSE MARIA"/>
    <s v="PRIUS16-"/>
    <x v="0"/>
    <d v="1899-12-30T10:30:00"/>
    <d v="1899-12-30T17:00:00"/>
    <s v="CAAA / TDGR"/>
    <n v="2017"/>
  </r>
  <r>
    <x v="25"/>
    <x v="5"/>
    <m/>
    <n v="1899"/>
    <n v="111512"/>
    <s v="K"/>
    <s v="S110"/>
    <s v="EXPRESS"/>
    <s v="LP036328"/>
    <s v="SP"/>
    <s v="CRUZ SOLIS LINKER HILARIO"/>
    <s v="COROLLA"/>
    <x v="1"/>
    <d v="1899-12-30T11:00:00"/>
    <d v="1899-12-30T16:00:00"/>
    <s v="OMRG"/>
    <n v="2020"/>
  </r>
  <r>
    <x v="25"/>
    <x v="26"/>
    <m/>
    <n v="0"/>
    <n v="111513"/>
    <s v="K"/>
    <s v="22TC07"/>
    <s v="CAMPAÑA"/>
    <s v="LP036328"/>
    <s v="SP"/>
    <s v="CRUZ SOLIS LINKER HILARIO"/>
    <s v="COROLLA"/>
    <x v="1"/>
    <d v="1899-12-30T12:00:00"/>
    <d v="1899-12-30T17:00:00"/>
    <s v="FTP"/>
    <n v="2020"/>
  </r>
  <r>
    <x v="25"/>
    <x v="6"/>
    <m/>
    <n v="1899"/>
    <n v="111350"/>
    <s v="M"/>
    <s v="S10"/>
    <s v="MOVIL SMA"/>
    <s v="N1332841"/>
    <s v="SP"/>
    <s v="PROMOTORA Y CONSTRUCTORA TOLLAN"/>
    <s v="HILUX"/>
    <x v="2"/>
    <s v="MOV"/>
    <s v="SMA"/>
    <s v="CSN"/>
    <n v="2022"/>
  </r>
  <r>
    <x v="25"/>
    <x v="6"/>
    <m/>
    <n v="1899"/>
    <n v="111489"/>
    <s v="M"/>
    <s v="S110"/>
    <s v="EXPRESS"/>
    <s v="H1394369"/>
    <s v="GR39690"/>
    <s v="DE LA MORA BELTRAN CONSTRUCCIONES"/>
    <s v="HILUX"/>
    <x v="0"/>
    <d v="1899-12-30T11:30:00"/>
    <d v="1899-12-30T17:00:00"/>
    <s v="OMRG"/>
    <n v="2017"/>
  </r>
  <r>
    <x v="25"/>
    <x v="6"/>
    <m/>
    <n v="1899"/>
    <n v="111510"/>
    <s v="M"/>
    <s v="S90"/>
    <s v="EXPRESS"/>
    <s v="J1609354"/>
    <s v="68L121"/>
    <s v="LOPEZ GUERRERO LUIS ALBERTO"/>
    <s v="PRIUS C"/>
    <x v="1"/>
    <d v="1899-12-30T11:50:00"/>
    <d v="1899-12-30T17:00:00"/>
    <s v="OMRG"/>
    <n v="2018"/>
  </r>
  <r>
    <x v="25"/>
    <x v="10"/>
    <m/>
    <n v="1899"/>
    <n v="111498"/>
    <s v="J"/>
    <s v="S210"/>
    <m/>
    <s v="KU511326"/>
    <s v="65L725"/>
    <s v="ROYAL TRANSPORTS S.A. DE C.V."/>
    <s v="CAMRY"/>
    <x v="2"/>
    <d v="1899-12-30T11:15:00"/>
    <d v="1899-12-30T15:00:00"/>
    <s v="CAAA"/>
    <n v="2019"/>
  </r>
  <r>
    <x v="25"/>
    <x v="10"/>
    <m/>
    <n v="1899"/>
    <n v="111507"/>
    <s v="I"/>
    <s v="S70"/>
    <s v="EXPRESS"/>
    <s v="H0249640"/>
    <s v="GF4662B"/>
    <s v="ANGELES GUERRERO VALENTIN"/>
    <s v="HILUX"/>
    <x v="1"/>
    <d v="1899-12-30T11:30:00"/>
    <d v="1899-12-30T17:00:00"/>
    <s v="CEPE"/>
    <n v="2017"/>
  </r>
  <r>
    <x v="25"/>
    <x v="11"/>
    <m/>
    <n v="1899"/>
    <n v="111506"/>
    <s v="K"/>
    <s v="S30"/>
    <s v="EXPRESS"/>
    <s v="MS047243"/>
    <s v="68L491"/>
    <s v="GONZALEZ MONTAÑO CLAUDIA"/>
    <s v="SIENNA HV"/>
    <x v="0"/>
    <d v="1899-12-30T12:00:00"/>
    <d v="1899-12-30T17:00:00"/>
    <s v="OMRG"/>
    <n v="2021"/>
  </r>
  <r>
    <x v="25"/>
    <x v="12"/>
    <m/>
    <n v="1899"/>
    <n v="111474"/>
    <s v="M"/>
    <s v="S190"/>
    <s v="MOVIL SMA"/>
    <s v="CU198767"/>
    <s v="SP"/>
    <s v="DIAZ PEREZ ANDRES"/>
    <s v="CAMRY"/>
    <x v="2"/>
    <s v="MOV"/>
    <s v="SMA"/>
    <s v="CSN"/>
    <n v="2012"/>
  </r>
  <r>
    <x v="25"/>
    <x v="12"/>
    <m/>
    <n v="3260"/>
    <n v="111496"/>
    <s v="J"/>
    <s v="S60"/>
    <m/>
    <s v="LP037314"/>
    <s v="GJE065E"/>
    <s v="MAQUINADOS INDUSTRIALES EL PEDREGAL"/>
    <s v="COROLLA"/>
    <x v="0"/>
    <d v="1899-12-30T12:15:00"/>
    <d v="1899-12-30T17:00:00"/>
    <s v="CAAA"/>
    <n v="2020"/>
  </r>
  <r>
    <x v="25"/>
    <x v="12"/>
    <m/>
    <n v="3260"/>
    <n v="111517"/>
    <s v="J"/>
    <s v="S20"/>
    <m/>
    <s v="NS092437"/>
    <s v="68L150"/>
    <s v="COMAGRICEN SA DE CV"/>
    <s v="SIENNA HV"/>
    <x v="1"/>
    <d v="1899-12-30T12:15:00"/>
    <d v="1899-12-30T17:00:00"/>
    <s v="CEPE"/>
    <n v="2022"/>
  </r>
  <r>
    <x v="25"/>
    <x v="12"/>
    <m/>
    <n v="6599"/>
    <n v="111520"/>
    <s v="K"/>
    <s v="S80"/>
    <s v="EXPRESS"/>
    <s v="KJ004328"/>
    <s v="GHN088C"/>
    <s v="LOPEZ LEON ROSENDO"/>
    <s v="RAV419-"/>
    <x v="2"/>
    <d v="1899-12-30T12:30:00"/>
    <d v="1899-12-30T17:00:00"/>
    <s v="OMRG"/>
    <n v="2019"/>
  </r>
  <r>
    <x v="25"/>
    <x v="15"/>
    <m/>
    <n v="1899"/>
    <n v="111516"/>
    <s v="M"/>
    <s v="S70"/>
    <s v="EXPRESS"/>
    <s v="JW754967"/>
    <s v="GWP167D"/>
    <s v="TOLEDO JUAREZ DANIEL"/>
    <s v="RAV4"/>
    <x v="0"/>
    <d v="1899-12-30T13:00:00"/>
    <d v="1899-12-30T17:00:00"/>
    <s v="OMRG"/>
    <n v="2018"/>
  </r>
  <r>
    <x v="25"/>
    <x v="15"/>
    <m/>
    <n v="1899"/>
    <n v="111525"/>
    <s v="I"/>
    <s v="S110"/>
    <m/>
    <s v="ES440181"/>
    <s v="GTM313E"/>
    <s v="IRMA ARACELI CHAVEZ TAPIA"/>
    <s v="SIENNA"/>
    <x v="2"/>
    <d v="1899-12-30T12:45:00"/>
    <d v="1899-12-30T17:00:00"/>
    <s v="CAAA"/>
    <n v="2014"/>
  </r>
  <r>
    <x v="25"/>
    <x v="15"/>
    <m/>
    <n v="1899"/>
    <n v="111534"/>
    <s v="K"/>
    <s v="S30"/>
    <m/>
    <s v="N1327866"/>
    <s v="GB6105D"/>
    <s v="GARCIA LOPEZ CRISTINA"/>
    <s v="HILUX"/>
    <x v="1"/>
    <d v="1899-12-30T13:00:00"/>
    <d v="1899-12-30T17:00:00"/>
    <s v="TDGR"/>
    <n v="2022"/>
  </r>
  <r>
    <x v="25"/>
    <x v="7"/>
    <m/>
    <n v="2699"/>
    <n v="111490"/>
    <s v="J"/>
    <s v="S30 / A Y B (RESPETAR COSTO ANTERIOR)"/>
    <m/>
    <s v="NP285445"/>
    <s v="GYM648D"/>
    <s v="KYOHO TOYOTSU MEXICO SA DE CV"/>
    <s v="COROLLA"/>
    <x v="1"/>
    <d v="1899-12-30T13:30:00"/>
    <d v="1899-12-30T17:00:00"/>
    <s v="CEPE / TDGR"/>
    <n v="2022"/>
  </r>
  <r>
    <x v="25"/>
    <x v="7"/>
    <m/>
    <n v="6090"/>
    <n v="111531"/>
    <s v="M"/>
    <s v="S100 / A Y B"/>
    <m/>
    <s v="H1057523"/>
    <s v="GPK101B"/>
    <s v="GONZALEZ ESCOBEDO GERARDO"/>
    <s v="YARIS"/>
    <x v="0"/>
    <d v="1899-12-30T14:00:00"/>
    <d v="1899-12-30T17:00:00"/>
    <s v="AC / TDGR"/>
    <n v="2017"/>
  </r>
  <r>
    <x v="25"/>
    <x v="19"/>
    <m/>
    <n v="5140"/>
    <n v="111522"/>
    <s v="J"/>
    <s v="S100"/>
    <s v="EXPRESS"/>
    <s v="FW299017"/>
    <s v="GUV4595"/>
    <s v="RIOS GRACIA XOCHITL ELVIA"/>
    <s v="RAV4"/>
    <x v="0"/>
    <d v="1899-12-30T13:45:00"/>
    <d v="1899-12-30T17:00:00"/>
    <s v="OMRG"/>
    <n v="2015"/>
  </r>
  <r>
    <x v="25"/>
    <x v="20"/>
    <m/>
    <n v="1899"/>
    <n v="111524"/>
    <s v="J"/>
    <s v="S50"/>
    <m/>
    <s v="MS089762"/>
    <s v="GYC008D"/>
    <s v="GRUPO CONSTRUCTOR MOARCI SA DE CV"/>
    <s v="HIGHLANDER"/>
    <x v="0"/>
    <d v="1899-12-30T14:15:00"/>
    <d v="1899-12-30T17:45:00"/>
    <s v="CEPE"/>
    <n v="2021"/>
  </r>
  <r>
    <x v="25"/>
    <x v="13"/>
    <m/>
    <n v="1899"/>
    <n v="111494"/>
    <s v="M"/>
    <s v="S30"/>
    <m/>
    <s v="N1238348"/>
    <s v="GND703E"/>
    <s v="LANUZA SANCHEZ ITZEL XIADANI"/>
    <s v="YARIS"/>
    <x v="2"/>
    <d v="1899-12-30T14:45:00"/>
    <d v="1899-12-30T17:00:00"/>
    <s v="AC"/>
    <n v="2022"/>
  </r>
  <r>
    <x v="25"/>
    <x v="21"/>
    <m/>
    <n v="754"/>
    <n v="111529"/>
    <s v="M"/>
    <s v="DIAG. RECHINIDO EN BALATAS TRASERAS"/>
    <m/>
    <s v="N1238348"/>
    <s v="GND703E"/>
    <s v="AGROCULTIVOS DEL BAJIO SPR DE RL DE CV"/>
    <s v="HILUX"/>
    <x v="1"/>
    <d v="1899-12-30T15:00:00"/>
    <s v="DIAG"/>
    <s v="FTP / JOAM"/>
    <n v="2022"/>
  </r>
  <r>
    <x v="26"/>
    <x v="17"/>
    <m/>
    <n v="1899"/>
    <n v="111549"/>
    <s v="I"/>
    <s v="S150"/>
    <m/>
    <s v="K1403002"/>
    <s v="GU0239B"/>
    <s v="RODRIGUEZ LICONA GERARDO ALBERTO"/>
    <s v="HILUX"/>
    <x v="1"/>
    <d v="1899-12-30T08:00:00"/>
    <d v="1899-12-30T12:00:00"/>
    <s v="CAAA"/>
    <n v="2019"/>
  </r>
  <r>
    <x v="26"/>
    <x v="0"/>
    <m/>
    <n v="2374"/>
    <n v="111371"/>
    <s v="K"/>
    <s v="S30 / ALINEACION (RESPETAR COSTO ANTERIOR)"/>
    <m/>
    <s v="J1614424"/>
    <s v="63L271"/>
    <s v="ALD AUTOMOTIVE SA DE CV"/>
    <s v="PRIUS C"/>
    <x v="2"/>
    <d v="1899-12-30T08:30:00"/>
    <d v="1899-12-30T14:00:00"/>
    <s v="AC / TDGR"/>
    <n v="2018"/>
  </r>
  <r>
    <x v="26"/>
    <x v="0"/>
    <m/>
    <n v="3260"/>
    <n v="111486"/>
    <s v="J"/>
    <s v="S60"/>
    <s v="EXPRESS"/>
    <s v="LU312493"/>
    <s v="GGA991E"/>
    <s v="SOTO MENDOZA KARINA"/>
    <s v="CAMRY"/>
    <x v="0"/>
    <d v="1899-12-30T08:30:00"/>
    <d v="1899-12-30T11:00:00"/>
    <s v="OMRG"/>
    <n v="2020"/>
  </r>
  <r>
    <x v="26"/>
    <x v="1"/>
    <m/>
    <n v="3260"/>
    <n v="111560"/>
    <s v="M"/>
    <s v="S60"/>
    <m/>
    <s v="M3136318"/>
    <s v="66L347"/>
    <s v="GONZALEZ MUÑOZ EULISES"/>
    <s v="PRIUS16-"/>
    <x v="2"/>
    <d v="1899-12-30T08:45:00"/>
    <d v="1899-12-30T11:00:00"/>
    <s v="CAAA"/>
    <n v="2021"/>
  </r>
  <r>
    <x v="26"/>
    <x v="2"/>
    <m/>
    <n v="4060"/>
    <n v="111457"/>
    <s v="M"/>
    <s v="S60 / A Y B (RESPETAR COSTO ANTERIOR)"/>
    <m/>
    <s v="LD049254"/>
    <s v="U85BGP"/>
    <s v="TOYOTA MOTOR MANUFACTURING DE GUANAJUATO"/>
    <s v="RAV4"/>
    <x v="2"/>
    <d v="1899-12-30T09:00:00"/>
    <d v="1899-12-30T12:00:00"/>
    <s v="AC / TDGR"/>
    <n v="2020"/>
  </r>
  <r>
    <x v="26"/>
    <x v="2"/>
    <m/>
    <n v="4060"/>
    <n v="111535"/>
    <s v="M"/>
    <s v="S20 / A Y B (RESPETAR COSTO ANTERIOR)"/>
    <s v="EXPRESS"/>
    <s v="NS103578"/>
    <s v="68L222"/>
    <s v="AGUILAR MALAGON JUAN CARLOS"/>
    <s v="SIENNA HV"/>
    <x v="0"/>
    <d v="1899-12-30T08:45:00"/>
    <d v="1899-12-30T11:00:00"/>
    <s v="OMRG / TDGR"/>
    <n v="2022"/>
  </r>
  <r>
    <x v="26"/>
    <x v="8"/>
    <m/>
    <n v="1899"/>
    <n v="111555"/>
    <s v="M"/>
    <s v="S70"/>
    <s v="EXPRESS"/>
    <s v="JW754967"/>
    <s v="GWP167D"/>
    <s v="TOLEDO JUAREZ DANIEL"/>
    <s v="RAV4"/>
    <x v="0"/>
    <d v="1899-12-30T09:05:00"/>
    <d v="1899-12-30T12:00:00"/>
    <s v="OMRG"/>
    <n v="2018"/>
  </r>
  <r>
    <x v="26"/>
    <x v="8"/>
    <m/>
    <n v="754"/>
    <n v="111567"/>
    <s v="M"/>
    <s v="DIAG. TARDA EN ENCENDER"/>
    <m/>
    <s v="L1204757"/>
    <s v="GNH968C"/>
    <s v="GRANADOS FRIAS VERONICA ROCIO"/>
    <s v="YARIS"/>
    <x v="2"/>
    <d v="1899-12-30T09:00:00"/>
    <s v="DIAG"/>
    <s v="FTP / JOAM"/>
    <n v="2020"/>
  </r>
  <r>
    <x v="26"/>
    <x v="3"/>
    <m/>
    <n v="6599"/>
    <n v="111487"/>
    <s v="I"/>
    <s v="S80"/>
    <m/>
    <s v="L0004567"/>
    <s v="FZ2492C"/>
    <s v="MILAC COORDINADO, S.A. DE C.V."/>
    <s v="HILUX"/>
    <x v="2"/>
    <d v="1899-12-30T09:15:00"/>
    <d v="1899-12-30T14:00:00"/>
    <s v="CAAA"/>
    <n v="2020"/>
  </r>
  <r>
    <x v="26"/>
    <x v="3"/>
    <m/>
    <n v="3260"/>
    <n v="111502"/>
    <s v="M"/>
    <s v="S20"/>
    <s v="EXPRESS"/>
    <s v="LP038077"/>
    <s v="GLA720D"/>
    <s v="AYALA LOPEZ OMAR"/>
    <s v="COROLLA"/>
    <x v="0"/>
    <d v="1899-12-30T09:30:00"/>
    <d v="1899-12-30T14:00:00"/>
    <s v="OMRG"/>
    <n v="2020"/>
  </r>
  <r>
    <x v="26"/>
    <x v="4"/>
    <m/>
    <n v="1899"/>
    <n v="111459"/>
    <s v="M"/>
    <s v="S10"/>
    <s v="EXPRESS"/>
    <s v="N1329399"/>
    <s v="SP"/>
    <s v="GARCIA CASTAÑEDA MARIA PATRICIA"/>
    <s v="HILUX"/>
    <x v="0"/>
    <d v="1899-12-30T09:50:00"/>
    <d v="1899-12-30T14:00:00"/>
    <s v="OMRG"/>
    <n v="2022"/>
  </r>
  <r>
    <x v="26"/>
    <x v="4"/>
    <m/>
    <n v="6599"/>
    <n v="111480"/>
    <s v="I"/>
    <s v="S80"/>
    <s v="EXPRESS"/>
    <s v="DK003257"/>
    <s v="GHX740C"/>
    <s v="ARTEAGA GOMEZ AMELIA PAULA"/>
    <s v="AVANZA"/>
    <x v="2"/>
    <d v="1899-12-30T10:40:00"/>
    <d v="1899-12-30T14:00:00"/>
    <s v="OMRG"/>
    <n v="2013"/>
  </r>
  <r>
    <x v="26"/>
    <x v="5"/>
    <m/>
    <n v="1899"/>
    <n v="111450"/>
    <s v="M"/>
    <s v="S30"/>
    <s v="EXPRESS"/>
    <s v="MS047805"/>
    <s v="67L966"/>
    <s v="LLANTYSERV SA DE CV"/>
    <s v="SIENNA HV"/>
    <x v="2"/>
    <d v="1899-12-30T10:20:00"/>
    <d v="1899-12-30T14:00:00"/>
    <s v="OMRG"/>
    <n v="2021"/>
  </r>
  <r>
    <x v="26"/>
    <x v="5"/>
    <m/>
    <n v="5330"/>
    <n v="111542"/>
    <s v="I"/>
    <s v="S40"/>
    <m/>
    <s v="J1133753"/>
    <s v="GGJ980D"/>
    <s v="PRODOCSA SA DE CV"/>
    <s v="YARIS"/>
    <x v="1"/>
    <d v="1899-12-30T11:30:00"/>
    <d v="1899-12-30T14:00:00"/>
    <s v="AC"/>
    <n v="2018"/>
  </r>
  <r>
    <x v="26"/>
    <x v="6"/>
    <m/>
    <n v="2699"/>
    <n v="111550"/>
    <s v="J"/>
    <s v="S50 / A Y B (RESPETAR COSTO ANTERIOR)"/>
    <s v="EXPRESS"/>
    <s v="N1326607"/>
    <s v="EW0575B"/>
    <s v="UPL AGRO SA DE CV"/>
    <s v="HILUX"/>
    <x v="0"/>
    <d v="1899-12-30T12:00:00"/>
    <d v="1899-12-30T15:00:00"/>
    <s v="OMRG / TDGR"/>
    <n v="2022"/>
  </r>
  <r>
    <x v="26"/>
    <x v="6"/>
    <m/>
    <n v="3260"/>
    <n v="111552"/>
    <s v="J"/>
    <s v="S20"/>
    <m/>
    <s v="NS092437"/>
    <s v="68L150"/>
    <s v="COMAGRICEN SA DE CV"/>
    <s v="SIENNA HV"/>
    <x v="2"/>
    <d v="1899-12-30T11:15:00"/>
    <d v="1899-12-30T14:00:00"/>
    <s v="CAAA"/>
    <n v="2022"/>
  </r>
  <r>
    <x v="26"/>
    <x v="6"/>
    <m/>
    <s v=" -   "/>
    <n v="111570"/>
    <s v="M"/>
    <s v="REVISION DE ALINEACION (VOLANTE CHUECO)"/>
    <m/>
    <s v="NS110925"/>
    <s v="68L588"/>
    <s v="STREIT MEXICO S DE RL DE CV"/>
    <s v="SIENNA HV"/>
    <x v="1"/>
    <d v="1899-12-30T11:00:00"/>
    <d v="1899-12-30T14:00:00"/>
    <s v="TDGR"/>
    <n v="2022"/>
  </r>
  <r>
    <x v="26"/>
    <x v="10"/>
    <m/>
    <n v="754"/>
    <n v="111530"/>
    <s v="M"/>
    <s v="DIAG UNIDAD NO ENCIENDE A LA PRIMERA"/>
    <m/>
    <s v="N1249012"/>
    <s v="GTA127E"/>
    <s v="PSSL SEGURIDAD PRIVADA SA DE CV"/>
    <s v="YARIS"/>
    <x v="2"/>
    <d v="1899-12-30T11:15:00"/>
    <s v="DIAG"/>
    <s v="FTP / JOAM"/>
    <n v="2022"/>
  </r>
  <r>
    <x v="26"/>
    <x v="10"/>
    <m/>
    <n v="1899"/>
    <n v="111561"/>
    <s v="M"/>
    <s v="S90"/>
    <s v="EXPRESS"/>
    <s v="J1609354"/>
    <s v="68L121"/>
    <s v="LOPEZ GUERRERO LUIS ALBERTO"/>
    <s v="PRIUS C"/>
    <x v="0"/>
    <d v="1899-12-30T13:30:00"/>
    <d v="1899-12-30T17:00:00"/>
    <s v="OMRG"/>
    <n v="2018"/>
  </r>
  <r>
    <x v="26"/>
    <x v="11"/>
    <m/>
    <n v="1899"/>
    <n v="111556"/>
    <s v="J"/>
    <s v="S10"/>
    <m/>
    <s v="NW219330"/>
    <s v="SP"/>
    <s v="RIVERA CRUZ JULIO CESAR"/>
    <s v="RAV4"/>
    <x v="0"/>
    <d v="1899-12-30T12:00:00"/>
    <d v="1899-12-30T17:00:00"/>
    <s v="CAAA"/>
    <n v="2022"/>
  </r>
  <r>
    <x v="26"/>
    <x v="11"/>
    <m/>
    <n v="754"/>
    <n v="111558"/>
    <s v="K"/>
    <s v="DIAG SE DESCARGA BATERIA"/>
    <m/>
    <s v="H3566317"/>
    <s v="GSM762C"/>
    <s v="ESPINOSA INGENIEROS CONSTRUCTORES SA DE"/>
    <s v="PRIUS16-"/>
    <x v="2"/>
    <d v="1899-12-30T13:15:00"/>
    <s v="DIAG"/>
    <s v="FTP / JOAM"/>
    <n v="2017"/>
  </r>
  <r>
    <x v="26"/>
    <x v="12"/>
    <m/>
    <n v="6599"/>
    <n v="111551"/>
    <s v="K"/>
    <s v="S80"/>
    <s v="EXPRESS"/>
    <s v="KJ004328"/>
    <s v="GHN088C"/>
    <s v="LOPEZ LEON ROSENDO"/>
    <s v="RAV419-"/>
    <x v="0"/>
    <d v="1899-12-30T12:15:00"/>
    <d v="1899-12-30T17:00:00"/>
    <s v="OMRG"/>
    <n v="2019"/>
  </r>
  <r>
    <x v="26"/>
    <x v="15"/>
    <m/>
    <n v="1899"/>
    <n v="111373"/>
    <s v="M"/>
    <s v="S50"/>
    <s v="EXPRESS"/>
    <s v="LS047723"/>
    <s v="GLC148D"/>
    <s v="DIPASA INTERNACIONAL DE MEXICO S.A. DE C"/>
    <s v="SIENNA"/>
    <x v="0"/>
    <d v="1899-12-30T14:45:00"/>
    <d v="1899-12-30T18:00:00"/>
    <s v="OMRG"/>
    <n v="2020"/>
  </r>
  <r>
    <x v="26"/>
    <x v="15"/>
    <m/>
    <n v="1899"/>
    <n v="111546"/>
    <s v="K"/>
    <s v="S30"/>
    <s v="EXPRESS"/>
    <s v="N1327866"/>
    <s v="GB6105D"/>
    <s v="GARCIA LOPEZ CRISTINA"/>
    <s v="HILUX"/>
    <x v="2"/>
    <d v="1899-12-30T13:15:00"/>
    <d v="1899-12-30T17:00:00"/>
    <s v="OMRG"/>
    <n v="2022"/>
  </r>
  <r>
    <x v="26"/>
    <x v="7"/>
    <m/>
    <n v="5140"/>
    <n v="111548"/>
    <s v="J"/>
    <s v="S100"/>
    <s v="EXPRESS"/>
    <s v="FW299017"/>
    <s v="GUV4595"/>
    <s v="RIOS GRACIA XOCHITL ELVIA"/>
    <s v="RAV4"/>
    <x v="0"/>
    <d v="1899-12-30T14:00:00"/>
    <d v="1899-12-30T17:00:00"/>
    <s v="OMRG"/>
    <n v="2015"/>
  </r>
  <r>
    <x v="26"/>
    <x v="7"/>
    <m/>
    <n v="2699"/>
    <n v="111557"/>
    <s v="J"/>
    <s v="S30 / A Y B (RESPETAR COSTO ANTERIOR)"/>
    <m/>
    <s v="NP285445"/>
    <s v="GYM648D"/>
    <s v="KYOHO TOYOTSU MEXICO SA DE CV"/>
    <s v="COROLLA"/>
    <x v="1"/>
    <d v="1899-12-30T13:15:00"/>
    <d v="1899-12-30T17:00:00"/>
    <s v="CAAA / TDGR"/>
    <n v="2022"/>
  </r>
  <r>
    <x v="26"/>
    <x v="13"/>
    <m/>
    <n v="1899"/>
    <n v="111572"/>
    <s v="M"/>
    <s v="S30"/>
    <s v="SERV. MOVIL"/>
    <s v="MS058520"/>
    <s v="SP"/>
    <s v="TOYOTA MOTOR MANUFACTURING DE GUANAJUATO"/>
    <s v="SIENNA HV"/>
    <x v="1"/>
    <s v="SERV"/>
    <s v="MOV"/>
    <s v="CSN"/>
    <n v="2021"/>
  </r>
  <r>
    <x v="26"/>
    <x v="25"/>
    <m/>
    <n v="1899"/>
    <n v="111574"/>
    <s v="M"/>
    <s v="S30"/>
    <s v="SERV. MOVIL"/>
    <s v="MW170768"/>
    <s v="V75BJF"/>
    <s v="TOYOTA MOTOR MANUFACTURING DE GUANAJUATO"/>
    <s v="RAV4"/>
    <x v="1"/>
    <s v="SERV"/>
    <s v="MOV"/>
    <s v="CSN"/>
    <n v="2021"/>
  </r>
  <r>
    <x v="26"/>
    <x v="21"/>
    <m/>
    <n v="3260"/>
    <n v="111575"/>
    <s v="M"/>
    <s v="S20"/>
    <s v="SERV. MOVIL"/>
    <s v="M1321037"/>
    <s v="S31BJM"/>
    <s v="TOYOTA MOTOR MANUFACTURING DE GUANAJUATO"/>
    <s v="HILUX"/>
    <x v="1"/>
    <s v="SERV"/>
    <s v="MOV"/>
    <s v="CSN"/>
    <n v="2021"/>
  </r>
  <r>
    <x v="26"/>
    <x v="32"/>
    <m/>
    <n v="5330"/>
    <n v="111576"/>
    <s v="M"/>
    <s v="S40"/>
    <s v="SERV. MOVIL"/>
    <s v="MS059259"/>
    <s v="F09BHV"/>
    <s v="TOYOTA MOTOR MANUFACTURING DE GUANAJUATO"/>
    <s v="HIGHLANDER"/>
    <x v="1"/>
    <s v="SERV"/>
    <s v="MOV"/>
    <s v="CSN"/>
    <n v="2021"/>
  </r>
  <r>
    <x v="26"/>
    <x v="29"/>
    <m/>
    <n v="1899"/>
    <n v="111577"/>
    <s v="M"/>
    <s v="S10"/>
    <s v="SERV. MOVIL"/>
    <s v="NW212120"/>
    <s v="S99BMV"/>
    <s v="TOYOTA MOTOR MANUFACTURING DE GUANAJUATO"/>
    <s v="RAV4"/>
    <x v="1"/>
    <s v="SERV"/>
    <s v="MOV"/>
    <s v="CSN"/>
    <n v="2022"/>
  </r>
  <r>
    <x v="26"/>
    <x v="30"/>
    <m/>
    <n v="3260"/>
    <n v="111578"/>
    <s v="M"/>
    <s v="S60"/>
    <s v="SERV. MOVIL"/>
    <s v="MW146280"/>
    <s v="K85BHR"/>
    <s v="TOYOTA MOTOR MANUFACTURING DE GUANAJUATO"/>
    <s v="RAV419-"/>
    <x v="1"/>
    <s v="SERV"/>
    <s v="MOV"/>
    <s v="CSN"/>
    <n v="2021"/>
  </r>
  <r>
    <x v="26"/>
    <x v="33"/>
    <m/>
    <n v="1899"/>
    <n v="111579"/>
    <s v="M"/>
    <s v="S10"/>
    <s v="SERV. MOVIL"/>
    <s v="NW212121"/>
    <s v="J49BKM"/>
    <s v="TOYOTA MOTOR MANUFACTURING DE GUANAJUATO"/>
    <s v="RAV4"/>
    <x v="1"/>
    <s v="SERV"/>
    <s v="MOV"/>
    <s v="CSN"/>
    <n v="2022"/>
  </r>
  <r>
    <x v="26"/>
    <x v="34"/>
    <m/>
    <n v="3260"/>
    <n v="111580"/>
    <s v="M"/>
    <s v="S60"/>
    <s v="SERV. MOVIL"/>
    <s v="MS040547"/>
    <s v="30F226"/>
    <s v="TOYOTA MOTOR MANUFACTURING DE GUANAJUATO"/>
    <s v="SIENNA HV"/>
    <x v="1"/>
    <s v="SERV"/>
    <s v="MOV"/>
    <s v="CSN"/>
    <n v="2021"/>
  </r>
  <r>
    <x v="27"/>
    <x v="2"/>
    <m/>
    <n v="3260"/>
    <n v="111463"/>
    <s v="K"/>
    <s v="S60"/>
    <s v="EXPRESS"/>
    <s v="M1321763"/>
    <s v="GS4723C"/>
    <s v="ALLPRINTS SA DE CV"/>
    <s v="HILUX"/>
    <x v="2"/>
    <d v="1899-12-30T09:00:00"/>
    <d v="1899-12-30T11:30:00"/>
    <s v="OMRG"/>
    <n v="2021"/>
  </r>
  <r>
    <x v="27"/>
    <x v="2"/>
    <m/>
    <n v="5330"/>
    <n v="111497"/>
    <s v="M"/>
    <s v="S40"/>
    <m/>
    <s v="MW169841"/>
    <s v="GVV924D"/>
    <s v="CASTAÑEDA RAMOS AGUSTIN"/>
    <s v="RAV419-"/>
    <x v="0"/>
    <d v="1899-12-30T09:00:00"/>
    <d v="1899-12-30T12:00:00"/>
    <s v="CEPE"/>
    <n v="2021"/>
  </r>
  <r>
    <x v="27"/>
    <x v="2"/>
    <m/>
    <n v="754"/>
    <n v="111503"/>
    <s v="M"/>
    <s v="DIAG. ZUMBIDO EN BALERO LADO DERECHO AL CICRCULAR"/>
    <m/>
    <s v="LP112588"/>
    <s v="GVC008C"/>
    <s v="ALFARO QUEZADA PABLO FRANCISCO"/>
    <s v="COROLLA"/>
    <x v="1"/>
    <d v="1899-12-30T09:00:00"/>
    <s v="DIAG"/>
    <s v="FTP / JOAM"/>
    <n v="2020"/>
  </r>
  <r>
    <x v="27"/>
    <x v="8"/>
    <m/>
    <n v="1899"/>
    <n v="111523"/>
    <s v="J"/>
    <s v="S30"/>
    <m/>
    <s v="MS054218"/>
    <s v="22L252"/>
    <s v="PROVEEDORA DE SERVICIOS JURIDICOS SC"/>
    <s v="SIENNA HV"/>
    <x v="0"/>
    <d v="1899-12-30T09:00:00"/>
    <d v="1899-12-30T12:00:00"/>
    <s v="CSN"/>
    <n v="2021"/>
  </r>
  <r>
    <x v="27"/>
    <x v="8"/>
    <m/>
    <n v="6598"/>
    <n v="111539"/>
    <s v="K"/>
    <s v="S100"/>
    <m/>
    <s v="LS045924"/>
    <s v="GWL329B"/>
    <s v="MENA DIAZ RAFAEL"/>
    <s v="SIENNA"/>
    <x v="2"/>
    <d v="1899-12-30T09:00:00"/>
    <d v="1899-12-30T12:00:00"/>
    <s v="AC"/>
    <n v="2020"/>
  </r>
  <r>
    <x v="27"/>
    <x v="8"/>
    <m/>
    <n v="5140"/>
    <n v="111543"/>
    <s v="M"/>
    <s v="S100"/>
    <s v="EXPRESS"/>
    <s v="J0257064"/>
    <s v="JV78528"/>
    <s v="YINSHAN SA DE CV"/>
    <s v="HILUX"/>
    <x v="1"/>
    <d v="1899-12-30T09:45:00"/>
    <d v="1899-12-30T12:00:00"/>
    <s v="OMRG"/>
    <n v="2018"/>
  </r>
  <r>
    <x v="27"/>
    <x v="3"/>
    <m/>
    <n v="1899"/>
    <n v="111545"/>
    <s v="J"/>
    <s v="S170"/>
    <m/>
    <s v="K6204264"/>
    <s v="GLC158D"/>
    <s v="SIGMA QUALITY ASSISTANCE SA DE CV"/>
    <s v="HIACE"/>
    <x v="0"/>
    <d v="1899-12-30T09:15:00"/>
    <d v="1899-12-30T12:00:00"/>
    <s v="CAAA"/>
    <n v="2019"/>
  </r>
  <r>
    <x v="27"/>
    <x v="3"/>
    <m/>
    <n v="3260"/>
    <n v="111588"/>
    <s v="J"/>
    <s v="S20"/>
    <m/>
    <s v="N0425289"/>
    <s v="GC5930D"/>
    <s v="HERNANDEZ ALVAREZ JESSICA VIRIDIANA"/>
    <s v="HILUX"/>
    <x v="1"/>
    <d v="1899-12-30T09:15:00"/>
    <d v="1899-12-30T14:00:00"/>
    <s v="TDGR"/>
    <n v="2022"/>
  </r>
  <r>
    <x v="27"/>
    <x v="3"/>
    <m/>
    <n v="1899"/>
    <n v="111613"/>
    <s v="J"/>
    <s v="S130"/>
    <s v="EXPRESS"/>
    <s v="GY138503"/>
    <s v="GGA7836"/>
    <s v="FRIAS RUIZ ANA KAREN"/>
    <s v="YARIS R"/>
    <x v="2"/>
    <d v="1899-12-30T09:20:00"/>
    <d v="1899-12-30T11:45:00"/>
    <s v="OMRG"/>
    <n v="2016"/>
  </r>
  <r>
    <x v="27"/>
    <x v="9"/>
    <m/>
    <n v="2849"/>
    <n v="111610"/>
    <s v="J"/>
    <s v="S130 / A Y B"/>
    <m/>
    <s v="FU492585"/>
    <s v="GRJ410C"/>
    <s v="KINNEY GARCIA MARIA GUADALUPE"/>
    <s v="CAMRY"/>
    <x v="0"/>
    <d v="1899-12-30T10:15:00"/>
    <d v="1899-12-30T15:00:00"/>
    <s v="CAAA / TDGR"/>
    <n v="2015"/>
  </r>
  <r>
    <x v="27"/>
    <x v="9"/>
    <m/>
    <n v="1899"/>
    <n v="111618"/>
    <s v="K"/>
    <s v="S30"/>
    <m/>
    <s v="MK019328"/>
    <s v="GLB947E"/>
    <s v="GUERRERO MORALES MA LOURDES"/>
    <s v="AVANZA"/>
    <x v="2"/>
    <d v="1899-12-30T11:00:00"/>
    <d v="1899-12-30T14:00:00"/>
    <s v="CAAA"/>
    <n v="2021"/>
  </r>
  <r>
    <x v="27"/>
    <x v="9"/>
    <m/>
    <n v="1899"/>
    <n v="111625"/>
    <s v="I"/>
    <s v="S110"/>
    <m/>
    <s v="MJ012337"/>
    <s v="65L769"/>
    <s v="PATIÑO AMAYA ARISTOTELES"/>
    <s v="COROLLA HV"/>
    <x v="1"/>
    <d v="1899-12-30T10:30:00"/>
    <d v="1899-12-30T14:00:00"/>
    <s v="CEPE"/>
    <n v="2021"/>
  </r>
  <r>
    <x v="27"/>
    <x v="4"/>
    <m/>
    <n v="3260"/>
    <n v="111509"/>
    <s v="J"/>
    <s v="S60"/>
    <m/>
    <s v="KU520604"/>
    <s v="08F457"/>
    <s v="YUSEN LOGISTICS (MEXICO) S.A. DE C.V."/>
    <s v="CAMRY"/>
    <x v="0"/>
    <d v="1899-12-30T10:30:00"/>
    <d v="1899-12-30T14:00:00"/>
    <s v="AC"/>
    <n v="2019"/>
  </r>
  <r>
    <x v="27"/>
    <x v="4"/>
    <m/>
    <n v="5330"/>
    <n v="111583"/>
    <s v="K"/>
    <s v="S40"/>
    <m/>
    <s v="N6005084"/>
    <s v="GN9592C"/>
    <s v="MAYOREO DE DULCES S.A. DE C.V."/>
    <s v="HIACE"/>
    <x v="1"/>
    <d v="1899-12-30T09:45:00"/>
    <d v="1899-12-30T15:00:00"/>
    <s v="CSN"/>
    <n v="2022"/>
  </r>
  <r>
    <x v="27"/>
    <x v="4"/>
    <m/>
    <n v="4814"/>
    <n v="111592"/>
    <s v="K"/>
    <s v="S20 / DIAG / A Y B (RESPETAR COSTO ANTERIOR)"/>
    <m/>
    <s v="N1328033"/>
    <s v="GB6111D"/>
    <s v="MANTENIMIENTO AVICOLA, PORCICOLA Y PLOM"/>
    <s v="HILUX"/>
    <x v="2"/>
    <d v="1899-12-30T16:00:00"/>
    <s v="DIAG"/>
    <s v="FTP / TDGR"/>
    <n v="2022"/>
  </r>
  <r>
    <x v="27"/>
    <x v="14"/>
    <m/>
    <n v="2849"/>
    <n v="111628"/>
    <s v="K"/>
    <s v="S30 / A Y B"/>
    <m/>
    <s v="N0426436"/>
    <s v="GC2701D"/>
    <s v="FLETES Y FORRAJES SA DE CV"/>
    <s v="HILUX"/>
    <x v="2"/>
    <d v="1899-12-30T11:30:00"/>
    <d v="1899-12-30T15:00:00"/>
    <s v="AC / TDGR"/>
    <n v="202"/>
  </r>
  <r>
    <x v="27"/>
    <x v="5"/>
    <m/>
    <n v="1899"/>
    <n v="111333"/>
    <s v="M"/>
    <s v="S30"/>
    <s v="EXPRESS"/>
    <s v="M1217125"/>
    <s v="GHY270E"/>
    <s v="LEON NARVAEZ IDALMY ASIRY"/>
    <s v="YARIS"/>
    <x v="0"/>
    <d v="1899-12-30T11:15:00"/>
    <d v="1899-12-30T18:00:00"/>
    <s v="OMRG"/>
    <n v="2021"/>
  </r>
  <r>
    <x v="27"/>
    <x v="5"/>
    <m/>
    <n v="5330"/>
    <n v="111553"/>
    <s v="J"/>
    <s v="S40"/>
    <s v="EXPRESS"/>
    <s v="LU907503"/>
    <s v="GUJ020C"/>
    <s v="DISTRIBUIDORA DE CERVEZAS Y BEBIDAS S.A"/>
    <s v="CAMRY"/>
    <x v="2"/>
    <d v="1899-12-30T10:30:00"/>
    <d v="1899-12-30T14:00:00"/>
    <s v="OMRG"/>
    <n v="2020"/>
  </r>
  <r>
    <x v="27"/>
    <x v="5"/>
    <m/>
    <n v="1899"/>
    <n v="111612"/>
    <s v="K"/>
    <s v="S30"/>
    <m/>
    <s v="N1327866"/>
    <s v="GB6105D"/>
    <s v="GARCIA LOPEZ CRISTINA"/>
    <s v="HILUX"/>
    <x v="1"/>
    <d v="1899-12-30T11:30:00"/>
    <d v="1899-12-30T15:00:00"/>
    <s v="CAAA"/>
    <n v="2022"/>
  </r>
  <r>
    <x v="27"/>
    <x v="6"/>
    <m/>
    <n v="754"/>
    <n v="111532"/>
    <s v="M"/>
    <s v="DIAG TESTIGO ENCENDIDO (CHECK ENGINE)"/>
    <m/>
    <s v="GY110696"/>
    <s v="GWA9164"/>
    <s v="CRUZ GARCIA DANIEL ISAAC"/>
    <s v="YARIS R"/>
    <x v="1"/>
    <d v="1899-12-30T11:00:00"/>
    <s v="DIAG"/>
    <s v="FTP / JOAM"/>
    <n v="2016"/>
  </r>
  <r>
    <x v="27"/>
    <x v="6"/>
    <m/>
    <n v="1899"/>
    <n v="111547"/>
    <s v="J"/>
    <s v="S50"/>
    <m/>
    <s v="MS089762"/>
    <s v="GYC008D"/>
    <s v="GRUPO CONSTRUCTOR MOARCI SA DE CV"/>
    <s v="HIGHLANDER"/>
    <x v="0"/>
    <d v="1899-12-30T11:15:00"/>
    <d v="1899-12-30T17:00:00"/>
    <s v="AC"/>
    <n v="2021"/>
  </r>
  <r>
    <x v="27"/>
    <x v="6"/>
    <m/>
    <n v="6599"/>
    <n v="111586"/>
    <s v="M"/>
    <s v="S80 / LIMPIEZA CUERPO ACELERACION"/>
    <m/>
    <s v="MK018128"/>
    <s v="SRX561A"/>
    <s v="CORPORATIVO INTEGRAL CSI SA DE CV"/>
    <s v="AVANZA"/>
    <x v="2"/>
    <d v="1899-12-30T10:45:00"/>
    <d v="1899-12-30T16:00:00"/>
    <s v="CEPE"/>
    <n v="2021"/>
  </r>
  <r>
    <x v="27"/>
    <x v="10"/>
    <m/>
    <n v="5330"/>
    <n v="111290"/>
    <s v="J"/>
    <s v="S40"/>
    <s v="EXPRESS"/>
    <s v="L3126475"/>
    <s v="65L041"/>
    <s v="RODRIGUEZ QUIÑONES LUVIA"/>
    <s v="PRIUS16-"/>
    <x v="0"/>
    <d v="1899-12-30T11:30:00"/>
    <d v="1899-12-30T14:00:00"/>
    <s v="OMRG"/>
    <n v="2020"/>
  </r>
  <r>
    <x v="27"/>
    <x v="10"/>
    <m/>
    <n v="1899"/>
    <n v="111593"/>
    <s v="J"/>
    <s v="S130"/>
    <m/>
    <s v="LP073429"/>
    <s v="GSN946C"/>
    <s v="IMPAGTA S DE RL DE CV"/>
    <s v="COROLLA"/>
    <x v="2"/>
    <d v="1899-12-30T12:00:00"/>
    <d v="1899-12-30T17:00:00"/>
    <s v="CSN"/>
    <n v="2020"/>
  </r>
  <r>
    <x v="27"/>
    <x v="10"/>
    <m/>
    <n v="3260"/>
    <n v="111620"/>
    <s v="M"/>
    <s v="S140"/>
    <m/>
    <s v="LU523436"/>
    <s v="66L667"/>
    <s v="SIN TRAB LIN TRAN REP MEX SEC 0 B"/>
    <s v="CAMRY HV"/>
    <x v="1"/>
    <d v="1899-12-30T12:00:00"/>
    <d v="1899-12-30T15:45:00"/>
    <s v="CAAA"/>
    <n v="2020"/>
  </r>
  <r>
    <x v="27"/>
    <x v="11"/>
    <m/>
    <n v="5330"/>
    <n v="111608"/>
    <s v="K"/>
    <s v="S40"/>
    <s v="EXPRESS"/>
    <s v="MS066475"/>
    <s v="GYX668D"/>
    <s v="GARCIA FLORES JESUS ALEJANDRO"/>
    <s v="SIENNA HV"/>
    <x v="1"/>
    <d v="1899-12-30T13:05:00"/>
    <d v="1899-12-30T17:00:00"/>
    <s v="OMRG"/>
    <n v="2021"/>
  </r>
  <r>
    <x v="27"/>
    <x v="11"/>
    <m/>
    <n v="1899"/>
    <n v="111611"/>
    <s v="K"/>
    <s v="S10"/>
    <s v="EXPRESS"/>
    <s v="N0428644"/>
    <s v="SP"/>
    <s v="REYNOSO AYALA SUSANA"/>
    <s v="HILUX"/>
    <x v="0"/>
    <d v="1899-12-30T12:10:00"/>
    <d v="1899-12-30T16:00:00"/>
    <s v="OMRG"/>
    <n v="2022"/>
  </r>
  <r>
    <x v="27"/>
    <x v="12"/>
    <m/>
    <n v="1899"/>
    <n v="111599"/>
    <s v="J"/>
    <s v="S110"/>
    <s v="EXPRESS"/>
    <s v="ES440181"/>
    <s v="GTM313E"/>
    <s v="IRMA ARACELI CHAVEZ TAPIA"/>
    <s v="SIENNA"/>
    <x v="2"/>
    <d v="1899-12-30T12:45:00"/>
    <d v="1899-12-30T17:00:00"/>
    <s v="OMRG"/>
    <n v="2014"/>
  </r>
  <r>
    <x v="27"/>
    <x v="15"/>
    <m/>
    <n v="754"/>
    <n v="111566"/>
    <s v="M"/>
    <s v="DIAG. RECHINIDO EN BALATAS TRASERAS"/>
    <m/>
    <s v="K0185381"/>
    <s v="GW8530B"/>
    <s v="AGRO CULTIVOS DEL BAJIO S.P.R DE R.L DE"/>
    <s v="HILUX"/>
    <x v="1"/>
    <d v="1899-12-30T13:00:00"/>
    <s v="DIAG"/>
    <s v="FTP / JOAM"/>
    <n v="2019"/>
  </r>
  <r>
    <x v="27"/>
    <x v="7"/>
    <m/>
    <n v="2699"/>
    <n v="111559"/>
    <s v="J"/>
    <s v="S110 / A Y B (RESPETAR COSTO ANTERIOR)"/>
    <m/>
    <s v="KP872440"/>
    <s v="GRW205D"/>
    <s v="KYOHO TOYOTSU MEXICO"/>
    <s v="COROLLA"/>
    <x v="1"/>
    <d v="1899-12-30T13:15:00"/>
    <d v="1899-12-30T16:00:00"/>
    <s v="CEPE / TDGR"/>
    <n v="2019"/>
  </r>
  <r>
    <x v="27"/>
    <x v="19"/>
    <m/>
    <n v="3260"/>
    <n v="111617"/>
    <s v="M"/>
    <s v="S20"/>
    <m/>
    <s v="NT013748"/>
    <s v="GS5886C"/>
    <s v="ORTEGA JIMENEZ ALICIA"/>
    <s v="TACOMA"/>
    <x v="0"/>
    <d v="1899-12-30T14:00:00"/>
    <d v="1899-12-30T17:00:00"/>
    <s v="AC"/>
    <n v="2022"/>
  </r>
  <r>
    <x v="27"/>
    <x v="13"/>
    <m/>
    <n v="754"/>
    <n v="111143"/>
    <s v="K"/>
    <s v="DIAG. CONFIGURACIÓN DE BLUETOOTH AL TELEFONO EN EL ESTEREO"/>
    <m/>
    <s v="NJ040060"/>
    <s v="NZM9596"/>
    <s v="HERNANDEZ MARTINEZ MA. GUADALUPE"/>
    <s v="COROLLA HV"/>
    <x v="2"/>
    <d v="1899-12-30T14:45:00"/>
    <s v="DIAG"/>
    <s v="JOAM"/>
    <n v="2022"/>
  </r>
  <r>
    <x v="27"/>
    <x v="33"/>
    <m/>
    <n v="754"/>
    <n v="111582"/>
    <s v="J"/>
    <s v="DIAG. EN AC (NO ENFRIA) (SOLO SE RECIBE)"/>
    <m/>
    <s v="GP473324"/>
    <s v="GRK842D"/>
    <s v="GAMEZ MARTINEZ JOSE MANUEL"/>
    <s v="COROLLA"/>
    <x v="1"/>
    <s v="SOLO SE"/>
    <s v="RECIBE"/>
    <s v="FTP / JOAM"/>
    <n v="2016"/>
  </r>
  <r>
    <x v="28"/>
    <x v="0"/>
    <m/>
    <n v="2699"/>
    <n v="111292"/>
    <s v="J"/>
    <s v="S50 / A Y B (RESPETAR COSTO ANTERIOR)"/>
    <m/>
    <s v="JM128749"/>
    <s v="MU9973W"/>
    <s v="MARTINEZ GUZMAN JOSE LUIS"/>
    <s v="TACOMA"/>
    <x v="2"/>
    <d v="1899-12-30T08:15:00"/>
    <d v="1899-12-30T11:30:00"/>
    <s v="CAAA / TDGR"/>
    <n v="2018"/>
  </r>
  <r>
    <x v="28"/>
    <x v="0"/>
    <m/>
    <n v="3260"/>
    <n v="111499"/>
    <s v="I"/>
    <s v="S60"/>
    <m/>
    <s v="LP091618"/>
    <s v="GHR778C"/>
    <s v="MARTINEZ CHIMAL ALEJANDRA"/>
    <s v="COROLLA"/>
    <x v="1"/>
    <d v="1899-12-30T08:30:00"/>
    <d v="1899-12-30T11:00:00"/>
    <s v="CEPE"/>
    <n v="2020"/>
  </r>
  <r>
    <x v="28"/>
    <x v="0"/>
    <m/>
    <n v="5140"/>
    <n v="111508"/>
    <s v="I"/>
    <s v="S100"/>
    <s v="EXPRESS"/>
    <s v="H0250715"/>
    <s v="GU3818A"/>
    <s v="SANCHEZ BERNAL JOSE"/>
    <s v="HILUX"/>
    <x v="0"/>
    <d v="1899-12-30T08:30:00"/>
    <d v="1899-12-30T11:00:00"/>
    <s v="OMRG"/>
    <n v="2017"/>
  </r>
  <r>
    <x v="28"/>
    <x v="1"/>
    <m/>
    <n v="2653"/>
    <n v="111540"/>
    <s v="M"/>
    <s v="S70 / DIAG. BATERIA (SE DESCARGA)"/>
    <m/>
    <s v="K1150092"/>
    <s v="GPK556C"/>
    <s v="HERNANDEZ RUIZ JOSE JESUS"/>
    <s v="YARIS"/>
    <x v="1"/>
    <d v="1899-12-30T12:00:00"/>
    <s v="DIAG"/>
    <s v="FTP /JOAM / CSN"/>
    <n v="2019"/>
  </r>
  <r>
    <x v="28"/>
    <x v="1"/>
    <m/>
    <n v="1899"/>
    <n v="111629"/>
    <s v="J"/>
    <s v="S110"/>
    <m/>
    <s v="K1176581"/>
    <s v="GNX555E"/>
    <s v="GALLARDO HERNANDEZ ROBERTO"/>
    <s v="YARIS"/>
    <x v="0"/>
    <d v="1899-12-30T08:30:00"/>
    <d v="1899-12-30T11:30:00"/>
    <s v="AC"/>
    <n v="2019"/>
  </r>
  <r>
    <x v="28"/>
    <x v="1"/>
    <m/>
    <n v="3260"/>
    <n v="111631"/>
    <s v="I"/>
    <s v="S60"/>
    <m/>
    <s v="L1196315"/>
    <s v="GLD644D"/>
    <s v="ORTIZ RENDON SANDRA"/>
    <s v="YARIS"/>
    <x v="2"/>
    <d v="1899-12-30T09:15:00"/>
    <d v="1899-12-30T12:00:00"/>
    <s v="CSN"/>
    <n v="2020"/>
  </r>
  <r>
    <x v="28"/>
    <x v="2"/>
    <m/>
    <n v="6090"/>
    <n v="111527"/>
    <s v="K"/>
    <s v="S100 / A Y B "/>
    <s v="EXPRESS"/>
    <s v="N4001540"/>
    <s v="SY5278C"/>
    <s v="AGRO QUERETANA, S. DE R.L. DE C.V."/>
    <s v="HILUXD"/>
    <x v="2"/>
    <d v="1899-12-30T09:00:00"/>
    <d v="1899-12-30T12:00:00"/>
    <s v="OMRG / TDGR"/>
    <n v="2022"/>
  </r>
  <r>
    <x v="28"/>
    <x v="2"/>
    <m/>
    <n v="1899"/>
    <n v="111600"/>
    <s v="K"/>
    <s v="S30"/>
    <m/>
    <s v="NP117296"/>
    <s v="GTA126E"/>
    <s v="PSSL SEGURIDAD PRIVADA SA DE CV"/>
    <s v="COROLLA"/>
    <x v="0"/>
    <d v="1899-12-30T09:00:00"/>
    <d v="1899-12-30T12:00:00"/>
    <s v="CAAA"/>
    <n v="2022"/>
  </r>
  <r>
    <x v="28"/>
    <x v="8"/>
    <m/>
    <n v="0"/>
    <n v="111533"/>
    <s v="M"/>
    <s v="REEMP DE BUJIA"/>
    <m/>
    <s v="L0007033"/>
    <m/>
    <s v="IDEAS Y PLANEACION EN CONSTRUCCION"/>
    <s v="HILUX"/>
    <x v="2"/>
    <d v="1899-12-30T09:15:00"/>
    <d v="1899-12-30T12:00:00"/>
    <s v="CEPE"/>
    <n v="2020"/>
  </r>
  <r>
    <x v="28"/>
    <x v="8"/>
    <m/>
    <n v="5330"/>
    <n v="111638"/>
    <s v="K"/>
    <s v="S120"/>
    <s v="EXPRESS"/>
    <s v="DD545675"/>
    <s v="GTE934C"/>
    <s v="HERNANDEZ HERNANDEZ EFRAIN"/>
    <s v="YARIS"/>
    <x v="1"/>
    <d v="1899-12-30T09:30:00"/>
    <d v="1899-12-30T12:00:00"/>
    <s v="OMRG"/>
    <n v="2013"/>
  </r>
  <r>
    <x v="28"/>
    <x v="8"/>
    <m/>
    <n v="1899"/>
    <n v="111647"/>
    <s v="J"/>
    <s v="S50"/>
    <m/>
    <s v="MW223028"/>
    <s v="GKK525E"/>
    <s v="VARGAS VARELA RITO"/>
    <s v="RAV419-"/>
    <x v="0"/>
    <d v="1899-12-30T10:00:00"/>
    <d v="1899-12-30T14:00:00"/>
    <s v="CEPE"/>
    <n v="2021"/>
  </r>
  <r>
    <x v="28"/>
    <x v="3"/>
    <m/>
    <n v="1899"/>
    <n v="111237"/>
    <s v="I"/>
    <s v="S30"/>
    <m/>
    <s v="MK012486"/>
    <s v="GLB768E"/>
    <s v="JARAMILLO GARCIA BERNARDO"/>
    <s v="AVANZA"/>
    <x v="1"/>
    <d v="1899-12-30T09:15:00"/>
    <d v="1899-12-30T12:00:00"/>
    <s v="AC"/>
    <n v="2021"/>
  </r>
  <r>
    <x v="28"/>
    <x v="3"/>
    <m/>
    <n v="6599"/>
    <n v="111634"/>
    <s v="J"/>
    <s v="S80"/>
    <m/>
    <s v="JP754398"/>
    <s v="GGH578D"/>
    <s v="RICO GOMEZ ALEJANDRO"/>
    <s v="COROLLA"/>
    <x v="0"/>
    <d v="1899-12-30T09:45:00"/>
    <d v="1899-12-30T12:00:00"/>
    <s v="CAAA"/>
    <n v="2018"/>
  </r>
  <r>
    <x v="28"/>
    <x v="4"/>
    <m/>
    <n v="6090"/>
    <n v="111595"/>
    <s v="M"/>
    <s v="S100 / A Y B"/>
    <m/>
    <s v="H1075089"/>
    <s v="GGE386D"/>
    <s v="FLORES GUTIERREZ AIDE ELIZABETH"/>
    <s v="YARIS"/>
    <x v="1"/>
    <d v="1899-12-30T10:00:00"/>
    <d v="1899-12-30T14:00:00"/>
    <s v="AC / TDGR"/>
    <n v="2017"/>
  </r>
  <r>
    <x v="28"/>
    <x v="4"/>
    <m/>
    <n v="1899"/>
    <n v="111597"/>
    <s v="M"/>
    <s v="S90"/>
    <s v="EXPRESS"/>
    <s v="J1609354"/>
    <s v="68L121"/>
    <s v="LOPEZ GUERRERO LUIS ALBERTO"/>
    <s v="PRIUS C"/>
    <x v="0"/>
    <d v="1899-12-30T10:30:00"/>
    <d v="1899-12-30T14:00:00"/>
    <s v="OMRG"/>
    <n v="2018"/>
  </r>
  <r>
    <x v="28"/>
    <x v="4"/>
    <m/>
    <n v="1899"/>
    <n v="111645"/>
    <s v="J"/>
    <s v="S50"/>
    <m/>
    <s v="KU724771"/>
    <s v="JRB6497"/>
    <s v="GONZALEZ REYES MARTHA IRMA"/>
    <s v="CAMRY"/>
    <x v="2"/>
    <d v="1899-12-30T10:00:00"/>
    <d v="1899-12-30T14:00:00"/>
    <s v="FTP"/>
    <n v="2019"/>
  </r>
  <r>
    <x v="28"/>
    <x v="5"/>
    <m/>
    <n v="5940"/>
    <n v="111554"/>
    <s v="K"/>
    <s v="S100 / A Y B (RESPETAR COSTO ANTERIOR)"/>
    <s v="EXPRESS"/>
    <s v="H1077574"/>
    <s v="GPX760C"/>
    <s v="TUBERIAS Y VALVULAS DEL POTOSI SA DE"/>
    <s v="YARIS"/>
    <x v="2"/>
    <d v="1899-12-30T10:45:00"/>
    <d v="1899-12-30T17:00:00"/>
    <s v="OMRG / TDGR"/>
    <n v="2017"/>
  </r>
  <r>
    <x v="28"/>
    <x v="5"/>
    <m/>
    <n v="5140"/>
    <n v="111571"/>
    <s v="J"/>
    <s v="S200"/>
    <m/>
    <s v="DW056223"/>
    <s v="GNH003C"/>
    <s v="FLORES ALMANZA ANITA"/>
    <s v="RAV4"/>
    <x v="1"/>
    <d v="1899-12-30T10:15:00"/>
    <d v="1899-12-30T17:00:00"/>
    <s v="CSN"/>
    <n v="2013"/>
  </r>
  <r>
    <x v="28"/>
    <x v="5"/>
    <m/>
    <n v="5330"/>
    <n v="111598"/>
    <s v="J"/>
    <s v="S120 / INST DESCANSABRAZOS"/>
    <m/>
    <s v="EW149107"/>
    <s v="UPY181E"/>
    <s v="CASTAñEDA GARCIA MARIANA"/>
    <s v="RAV4"/>
    <x v="0"/>
    <d v="1899-12-30T10:30:00"/>
    <d v="1899-12-30T14:00:00"/>
    <s v="CEPE"/>
    <n v="2014"/>
  </r>
  <r>
    <x v="28"/>
    <x v="6"/>
    <m/>
    <n v="0"/>
    <n v="111623"/>
    <s v="A"/>
    <s v="INST. DESCANSABRAZOS (CITA FRANK)"/>
    <m/>
    <s v="NJ030370"/>
    <s v="GPN252E"/>
    <s v="NAVARRETE RUIZ EDUARDO DAVID"/>
    <s v="RAIZE"/>
    <x v="2"/>
    <d v="1899-12-30T11:00:00"/>
    <d v="1899-12-30T15:00:00"/>
    <s v="FTP"/>
    <n v="2022"/>
  </r>
  <r>
    <x v="28"/>
    <x v="6"/>
    <m/>
    <n v="1899"/>
    <n v="111636"/>
    <s v="J"/>
    <s v="S50"/>
    <m/>
    <s v="LU898392"/>
    <s v="GVW004D"/>
    <s v="LOMELIN VELASCO REBECA"/>
    <s v="CAMRY"/>
    <x v="1"/>
    <d v="1899-12-30T11:15:00"/>
    <d v="1899-12-30T14:00:00"/>
    <s v="CAAA"/>
    <n v="2020"/>
  </r>
  <r>
    <x v="28"/>
    <x v="6"/>
    <m/>
    <n v="5140"/>
    <n v="111637"/>
    <s v="J"/>
    <s v="S200"/>
    <m/>
    <s v="L0007849"/>
    <s v="GU3752A"/>
    <s v="AHERN INTERNACIONAL DE MEXICO S.A. D"/>
    <s v="HILUX"/>
    <x v="0"/>
    <d v="1899-12-30T11:00:00"/>
    <d v="1899-12-30T15:00:00"/>
    <s v="AC"/>
    <n v="2020"/>
  </r>
  <r>
    <x v="28"/>
    <x v="10"/>
    <m/>
    <n v="5140"/>
    <n v="111544"/>
    <s v="K"/>
    <s v="S100"/>
    <s v="EXPRESS"/>
    <s v="HP702237"/>
    <s v="GJG615D"/>
    <s v="PACHECO RAMIREZ ANDREA"/>
    <s v="COROLLA"/>
    <x v="2"/>
    <d v="1899-12-30T11:30:00"/>
    <d v="1899-12-30T15:00:00"/>
    <s v="OMRG"/>
    <n v="2017"/>
  </r>
  <r>
    <x v="28"/>
    <x v="10"/>
    <m/>
    <n v="1899"/>
    <n v="111646"/>
    <s v="K"/>
    <s v="S10"/>
    <m/>
    <s v="P0429266"/>
    <s v="SP"/>
    <s v="HIDRAULICA MODERNA SA DE CV"/>
    <s v="HILUX"/>
    <x v="0"/>
    <d v="1899-12-30T12:15:00"/>
    <d v="1899-12-30T15:45:00"/>
    <s v="AC"/>
    <n v="2023"/>
  </r>
  <r>
    <x v="28"/>
    <x v="10"/>
    <m/>
    <n v="5140"/>
    <n v="111664"/>
    <s v="K"/>
    <s v="S100"/>
    <s v="EXPRESS"/>
    <s v="HP645756"/>
    <s v="GVT734D"/>
    <s v="SANCHEZ ESPINOZA RAMON"/>
    <s v="COROLLA"/>
    <x v="1"/>
    <d v="1899-12-30T12:00:00"/>
    <d v="1899-12-30T17:00:00"/>
    <s v="OMRG"/>
    <n v="2017"/>
  </r>
  <r>
    <x v="28"/>
    <x v="11"/>
    <m/>
    <n v="1899"/>
    <n v="111596"/>
    <s v="J"/>
    <s v="S10"/>
    <m/>
    <s v="N3009162"/>
    <s v="SP"/>
    <s v="HIDRAULICA TLALOC SA DE CV"/>
    <s v="AVANZA"/>
    <x v="0"/>
    <d v="1899-12-30T14:15:00"/>
    <d v="1899-12-30T17:00:00"/>
    <s v="CAAA"/>
    <n v="2022"/>
  </r>
  <r>
    <x v="28"/>
    <x v="11"/>
    <m/>
    <n v="1899"/>
    <n v="111650"/>
    <s v="M"/>
    <s v="S210"/>
    <s v="EXPRESS"/>
    <s v="J3900616"/>
    <s v="GS8653C"/>
    <s v="AGRICOLA NIETO S DE PR DE RL DE CV"/>
    <s v="HILUXD"/>
    <x v="1"/>
    <d v="1899-12-30T12:00:00"/>
    <d v="1899-12-30T17:00:00"/>
    <s v="OMRG"/>
    <n v="2018"/>
  </r>
  <r>
    <x v="28"/>
    <x v="11"/>
    <m/>
    <n v="6599"/>
    <n v="111658"/>
    <s v="M"/>
    <s v="S80 / LIMPIEZA CUERPO DE ACELERACIÓN"/>
    <m/>
    <s v="MK018128"/>
    <s v="SRX561A"/>
    <s v="CORPORATIVO INTEGRAL CSI SA DE CV"/>
    <s v="AVANZA"/>
    <x v="2"/>
    <d v="1899-12-30T12:15:00"/>
    <d v="1899-12-30T17:00:00"/>
    <s v="CEPE"/>
    <n v="2021"/>
  </r>
  <r>
    <x v="28"/>
    <x v="21"/>
    <m/>
    <n v="754"/>
    <n v="111654"/>
    <s v="M"/>
    <s v="DIAG. RECHINIDO EN BALATAS TRASERAS"/>
    <m/>
    <s v="K0185381"/>
    <s v="GW8530B"/>
    <s v="AGRO CULTIVOS DEL BAJIO S.P.R DE R.L"/>
    <s v="HILUX"/>
    <x v="1"/>
    <d v="1899-12-30T15:30:00"/>
    <s v="DIAG"/>
    <s v="FTP / JOAM"/>
    <n v="2019"/>
  </r>
  <r>
    <x v="28"/>
    <x v="29"/>
    <m/>
    <n v="1899"/>
    <n v="111630"/>
    <s v="J"/>
    <s v="S150"/>
    <m/>
    <s v="GY140903"/>
    <s v="GXC169C"/>
    <s v="MEJIA MONTOYA ISRAEL"/>
    <s v="YARIS R"/>
    <x v="2"/>
    <d v="1899-12-30T15:45:00"/>
    <d v="1899-12-30T18:00:00"/>
    <s v="AC"/>
    <n v="2016"/>
  </r>
  <r>
    <x v="29"/>
    <x v="0"/>
    <m/>
    <n v="1899"/>
    <n v="110950"/>
    <s v="M"/>
    <s v="S30"/>
    <m/>
    <s v="N3155004"/>
    <s v="67L770"/>
    <s v="REFACCIONES Y ACCESORIOS PARA LA INDUSTRIA"/>
    <s v="PRIUS16-"/>
    <x v="0"/>
    <d v="1899-12-30T08:15:00"/>
    <d v="1899-12-30T10:45:00"/>
    <s v="CSN"/>
    <n v="2022"/>
  </r>
  <r>
    <x v="29"/>
    <x v="0"/>
    <m/>
    <n v="1472.59"/>
    <s v="I-140777"/>
    <s v="K"/>
    <s v="A Y F"/>
    <m/>
    <s v="8C933795"/>
    <s v="GYW833B"/>
    <s v="MUÑOZ S. LOPEZ JOSE ANTONIO "/>
    <s v="COROLLA"/>
    <x v="1"/>
    <d v="1899-12-30T08:30:00"/>
    <d v="1899-12-30T14:30:00"/>
    <s v="OMRG"/>
    <n v="2008"/>
  </r>
  <r>
    <x v="29"/>
    <x v="0"/>
    <m/>
    <n v="1899"/>
    <n v="111326"/>
    <s v="J"/>
    <s v="S70"/>
    <s v="EXPRESS"/>
    <s v="J1612210"/>
    <s v="65L622"/>
    <s v="PAREDES CAMARGO ANTONIO ARTURO"/>
    <s v="PRIUS C"/>
    <x v="2"/>
    <d v="1899-12-30T09:00:00"/>
    <d v="1899-12-30T11:00:00"/>
    <s v="TDGR"/>
    <n v="2018"/>
  </r>
  <r>
    <x v="29"/>
    <x v="1"/>
    <m/>
    <n v="1899"/>
    <n v="111309"/>
    <s v="J"/>
    <s v="S70"/>
    <m/>
    <s v="KR084949"/>
    <s v="GRS407C"/>
    <s v="GOMEZ LOPEZ JOSE MAURICIO"/>
    <s v="CHR"/>
    <x v="2"/>
    <d v="1899-12-30T09:00:00"/>
    <d v="1899-12-30T11:15:00"/>
    <s v="CSN"/>
    <n v="2019"/>
  </r>
  <r>
    <x v="29"/>
    <x v="1"/>
    <m/>
    <m/>
    <n v="111431"/>
    <s v="M"/>
    <s v="REEM AMORT DEL, REEM AMORT TRA, A+B  (COSTO ANTERIOR)"/>
    <m/>
    <s v="FP315450"/>
    <s v="UKR473F"/>
    <s v="NUTRIX SA DE CV"/>
    <s v="COROLLA"/>
    <x v="1"/>
    <d v="1899-12-30T08:30:00"/>
    <d v="1899-12-30T14:00:00"/>
    <s v="GLAC / TDGR"/>
    <n v="2015"/>
  </r>
  <r>
    <x v="29"/>
    <x v="1"/>
    <m/>
    <n v="1899"/>
    <n v="111541"/>
    <s v="J"/>
    <s v="S30"/>
    <s v="EXPRESS"/>
    <s v="K1139598"/>
    <s v="GHW551C"/>
    <s v="SANCHEZ AGUILAR ISRAEL"/>
    <s v="YARIS"/>
    <x v="0"/>
    <d v="1899-12-30T09:30:00"/>
    <d v="1899-12-30T10:00:00"/>
    <s v="OMRG"/>
    <n v="2019"/>
  </r>
  <r>
    <x v="29"/>
    <x v="2"/>
    <m/>
    <n v="6599"/>
    <n v="111482"/>
    <s v="M"/>
    <s v="S160"/>
    <s v="EXPRESS"/>
    <s v="M1314064"/>
    <s v="GH9678C"/>
    <s v="MC FARM AGROINDUSTRIAL S.A. DE C.V."/>
    <s v="HILUX"/>
    <x v="1"/>
    <d v="1899-12-30T08:45:00"/>
    <d v="1899-12-30T10:45:00"/>
    <s v="OMRG"/>
    <n v="2021"/>
  </r>
  <r>
    <x v="29"/>
    <x v="8"/>
    <m/>
    <n v="1899"/>
    <n v="111694"/>
    <s v="K"/>
    <s v="S30"/>
    <m/>
    <s v="M1221381"/>
    <s v="GNL630E"/>
    <s v="RUBIO GONZALEZ JULIO CESAR"/>
    <s v="YARIS"/>
    <x v="2"/>
    <d v="1899-12-30T10:45:00"/>
    <d v="1899-12-30T14:15:00"/>
    <s v="TDGR"/>
    <n v="2021"/>
  </r>
  <r>
    <x v="29"/>
    <x v="3"/>
    <m/>
    <n v="1899"/>
    <n v="111275"/>
    <s v="K"/>
    <s v="S90"/>
    <m/>
    <s v="GP366479"/>
    <s v="GNJ737C"/>
    <s v="GUTIERREZ MORENO GABRIELA"/>
    <s v="COROLLA"/>
    <x v="2"/>
    <d v="1899-12-30T10:15:00"/>
    <d v="1899-12-30T14:00:00"/>
    <s v="TDGR"/>
    <n v="2016"/>
  </r>
  <r>
    <x v="29"/>
    <x v="3"/>
    <m/>
    <n v="7399"/>
    <n v="111452"/>
    <s v="I"/>
    <s v="S160 / A+B COST ANTERIOR"/>
    <m/>
    <s v="KS296806"/>
    <s v="GMP670D"/>
    <s v="JOSE GUADALUPE OLIVEROS PORRAS"/>
    <s v="HIGHLANDER"/>
    <x v="0"/>
    <d v="1899-12-30T09:45:00"/>
    <d v="1899-12-30T13:00:00"/>
    <s v="CSN /TDGR"/>
    <n v="2019"/>
  </r>
  <r>
    <x v="29"/>
    <x v="4"/>
    <m/>
    <n v="3260"/>
    <n v="111491"/>
    <s v="K"/>
    <s v="S20"/>
    <m/>
    <s v="N1241023"/>
    <s v="GNJ584E"/>
    <s v="CAMPOS SANCHEZ SERGIO"/>
    <s v="YARIS"/>
    <x v="1"/>
    <d v="1899-12-30T09:45:00"/>
    <d v="1899-12-30T14:30:00"/>
    <s v="OMRG"/>
    <n v="2022"/>
  </r>
  <r>
    <x v="29"/>
    <x v="4"/>
    <m/>
    <n v="5140"/>
    <n v="111682"/>
    <s v="J"/>
    <s v="S100"/>
    <s v="EXPRESS"/>
    <s v="K1166571"/>
    <s v="GNB265E"/>
    <s v="ZUÑIGA VILLASEÑOR MARIA GUADALUPE"/>
    <s v="YARIS"/>
    <x v="2"/>
    <d v="1899-12-30T10:15:00"/>
    <d v="1899-12-30T12:00:00"/>
    <s v="OMRG"/>
    <n v="2019"/>
  </r>
  <r>
    <x v="29"/>
    <x v="5"/>
    <m/>
    <n v="6599"/>
    <n v="111299"/>
    <s v="J"/>
    <s v="S80"/>
    <s v="EXPRESS"/>
    <s v="LR115604"/>
    <s v="GXX553C"/>
    <s v="FIGUEROA HERNANDEZ ZAIRA MARIANA"/>
    <s v="CHR"/>
    <x v="0"/>
    <d v="1899-12-30T11:15:00"/>
    <d v="1899-12-30T14:00:00"/>
    <s v="OMRG"/>
    <n v="2020"/>
  </r>
  <r>
    <x v="29"/>
    <x v="5"/>
    <m/>
    <n v="3260"/>
    <n v="111511"/>
    <s v="K"/>
    <s v="S20"/>
    <m/>
    <s v="NP294930"/>
    <s v="GNC306E"/>
    <s v="HERNANDEZ PANTOJA OFELIA"/>
    <s v="COROLLA"/>
    <x v="2"/>
    <d v="1899-12-30T11:30:00"/>
    <d v="1899-12-30T13:30:00"/>
    <s v="CSN"/>
    <n v="2022"/>
  </r>
  <r>
    <x v="29"/>
    <x v="5"/>
    <m/>
    <n v="1899"/>
    <n v="111518"/>
    <s v="J"/>
    <s v="S70"/>
    <m/>
    <s v="KJ023096"/>
    <s v="66L292"/>
    <s v="ACOSTA CANO DAVID"/>
    <s v="RAV4 HV"/>
    <x v="1"/>
    <d v="1899-12-30T10:45:00"/>
    <d v="1899-12-30T13:00:00"/>
    <s v="GLAC  "/>
    <n v="2019"/>
  </r>
  <r>
    <x v="29"/>
    <x v="6"/>
    <m/>
    <n v="1899"/>
    <n v="111537"/>
    <s v="M"/>
    <s v="S10"/>
    <s v="EXPRESS"/>
    <s v="NU069712"/>
    <s v="SP"/>
    <s v="RIVERA GOMEZ BERENICE"/>
    <s v="RAV4"/>
    <x v="1"/>
    <d v="1899-12-30T11:45:00"/>
    <d v="1899-12-30T14:00:00"/>
    <s v="OMRG"/>
    <n v="2022"/>
  </r>
  <r>
    <x v="29"/>
    <x v="6"/>
    <m/>
    <n v="1899"/>
    <n v="111573"/>
    <s v="K"/>
    <s v="S10"/>
    <m/>
    <s v="N3182347"/>
    <s v="SP"/>
    <s v="FRIAS OLVERA LUIS FELIX"/>
    <s v="PRIUS"/>
    <x v="0"/>
    <d v="1899-12-30T11:30:00"/>
    <d v="1899-12-30T14:15:00"/>
    <s v="GLAC"/>
    <n v="2022"/>
  </r>
  <r>
    <x v="29"/>
    <x v="10"/>
    <m/>
    <n v="1899"/>
    <n v="111584"/>
    <s v="J"/>
    <s v="S90"/>
    <m/>
    <s v="L3104720"/>
    <s v="65L244"/>
    <s v="JUAREZ ROJAS GUILLERMO URIEL"/>
    <s v="PRIUS16-"/>
    <x v="2"/>
    <d v="1899-12-30T12:30:00"/>
    <d v="1899-12-30T14:30:00"/>
    <s v="OMRG"/>
    <n v="2020"/>
  </r>
  <r>
    <x v="29"/>
    <x v="10"/>
    <m/>
    <n v="1899"/>
    <n v="111587"/>
    <s v="M"/>
    <s v="S30"/>
    <s v="EXPRESS"/>
    <s v="N1238348"/>
    <s v="GND703E"/>
    <s v="LANUZA SANCHEZ ITZEL XIADANI"/>
    <s v="YARIS"/>
    <x v="1"/>
    <d v="1899-12-30T12:15:00"/>
    <d v="1899-12-30T14:15:00"/>
    <s v="OMRG"/>
    <n v="2022"/>
  </r>
  <r>
    <x v="29"/>
    <x v="10"/>
    <m/>
    <n v="1899"/>
    <n v="111594"/>
    <s v="K"/>
    <s v="S90"/>
    <s v="EXPRESS"/>
    <s v="LR105739"/>
    <s v="GND117D"/>
    <s v="ANAYA PALACIOS EDGAR"/>
    <s v="CHR"/>
    <x v="0"/>
    <d v="1899-12-30T13:00:00"/>
    <d v="1899-12-30T14:45:00"/>
    <s v="OMRG"/>
    <n v="2020"/>
  </r>
  <r>
    <x v="29"/>
    <x v="11"/>
    <m/>
    <n v="3260"/>
    <n v="111601"/>
    <s v="M"/>
    <s v="S20"/>
    <m/>
    <s v="MK020577"/>
    <s v="GGU046E"/>
    <s v="VERA RUIZ MARIA DEL ROSARIO"/>
    <s v="AVANZA"/>
    <x v="1"/>
    <d v="1899-12-30T12:15:00"/>
    <d v="1899-12-30T14:00:00"/>
    <s v="GLAC"/>
    <n v="2021"/>
  </r>
  <r>
    <x v="29"/>
    <x v="11"/>
    <m/>
    <n v="1472.59"/>
    <n v="111609"/>
    <s v="M"/>
    <s v="A Y F"/>
    <m/>
    <s v="DW035819"/>
    <s v="GWL395B"/>
    <s v="HUANASTA DIAZ OSWALDO"/>
    <s v="RAV4  "/>
    <x v="0"/>
    <d v="1899-12-30T13:00:00"/>
    <d v="1899-12-30T14:00:00"/>
    <s v="GLAC"/>
    <n v="2013"/>
  </r>
  <r>
    <x v="29"/>
    <x v="11"/>
    <m/>
    <n v="1899"/>
    <n v="111615"/>
    <s v="K"/>
    <s v="S10"/>
    <m/>
    <s v="P6007596"/>
    <s v="SP"/>
    <s v="VICTOR ARTURO CALVA JAIME"/>
    <s v="HIACE"/>
    <x v="2"/>
    <d v="1899-12-30T12:30:00"/>
    <d v="1899-12-30T15:30:00"/>
    <s v="CSN"/>
    <n v="2023"/>
  </r>
  <r>
    <x v="30"/>
    <x v="38"/>
    <m/>
    <n v="6599"/>
    <n v="111705"/>
    <s v="J"/>
    <s v="S160"/>
    <s v="EXPRESS"/>
    <s v="JW770698"/>
    <s v="JPR3119"/>
    <s v="COMERCIALIZADORA GREENHOW S.A. DE C.V."/>
    <s v="RAV4"/>
    <x v="0"/>
    <d v="1899-12-30T08:00:00"/>
    <d v="1899-12-30T11:30:00"/>
    <s v="CEPE"/>
    <n v="2018"/>
  </r>
  <r>
    <x v="30"/>
    <x v="17"/>
    <m/>
    <n v="1899"/>
    <n v="111686"/>
    <s v="J"/>
    <s v="S70"/>
    <m/>
    <s v="MT026500"/>
    <s v="GH6581C"/>
    <s v="VALENCIA PANTOJA ALEJANDRO"/>
    <s v="TACOMA"/>
    <x v="1"/>
    <d v="1899-12-30T08:00:00"/>
    <d v="1899-12-30T11:30:00"/>
    <s v="GAL"/>
    <n v="2021"/>
  </r>
  <r>
    <x v="30"/>
    <x v="0"/>
    <m/>
    <n v="2849"/>
    <n v="111462"/>
    <s v="I"/>
    <s v="S150, ALINEACION Y BALANCEO, REEMP E UNST DE CUCHILLAS, INST DE BARILLA DE COFRE"/>
    <m/>
    <s v="HP601258"/>
    <s v="GMA761D"/>
    <s v="FRAGOSO CANCHOLA ESTEFANI BEATRIZ"/>
    <s v="COROLLA"/>
    <x v="2"/>
    <d v="1899-12-30T08:15:00"/>
    <d v="1899-12-30T16:00:00"/>
    <s v="AC"/>
    <n v="2017"/>
  </r>
  <r>
    <x v="30"/>
    <x v="0"/>
    <m/>
    <n v="3060"/>
    <n v="111648"/>
    <s v="I"/>
    <s v="S60"/>
    <s v="EXPRESS"/>
    <s v="LP016623"/>
    <s v="GR2724B"/>
    <s v="LOPEZ AGUADO JOSE LUIS"/>
    <s v="COROLLA"/>
    <x v="0"/>
    <d v="1899-12-30T08:45:00"/>
    <d v="1899-12-30T11:00:00"/>
    <s v="CAA"/>
    <n v="2020"/>
  </r>
  <r>
    <x v="30"/>
    <x v="0"/>
    <m/>
    <n v="1899"/>
    <n v="111661"/>
    <s v="J"/>
    <s v="S30"/>
    <m/>
    <s v="MP251198"/>
    <s v="GYR830D"/>
    <s v="MARTINEZ ARGUETA CINTHIA CAROLINA"/>
    <s v="COROLLA"/>
    <x v="1"/>
    <d v="1899-12-30T08:15:00"/>
    <d v="1899-12-30T11:30:00"/>
    <s v="FT"/>
    <n v="2021"/>
  </r>
  <r>
    <x v="30"/>
    <x v="1"/>
    <m/>
    <n v="5330"/>
    <n v="111667"/>
    <s v="J"/>
    <s v="S40"/>
    <s v="EXPRESS"/>
    <s v="M1212740"/>
    <s v="GXN990D"/>
    <s v="JAMAICA CORTES CLAUDIA"/>
    <s v="YARIS"/>
    <x v="0"/>
    <d v="1899-12-30T08:30:00"/>
    <d v="1899-12-30T12:00:00"/>
    <s v="OMRG"/>
    <n v="2021"/>
  </r>
  <r>
    <x v="30"/>
    <x v="2"/>
    <m/>
    <n v="754"/>
    <n v="111585"/>
    <s v="J"/>
    <s v="DIAG, RUIDO EN TRASNMISION, RUIDO EN AC"/>
    <m/>
    <s v="P3027418"/>
    <s v="SP"/>
    <s v="SALAS CORREA VICTOR TRINIDAD"/>
    <s v="AVANZA"/>
    <x v="2"/>
    <d v="1899-12-30T09:15:00"/>
    <s v="DIAG"/>
    <s v="FTP"/>
    <n v="2023"/>
  </r>
  <r>
    <x v="30"/>
    <x v="2"/>
    <m/>
    <n v="1899"/>
    <n v="111614"/>
    <s v="M"/>
    <s v="S110"/>
    <s v="EXPRESS"/>
    <s v="HW544666"/>
    <m/>
    <s v="RAMIREZ GAITAN MIGUEL ANGEL"/>
    <s v="RAV4"/>
    <x v="0"/>
    <d v="1899-12-30T09:00:00"/>
    <d v="1899-12-30T11:30:00"/>
    <s v="OMRG"/>
    <n v="2017"/>
  </r>
  <r>
    <x v="30"/>
    <x v="2"/>
    <m/>
    <n v="1899"/>
    <n v="111619"/>
    <s v="K"/>
    <s v="S170"/>
    <s v="EXPRESS"/>
    <s v="HW581125"/>
    <s v="GRH418D"/>
    <s v="FLETES ENTREGA Y RECOLECCION S DE RL DE C"/>
    <s v="RAV4"/>
    <x v="1"/>
    <d v="1899-12-30T09:15:00"/>
    <d v="1899-12-30T12:45:00"/>
    <s v="CAA"/>
    <n v="2017"/>
  </r>
  <r>
    <x v="30"/>
    <x v="8"/>
    <m/>
    <n v="1899"/>
    <n v="111643"/>
    <s v="K"/>
    <s v="S90"/>
    <s v="EXPRESS"/>
    <s v="H1075109"/>
    <s v="GJN184E"/>
    <s v="CARRANZA LOZANO ARMIRO EMILIO"/>
    <s v="YARIS"/>
    <x v="0"/>
    <d v="1899-12-30T09:45:00"/>
    <d v="1899-12-30T13:00:00"/>
    <s v="CEPE"/>
    <n v="2017"/>
  </r>
  <r>
    <x v="30"/>
    <x v="8"/>
    <m/>
    <n v="1899"/>
    <n v="111676"/>
    <s v="M"/>
    <s v="S10"/>
    <m/>
    <s v="N1333850"/>
    <s v="SP"/>
    <s v="PATIÑO GARCIA VICENTE ABEL"/>
    <s v="HILUX"/>
    <x v="1"/>
    <d v="1899-12-30T09:00:00"/>
    <d v="1899-12-30T12:00:00"/>
    <s v="GALC"/>
    <n v="2022"/>
  </r>
  <r>
    <x v="30"/>
    <x v="8"/>
    <m/>
    <n v="3260"/>
    <n v="111701"/>
    <s v="J"/>
    <s v="S20"/>
    <m/>
    <s v="NS539896"/>
    <s v="SP"/>
    <s v="AGRONEGOCIOS COVARRO SA DE CV"/>
    <s v="HIGHLANDER"/>
    <x v="2"/>
    <d v="1899-12-30T09:00:00"/>
    <d v="1899-12-30T11:45:00"/>
    <s v="TDG"/>
    <n v="2022"/>
  </r>
  <r>
    <x v="30"/>
    <x v="3"/>
    <m/>
    <n v="4014"/>
    <n v="111589"/>
    <s v="I"/>
    <s v="S140, DIAG LA CAJUELA NO ABRE"/>
    <m/>
    <s v="HU327322"/>
    <s v="GNH438E"/>
    <s v="PARDO JESUS R"/>
    <s v="CAMRY"/>
    <x v="1"/>
    <d v="1899-12-30T09:45:00"/>
    <s v="DIAG"/>
    <s v="CEPE"/>
    <n v="2017"/>
  </r>
  <r>
    <x v="30"/>
    <x v="3"/>
    <m/>
    <n v="5330"/>
    <n v="111649"/>
    <s v="J"/>
    <s v="S40"/>
    <s v="EXPRESS"/>
    <s v="M1142017"/>
    <s v="66L809"/>
    <s v="BLANCA CARRASCO ROGELIO"/>
    <s v="PRIUS C"/>
    <x v="2"/>
    <d v="1899-12-30T10:00:00"/>
    <d v="1899-12-30T12:00:00"/>
    <s v="CAA"/>
    <n v="2021"/>
  </r>
  <r>
    <x v="30"/>
    <x v="3"/>
    <m/>
    <n v="1899"/>
    <n v="111697"/>
    <s v="J"/>
    <s v="S70"/>
    <s v="EXPRESS"/>
    <s v="K3091816"/>
    <s v="65L870"/>
    <s v="RAMOS SOLORZANO MARIA TERESA"/>
    <s v="PRIUS16-"/>
    <x v="0"/>
    <d v="1899-12-30T09:45:00"/>
    <d v="1900-01-10T07:12:00"/>
    <s v="CEPE"/>
    <n v="2019"/>
  </r>
  <r>
    <x v="30"/>
    <x v="9"/>
    <m/>
    <n v="5330"/>
    <n v="111690"/>
    <s v="I"/>
    <s v="S40"/>
    <s v="MOVIL SMA"/>
    <s v="C5109339"/>
    <s v="SP"/>
    <s v="MIKE STOLTZ"/>
    <s v="RAV4"/>
    <x v="1"/>
    <s v="MOV SMA"/>
    <s v="MOV SMA"/>
    <s v="CSN"/>
    <n v="2012"/>
  </r>
  <r>
    <x v="30"/>
    <x v="4"/>
    <m/>
    <n v="3260"/>
    <n v="111449"/>
    <s v="J"/>
    <s v="S20"/>
    <s v="EXPRESS"/>
    <s v="N1325328"/>
    <s v="GB7408D"/>
    <s v="RAMBLAS LUGO EFRAIN"/>
    <s v="HILUX"/>
    <x v="2"/>
    <d v="1899-12-30T10:15:00"/>
    <d v="1899-12-30T13:00:00"/>
    <s v="OMRG"/>
    <n v="2022"/>
  </r>
  <r>
    <x v="30"/>
    <x v="4"/>
    <m/>
    <n v="1899"/>
    <n v="111641"/>
    <s v="M"/>
    <s v="S50"/>
    <s v="MOVIL SMA"/>
    <s v="M1319668"/>
    <s v="GP2758C"/>
    <s v="HFM TECH SA DE CV"/>
    <s v="HILUX"/>
    <x v="1"/>
    <s v="MOV SMA"/>
    <s v="MOV SMA"/>
    <s v="CSN"/>
    <n v="2021"/>
  </r>
  <r>
    <x v="30"/>
    <x v="4"/>
    <m/>
    <n v="2849"/>
    <n v="111656"/>
    <s v="J"/>
    <s v="S30 , ALINEACION Y BALANCEO"/>
    <m/>
    <s v="N0425236"/>
    <s v="SP"/>
    <s v="DITRA LEASE SA DE CV"/>
    <s v="HILUX"/>
    <x v="0"/>
    <d v="1899-12-30T09:45:00"/>
    <d v="1899-12-30T13:00:00"/>
    <s v="AC / TDG"/>
    <n v="2022"/>
  </r>
  <r>
    <x v="30"/>
    <x v="5"/>
    <m/>
    <n v="1899"/>
    <n v="111604"/>
    <s v="K"/>
    <s v="S30"/>
    <s v="MOVIL SMA"/>
    <s v="KS346121"/>
    <s v="GRN712C"/>
    <s v="SIDERA VISUS SA DE CV"/>
    <s v="HIGHLANDER"/>
    <x v="1"/>
    <s v="MOV SMA"/>
    <s v="MOV SMA"/>
    <s v="CSN"/>
    <n v="2019"/>
  </r>
  <r>
    <x v="30"/>
    <x v="5"/>
    <m/>
    <n v="1899"/>
    <n v="111621"/>
    <s v="M"/>
    <s v="S30"/>
    <s v="EXPRESS"/>
    <s v="MS047805"/>
    <s v="67L966"/>
    <s v="LLANTYSERV SA DE CV"/>
    <s v="SIENNA HV"/>
    <x v="2"/>
    <d v="1899-12-30T10:15:00"/>
    <d v="1900-01-11T03:36:00"/>
    <s v="CEPE"/>
    <n v="2021"/>
  </r>
  <r>
    <x v="30"/>
    <x v="5"/>
    <m/>
    <n v="1899"/>
    <n v="111642"/>
    <s v="K"/>
    <s v="S90"/>
    <s v="EXPRESS"/>
    <s v="KK006984"/>
    <s v="GLX299C"/>
    <s v="ARELLANO VAZQUEZ ROSA MARIA"/>
    <s v="AVANZA"/>
    <x v="0"/>
    <d v="1899-12-30T10:15:00"/>
    <d v="1900-01-13T10:48:00"/>
    <s v="CEPE"/>
    <n v="2019"/>
  </r>
  <r>
    <x v="30"/>
    <x v="6"/>
    <m/>
    <n v="1899"/>
    <n v="111568"/>
    <s v="M"/>
    <s v="S110"/>
    <s v="EXPRESS"/>
    <s v="H1394369"/>
    <s v="GR39690"/>
    <s v="DE LA MORA BELTRAN CONSTRUCCIONES"/>
    <s v="HILUX"/>
    <x v="0"/>
    <d v="1899-12-30T11:00:00"/>
    <d v="1899-12-30T13:45:00"/>
    <s v="OMR"/>
    <n v="2017"/>
  </r>
  <r>
    <x v="30"/>
    <x v="6"/>
    <m/>
    <n v="0"/>
    <n v="111603"/>
    <s v="M"/>
    <s v="CAMPAÑA 20TA02"/>
    <s v="CAMPAÑA"/>
    <s v="K0260271"/>
    <s v="GB8829C"/>
    <s v="LUNA HERNANDEZ ANTONIO"/>
    <s v="HILUX"/>
    <x v="1"/>
    <d v="1899-12-30T11:30:00"/>
    <d v="1899-12-30T15:00:00"/>
    <s v="FTP"/>
    <n v="2019"/>
  </r>
  <r>
    <x v="30"/>
    <x v="6"/>
    <m/>
    <n v="2849"/>
    <n v="111696"/>
    <s v="K"/>
    <s v="S150, ALINEACION Y BALANCEO"/>
    <m/>
    <s v="J0256375"/>
    <s v="FZ8254C"/>
    <s v="MEXICO COMPAÑIA CONSTRUCTORA SA DE CV"/>
    <s v="HILUX"/>
    <x v="2"/>
    <d v="1899-12-30T11:00:00"/>
    <d v="1899-12-30T13:45:00"/>
    <s v="CEPE / TDG"/>
    <n v="2018"/>
  </r>
  <r>
    <x v="30"/>
    <x v="31"/>
    <m/>
    <n v="754"/>
    <n v="111698"/>
    <s v="J"/>
    <s v="DIAG, SENSOR DE PRESIN DE LLANTA ENCENDIDO / CLIENTE LLEGARA 11:00 AM "/>
    <m/>
    <s v="KR078498"/>
    <s v="SP"/>
    <s v="GARDUÑO RAMONA PAULINE"/>
    <s v="CHR"/>
    <x v="1"/>
    <d v="1899-12-30T12:00:00"/>
    <s v="DIAG"/>
    <s v="GALC"/>
    <n v="2019"/>
  </r>
  <r>
    <x v="30"/>
    <x v="10"/>
    <m/>
    <n v="3260"/>
    <n v="111668"/>
    <s v="K"/>
    <s v="S180 INST CONBERTODOR DE CAJA"/>
    <s v="EXPRESS"/>
    <s v="CU581901"/>
    <s v="GMB593D"/>
    <s v="FRIAS HERNANDEZ JOSE ROGELIO"/>
    <s v="CAMRY"/>
    <x v="2"/>
    <d v="1899-12-30T11:15:00"/>
    <d v="1899-12-30T15:00:00"/>
    <s v="OMR"/>
    <n v="2012"/>
  </r>
  <r>
    <x v="30"/>
    <x v="10"/>
    <m/>
    <n v="3260"/>
    <n v="111674"/>
    <s v="K"/>
    <s v="S140"/>
    <s v="EXPRESS"/>
    <s v="CS216634"/>
    <s v="NXC3346"/>
    <s v="GONZALEZ OCAMPO JAIME ARTURO"/>
    <s v="SIENNA"/>
    <x v="1"/>
    <d v="1899-12-30T11:15:00"/>
    <d v="1899-12-30T14:30:00"/>
    <s v="AC"/>
    <n v="2012"/>
  </r>
  <r>
    <x v="30"/>
    <x v="27"/>
    <m/>
    <n v="1899"/>
    <n v="111689"/>
    <s v="K"/>
    <s v="S70"/>
    <s v="MOVIL SMA"/>
    <s v="MS044583"/>
    <s v="UWS477B"/>
    <s v="ERICA ROBIN PIEDFORT X"/>
    <s v="HIGHLANDER"/>
    <x v="1"/>
    <s v="MOV SMA"/>
    <s v="MOV SMA"/>
    <s v="CSN"/>
    <n v="2021"/>
  </r>
  <r>
    <x v="30"/>
    <x v="11"/>
    <m/>
    <n v="1899"/>
    <n v="111665"/>
    <s v="M"/>
    <s v="S10"/>
    <s v="MOVIL SMA"/>
    <s v="N1332841"/>
    <s v="SP12345"/>
    <s v="PROMOTORA Y CONSTRUCTORA TOLLAN"/>
    <s v="HILUX"/>
    <x v="1"/>
    <s v="MOV SMA"/>
    <s v="MOV SMA"/>
    <s v="CSN"/>
    <n v="2022"/>
  </r>
  <r>
    <x v="30"/>
    <x v="11"/>
    <m/>
    <n v="1899"/>
    <n v="111680"/>
    <s v="J"/>
    <s v="S10"/>
    <s v="EXPRESS"/>
    <s v="N1333197"/>
    <s v="SP"/>
    <s v="PRODUCTORES AGRICOLAS DEL MODULO ACAMBARO"/>
    <s v="HILUX     "/>
    <x v="0"/>
    <d v="1899-12-30T11:45:00"/>
    <d v="1899-12-30T14:45:00"/>
    <s v="CEPE"/>
    <n v="2022"/>
  </r>
  <r>
    <x v="30"/>
    <x v="11"/>
    <m/>
    <n v="2699"/>
    <n v="111695"/>
    <s v="K"/>
    <s v="S50 ALINEACION Y BALANCEO"/>
    <s v="EXPRESS"/>
    <s v="L3123646"/>
    <s v="68L363"/>
    <s v="MONTELLANO RESENDIZ PEDRO ESTANISLAO"/>
    <s v="PRIUS16-"/>
    <x v="2"/>
    <d v="1899-12-30T11:45:00"/>
    <d v="1899-12-30T16:00:00"/>
    <s v="CEPE"/>
    <n v="2020"/>
  </r>
  <r>
    <x v="30"/>
    <x v="12"/>
    <m/>
    <n v="1899"/>
    <n v="111639"/>
    <s v="M"/>
    <s v="S190"/>
    <s v="MOVIL SMA"/>
    <s v="CU198767"/>
    <s v="SP12345"/>
    <s v="DIAZ PEREZ ANDRES"/>
    <s v="CAMRY"/>
    <x v="1"/>
    <s v="MOV SMA"/>
    <s v="MOV SMA"/>
    <s v="CSN"/>
    <n v="2012"/>
  </r>
  <r>
    <x v="30"/>
    <x v="12"/>
    <m/>
    <n v="0"/>
    <n v="111691"/>
    <s v="J"/>
    <s v="ACT 22TC07"/>
    <s v="CAMPAÑA"/>
    <s v="LP095564"/>
    <s v="GPX867C"/>
    <s v="FRAGOSO ZARAZUA GUSTAVO EDUARDO"/>
    <s v="COROLLA"/>
    <x v="2"/>
    <d v="1899-12-30T12:15:00"/>
    <d v="1899-12-30T15:00:00"/>
    <s v="CEPE"/>
    <n v="2020"/>
  </r>
  <r>
    <x v="30"/>
    <x v="15"/>
    <m/>
    <n v="0"/>
    <n v="111622"/>
    <s v="K"/>
    <s v="ACT 22TC07"/>
    <s v="CAMPAÑA"/>
    <s v="LP017155"/>
    <s v="GRM759D"/>
    <s v="MARTINEZ CAñADA LUIS ERNESTO"/>
    <s v="COROLLA"/>
    <x v="0"/>
    <d v="1899-12-30T15:00:00"/>
    <d v="1899-12-30T18:00:00"/>
    <s v="GALC"/>
    <n v="2020"/>
  </r>
  <r>
    <x v="30"/>
    <x v="15"/>
    <m/>
    <n v="754"/>
    <n v="111669"/>
    <s v="I"/>
    <s v="INST CILINDRO, CHAVETA Y MANIJA ECT"/>
    <s v="MOVIL SMA"/>
    <s v="EP045716"/>
    <s v="N24BGE"/>
    <s v="ALVARADO SORIA MARYCARMEN"/>
    <s v="COROLLA"/>
    <x v="1"/>
    <s v="MOV SMA"/>
    <s v="MOV SMA"/>
    <s v="CSN"/>
    <n v="2014"/>
  </r>
  <r>
    <x v="30"/>
    <x v="15"/>
    <m/>
    <n v="5330"/>
    <n v="111707"/>
    <s v="K"/>
    <s v="S40"/>
    <s v="EXPRESS"/>
    <s v="M1318104"/>
    <s v="GB5833D"/>
    <s v="LINARES MONTOYA AARON ARISTOTELES"/>
    <s v="HILUX"/>
    <x v="2"/>
    <d v="1899-12-30T12:15:00"/>
    <d v="1899-12-30T16:00:00"/>
    <s v="OMRG"/>
    <n v="2021"/>
  </r>
  <r>
    <x v="30"/>
    <x v="20"/>
    <m/>
    <n v="754"/>
    <n v="111644"/>
    <s v="K"/>
    <s v="INST DE SENSOR DE PRESION DE LLANTA"/>
    <m/>
    <s v="K1625640"/>
    <s v="65L289"/>
    <s v="PATIÑO CANTERO SERGIO ALFREDO"/>
    <s v="PRIUS C"/>
    <x v="0"/>
    <d v="1899-12-30T14:15:00"/>
    <d v="1899-12-30T18:00:00"/>
    <s v="GALC"/>
    <n v="2019"/>
  </r>
  <r>
    <x v="30"/>
    <x v="33"/>
    <m/>
    <n v="754"/>
    <n v="111703"/>
    <s v="I"/>
    <s v="DIAG AC"/>
    <m/>
    <s v="GP473324"/>
    <s v="GRK842D"/>
    <s v="GAMEZ MARTINEZ JOSE MANUEL"/>
    <s v="COROLLA"/>
    <x v="2"/>
    <s v="TALLER"/>
    <s v="TAELLER"/>
    <s v="FTP"/>
    <n v="2016"/>
  </r>
  <r>
    <x v="31"/>
    <x v="8"/>
    <m/>
    <n v="2849"/>
    <n v="111655"/>
    <s v="J"/>
    <s v="S50 / A Y B"/>
    <m/>
    <s v="LJ018727"/>
    <s v="66L589"/>
    <s v="PROVEEDORA DE SERVICIOS JURIDICOS SC"/>
    <s v="COROLLA"/>
    <x v="0"/>
    <d v="1899-12-30T09:00:00"/>
    <d v="1899-12-30T12:00:00"/>
    <s v="AC /TDGR"/>
    <n v="2020"/>
  </r>
  <r>
    <x v="31"/>
    <x v="8"/>
    <m/>
    <n v="1899"/>
    <n v="111673"/>
    <s v="M"/>
    <s v="S90"/>
    <m/>
    <s v="HK007307"/>
    <s v="GJJ742C"/>
    <s v="DIAZ ALARCON ARTURO NICOLAS"/>
    <s v="AVANZA"/>
    <x v="1"/>
    <d v="1899-12-30T09:00:00"/>
    <d v="1899-12-30T12:00:00"/>
    <s v="CSN"/>
    <n v="2017"/>
  </r>
  <r>
    <x v="31"/>
    <x v="8"/>
    <m/>
    <n v="3260"/>
    <n v="111683"/>
    <s v="K"/>
    <s v="S60"/>
    <s v="EXPRESS"/>
    <s v="K0181405"/>
    <s v="GP1441C"/>
    <s v="GRUPO PROYECTOS AD HOMINEM, S DE RL DE C"/>
    <s v="HILUX"/>
    <x v="2"/>
    <d v="1899-12-30T09:00:00"/>
    <d v="1899-12-30T12:00:00"/>
    <s v="OMRG"/>
    <n v="2019"/>
  </r>
  <r>
    <x v="31"/>
    <x v="3"/>
    <m/>
    <n v="5330"/>
    <n v="111411"/>
    <s v="K"/>
    <s v="S40"/>
    <s v="EXPRESS"/>
    <s v="MU011143"/>
    <s v="65L777"/>
    <s v="GUERRERO MARTINEZ JOSE LUIS"/>
    <s v="RAV4 HV"/>
    <x v="1"/>
    <d v="1899-12-30T09:40:00"/>
    <d v="1899-12-30T12:00:00"/>
    <s v="OMRG"/>
    <n v="2021"/>
  </r>
  <r>
    <x v="31"/>
    <x v="3"/>
    <m/>
    <n v="2735"/>
    <n v="111624"/>
    <s v="J"/>
    <s v="S10 / DIAG. BOTÓN DE POSICIÓN DE ASIENTO SUELTO"/>
    <m/>
    <s v="NU073428"/>
    <s v="SP"/>
    <s v="BUSTAMANTE OLALDE JESUS"/>
    <s v="RAV4 HV"/>
    <x v="0"/>
    <d v="1899-12-30T09:15:00"/>
    <s v="DIAG"/>
    <s v="FTP / AC / JOAM"/>
    <n v="2022"/>
  </r>
  <r>
    <x v="31"/>
    <x v="3"/>
    <m/>
    <n v="1899"/>
    <n v="111653"/>
    <s v="K"/>
    <s v="S70"/>
    <s v="EXPRESS"/>
    <s v="KS320362"/>
    <s v="UME038B"/>
    <s v="ANGUIANO CONTRERAS GRACIA VIOLETA"/>
    <s v="HIGHLANDER"/>
    <x v="2"/>
    <d v="1899-12-30T09:20:00"/>
    <d v="1899-12-30T11:30:00"/>
    <s v="OMRG"/>
    <n v="2019"/>
  </r>
  <r>
    <x v="31"/>
    <x v="9"/>
    <m/>
    <n v="0"/>
    <n v="111699"/>
    <s v="I"/>
    <s v="E02"/>
    <m/>
    <s v="8M057254"/>
    <s v="GV8784C"/>
    <s v="VALENZUELA GONZALEZ CRISTIAN"/>
    <s v="TACOMA"/>
    <x v="2"/>
    <d v="1899-12-30T10:00:00"/>
    <d v="1899-12-30T14:00:00"/>
    <s v="GALC"/>
    <n v="2008"/>
  </r>
  <r>
    <x v="31"/>
    <x v="9"/>
    <m/>
    <n v="1899"/>
    <n v="111710"/>
    <s v="J"/>
    <s v="S170"/>
    <s v="EXPRESS"/>
    <s v="H1394785"/>
    <s v="SW4539A"/>
    <s v="BURGOS RAMIREZ HECTOR"/>
    <s v="HILUX"/>
    <x v="1"/>
    <d v="1899-12-30T09:30:00"/>
    <d v="1899-12-30T12:00:00"/>
    <s v="CEPE"/>
    <n v="2017"/>
  </r>
  <r>
    <x v="31"/>
    <x v="9"/>
    <m/>
    <n v="5330"/>
    <n v="111713"/>
    <s v="J"/>
    <s v="S120"/>
    <s v="EXPRESS"/>
    <s v="H1046555"/>
    <s v="GJH282D"/>
    <s v="ALBERTO SERRANO ALEJANDRA"/>
    <s v="YARIS"/>
    <x v="0"/>
    <d v="1899-12-30T09:50:00"/>
    <d v="1899-12-30T11:30:00"/>
    <s v="CEPE"/>
    <n v="2017"/>
  </r>
  <r>
    <x v="31"/>
    <x v="4"/>
    <m/>
    <n v="1899"/>
    <n v="111605"/>
    <s v="I"/>
    <s v="S110"/>
    <m/>
    <s v="HK013484"/>
    <s v="B06ALZ"/>
    <s v="GASCA QUEZADA JOSE LUIS"/>
    <s v="AVANZA"/>
    <x v="1"/>
    <d v="1899-12-30T09:45:00"/>
    <d v="1899-12-30T13:00:00"/>
    <s v="AC"/>
    <n v="2017"/>
  </r>
  <r>
    <x v="31"/>
    <x v="4"/>
    <m/>
    <n v="836"/>
    <n v="111657"/>
    <s v="J"/>
    <s v="DIAG. TESTIGO ENCENDIDO (PRESIÓN AIRE EN LLANTAS)"/>
    <m/>
    <s v="7S053439"/>
    <s v="GUW534C"/>
    <s v="GUIDO RAMIREZ SILVERIO"/>
    <s v="SIENNA"/>
    <x v="2"/>
    <d v="1899-12-30T11:30:00"/>
    <s v="DIAG"/>
    <s v="FTP / JOAM"/>
    <n v="2007"/>
  </r>
  <r>
    <x v="31"/>
    <x v="4"/>
    <m/>
    <n v="0"/>
    <n v="111659"/>
    <s v="K"/>
    <s v="G0P"/>
    <m/>
    <s v="9C028762"/>
    <s v="SP"/>
    <s v="GODINEZ HERNANDEZ JOSE"/>
    <s v="COROLLA"/>
    <x v="0"/>
    <d v="1899-12-30T10:00:00"/>
    <d v="1899-12-30T13:00:00"/>
    <s v="CSN"/>
    <n v="2009"/>
  </r>
  <r>
    <x v="31"/>
    <x v="5"/>
    <m/>
    <n v="3260"/>
    <n v="110854"/>
    <s v="J"/>
    <s v="S60"/>
    <m/>
    <s v="H1394639"/>
    <s v="GR8810B"/>
    <s v="BARKSHADT GRANADOS BUFFY JAZMINNE"/>
    <s v="HILUX"/>
    <x v="2"/>
    <d v="1899-12-30T10:30:00"/>
    <d v="1899-12-30T14:00:00"/>
    <s v="AC"/>
    <n v="2017"/>
  </r>
  <r>
    <x v="31"/>
    <x v="5"/>
    <m/>
    <n v="2849"/>
    <n v="111606"/>
    <s v="M"/>
    <s v="S90 / A Y B"/>
    <s v="EXPRESS"/>
    <s v="M6003229"/>
    <s v="EXL362B"/>
    <s v="GENTHERM DE MEXICO SA DE CV"/>
    <s v="HIACE"/>
    <x v="1"/>
    <d v="1899-12-30T10:30:00"/>
    <d v="1899-12-30T14:00:00"/>
    <s v="OMRG / TDGR"/>
    <n v="2021"/>
  </r>
  <r>
    <x v="31"/>
    <x v="5"/>
    <m/>
    <n v="1899"/>
    <n v="111678"/>
    <s v="M"/>
    <s v="S130"/>
    <s v="EXPRESS"/>
    <s v="G3528030"/>
    <s v="GYX860B"/>
    <s v="SIC CELAYA SA DE CV"/>
    <s v="PRIUS16-"/>
    <x v="0"/>
    <d v="1899-12-30T10:50:00"/>
    <d v="1899-12-30T14:00:00"/>
    <s v="OMRG"/>
    <n v="2016"/>
  </r>
  <r>
    <x v="31"/>
    <x v="6"/>
    <m/>
    <n v="0"/>
    <n v="111766"/>
    <s v="I"/>
    <s v="DPOK: INST. APOYACABEZA / INST. RESPALDO ASIENTOS"/>
    <s v="REC. A DOMICILIO"/>
    <s v="NS084983"/>
    <s v="ULS036H"/>
    <s v="MARTINEZ RODRIGUEZ LORENA"/>
    <s v="SIENNA HV"/>
    <x v="1"/>
    <d v="1899-12-30T11:00:00"/>
    <d v="1899-12-30T15:00:00"/>
    <s v="CSN"/>
    <n v="2022"/>
  </r>
  <r>
    <x v="31"/>
    <x v="6"/>
    <m/>
    <n v="6599"/>
    <n v="111723"/>
    <s v="K"/>
    <s v="S80"/>
    <s v="EXPRESS"/>
    <s v="MP165524"/>
    <s v="GNK003D"/>
    <s v="MALDONADO VELASCO RODRIGO"/>
    <s v="COROLLA"/>
    <x v="2"/>
    <d v="1899-12-30T11:30:00"/>
    <d v="1899-12-30T17:00:00"/>
    <s v="OMRG"/>
    <n v="2021"/>
  </r>
  <r>
    <x v="31"/>
    <x v="6"/>
    <m/>
    <n v="2849"/>
    <n v="111727"/>
    <s v="J"/>
    <s v="S90 / A Y B"/>
    <s v="EXPRESS"/>
    <s v="HS884379"/>
    <s v="SP"/>
    <s v="MORENO TOVAR GREGORIO"/>
    <s v="SIENNA"/>
    <x v="0"/>
    <d v="1899-12-30T10:45:00"/>
    <d v="1899-12-30T14:00:00"/>
    <s v="CEPE / TDGR"/>
    <n v="2017"/>
  </r>
  <r>
    <x v="31"/>
    <x v="31"/>
    <m/>
    <n v="1899"/>
    <n v="111750"/>
    <s v="M"/>
    <s v="S10"/>
    <s v="EXPRESS"/>
    <s v="NJ044132"/>
    <s v="SP"/>
    <s v="MEDINA MANCERA SALVADOR"/>
    <s v="RAIZE"/>
    <x v="0"/>
    <d v="1899-12-30T11:15:00"/>
    <d v="1899-12-30T14:00:00"/>
    <s v="OMRG"/>
    <n v="2022"/>
  </r>
  <r>
    <x v="31"/>
    <x v="10"/>
    <m/>
    <n v="5330"/>
    <n v="111731"/>
    <s v="J"/>
    <s v="S40"/>
    <s v="EXPRESS"/>
    <s v="M1316120"/>
    <s v="GB4571D"/>
    <s v="LAGUNA MENDOZA ERICK RENE"/>
    <s v="HILUX"/>
    <x v="0"/>
    <d v="1899-12-30T11:15:00"/>
    <d v="1899-12-30T14:00:00"/>
    <s v="CEPE"/>
    <n v="2021"/>
  </r>
  <r>
    <x v="31"/>
    <x v="10"/>
    <m/>
    <n v="836"/>
    <n v="111740"/>
    <s v="K"/>
    <s v="DIAG. RUIDO EN SUSPENSIÓN DELANTERA"/>
    <m/>
    <s v="LU907503"/>
    <s v="GUJ020C"/>
    <s v="DISTRIBUIDORA DE CERVEZAS Y BEBIDAS S.A."/>
    <s v="CAMRY"/>
    <x v="2"/>
    <d v="1899-12-30T13:15:00"/>
    <s v="DIAG"/>
    <s v="FTP / JOAM"/>
    <n v="2020"/>
  </r>
  <r>
    <x v="31"/>
    <x v="10"/>
    <m/>
    <n v="1899"/>
    <n v="111751"/>
    <s v="K"/>
    <s v="S90"/>
    <m/>
    <s v="KK006984"/>
    <s v="GLX299C"/>
    <s v="ARELLANO VAZQUEZ ROSA MARIA"/>
    <s v="AVANZA"/>
    <x v="1"/>
    <d v="1899-12-30T11:15:00"/>
    <d v="1899-12-30T15:00:00"/>
    <s v="AC"/>
    <n v="2019"/>
  </r>
  <r>
    <x v="31"/>
    <x v="11"/>
    <m/>
    <n v="3260"/>
    <n v="111726"/>
    <s v="K"/>
    <s v="S180"/>
    <s v="EXPRESS"/>
    <s v="DD548856"/>
    <s v="GNY986D"/>
    <s v="GOMEZ BOCANEGRA GRACIELA"/>
    <s v="YARIS"/>
    <x v="1"/>
    <d v="1899-12-30T12:15:00"/>
    <d v="1899-12-30T16:00:00"/>
    <s v="OMRG"/>
    <n v="2013"/>
  </r>
  <r>
    <x v="31"/>
    <x v="11"/>
    <m/>
    <n v="2849"/>
    <n v="111730"/>
    <s v="J"/>
    <s v="S30 / A Y B"/>
    <s v="EXPRESS"/>
    <s v="N0425236"/>
    <s v="SP"/>
    <s v="DITRA LEASE SA DE CV"/>
    <s v="HILUX"/>
    <x v="0"/>
    <d v="1899-12-30T12:00:00"/>
    <d v="1899-12-30T16:00:00"/>
    <s v="CEPE / TDGR"/>
    <n v="2022"/>
  </r>
  <r>
    <x v="31"/>
    <x v="11"/>
    <m/>
    <n v="2665"/>
    <n v="111743"/>
    <s v="M"/>
    <s v="S120 (EMPLEADO TOYOTA CELAYA)"/>
    <s v="EXPRESS"/>
    <s v="GS166627"/>
    <s v="G000000"/>
    <s v="RODRIGUEZ GOMEZ MARCO ANTONIO"/>
    <s v="HIGHLANDER"/>
    <x v="2"/>
    <d v="1899-12-30T12:30:00"/>
    <d v="1899-12-30T17:00:00"/>
    <s v="OMRG"/>
    <n v="2016"/>
  </r>
  <r>
    <x v="31"/>
    <x v="12"/>
    <m/>
    <n v="0"/>
    <n v="111720"/>
    <s v="J"/>
    <s v="22TC07"/>
    <m/>
    <s v="LP095564"/>
    <s v="GPX867C"/>
    <s v="FRAGOSO ZARAZUA GUSTAVO EDUARDO"/>
    <s v="COROLLA"/>
    <x v="2"/>
    <d v="1899-12-30T12:15:00"/>
    <d v="1899-12-30T16:00:00"/>
    <s v="CSN"/>
    <n v="2020"/>
  </r>
  <r>
    <x v="31"/>
    <x v="7"/>
    <m/>
    <n v="6090"/>
    <n v="111732"/>
    <s v="M"/>
    <s v="S100 / A Y B"/>
    <s v="EXPRESS"/>
    <s v="H1075089"/>
    <s v="GGE386D"/>
    <s v="FLORES GUTIERREZ AIDE ELIZABETH"/>
    <s v="YARIS"/>
    <x v="1"/>
    <d v="1899-12-30T13:15:00"/>
    <d v="1899-12-30T17:00:00"/>
    <s v="OMRG / TDGR"/>
    <n v="2017"/>
  </r>
  <r>
    <x v="31"/>
    <x v="7"/>
    <m/>
    <n v="1944"/>
    <n v="111756"/>
    <s v="M"/>
    <s v="CAMBIO BALATAS TRASERAS"/>
    <m/>
    <s v="FK018727"/>
    <s v="GTN647C"/>
    <s v="TREJO ROJAS PEDRO"/>
    <s v="AVANZA"/>
    <x v="0"/>
    <d v="1899-12-30T14:00:00"/>
    <d v="1899-12-30T17:00:00"/>
    <s v="AC"/>
    <n v="2015"/>
  </r>
  <r>
    <x v="31"/>
    <x v="19"/>
    <m/>
    <n v="836"/>
    <n v="111755"/>
    <s v="M"/>
    <s v="DIAG. VIBRACIÓN AL FRENAR / A Y B"/>
    <m/>
    <s v="KS334968"/>
    <s v="GMJ082D"/>
    <s v="MUNICIPIO DE APASEO EL GRANDE GUANAJUATO"/>
    <s v="HIGHLANDER"/>
    <x v="0"/>
    <d v="1899-12-30T14:00:00"/>
    <s v="DIAG"/>
    <s v="GALC / JOAM / TDGR"/>
    <n v="2019"/>
  </r>
  <r>
    <x v="31"/>
    <x v="13"/>
    <m/>
    <n v="1899"/>
    <n v="111776"/>
    <s v="K"/>
    <s v="S70"/>
    <m/>
    <s v="MJ011167"/>
    <s v="66L239"/>
    <s v="SOTO RODRIGUEZ JUAN DIEGO"/>
    <s v="COROLLA HV"/>
    <x v="2"/>
    <d v="1899-12-30T15:00:00"/>
    <d v="1899-12-30T18:00:00"/>
    <s v="CSN"/>
    <n v="2021"/>
  </r>
  <r>
    <x v="31"/>
    <x v="21"/>
    <m/>
    <n v="836"/>
    <n v="111719"/>
    <s v="M"/>
    <s v="DIAG. RECHINIDO EN BALATAS TRASERAS"/>
    <m/>
    <s v="K0185381"/>
    <s v="GW8530B"/>
    <s v="AGRO CULTIVOS DEL BAJIO S.P.R DE R.L DE"/>
    <s v="HILUX"/>
    <x v="1"/>
    <d v="1899-12-30T16:00:00"/>
    <s v="DIAG"/>
    <s v="GALC / TDGR"/>
    <n v="2019"/>
  </r>
  <r>
    <x v="31"/>
    <x v="29"/>
    <m/>
    <n v="1899"/>
    <n v="111765"/>
    <s v="K"/>
    <s v="S30"/>
    <s v="EXPRESS"/>
    <s v="MS014446"/>
    <s v="66L9945"/>
    <s v="SERMIB SERVICIOS Y MANTENIMIENTOS S DE RL DE CV"/>
    <s v="SIENNA"/>
    <x v="2"/>
    <d v="1899-12-30T15:15:00"/>
    <d v="1899-12-30T18:00:00"/>
    <s v="AC"/>
    <n v="2021"/>
  </r>
  <r>
    <x v="32"/>
    <x v="0"/>
    <m/>
    <n v="3260"/>
    <n v="111810"/>
    <s v="M"/>
    <s v="S20"/>
    <m/>
    <s v="N1330330"/>
    <s v="GT4949C"/>
    <s v="PRODUCTOS FORESTALES FLOVIESA S DE RL DE"/>
    <s v="HILUX"/>
    <x v="1"/>
    <d v="1899-12-30T08:30:00"/>
    <d v="1899-12-30T11:30:00"/>
    <s v="FTP"/>
    <n v="2022"/>
  </r>
  <r>
    <x v="32"/>
    <x v="0"/>
    <m/>
    <n v="6599"/>
    <n v="111813"/>
    <s v="J"/>
    <s v="S160"/>
    <s v="EXPRESS"/>
    <s v="F0054408"/>
    <s v="FY1973B"/>
    <s v="SALGADO MA DEL SOCORRO"/>
    <s v="HIACE"/>
    <x v="2"/>
    <d v="1899-12-30T08:30:00"/>
    <d v="1899-12-30T11:00:00"/>
    <s v="CEPE"/>
    <n v="2015"/>
  </r>
  <r>
    <x v="32"/>
    <x v="0"/>
    <m/>
    <n v="1899"/>
    <n v="111814"/>
    <s v="J"/>
    <s v="S110"/>
    <m/>
    <s v="J1400296"/>
    <s v="FY1976B"/>
    <s v="SALGADO MA DEL SOCORRO"/>
    <s v="HILUX"/>
    <x v="0"/>
    <d v="1899-12-30T08:15:00"/>
    <d v="1899-12-30T11:00:00"/>
    <s v="GALC"/>
    <n v="2018"/>
  </r>
  <r>
    <x v="32"/>
    <x v="1"/>
    <m/>
    <n v="1899"/>
    <n v="111802"/>
    <s v="M"/>
    <s v="S150"/>
    <m/>
    <s v="H1018780"/>
    <s v="NXK6929"/>
    <s v="ALCAMARE INTERNATIONAL RECYCLING GROUP"/>
    <s v="DYARIS"/>
    <x v="0"/>
    <d v="1899-12-30T09:00:00"/>
    <d v="1899-12-30T12:00:00"/>
    <s v="FTP"/>
    <n v="2017"/>
  </r>
  <r>
    <x v="32"/>
    <x v="1"/>
    <m/>
    <n v="1899"/>
    <n v="111804"/>
    <s v="J"/>
    <s v="S90"/>
    <m/>
    <s v="H1053250"/>
    <s v="GXG547D"/>
    <s v="ANGEL DIAZ ESTEBAN"/>
    <s v="YARIS"/>
    <x v="2"/>
    <d v="1899-12-30T09:00:00"/>
    <d v="1899-12-30T12:00:00"/>
    <s v="GALC"/>
    <n v="2017"/>
  </r>
  <r>
    <x v="32"/>
    <x v="1"/>
    <m/>
    <n v="3260"/>
    <n v="111808"/>
    <s v="J"/>
    <s v="S140"/>
    <s v="EXPRESS"/>
    <s v="FU555659"/>
    <s v="GXS869B"/>
    <s v="GRUPO KASOKU INDUSTRIAL, S.A. DE C.V."/>
    <s v="CAMRY"/>
    <x v="1"/>
    <d v="1899-12-30T08:30:00"/>
    <d v="1899-12-30T11:00:00"/>
    <s v="OMRG"/>
    <n v="2015"/>
  </r>
  <r>
    <x v="32"/>
    <x v="2"/>
    <m/>
    <n v="5140"/>
    <n v="111538"/>
    <s v="J"/>
    <s v="S100"/>
    <s v="EXPRESS"/>
    <s v="KD044100"/>
    <s v="GSN658D"/>
    <s v="METAL ONE STEEL SERVICE DE MEXICO S.A. D"/>
    <s v="RAV419-"/>
    <x v="2"/>
    <d v="1899-12-30T08:50:00"/>
    <d v="1899-12-30T11:00:00"/>
    <s v="OMRG"/>
    <n v="2019"/>
  </r>
  <r>
    <x v="32"/>
    <x v="2"/>
    <m/>
    <n v="0"/>
    <n v="111700"/>
    <s v="K"/>
    <s v="INST. 20TA03 / ACT. JSD"/>
    <s v="CAMPAÑA"/>
    <s v="HP635043"/>
    <s v="GXS101B"/>
    <s v="CASTRO RAMIREZ MARIO"/>
    <s v="COROLLA"/>
    <x v="0"/>
    <d v="1899-12-30T08:45:00"/>
    <d v="1899-12-30T14:00:00"/>
    <s v="CSN"/>
    <n v="2017"/>
  </r>
  <r>
    <x v="32"/>
    <x v="2"/>
    <m/>
    <n v="5140"/>
    <n v="111728"/>
    <s v="K"/>
    <s v="S100"/>
    <m/>
    <s v="MJ011937"/>
    <s v="66L268"/>
    <s v="VAZQUEZ LOPEZ IVAN"/>
    <s v="COROLLA HV"/>
    <x v="1"/>
    <d v="1899-12-30T08:45:00"/>
    <d v="1899-12-30T12:00:00"/>
    <s v="AC"/>
    <n v="2021"/>
  </r>
  <r>
    <x v="32"/>
    <x v="8"/>
    <m/>
    <n v="2849"/>
    <n v="111742"/>
    <s v="K"/>
    <s v="S110 / A Y B"/>
    <s v="EXPRESS"/>
    <s v="K1149685"/>
    <s v="GWF673D"/>
    <s v="GRUPO SSC S.A. DE C.V."/>
    <s v="YARIS"/>
    <x v="2"/>
    <d v="1899-12-30T09:30:00"/>
    <d v="1899-12-30T12:00:00"/>
    <s v="OMRG / TDGR"/>
    <n v="2019"/>
  </r>
  <r>
    <x v="32"/>
    <x v="8"/>
    <m/>
    <n v="5140"/>
    <n v="111767"/>
    <s v="K"/>
    <s v="S100"/>
    <m/>
    <s v="H3563164"/>
    <s v="W53ARB"/>
    <s v="SANCHEZ MARTINEZ ROBERTO"/>
    <s v="PRIUS16-"/>
    <x v="0"/>
    <d v="1899-12-30T09:45:00"/>
    <d v="1899-12-30T12:00:00"/>
    <s v="FTP"/>
    <n v="2017"/>
  </r>
  <r>
    <x v="32"/>
    <x v="8"/>
    <m/>
    <n v="0"/>
    <n v="111772"/>
    <s v="M"/>
    <s v="REVISIÓN ALINEACIÓN"/>
    <s v="REINGRESO"/>
    <s v="NS110925"/>
    <s v="68L588"/>
    <s v="STREIT MEXICO S DE RL DE CV"/>
    <s v="SIENNA HV"/>
    <x v="1"/>
    <d v="1899-12-30T09:00:00"/>
    <d v="1899-12-30T12:00:00"/>
    <s v="TDGR"/>
    <n v="2022"/>
  </r>
  <r>
    <x v="32"/>
    <x v="3"/>
    <m/>
    <n v="1899"/>
    <n v="111748"/>
    <s v="K"/>
    <s v="S50"/>
    <s v="EXPRESS"/>
    <s v="L1140943"/>
    <s v="65L077"/>
    <s v="VERA OCHOA ILDEFONSO"/>
    <s v="PRIUS C"/>
    <x v="0"/>
    <d v="1899-12-30T09:15:00"/>
    <d v="1899-12-30T11:30:00"/>
    <s v="CEPE"/>
    <n v="2020"/>
  </r>
  <r>
    <x v="32"/>
    <x v="3"/>
    <m/>
    <n v="1899"/>
    <n v="111749"/>
    <s v="I"/>
    <s v="S150"/>
    <s v="EXPRESS"/>
    <s v="E1433336"/>
    <s v="GXN990D"/>
    <s v="VIRRUETA AREVALOS MARIA DE LOURDES"/>
    <s v="YARIS"/>
    <x v="2"/>
    <d v="1899-12-30T09:35:00"/>
    <d v="1899-12-30T11:30:00"/>
    <s v="CEPE"/>
    <n v="2014"/>
  </r>
  <r>
    <x v="32"/>
    <x v="3"/>
    <m/>
    <n v="6599"/>
    <n v="111791"/>
    <s v="I"/>
    <s v="S80"/>
    <s v="EXPRESS"/>
    <s v="K1155350"/>
    <s v="GNL743C"/>
    <s v="VALENCIA RANGEL MIRNA"/>
    <s v="YARIS"/>
    <x v="1"/>
    <d v="1899-12-30T13:30:00"/>
    <d v="1899-12-30T17:00:00"/>
    <s v="CEPE"/>
    <n v="2019"/>
  </r>
  <r>
    <x v="32"/>
    <x v="4"/>
    <m/>
    <n v="3260"/>
    <n v="111737"/>
    <s v="J"/>
    <s v="S60"/>
    <s v="EXPRESS"/>
    <s v="KU257104"/>
    <s v="GJS569D"/>
    <s v="JANESVILLE DE MEXICO, S.A DE C.V."/>
    <s v="CAMRY"/>
    <x v="0"/>
    <d v="1899-12-30T10:00:00"/>
    <d v="1899-12-30T14:00:00"/>
    <s v="CEPE"/>
    <n v="2019"/>
  </r>
  <r>
    <x v="32"/>
    <x v="4"/>
    <m/>
    <n v="1899"/>
    <n v="111739"/>
    <s v="M"/>
    <s v="S50"/>
    <s v="EXPRESS"/>
    <s v="N0426808"/>
    <s v="GC4434D"/>
    <s v="DOZZER CONSTRUCCION Y ASESORIA SA DE CV"/>
    <s v="HILUX"/>
    <x v="1"/>
    <d v="1899-12-30T10:00:00"/>
    <d v="1899-12-30T14:00:00"/>
    <s v="OMRG"/>
    <n v="2022"/>
  </r>
  <r>
    <x v="32"/>
    <x v="4"/>
    <m/>
    <n v="835.2"/>
    <n v="111747"/>
    <s v="I"/>
    <s v="DIG. REV DE AFINACIÓN POR % DE EMISIONES"/>
    <m/>
    <s v="A4063879"/>
    <s v="GHW375C"/>
    <s v="MORALES ROA SALVADOR"/>
    <s v="YARIS"/>
    <x v="2"/>
    <d v="1899-12-30T09:45:00"/>
    <s v="DIAG"/>
    <s v="GALC / JOAM"/>
    <n v="2010"/>
  </r>
  <r>
    <x v="32"/>
    <x v="5"/>
    <m/>
    <n v="1899"/>
    <n v="111660"/>
    <s v="K"/>
    <s v="S10"/>
    <s v="EXPRESS / REC. A DOMICILIO"/>
    <s v="NW294547"/>
    <s v="GUD639E"/>
    <s v="TOYOTETSU DE MEXICO SA DE CV"/>
    <s v="RAV4"/>
    <x v="1"/>
    <d v="1899-12-30T10:20:00"/>
    <d v="1899-12-30T14:00:00"/>
    <s v="CEPE"/>
    <n v="2022"/>
  </r>
  <r>
    <x v="32"/>
    <x v="5"/>
    <m/>
    <n v="1899"/>
    <n v="111717"/>
    <s v="M"/>
    <s v="S90"/>
    <m/>
    <s v="K1173036"/>
    <s v="GWK891B"/>
    <s v="VELASCO DIAZ ROBERTO"/>
    <s v="YARIS"/>
    <x v="0"/>
    <d v="1899-12-30T10:15:00"/>
    <d v="1899-12-30T14:00:00"/>
    <s v="AC"/>
    <n v="2019"/>
  </r>
  <r>
    <x v="32"/>
    <x v="5"/>
    <m/>
    <n v="3684.2"/>
    <n v="111734"/>
    <s v="K"/>
    <s v="S50 / A Y B / DIAG. RUIDO EN LOS FRENOS"/>
    <s v="EXPRESS"/>
    <s v="LR107823"/>
    <s v="UMG755E"/>
    <s v="SANKO GOSEI MEXICO SA DE CV"/>
    <s v="CHR"/>
    <x v="2"/>
    <d v="1899-12-30T11:45:00"/>
    <s v="DIAG"/>
    <s v="GALC / OMRG / TDGR"/>
    <n v="2020"/>
  </r>
  <r>
    <x v="32"/>
    <x v="6"/>
    <m/>
    <n v="2849"/>
    <n v="111662"/>
    <s v="K"/>
    <s v="S30 / A Y B / CAMBIO FILTRO AC"/>
    <s v="EXPRESS / REC. A DOMICILIO"/>
    <s v="MW183343"/>
    <s v="GPA596E"/>
    <s v="TOYOTETSU DE MEXICO SA DE CV"/>
    <s v="RAV419-"/>
    <x v="1"/>
    <d v="1899-12-30T11:00:00"/>
    <d v="1899-12-30T15:00:00"/>
    <s v="CEPE / TDGR"/>
    <n v="2021"/>
  </r>
  <r>
    <x v="32"/>
    <x v="6"/>
    <m/>
    <n v="6599"/>
    <n v="111729"/>
    <s v="I"/>
    <s v="S160"/>
    <s v="EXPRESS"/>
    <s v="FS112970"/>
    <m/>
    <s v="BRIONES BARRIENTOS JOSE ASUNCION"/>
    <s v="HIGHLANDER"/>
    <x v="2"/>
    <d v="1899-12-30T10:45:00"/>
    <d v="1899-12-30T14:00:00"/>
    <s v="OMRG"/>
    <n v="2015"/>
  </r>
  <r>
    <x v="32"/>
    <x v="6"/>
    <m/>
    <n v="5330"/>
    <n v="111738"/>
    <s v="K"/>
    <s v="S120"/>
    <s v="EXPRESS"/>
    <s v="FU986361"/>
    <s v="GGK973D"/>
    <s v="OREA HERNANDEZ SERGIO ANTONIO"/>
    <s v="CAMRY"/>
    <x v="0"/>
    <d v="1899-12-30T11:30:00"/>
    <d v="1899-12-30T14:00:00"/>
    <s v="OMRG"/>
    <n v="2015"/>
  </r>
  <r>
    <x v="32"/>
    <x v="10"/>
    <m/>
    <n v="5140"/>
    <n v="111821"/>
    <s v="J"/>
    <s v="S200"/>
    <m/>
    <s v="KU511326"/>
    <s v="65L725"/>
    <s v="ROYAL TRANSPORTS S.A. DE C.V."/>
    <s v="CAMRY"/>
    <x v="1"/>
    <d v="1899-12-30T11:15:00"/>
    <d v="1899-12-30T14:00:00"/>
    <s v="CSN"/>
    <n v="2019"/>
  </r>
  <r>
    <x v="32"/>
    <x v="10"/>
    <m/>
    <n v="1899"/>
    <n v="111724"/>
    <s v="J"/>
    <s v="S10"/>
    <m/>
    <s v="NT080945"/>
    <s v="SP"/>
    <s v="HUERTA NUñEZ LILIAN NATALIA"/>
    <s v="TACOMA"/>
    <x v="0"/>
    <d v="1899-12-30T11:15:00"/>
    <d v="1899-12-30T14:00:00"/>
    <s v="AC"/>
    <n v="2022"/>
  </r>
  <r>
    <x v="32"/>
    <x v="10"/>
    <m/>
    <n v="3260"/>
    <n v="111746"/>
    <s v="K"/>
    <s v="S20"/>
    <s v="EXPRESS"/>
    <s v="N1327465"/>
    <s v="GC3768D"/>
    <s v="MELAUAK SERVICIOS CORPORATIVOS SA DE CV"/>
    <s v="HILUX"/>
    <x v="2"/>
    <d v="1899-12-30T12:30:00"/>
    <d v="1899-12-30T15:00:00"/>
    <s v="OMRG"/>
    <n v="2022"/>
  </r>
  <r>
    <x v="32"/>
    <x v="11"/>
    <m/>
    <n v="5330"/>
    <n v="111725"/>
    <s v="M"/>
    <s v="S120"/>
    <s v="EXPRESS"/>
    <s v="H0251614"/>
    <s v="GW0653B"/>
    <s v="CARMONA RODRIGUEZ HUGO ENRIQUE"/>
    <s v="HILUX"/>
    <x v="1"/>
    <d v="1899-12-30T12:30:00"/>
    <d v="1899-12-30T14:00:00"/>
    <s v="OMRG"/>
    <n v="2017"/>
  </r>
  <r>
    <x v="32"/>
    <x v="11"/>
    <m/>
    <n v="835.2"/>
    <n v="111764"/>
    <s v="I"/>
    <s v="DIAG. TESTIGO ENCENDIDO (PRESIÓN DE LLANTAS)"/>
    <m/>
    <s v="P3031556"/>
    <s v="SP"/>
    <s v="JIMENEZ MANDUJANO ANGELA"/>
    <s v="AVANZA"/>
    <x v="2"/>
    <d v="1899-12-30T11:45:00"/>
    <s v="DIAG"/>
    <s v="FTP"/>
    <n v="2023"/>
  </r>
  <r>
    <x v="32"/>
    <x v="11"/>
    <m/>
    <n v="1899"/>
    <n v="111771"/>
    <s v="I"/>
    <s v="S30"/>
    <s v="EXPRESS"/>
    <s v="N1330264"/>
    <s v="ST4072D"/>
    <s v="IENTC S DE RL DE CV"/>
    <s v="HILUX"/>
    <x v="0"/>
    <d v="1899-12-30T11:45:00"/>
    <d v="1899-12-30T15:00:00"/>
    <s v="CEPE"/>
    <n v="2022"/>
  </r>
  <r>
    <x v="32"/>
    <x v="12"/>
    <m/>
    <n v="0"/>
    <n v="111663"/>
    <s v="I"/>
    <s v="INST. 20TA03 (RECIBE KAREN RICO)"/>
    <s v="CAMPAÑA"/>
    <s v="EP067146"/>
    <s v="GTU9966"/>
    <s v="AUTOBUSES URVIABUS S.A DE C.V."/>
    <s v="COROLLA"/>
    <x v="2"/>
    <d v="1899-12-30T12:30:00"/>
    <d v="1899-12-30T17:00:00"/>
    <s v="CSN"/>
    <n v="2014"/>
  </r>
  <r>
    <x v="32"/>
    <x v="12"/>
    <m/>
    <n v="2849"/>
    <n v="111773"/>
    <s v="M"/>
    <s v="S90 / A Y B"/>
    <m/>
    <s v="M6003229"/>
    <s v="EXL362B"/>
    <s v="GENTHERM DE MEXICO SA DE CV"/>
    <s v="HIACE"/>
    <x v="1"/>
    <d v="1899-12-30T12:15:00"/>
    <d v="1899-12-30T17:00:00"/>
    <s v="AC / TDGR"/>
    <n v="2021"/>
  </r>
  <r>
    <x v="32"/>
    <x v="12"/>
    <m/>
    <n v="6599"/>
    <n v="111774"/>
    <s v="J"/>
    <s v="S80"/>
    <s v="EXPRESS"/>
    <s v="L3108738"/>
    <s v="68L882"/>
    <s v="MAFER BJ SA DE CV"/>
    <s v="PRIUS16-"/>
    <x v="0"/>
    <d v="1899-12-30T12:15:00"/>
    <d v="1899-12-30T17:00:00"/>
    <s v="CEPE"/>
    <n v="2020"/>
  </r>
  <r>
    <x v="32"/>
    <x v="15"/>
    <m/>
    <n v="0"/>
    <n v="111708"/>
    <s v="K"/>
    <s v="REEMP. ETIQUETA (GMD) (RECIBE KAREN RICO)"/>
    <s v="CAMPAÑA"/>
    <s v="G0166566"/>
    <s v="GD1768D"/>
    <s v="RAMIREZ RODRIGUEZ IRINEO"/>
    <s v="HILUX"/>
    <x v="2"/>
    <d v="1899-12-30T14:30:00"/>
    <d v="1899-12-30T17:00:00"/>
    <s v="CSN"/>
    <n v="2016"/>
  </r>
  <r>
    <x v="32"/>
    <x v="15"/>
    <m/>
    <n v="2849"/>
    <n v="111778"/>
    <s v="J"/>
    <s v="S90 / A Y B"/>
    <s v="EXPRESS"/>
    <s v="KS315282"/>
    <s v="GUN769D"/>
    <s v="KYOHO TOYOTSU MEXICO SA DE CV"/>
    <s v="HIGHLANDER"/>
    <x v="1"/>
    <d v="1899-12-30T13:00:00"/>
    <d v="1899-12-30T17:00:00"/>
    <s v="CEPE / TDGR"/>
    <n v="2019"/>
  </r>
  <r>
    <x v="32"/>
    <x v="15"/>
    <m/>
    <n v="835.2"/>
    <n v="111779"/>
    <s v="J"/>
    <s v="DIAG. MOFLE DOBLADO"/>
    <m/>
    <s v="N0425783"/>
    <s v="GL3571C"/>
    <s v="INMOBILIARIA Y CONSTRUCTORA CAVESO SA DE"/>
    <s v="HILUX"/>
    <x v="0"/>
    <d v="1899-12-30T14:45:00"/>
    <s v="DIAG"/>
    <s v="GALC"/>
    <n v="2022"/>
  </r>
  <r>
    <x v="32"/>
    <x v="7"/>
    <m/>
    <n v="5330"/>
    <n v="111782"/>
    <s v="M"/>
    <s v="S120"/>
    <s v="EXPRESS"/>
    <s v="GS166627"/>
    <s v="G000000"/>
    <s v="RODRIGUEZ GOMEZ MARCO ANTONIO"/>
    <s v="HIGHLANDER"/>
    <x v="0"/>
    <d v="1899-12-30T13:30:00"/>
    <d v="1899-12-30T17:00:00"/>
    <s v="OMRG"/>
    <n v="2016"/>
  </r>
  <r>
    <x v="32"/>
    <x v="7"/>
    <m/>
    <n v="1899"/>
    <n v="111785"/>
    <s v="I"/>
    <s v="S150"/>
    <m/>
    <s v="J3603470"/>
    <s v="66L402"/>
    <s v="ARELLANO BARBER JAVIER"/>
    <s v="PRIUS16-"/>
    <x v="1"/>
    <d v="1899-12-30T14:00:00"/>
    <d v="1899-12-30T17:30:00"/>
    <s v="AC"/>
    <n v="2018"/>
  </r>
  <r>
    <x v="32"/>
    <x v="19"/>
    <m/>
    <n v="2849"/>
    <n v="111783"/>
    <s v="K"/>
    <s v="S70 / A Y B"/>
    <s v="EXPRESS"/>
    <s v="JY300593"/>
    <s v="GNK515E"/>
    <s v="ARRIAGA ROSAS GUILLERMO"/>
    <s v="YARIS R"/>
    <x v="0"/>
    <d v="1899-12-30T14:00:00"/>
    <d v="1899-12-30T17:00:00"/>
    <s v="OMRG / TDGR"/>
    <n v="2018"/>
  </r>
  <r>
    <x v="32"/>
    <x v="20"/>
    <m/>
    <n v="3260"/>
    <n v="111792"/>
    <s v="J"/>
    <s v="S20"/>
    <s v="EXPRESS"/>
    <s v="NP318114"/>
    <s v="GRB625E"/>
    <s v="OCHOA SANCHEZ JAVIER"/>
    <s v="COROLLA"/>
    <x v="0"/>
    <d v="1899-12-30T14:45:00"/>
    <d v="1899-12-30T18:00:00"/>
    <s v="OMRG"/>
    <n v="2022"/>
  </r>
  <r>
    <x v="32"/>
    <x v="13"/>
    <m/>
    <n v="2849"/>
    <n v="111798"/>
    <s v="K"/>
    <s v="S110 / A Y B / CONFIG. APP MAPS"/>
    <s v="EXPRESS"/>
    <s v="M1417063"/>
    <s v="VE76210"/>
    <s v="NOVEDADES AGRICOLAS DASA SA DE CV"/>
    <s v="HILUX"/>
    <x v="2"/>
    <d v="1899-12-30T16:00:00"/>
    <d v="1899-12-30T18:00:00"/>
    <s v="CEPE / TDGR"/>
    <n v="2021"/>
  </r>
  <r>
    <x v="32"/>
    <x v="21"/>
    <m/>
    <n v="5330"/>
    <n v="111769"/>
    <s v="K"/>
    <s v="S120"/>
    <m/>
    <s v="HK019076"/>
    <s v="GNH766C"/>
    <s v="FLORES PATIÑO DENISE"/>
    <s v="AVANZA"/>
    <x v="2"/>
    <d v="1899-12-30T15:15:00"/>
    <d v="1899-12-30T18:00:00"/>
    <s v="AC"/>
    <n v="2017"/>
  </r>
  <r>
    <x v="32"/>
    <x v="21"/>
    <m/>
    <n v="835.2"/>
    <n v="111803"/>
    <s v="M"/>
    <s v="DIAG. RECHINIDO AL FRENAR"/>
    <m/>
    <s v="GP551251"/>
    <s v="GXP677B"/>
    <s v="SOLIS RODRIGUEZ JUAN MARTIN JAVIER"/>
    <s v="COROLLA"/>
    <x v="1"/>
    <d v="1899-12-30T15:30:00"/>
    <s v="DIAG"/>
    <s v="FTP"/>
    <n v="2016"/>
  </r>
  <r>
    <x v="33"/>
    <x v="38"/>
    <m/>
    <n v="5140"/>
    <n v="111829"/>
    <s v="J"/>
    <s v="S100 (RECIBE SUSI)"/>
    <s v="EXPRESS"/>
    <s v="M1319015"/>
    <s v="GM0483C"/>
    <s v="AHERN INTERNACIONAL DE MEXICO SA DE CV"/>
    <s v="HILUX"/>
    <x v="0"/>
    <d v="1899-12-30T08:30:00"/>
    <d v="1899-12-30T11:00:00"/>
    <s v="OMRG"/>
    <n v="2021"/>
  </r>
  <r>
    <x v="33"/>
    <x v="17"/>
    <m/>
    <n v="3260"/>
    <n v="111716"/>
    <s v="J"/>
    <s v="S180 (RECIBE SUSI)"/>
    <m/>
    <s v="L0726097"/>
    <s v="GD1015B"/>
    <s v="EXPOR SAN ANTONIO SA DE CV"/>
    <s v="HILUXD"/>
    <x v="2"/>
    <d v="1899-12-30T08:00:00"/>
    <d v="1899-12-30T12:00:00"/>
    <s v="GALC"/>
    <n v="2020"/>
  </r>
  <r>
    <x v="33"/>
    <x v="0"/>
    <m/>
    <n v="2734"/>
    <n v="111652"/>
    <s v="M"/>
    <s v="S70 / DIAG. RUIDO EN SUSPENSIÓN / DIAG. NO SE QUITA SONIDO DE ALARMA LADO PILOTO"/>
    <m/>
    <s v="J1090118"/>
    <s v="GC6512D"/>
    <s v="EXPOR SAN ANTONIO SA DE CV"/>
    <s v="HILUXD"/>
    <x v="1"/>
    <d v="1899-12-30T08:15:00"/>
    <s v="DIAG"/>
    <s v="FTP / JOAM"/>
    <n v="2018"/>
  </r>
  <r>
    <x v="33"/>
    <x v="0"/>
    <m/>
    <n v="1899"/>
    <n v="111722"/>
    <s v="J"/>
    <s v="S110"/>
    <s v="EXPRESS"/>
    <s v="M0042754"/>
    <s v="GP1515C"/>
    <s v="EXPOR SAN ANTONIO SA DE CV"/>
    <s v="HILUXD"/>
    <x v="0"/>
    <d v="1899-12-30T08:30:00"/>
    <d v="1899-12-30T11:00:00"/>
    <s v="CEPE"/>
    <n v="2021"/>
  </r>
  <r>
    <x v="33"/>
    <x v="0"/>
    <m/>
    <n v="5140"/>
    <n v="111753"/>
    <s v="K"/>
    <s v="S100"/>
    <s v="EXPRESS"/>
    <s v="MJ015652"/>
    <s v="UMG845E"/>
    <s v="URIBE GARDUÑO JANET MONSERRAT"/>
    <s v="COROLLA HV"/>
    <x v="2"/>
    <d v="1899-12-30T08:50:00"/>
    <d v="1899-12-30T11:30:00"/>
    <s v="CEPE"/>
    <n v="2021"/>
  </r>
  <r>
    <x v="33"/>
    <x v="1"/>
    <m/>
    <n v="1899"/>
    <n v="111852"/>
    <s v="M"/>
    <s v="S10"/>
    <m/>
    <s v="NW196949"/>
    <s v="SP"/>
    <s v="ALCOCER AGUADO CESAR MANUEL"/>
    <s v="RAV4"/>
    <x v="2"/>
    <d v="1899-12-30T08:30:00"/>
    <d v="1899-12-30T11:00:00"/>
    <s v="AC"/>
    <n v="2022"/>
  </r>
  <r>
    <x v="33"/>
    <x v="2"/>
    <m/>
    <n v="3260"/>
    <n v="111519"/>
    <s v="M"/>
    <s v="S140"/>
    <s v="EXPRESS"/>
    <s v="BM116217"/>
    <s v="GC6396B"/>
    <s v="BENITEZ MARBAN TOMAS"/>
    <s v="TACOMA"/>
    <x v="1"/>
    <d v="1899-12-30T09:15:00"/>
    <d v="1899-12-30T11:30:00"/>
    <s v="OMRG"/>
    <n v="2011"/>
  </r>
  <r>
    <x v="33"/>
    <x v="2"/>
    <m/>
    <n v="2849"/>
    <n v="111757"/>
    <s v="K"/>
    <s v="S110 / A Y B"/>
    <s v="EXPRESS"/>
    <s v="HW579023"/>
    <s v="GXJ250C"/>
    <s v="GUIZA SUAREZ RAMON MANUEL"/>
    <s v="RAV4"/>
    <x v="0"/>
    <d v="1899-12-30T09:30:00"/>
    <d v="1899-12-30T12:00:00"/>
    <s v="CEPE / TDGR"/>
    <n v="2017"/>
  </r>
  <r>
    <x v="33"/>
    <x v="2"/>
    <m/>
    <n v="5140"/>
    <n v="111794"/>
    <s v="K"/>
    <s v="S100 / LAVADO DE INYECTORES / LIMP. CAMARA COMBUSTIÓN"/>
    <m/>
    <s v="FA050517"/>
    <s v="GJV010E"/>
    <s v="POLO REYNOSO MA LUZ"/>
    <s v="YARIS"/>
    <x v="2"/>
    <d v="1899-12-30T11:00:00"/>
    <d v="1899-12-30T17:00:00"/>
    <s v="AC"/>
    <n v="2015"/>
  </r>
  <r>
    <x v="33"/>
    <x v="8"/>
    <m/>
    <n v="2849"/>
    <n v="111787"/>
    <s v="J"/>
    <s v="S90 / A Y B"/>
    <m/>
    <s v="H3049008"/>
    <s v="65L434"/>
    <s v="ALVAREZ HERNANDEZ MARIA ELOISA"/>
    <s v="PRIUS16-"/>
    <x v="0"/>
    <d v="1899-12-30T09:00:00"/>
    <d v="1899-12-30T12:00:00"/>
    <s v="TDGR"/>
    <n v="2017"/>
  </r>
  <r>
    <x v="33"/>
    <x v="8"/>
    <m/>
    <n v="1899"/>
    <n v="111806"/>
    <s v="M"/>
    <s v="S70 (RECIBE KAREN RICO)"/>
    <m/>
    <s v="LP029982"/>
    <s v="GGC973C"/>
    <s v="GUERRERO SALOMON MARIA TERESA"/>
    <s v="COROLLA"/>
    <x v="1"/>
    <d v="1899-12-30T09:00:00"/>
    <d v="1899-12-30T12:00:00"/>
    <s v="GALC"/>
    <n v="2020"/>
  </r>
  <r>
    <x v="33"/>
    <x v="8"/>
    <m/>
    <n v="3260"/>
    <n v="111818"/>
    <s v="I"/>
    <s v="S20"/>
    <s v="EXPRESS"/>
    <s v="NJ049575"/>
    <s v="68L232"/>
    <s v="GONGORA GARZA AURELIO"/>
    <s v="COROLLA HV"/>
    <x v="2"/>
    <d v="1899-12-30T09:45:00"/>
    <d v="1899-12-30T12:00:00"/>
    <s v="CEPE"/>
    <n v="2022"/>
  </r>
  <r>
    <x v="33"/>
    <x v="3"/>
    <m/>
    <n v="3260"/>
    <n v="111651"/>
    <s v="I"/>
    <s v="S60"/>
    <m/>
    <s v="LP077518"/>
    <s v="NUA6819"/>
    <s v="PESQUERA OLALDE CARLOS"/>
    <s v="COROLLA"/>
    <x v="2"/>
    <d v="1899-12-30T09:30:00"/>
    <d v="1899-12-30T12:00:00"/>
    <s v="GALC"/>
    <n v="2020"/>
  </r>
  <r>
    <x v="33"/>
    <x v="3"/>
    <m/>
    <n v="1899"/>
    <n v="111715"/>
    <s v="K"/>
    <s v="S90"/>
    <s v="EXPRESS"/>
    <s v="H3571050"/>
    <s v="N72AVH"/>
    <s v="CASTILLO GUERRERO ALEJANDRO"/>
    <s v="PRIUS16-"/>
    <x v="0"/>
    <d v="1899-12-30T09:50:00"/>
    <d v="1899-12-30T12:00:00"/>
    <s v="OMRG"/>
    <n v="2017"/>
  </r>
  <r>
    <x v="33"/>
    <x v="3"/>
    <m/>
    <n v="1899"/>
    <n v="111851"/>
    <s v="I"/>
    <s v="S10"/>
    <s v="MOVIL SMA"/>
    <s v="N1324838"/>
    <s v="SP12345"/>
    <s v="CABALLERO SIERRA MIGUEL"/>
    <s v="HILUX"/>
    <x v="1"/>
    <s v="MOV"/>
    <s v="SMA"/>
    <s v="CSN"/>
    <n v="2022"/>
  </r>
  <r>
    <x v="33"/>
    <x v="9"/>
    <m/>
    <n v="1899"/>
    <n v="111830"/>
    <s v="K"/>
    <s v="S30"/>
    <s v="MOVIL SMA"/>
    <s v="KS346121"/>
    <s v="GRN712C"/>
    <s v="SIDERA VISUS SA DE CV"/>
    <s v="HIGHLANDER"/>
    <x v="1"/>
    <s v="MOV"/>
    <s v="SMA"/>
    <s v="CSN"/>
    <n v="2019"/>
  </r>
  <r>
    <x v="33"/>
    <x v="4"/>
    <m/>
    <n v="3260"/>
    <n v="111793"/>
    <s v="M"/>
    <s v="S60"/>
    <m/>
    <s v="L1635714"/>
    <s v="66L844"/>
    <s v="GARCIA VAZQUEZ ANSONY GENE"/>
    <s v="PRIUS C"/>
    <x v="2"/>
    <d v="1899-12-30T10:15:00"/>
    <d v="1899-12-30T14:00:00"/>
    <s v="AC"/>
    <n v="2020"/>
  </r>
  <r>
    <x v="33"/>
    <x v="4"/>
    <m/>
    <n v="1899"/>
    <n v="111805"/>
    <s v="M"/>
    <s v="S230"/>
    <m/>
    <s v="F1960629"/>
    <s v="UNG195D"/>
    <s v="MORADO FLORES JONNATHAN JAVIER"/>
    <s v="PRIUS"/>
    <x v="0"/>
    <d v="1899-12-30T09:45:00"/>
    <d v="1899-12-30T12:00:00"/>
    <s v="GALC"/>
    <n v="2015"/>
  </r>
  <r>
    <x v="33"/>
    <x v="14"/>
    <m/>
    <n v="3260"/>
    <n v="111845"/>
    <s v="J"/>
    <s v="S60"/>
    <s v="MOVIL SMA"/>
    <s v="MW152651"/>
    <s v="SP"/>
    <s v="SEDFAR S DE RL DE CV"/>
    <s v="RAV4"/>
    <x v="1"/>
    <s v="MOV"/>
    <s v="SMA"/>
    <s v="CSN"/>
    <n v="2021"/>
  </r>
  <r>
    <x v="33"/>
    <x v="5"/>
    <m/>
    <n v="1899"/>
    <n v="111156"/>
    <s v="I"/>
    <s v="S10"/>
    <s v="EXPRESS"/>
    <s v="NP350737"/>
    <s v="SP"/>
    <s v="GARCIA ONTIVEROS LAURA PAOLA"/>
    <s v="COROLLA"/>
    <x v="0"/>
    <d v="1899-12-30T10:50:00"/>
    <d v="1899-12-30T14:00:00"/>
    <s v="CEPE"/>
    <n v="2022"/>
  </r>
  <r>
    <x v="33"/>
    <x v="5"/>
    <m/>
    <n v="3260"/>
    <n v="111736"/>
    <s v="M"/>
    <s v="S140 (RECIBE KAREN RICO)"/>
    <s v="EXPRESS"/>
    <s v="GK005234"/>
    <s v="GYL114B"/>
    <s v="MALDONADO RODRIGUEZ DANIEL"/>
    <s v="AVANZA"/>
    <x v="1"/>
    <d v="1899-12-30T10:15:00"/>
    <d v="1899-12-30T14:00:00"/>
    <s v="OMRG"/>
    <n v="2016"/>
  </r>
  <r>
    <x v="33"/>
    <x v="5"/>
    <m/>
    <n v="1899"/>
    <n v="111796"/>
    <s v="K"/>
    <s v="S70"/>
    <s v="EXPRESS"/>
    <s v="KS320362"/>
    <s v="UME038B"/>
    <s v="ANGUIANO CONTRERAS GRACIA VIOLETA"/>
    <s v="HIGHLANDER"/>
    <x v="2"/>
    <d v="1899-12-30T10:20:00"/>
    <d v="1899-12-30T14:00:00"/>
    <s v="CEPE"/>
    <n v="2019"/>
  </r>
  <r>
    <x v="33"/>
    <x v="6"/>
    <m/>
    <n v="1899"/>
    <n v="111687"/>
    <s v="K"/>
    <s v="S50"/>
    <s v="MOVIL SMA"/>
    <s v="LJ036884"/>
    <s v="SP"/>
    <s v="GEORGE MICHELSON"/>
    <s v="RAV4"/>
    <x v="1"/>
    <s v="MOV"/>
    <s v="SMA"/>
    <s v="CSN"/>
    <n v="2020"/>
  </r>
  <r>
    <x v="33"/>
    <x v="6"/>
    <m/>
    <n v="6599"/>
    <n v="111770"/>
    <s v="M"/>
    <s v="S80"/>
    <s v="EXPRESS"/>
    <s v="K1153360"/>
    <s v="GGL296B"/>
    <s v="CAJA POPULAR JUVENTINO ROSAS SC DE AP DE"/>
    <s v="CVYARIS"/>
    <x v="0"/>
    <d v="1899-12-30T11:00:00"/>
    <d v="1899-12-30T14:00:00"/>
    <s v="CEPE"/>
    <n v="2019"/>
  </r>
  <r>
    <x v="33"/>
    <x v="6"/>
    <m/>
    <n v="6599"/>
    <n v="111835"/>
    <s v="M"/>
    <s v="S80"/>
    <s v="EXPRESS"/>
    <s v="G3019847"/>
    <s v="GJF173C"/>
    <s v="JAIME ACEVEDO SOLEDAD"/>
    <s v="PRIUS16-"/>
    <x v="2"/>
    <d v="1899-12-30T10:45:00"/>
    <d v="1899-12-30T14:00:00"/>
    <s v="OMRG"/>
    <n v="2016"/>
  </r>
  <r>
    <x v="33"/>
    <x v="10"/>
    <m/>
    <n v="5140"/>
    <n v="111721"/>
    <s v="K"/>
    <s v="S200"/>
    <s v="MOVIL SMA"/>
    <s v="HK017806"/>
    <s v="GLM672A"/>
    <s v="MARTINEZ GONZALEZ ROSALBA"/>
    <s v="AVANZA"/>
    <x v="1"/>
    <s v="MOV"/>
    <s v="SMA"/>
    <s v="CSN"/>
    <n v="2017"/>
  </r>
  <r>
    <x v="33"/>
    <x v="10"/>
    <m/>
    <n v="2849"/>
    <n v="111758"/>
    <s v="M"/>
    <s v="S30 / A Y B"/>
    <s v="EXPRESS"/>
    <s v="KS312530"/>
    <s v="GJV736B"/>
    <s v="LANUZA LOPEZ JUAN ANGEL"/>
    <s v="HIGHLANDER"/>
    <x v="0"/>
    <d v="1899-12-30T11:30:00"/>
    <d v="1899-12-30T14:00:00"/>
    <s v="OMRG / TDGR"/>
    <n v="2019"/>
  </r>
  <r>
    <x v="33"/>
    <x v="10"/>
    <m/>
    <n v="1614.15"/>
    <n v="111828"/>
    <s v="I"/>
    <s v="S70 (COSTO EMPLEADO TOYOTA)"/>
    <s v="EXPRESS"/>
    <s v="MP148698"/>
    <s v="GKF289C"/>
    <s v="MANRIQUEZ GONZALEZ JORGE ALEJANDRO"/>
    <s v="COROLLA"/>
    <x v="2"/>
    <d v="1899-12-30T12:00:00"/>
    <d v="1899-12-30T17:00:00"/>
    <s v="OMRG"/>
    <n v="2021"/>
  </r>
  <r>
    <x v="33"/>
    <x v="10"/>
    <m/>
    <n v="835"/>
    <n v="111823"/>
    <s v="K"/>
    <s v="DIAG. TESTIGO ENCENDIDO (SENSOR DE LLANTAS) EN SISTEMA SE AGENDÓ A LAS 11:15 POR CITA DE SMA, CTE. LLEGA A LAS 11 AM (RECIBE MARCO)"/>
    <m/>
    <s v="KU186229"/>
    <s v="GLB117D"/>
    <s v="TOYOTETSU DE MEXICO SA DE CV"/>
    <s v="CAMRY"/>
    <x v="1"/>
    <d v="1899-12-30T11:15:00"/>
    <s v="DIAG"/>
    <s v="GALC / JOAM"/>
    <n v="2019"/>
  </r>
  <r>
    <x v="33"/>
    <x v="11"/>
    <m/>
    <n v="1899"/>
    <n v="111781"/>
    <s v="M"/>
    <s v="S190"/>
    <s v="MOVIL SMA"/>
    <s v="CU198767"/>
    <s v="GN01010"/>
    <s v="DIAZ PEREZ ANDRES"/>
    <s v="CAMRY"/>
    <x v="1"/>
    <s v="MOV"/>
    <s v="SMA"/>
    <s v="CSN"/>
    <n v="2012"/>
  </r>
  <r>
    <x v="33"/>
    <x v="11"/>
    <m/>
    <n v="0"/>
    <n v="111867"/>
    <s v="J"/>
    <s v="REINGRESO: REVISIÓN DE BALANCEO (SIN COSTO PARA EL CLIENTE)"/>
    <s v="REINGRESO"/>
    <s v="LS071317"/>
    <s v="GJG935D"/>
    <s v="LOPEZ SANCHEZ JAVIER GUADALUPE"/>
    <s v="SIENNA"/>
    <x v="2"/>
    <d v="1899-12-30T12:00:00"/>
    <d v="1899-12-30T15:00:00"/>
    <s v="TDGR"/>
    <n v="2020"/>
  </r>
  <r>
    <x v="33"/>
    <x v="11"/>
    <m/>
    <n v="835"/>
    <n v="111837"/>
    <s v="M"/>
    <s v="DIAG. TESTIGO ENCENDIDO (CHEK ENGINE)"/>
    <m/>
    <s v="LP003064"/>
    <s v="GN2094C"/>
    <s v="PAZOS LOZANO ALBERTO"/>
    <s v="COROLLA"/>
    <x v="0"/>
    <d v="1899-12-30T12:00:00"/>
    <s v="DIAG"/>
    <s v="FTP / JOAM"/>
    <n v="2020"/>
  </r>
  <r>
    <x v="33"/>
    <x v="12"/>
    <m/>
    <n v="6280"/>
    <n v="111775"/>
    <s v="J"/>
    <s v="S120 / A Y B (RECIBE MARCO)"/>
    <s v="EXPRESS"/>
    <s v="JM073633"/>
    <s v="GC7094C"/>
    <s v="KYOHO TOYOTSU MEXICO"/>
    <s v="TACOMA"/>
    <x v="1"/>
    <d v="1899-12-30T12:15:00"/>
    <d v="1899-12-30T17:00:00"/>
    <s v="CEPE / TDGR"/>
    <n v="2018"/>
  </r>
  <r>
    <x v="33"/>
    <x v="16"/>
    <m/>
    <n v="1899"/>
    <n v="111832"/>
    <s v="K"/>
    <s v="S70 "/>
    <s v="MOVIL SMA"/>
    <s v="K1404771"/>
    <s v="SP"/>
    <s v="SIDERA VISUS SA DE CV"/>
    <s v="HILUX"/>
    <x v="1"/>
    <s v="MOV"/>
    <s v="SMA"/>
    <s v="CSN"/>
    <n v="2019"/>
  </r>
  <r>
    <x v="33"/>
    <x v="7"/>
    <m/>
    <n v="1670"/>
    <n v="111855"/>
    <s v="M"/>
    <s v="DPOK: CAMBIO DE 4 LLANTAS / DIAG. CLUTCH CORTA MUY ABAJO (AJUSTAR) / DIAG. VOLANTE RIGIDO AL DAR LA VUELTA / A Y B"/>
    <m/>
    <s v="H0250715"/>
    <s v="GU3818A"/>
    <s v="SANCHEZ BERNAL JOSE"/>
    <s v="HILUX"/>
    <x v="0"/>
    <d v="1899-12-30T14:00:00"/>
    <s v="DIAG"/>
    <s v="GALC / JOAM"/>
    <n v="2017"/>
  </r>
  <r>
    <x v="33"/>
    <x v="20"/>
    <m/>
    <n v="1899"/>
    <n v="111632"/>
    <s v="K"/>
    <s v="S130"/>
    <s v="EXPRESS"/>
    <s v="K1620195"/>
    <s v="66L741"/>
    <s v="YINSHAN SA DE CV"/>
    <s v="PRIUS C"/>
    <x v="0"/>
    <d v="1899-12-30T14:15:00"/>
    <d v="1899-12-30T17:00:00"/>
    <s v="OMRG"/>
    <n v="2019"/>
  </r>
  <r>
    <x v="33"/>
    <x v="29"/>
    <m/>
    <n v="3260"/>
    <n v="111706"/>
    <s v="J"/>
    <s v="S20"/>
    <m/>
    <s v="N1243237"/>
    <s v="GNM767E"/>
    <s v="HUERTA RUIZ MARTHA"/>
    <s v="YARIS"/>
    <x v="2"/>
    <d v="1899-12-30T15:45:00"/>
    <d v="1899-12-30T18:00:00"/>
    <s v="AC"/>
    <n v="2022"/>
  </r>
  <r>
    <x v="34"/>
    <x v="0"/>
    <m/>
    <n v="5330"/>
    <n v="111616"/>
    <s v="J"/>
    <s v="S40"/>
    <m/>
    <s v="MW124759"/>
    <s v="GXP968D"/>
    <s v="ALEMAN BUSTAMANTE FAUSTINO"/>
    <s v="RAV419-"/>
    <x v="2"/>
    <d v="1899-12-30T08:15:00"/>
    <d v="1899-12-30T11:30:00"/>
    <s v="FTP"/>
    <n v="2021"/>
  </r>
  <r>
    <x v="34"/>
    <x v="0"/>
    <m/>
    <n v="5140"/>
    <n v="111768"/>
    <s v="J"/>
    <s v="S100"/>
    <s v="EXPRESS"/>
    <s v="H1044697"/>
    <s v="GLV301C"/>
    <s v="GALLARDO CRUZ OLIVER ISAAC"/>
    <s v="YARIS"/>
    <x v="0"/>
    <d v="1899-12-30T08:15:00"/>
    <d v="1899-12-30T11:15:00"/>
    <s v="OMRG"/>
    <n v="2017"/>
  </r>
  <r>
    <x v="34"/>
    <x v="0"/>
    <m/>
    <n v="1899"/>
    <n v="111842"/>
    <s v="M"/>
    <s v="S130"/>
    <m/>
    <s v="J1607442"/>
    <s v="65L890"/>
    <s v="JAUREZ ESCALONA JUAN MANUEL"/>
    <s v="PRIUS C"/>
    <x v="1"/>
    <d v="1899-12-30T08:15:00"/>
    <d v="1899-12-30T12:00:00"/>
    <s v="CSN"/>
    <n v="2018"/>
  </r>
  <r>
    <x v="34"/>
    <x v="1"/>
    <m/>
    <n v="5330"/>
    <n v="111848"/>
    <s v="K"/>
    <s v="S40"/>
    <m/>
    <s v="M1216192"/>
    <s v="GYX554D"/>
    <s v="ROJO CRUZ CARMEN RUTH"/>
    <s v="YARIS"/>
    <x v="1"/>
    <d v="1899-12-30T08:30:00"/>
    <d v="1899-12-30T14:00:00"/>
    <s v="AC"/>
    <n v="2021"/>
  </r>
  <r>
    <x v="34"/>
    <x v="1"/>
    <m/>
    <n v="5330"/>
    <n v="111862"/>
    <s v="I"/>
    <s v="S120"/>
    <m/>
    <s v="L0002741"/>
    <s v="GF5023B"/>
    <s v="QUEVEDO PATIÑO CLAUDIA STEFANY"/>
    <s v="HILUX"/>
    <x v="0"/>
    <d v="1899-12-30T09:45:00"/>
    <d v="1899-12-30T14:15:00"/>
    <s v="AC"/>
    <n v="2020"/>
  </r>
  <r>
    <x v="34"/>
    <x v="1"/>
    <m/>
    <n v="1899"/>
    <n v="111880"/>
    <s v="K"/>
    <s v="S30"/>
    <m/>
    <s v="N1331687"/>
    <s v="SP"/>
    <s v="MAS SEEDS MEXICO"/>
    <s v="HILUX"/>
    <x v="2"/>
    <d v="1899-12-30T09:45:00"/>
    <d v="1899-12-30T16:45:00"/>
    <s v="OMRG"/>
    <n v="2022"/>
  </r>
  <r>
    <x v="34"/>
    <x v="2"/>
    <m/>
    <n v="3260"/>
    <n v="111712"/>
    <s v="K"/>
    <s v="S140"/>
    <m/>
    <s v="D0252751"/>
    <s v="NVE2206"/>
    <s v="CRUZ SALAZAR ARISTEO"/>
    <s v="HILUX"/>
    <x v="2"/>
    <d v="1899-12-30T08:45:00"/>
    <d v="1899-12-30T14:45:00"/>
    <s v="CEPE"/>
    <n v="2013"/>
  </r>
  <r>
    <x v="34"/>
    <x v="8"/>
    <m/>
    <n v="1899"/>
    <n v="111714"/>
    <s v="J"/>
    <s v="S10"/>
    <m/>
    <s v="N1252356"/>
    <s v="SP"/>
    <s v="SANDOVAL BUCIO FRANCISCO"/>
    <s v="YARIS"/>
    <x v="0"/>
    <d v="1899-12-30T09:00:00"/>
    <d v="1899-12-30T12:00:00"/>
    <s v="CSN"/>
    <n v="2022"/>
  </r>
  <r>
    <x v="34"/>
    <x v="8"/>
    <m/>
    <n v="1899"/>
    <n v="111745"/>
    <s v="K"/>
    <s v="S30"/>
    <m/>
    <s v="N1234138"/>
    <s v="GRD515E"/>
    <s v="REYES GONZALEZ JULIO CESAR"/>
    <s v="YARIS"/>
    <x v="1"/>
    <d v="1899-12-30T09:00:00"/>
    <d v="1899-12-30T14:45:00"/>
    <s v="OMRG"/>
    <n v="2022"/>
  </r>
  <r>
    <x v="34"/>
    <x v="3"/>
    <m/>
    <n v="3260"/>
    <n v="111515"/>
    <s v="J"/>
    <s v="S20"/>
    <s v="EXPRESS"/>
    <s v="N1238115"/>
    <s v="GMW260E"/>
    <s v="ROJAS LARA UZZIEL ARTURO"/>
    <s v="YARIS"/>
    <x v="2"/>
    <d v="1899-12-30T10:30:00"/>
    <d v="1899-12-30T13:00:00"/>
    <s v="OMRG"/>
    <n v="2022"/>
  </r>
  <r>
    <x v="34"/>
    <x v="3"/>
    <m/>
    <n v="1899"/>
    <n v="111786"/>
    <s v="K"/>
    <s v="S30"/>
    <m/>
    <s v="N3177108"/>
    <m/>
    <s v="RAMIREZ RAMIREZ RUBEN"/>
    <s v="PRIUS16-"/>
    <x v="0"/>
    <d v="1899-12-30T09:30:00"/>
    <d v="1899-12-30T14:30:00"/>
    <s v="OMRG"/>
    <n v="2022"/>
  </r>
  <r>
    <x v="34"/>
    <x v="3"/>
    <m/>
    <n v="3260"/>
    <n v="111891"/>
    <s v="M"/>
    <s v="S60"/>
    <s v="EXPRESS"/>
    <s v="L3110155"/>
    <s v="65L556"/>
    <s v="ORTIZ TORRES LUIS ENRIQUE"/>
    <s v="PRIUS16-"/>
    <x v="1"/>
    <d v="1899-12-30T10:00:00"/>
    <d v="1899-12-30T12:00:00"/>
    <s v="OMRG"/>
    <n v="2020"/>
  </r>
  <r>
    <x v="34"/>
    <x v="9"/>
    <m/>
    <n v="6599"/>
    <n v="111693"/>
    <s v="K"/>
    <s v="S80"/>
    <m/>
    <s v="ES463873"/>
    <s v="GNN234C"/>
    <s v="LEDESMA CACIQUE MA ANGELICA"/>
    <s v="SIENNA"/>
    <x v="1"/>
    <d v="1899-12-30T09:30:00"/>
    <n v="15.45"/>
    <s v="CEPE"/>
    <n v="2014"/>
  </r>
  <r>
    <x v="34"/>
    <x v="4"/>
    <m/>
    <n v="0"/>
    <n v="111590"/>
    <s v="M"/>
    <s v="INST. DESCANSA BRAZOZ (DPOK)"/>
    <m/>
    <s v="NJ018352"/>
    <s v="SP12345"/>
    <s v="URIBE DERRAMADERO IVONNE ANDREA"/>
    <s v="RAIZE"/>
    <x v="0"/>
    <d v="1899-12-30T09:45:00"/>
    <d v="1899-12-30T13:00:00"/>
    <s v="FTP"/>
    <n v="2022"/>
  </r>
  <r>
    <x v="34"/>
    <x v="4"/>
    <m/>
    <n v="1899"/>
    <n v="111718"/>
    <s v="I"/>
    <s v="S170"/>
    <m/>
    <s v="L0003965"/>
    <s v="GR8025A"/>
    <s v="AGROCONSTRUCCIONES SILO DEL BAJIO SA DE CV"/>
    <s v="HILUX"/>
    <x v="2"/>
    <d v="1899-12-30T10:45:00"/>
    <d v="1899-12-30T12:30:00"/>
    <s v="CSN"/>
    <n v="2020"/>
  </r>
  <r>
    <x v="34"/>
    <x v="4"/>
    <m/>
    <n v="1899"/>
    <n v="111780"/>
    <s v="M"/>
    <s v="S10"/>
    <m/>
    <s v="NP371365"/>
    <s v="SP"/>
    <s v="OSG ROYCO S.A DE C.V"/>
    <s v="COROLLA"/>
    <x v="1"/>
    <d v="1899-12-30T10:30:00"/>
    <d v="1899-12-30T12:45:00"/>
    <s v="CSN"/>
    <n v="2022"/>
  </r>
  <r>
    <x v="34"/>
    <x v="5"/>
    <m/>
    <n v="1899"/>
    <n v="111709"/>
    <s v="K"/>
    <s v="S90"/>
    <m/>
    <s v="GP366479"/>
    <s v="GNJ737C"/>
    <s v="GUTIERREZ MORENO GABRIELA"/>
    <s v="COROLLA"/>
    <x v="2"/>
    <d v="1899-12-30T10:30:00"/>
    <d v="1899-12-30T15:45:00"/>
    <s v="FTP"/>
    <n v="2016"/>
  </r>
  <r>
    <x v="34"/>
    <x v="5"/>
    <m/>
    <n v="2849"/>
    <n v="111865"/>
    <s v="M"/>
    <s v="S50 + A/B"/>
    <s v="EXPRESS"/>
    <s v="N4002091"/>
    <s v="UK53047"/>
    <s v="NUEVA AGROINDUSTRIAS DEL NORTE SA DE CV"/>
    <s v="HILUXD"/>
    <x v="1"/>
    <d v="1899-12-30T11:15:00"/>
    <d v="1899-12-30T13:45:00"/>
    <s v="OMRG"/>
    <n v="2022"/>
  </r>
  <r>
    <x v="34"/>
    <x v="6"/>
    <m/>
    <n v="5140"/>
    <n v="111626"/>
    <s v="M"/>
    <s v="S100"/>
    <m/>
    <s v="H1070443"/>
    <s v="GTD928C"/>
    <s v="CORTES JIMENEZ ANDREA SELENE"/>
    <s v="YARIS"/>
    <x v="1"/>
    <d v="1899-12-30T11:00:00"/>
    <d v="1899-12-30T13:30:00"/>
    <s v="CSN"/>
    <n v="2017"/>
  </r>
  <r>
    <x v="34"/>
    <x v="6"/>
    <m/>
    <n v="3260"/>
    <n v="111692"/>
    <s v="J"/>
    <s v="S140"/>
    <s v="EXPRESS"/>
    <s v="D0253079"/>
    <s v="FY3572B"/>
    <s v="ARREGUIN COLORADO MARIBEL"/>
    <s v="HILUX"/>
    <x v="2"/>
    <d v="1899-12-30T10:45:00"/>
    <d v="1899-12-30T13:45:00"/>
    <s v="OMRG"/>
    <n v="2013"/>
  </r>
  <r>
    <x v="34"/>
    <x v="10"/>
    <m/>
    <n v="3260"/>
    <n v="110904"/>
    <s v="J"/>
    <s v="S20"/>
    <m/>
    <s v="NJ025183"/>
    <s v="GNV686E"/>
    <s v="GIRON ALCANTARA CRISTINA"/>
    <s v="RAIZE"/>
    <x v="2"/>
    <d v="1899-12-30T11:15:00"/>
    <d v="1899-12-30T14:00:00"/>
    <s v="FTP"/>
    <n v="2022"/>
  </r>
  <r>
    <x v="34"/>
    <x v="10"/>
    <m/>
    <n v="1899"/>
    <n v="111784"/>
    <s v="M"/>
    <s v="S70"/>
    <m/>
    <s v="LP031743"/>
    <s v="GMB304C"/>
    <s v="RIVERA CALDERA EDITH VERONICA"/>
    <s v="COROLLA"/>
    <x v="1"/>
    <d v="1899-12-30T11:30:00"/>
    <d v="1899-12-30T14:00:00"/>
    <s v="CEPE"/>
    <n v="2020"/>
  </r>
  <r>
    <x v="34"/>
    <x v="11"/>
    <m/>
    <n v="1472.59"/>
    <n v="111817"/>
    <s v="K"/>
    <s v="A Y F"/>
    <m/>
    <s v="FK009372"/>
    <s v="GXV898C"/>
    <s v="MONTALVO ELIAS LUIS ANTONIO"/>
    <s v="AVANZA"/>
    <x v="1"/>
    <d v="1899-12-30T12:45:00"/>
    <d v="1899-12-30T15:45:00"/>
    <s v="FTP"/>
    <n v="2015"/>
  </r>
  <r>
    <x v="34"/>
    <x v="11"/>
    <m/>
    <n v="5140"/>
    <n v="111822"/>
    <s v="M"/>
    <s v="S100"/>
    <s v="EXPRESS"/>
    <s v="JU596939"/>
    <s v="GXP417B"/>
    <s v="RAMIREZ MARENGO RAYMUNDO"/>
    <s v="CAMRY"/>
    <x v="2"/>
    <d v="1899-12-30T11:45:00"/>
    <d v="1899-12-30T14:30:00"/>
    <s v="OMRG"/>
    <n v="2018"/>
  </r>
  <r>
    <x v="34"/>
    <x v="28"/>
    <m/>
    <n v="1899"/>
    <n v="111827"/>
    <s v="M"/>
    <s v="S70"/>
    <m/>
    <s v="K1140124"/>
    <s v="PUE561A"/>
    <s v="DOMINGUEZ TELLES ANDREA MIRELY"/>
    <s v="YARIS"/>
    <x v="2"/>
    <d v="1899-12-30T12:00:00"/>
    <d v="1899-12-30T14:15:00"/>
    <s v="CSN"/>
    <n v="2019"/>
  </r>
  <r>
    <x v="35"/>
    <x v="0"/>
    <m/>
    <n v="2849"/>
    <n v="111799"/>
    <s v="J"/>
    <s v="S110 / A+B"/>
    <m/>
    <s v="K1404014"/>
    <s v="LC07964"/>
    <s v="MAPUPITA BAJIO SA DE CV"/>
    <s v="HILUX"/>
    <x v="0"/>
    <d v="1899-12-30T08:45:00"/>
    <d v="1899-12-30T11:30:00"/>
    <s v="CAAA / TDGR"/>
    <n v="2019"/>
  </r>
  <r>
    <x v="35"/>
    <x v="1"/>
    <m/>
    <n v="5330"/>
    <n v="111902"/>
    <s v="K"/>
    <s v="S40"/>
    <s v="EXPRESS"/>
    <s v="M1213956"/>
    <s v="GGF838E"/>
    <s v="DIECASTING CELAYA S.A DE C.V"/>
    <s v="YARIS"/>
    <x v="2"/>
    <d v="1899-12-30T09:15:00"/>
    <d v="1899-12-30T11:30:00"/>
    <s v="OMRG"/>
    <n v="2021"/>
  </r>
  <r>
    <x v="35"/>
    <x v="1"/>
    <m/>
    <n v="0"/>
    <s v="T-14073"/>
    <s v="M"/>
    <s v="S190"/>
    <s v="EXPRESS"/>
    <s v="J1121766"/>
    <s v="GTM922C"/>
    <s v="TINOCO GARCIA EUTIMIO "/>
    <s v="YARIS"/>
    <x v="1"/>
    <d v="1899-12-30T08:45:00"/>
    <d v="1900-01-11T03:36:00"/>
    <s v="OMRG"/>
    <n v="2018"/>
  </r>
  <r>
    <x v="35"/>
    <x v="2"/>
    <m/>
    <n v="0"/>
    <n v="111825"/>
    <s v="K"/>
    <s v="CAMBIO ACEITE CAJA DE VELOCIDADES"/>
    <m/>
    <s v="GK001678"/>
    <s v="SP"/>
    <s v="SILVA GARCIA ESPERANZA"/>
    <s v="AVANZA"/>
    <x v="0"/>
    <d v="1899-12-30T11:45:00"/>
    <d v="1899-12-30T16:45:00"/>
    <s v="FTP"/>
    <n v="2016"/>
  </r>
  <r>
    <x v="35"/>
    <x v="2"/>
    <m/>
    <n v="0"/>
    <n v="111901"/>
    <s v="I"/>
    <s v="INST. PARRILLA FRONT"/>
    <m/>
    <s v="HP711352"/>
    <s v="GJG923D"/>
    <s v="ROSALES ARGUETA JUAN PAULO"/>
    <s v="COROLLA"/>
    <x v="2"/>
    <d v="1899-12-30T08:45:00"/>
    <d v="1899-12-30T11:30:00"/>
    <s v="FTP"/>
    <n v="2017"/>
  </r>
  <r>
    <x v="35"/>
    <x v="8"/>
    <m/>
    <n v="5140"/>
    <n v="111915"/>
    <s v="M"/>
    <s v="S100"/>
    <m/>
    <s v="GP497416"/>
    <s v="GMN694E"/>
    <s v="BAQUEIRO VELAZQUEZ EMILIO JAVIER "/>
    <s v="COROLLA"/>
    <x v="1"/>
    <d v="1899-12-30T09:00:00"/>
    <d v="1899-12-30T12:45:00"/>
    <s v="CAAA"/>
    <m/>
  </r>
  <r>
    <x v="35"/>
    <x v="3"/>
    <m/>
    <n v="1899"/>
    <n v="111819"/>
    <s v="J"/>
    <s v="S30 / REMP. FILTRO A/C"/>
    <m/>
    <s v="MS038911"/>
    <s v="67L208"/>
    <s v="MANRIQUEZ DIAZ YADIRA"/>
    <s v="SIENNA HV"/>
    <x v="0"/>
    <d v="1899-12-30T09:15:00"/>
    <d v="1899-12-30T12:00:00"/>
    <s v="AC"/>
    <n v="2021"/>
  </r>
  <r>
    <x v="35"/>
    <x v="3"/>
    <m/>
    <n v="1899"/>
    <n v="111831"/>
    <s v="M"/>
    <s v="S. 110 / DIAG. HUMEDAD EN BALERO DE FLECHA CARDAN / DIAG. REVISAR HUMEDAD AMORTIGUADOR DELANTERO DERECHO / DIAG. CRUZETAS RESECAS / DIAG. CLUTCH CORTA MUY BAJO (AJUSTAR) / CAMBIO DE BALATAS DELANTERAS"/>
    <m/>
    <s v="H0251414"/>
    <s v="GV2291A"/>
    <s v="JARAL ORTIZ LUCILA"/>
    <s v="HILUX"/>
    <x v="2"/>
    <d v="1899-12-30T09:15:00"/>
    <s v="DIAG"/>
    <s v="GALC"/>
    <n v="2017"/>
  </r>
  <r>
    <x v="35"/>
    <x v="4"/>
    <m/>
    <n v="0"/>
    <n v="111807"/>
    <s v="J"/>
    <s v="INST. ORQUILAS (DPOK)"/>
    <m/>
    <s v="ES420314"/>
    <s v="GXS870B"/>
    <s v="GRUPO KASOKU INDUSTRIAL, S.A. DE C.V."/>
    <s v="SIENNA"/>
    <x v="2"/>
    <d v="1899-12-30T09:45:00"/>
    <d v="1899-12-30T14:30:00"/>
    <s v="CSN"/>
    <n v="2014"/>
  </r>
  <r>
    <x v="35"/>
    <x v="4"/>
    <m/>
    <n v="2849"/>
    <n v="111870"/>
    <s v="J"/>
    <s v="S70 / A+B"/>
    <m/>
    <s v="H0248046"/>
    <s v="GR43360"/>
    <s v="XXX ABOYTES MARIA DEL CARMEN"/>
    <s v="HILUX"/>
    <x v="0"/>
    <d v="1899-12-30T10:30:00"/>
    <d v="1899-12-30T13:00:00"/>
    <s v="AC / TDGR"/>
    <n v="2017"/>
  </r>
  <r>
    <x v="35"/>
    <x v="4"/>
    <m/>
    <n v="3260"/>
    <n v="111889"/>
    <s v="M"/>
    <s v="S60"/>
    <s v="EXPRESS"/>
    <s v="NP275309"/>
    <s v="GYX685D"/>
    <s v="SETEX AUTOMOTIVE MEXICO SA DE CV"/>
    <s v="COROLLA"/>
    <x v="1"/>
    <d v="1899-12-30T10:00:00"/>
    <d v="1899-12-30T12:45:00"/>
    <s v="OMRG"/>
    <n v="2022"/>
  </r>
  <r>
    <x v="35"/>
    <x v="5"/>
    <m/>
    <n v="2374"/>
    <n v="111893"/>
    <s v="J"/>
    <s v="S90 / ALIN"/>
    <m/>
    <s v="GY111001"/>
    <s v="GHH146D"/>
    <s v="GUERRERO FERREIRA CAROLINA"/>
    <s v="YARIS R"/>
    <x v="0"/>
    <d v="1899-12-30T10:15:00"/>
    <d v="1899-12-30T13:00:00"/>
    <s v="CAAA /TDGR"/>
    <n v="2016"/>
  </r>
  <r>
    <x v="35"/>
    <x v="5"/>
    <m/>
    <n v="835.2"/>
    <n v="111898"/>
    <s v="K"/>
    <s v="DIAG. FUGA LIQUIDO DE FRENOS"/>
    <m/>
    <s v="G6170333"/>
    <s v="GYL055B"/>
    <s v="DE SANTIAGO CARDENAS RODOLFO"/>
    <s v="HIACE"/>
    <x v="1"/>
    <d v="1899-12-30T10:15:00"/>
    <s v="DIAG"/>
    <s v="JOAM"/>
    <n v="2016"/>
  </r>
  <r>
    <x v="35"/>
    <x v="5"/>
    <m/>
    <n v="3260"/>
    <n v="111849"/>
    <s v="J"/>
    <s v="S60"/>
    <s v="EXPRESS"/>
    <s v="LP046431"/>
    <s v="GJV646D"/>
    <s v="MUNICIPIO DE APASEO EL GRANDE GUANAJUATO"/>
    <s v="COROLLA"/>
    <x v="2"/>
    <d v="1899-12-30T10:15:00"/>
    <d v="1899-12-30T15:00:00"/>
    <s v="OMRG"/>
    <n v="2020"/>
  </r>
  <r>
    <x v="35"/>
    <x v="26"/>
    <m/>
    <n v="0"/>
    <n v="111850"/>
    <s v="J"/>
    <s v="ACT. 22TC07"/>
    <s v="CAMPAÑA"/>
    <s v="LP046431"/>
    <s v="GJV646D"/>
    <s v="MUNICIPIO DE APASEO EL GRANDE GUANAJUATO"/>
    <s v="COROLLA"/>
    <x v="2"/>
    <d v="1899-12-30T14:00:00"/>
    <d v="1899-12-30T15:00:00"/>
    <s v="CSN"/>
    <n v="2020"/>
  </r>
  <r>
    <x v="35"/>
    <x v="6"/>
    <m/>
    <n v="5330"/>
    <n v="111910"/>
    <s v="J"/>
    <s v="S120"/>
    <s v="EXPRESS"/>
    <s v="M0123670"/>
    <s v="GJ8592B"/>
    <s v="FORRAJES EL ARROLLO SPR DE RL"/>
    <s v="HILUXD"/>
    <x v="0"/>
    <d v="1899-12-30T10:45:00"/>
    <d v="1899-12-30T13:45:00"/>
    <s v="OMRG"/>
    <n v="2021"/>
  </r>
  <r>
    <x v="35"/>
    <x v="10"/>
    <m/>
    <n v="3260"/>
    <n v="111788"/>
    <s v="J"/>
    <s v="S60"/>
    <m/>
    <s v="H1394639"/>
    <s v="GR8810B"/>
    <s v="BARKSHADT GRANADOS BUFFY JAZMINNE"/>
    <s v="HILUX"/>
    <x v="2"/>
    <d v="1899-12-30T11:15:00"/>
    <d v="1899-12-30T14:00:00"/>
    <s v="AC"/>
    <n v="2017"/>
  </r>
  <r>
    <x v="35"/>
    <x v="10"/>
    <m/>
    <n v="5140"/>
    <n v="111820"/>
    <s v="I"/>
    <s v="S100"/>
    <m/>
    <s v="JK002784"/>
    <s v="GRE844B"/>
    <s v="RUIZ AGUILAR CHRISTIAN IAN"/>
    <s v="AVANZA"/>
    <x v="1"/>
    <d v="1899-12-30T11:15:00"/>
    <d v="1899-12-30T14:00:00"/>
    <s v="CAAA"/>
    <n v="2018"/>
  </r>
  <r>
    <x v="35"/>
    <x v="12"/>
    <m/>
    <n v="1899"/>
    <n v="111853"/>
    <s v="M"/>
    <s v="S110"/>
    <s v="EXPRESS"/>
    <s v="DW033394"/>
    <s v="GGN980C"/>
    <s v="RAMIREZ ARRIOLA JOSE GUADALUPE"/>
    <s v="RAV4"/>
    <x v="1"/>
    <d v="1899-12-30T12:30:00"/>
    <d v="1899-12-30T15:00:00"/>
    <s v="OMRG"/>
    <n v="2013"/>
  </r>
  <r>
    <x v="35"/>
    <x v="12"/>
    <m/>
    <n v="2849"/>
    <n v="111861"/>
    <s v="J"/>
    <s v="S50 / A+B"/>
    <s v="EXPRESS"/>
    <s v="H0175641"/>
    <s v="FY6031C"/>
    <s v="JUAREZ MANCERA OMAR"/>
    <s v="HILUX"/>
    <x v="0"/>
    <d v="1899-12-30T12:15:00"/>
    <d v="1899-12-30T18:00:00"/>
    <s v="OMRG / TDGR"/>
    <n v="2017"/>
  </r>
  <r>
    <x v="35"/>
    <x v="15"/>
    <m/>
    <n v="835.2"/>
    <n v="111873"/>
    <s v="I"/>
    <s v="DIAG. RESTIGO PRESION LLANTAS (NUEVAMENTE)"/>
    <m/>
    <s v="P3031556"/>
    <s v="SP"/>
    <s v="JIMENEZ MANDUJANO ANGELA"/>
    <s v="AVANZA"/>
    <x v="1"/>
    <d v="1899-12-30T12:45:00"/>
    <s v="DIAG"/>
    <s v="FTP"/>
    <n v="2023"/>
  </r>
  <r>
    <x v="35"/>
    <x v="20"/>
    <m/>
    <n v="2563.6"/>
    <n v="111904"/>
    <s v="M"/>
    <s v="CAMBIO BALATAS DELAN (COSTO EMPLEADO TOYOTA)"/>
    <m/>
    <s v="H1051473"/>
    <s v="GNU517D"/>
    <s v="MENDOZA MOYA MARIA ISABEL"/>
    <s v="YARIS"/>
    <x v="0"/>
    <d v="1899-12-30T14:15:00"/>
    <d v="1899-12-30T17:45:00"/>
    <s v="AC"/>
    <n v="2017"/>
  </r>
  <r>
    <x v="35"/>
    <x v="13"/>
    <m/>
    <n v="1670.4"/>
    <n v="111864"/>
    <s v="K"/>
    <s v="DIAG. PROBLEM ENCENDIDO / DIAG. SISTEMA ANTIROBO ACTIVADO BLOUQEA EL PASO DE GASOLINA"/>
    <m/>
    <n v="71150371"/>
    <s v="GLZ157C"/>
    <s v="LUNA PEREZ JUAN CARLOS"/>
    <s v="YARIS"/>
    <x v="2"/>
    <d v="1899-12-30T15:00:00"/>
    <s v="DIAG"/>
    <s v="GALC"/>
    <n v="2007"/>
  </r>
  <r>
    <x v="35"/>
    <x v="21"/>
    <m/>
    <n v="0"/>
    <n v="111906"/>
    <s v="I"/>
    <s v="INST. 20TA03"/>
    <s v="CAMPAÑA"/>
    <s v="EP067146"/>
    <s v="GTU9966"/>
    <s v="AUTOBUSES URVIABUS S.A DE C.V."/>
    <s v="COROLLA"/>
    <x v="2"/>
    <d v="1899-12-30T15:00:00"/>
    <d v="1899-12-30T18:15:00"/>
    <s v="CSN"/>
    <n v="2014"/>
  </r>
  <r>
    <x v="35"/>
    <x v="21"/>
    <m/>
    <n v="1899"/>
    <n v="111911"/>
    <s v="J"/>
    <s v="S10"/>
    <m/>
    <s v="PT027899"/>
    <s v="SP"/>
    <s v="START BANREGIO, S.A DE CV SOFOM E.R. BGF"/>
    <s v="TACOMA"/>
    <x v="1"/>
    <d v="1899-12-30T15:15:00"/>
    <d v="1899-12-30T18:00:00"/>
    <s v="CAAA"/>
    <n v="2023"/>
  </r>
  <r>
    <x v="36"/>
    <x v="38"/>
    <m/>
    <n v="1899"/>
    <n v="111800"/>
    <s v="J"/>
    <s v="S110"/>
    <m/>
    <s v="HY162377"/>
    <s v="GMD214D"/>
    <s v="ASESORIA CONSTRUCTIVA Y DE SERVICIOS SA DE"/>
    <s v="YARIS R"/>
    <x v="0"/>
    <d v="1899-12-30T08:30:00"/>
    <d v="1899-12-30T10:30:00"/>
    <s v="AC"/>
    <n v="2017"/>
  </r>
  <r>
    <x v="36"/>
    <x v="0"/>
    <m/>
    <n v="1899"/>
    <n v="111838"/>
    <s v="J"/>
    <s v="S110"/>
    <s v="EXPRESS"/>
    <s v="6C658945"/>
    <s v="RAM378A"/>
    <s v="MOLINO DEL RIO JUAN CARLOS"/>
    <s v="COROLLA"/>
    <x v="1"/>
    <d v="1899-12-30T08:30:00"/>
    <d v="1899-12-30T11:00:00"/>
    <s v="OMRG"/>
    <n v="2006"/>
  </r>
  <r>
    <x v="36"/>
    <x v="1"/>
    <m/>
    <n v="1899"/>
    <n v="111894"/>
    <s v="J"/>
    <s v="S50"/>
    <m/>
    <s v="LP019977"/>
    <s v="GLA425D"/>
    <s v="SUPER DIESEL DE CELAYA SA DE CV"/>
    <s v="COROLLA"/>
    <x v="2"/>
    <d v="1899-12-30T09:00:00"/>
    <d v="1899-12-30T12:00:00"/>
    <s v="TDGR"/>
    <n v="2020"/>
  </r>
  <r>
    <x v="36"/>
    <x v="1"/>
    <m/>
    <n v="2849"/>
    <n v="111912"/>
    <s v="M"/>
    <s v="S50 / A Y B (V. C.)"/>
    <m/>
    <s v="K1144472"/>
    <s v="GWF671C"/>
    <s v="GRUPO SSC S.A. DE C.V."/>
    <s v="YARIS"/>
    <x v="1"/>
    <d v="1899-12-30T08:30:00"/>
    <d v="1899-12-30T11:45:00"/>
    <s v="CAAA / TDGR"/>
    <n v="2019"/>
  </r>
  <r>
    <x v="36"/>
    <x v="2"/>
    <m/>
    <n v="1899"/>
    <n v="111761"/>
    <s v="M"/>
    <s v="S310"/>
    <s v="EXPRESS"/>
    <s v="K6197998"/>
    <s v="20RB4G"/>
    <s v="AUTOTRANSPORTES SAN JOSE ITURBIDE QUERETAR"/>
    <s v="DHIACE"/>
    <x v="0"/>
    <d v="1899-12-30T09:45:00"/>
    <d v="1899-12-30T11:45:00"/>
    <s v="OMRG"/>
    <n v="2019"/>
  </r>
  <r>
    <x v="36"/>
    <x v="2"/>
    <m/>
    <n v="5140"/>
    <n v="111859"/>
    <s v="I"/>
    <s v="S100"/>
    <s v="EXPRESS"/>
    <s v="H3024376"/>
    <s v="66L760"/>
    <s v="ARAUJO ZUÑIGA IRMA"/>
    <s v="PRIUS16-"/>
    <x v="2"/>
    <d v="1899-12-30T09:15:00"/>
    <d v="1899-12-30T12:30:00"/>
    <s v="OMRG"/>
    <n v="2017"/>
  </r>
  <r>
    <x v="36"/>
    <x v="2"/>
    <m/>
    <n v="3260"/>
    <n v="111940"/>
    <s v="J"/>
    <s v="S180 / INST. BUJES BARRA ESTABILIZADORA"/>
    <m/>
    <s v="FM170149"/>
    <s v="GF5219B"/>
    <s v="COMERCIALIZADORA AGRICOLA Y PECUARIA DEL C"/>
    <s v="STACOMA"/>
    <x v="1"/>
    <d v="1899-12-30T08:45:00"/>
    <d v="1899-12-30T11:00:00"/>
    <s v="GALC"/>
    <n v="2015"/>
  </r>
  <r>
    <x v="36"/>
    <x v="8"/>
    <m/>
    <n v="835.2"/>
    <n v="111847"/>
    <s v="K"/>
    <s v="DIAG. CARGADOR INALAMBRICO NO CARGA / DIAG. NO CIERRAN PUERTAS LATERALES"/>
    <m/>
    <s v="NS097896"/>
    <s v="68L006"/>
    <s v="GUTIERREZ IGLESIAS KARINA"/>
    <s v="SIENNA HV"/>
    <x v="0"/>
    <d v="1899-12-30T09:00:00"/>
    <s v="DIAG"/>
    <s v="FTP / JOAM"/>
    <n v="2022"/>
  </r>
  <r>
    <x v="36"/>
    <x v="8"/>
    <m/>
    <n v="3260"/>
    <n v="111923"/>
    <s v="M"/>
    <s v="S260"/>
    <m/>
    <s v="H6172654"/>
    <s v="15RB8U"/>
    <s v="TURISMOS PEJO TUR SA DE CV"/>
    <s v="HIACE"/>
    <x v="1"/>
    <d v="1899-12-30T09:15:00"/>
    <d v="1899-12-30T12:45:00"/>
    <s v="CAAA"/>
    <n v="2017"/>
  </r>
  <r>
    <x v="36"/>
    <x v="3"/>
    <m/>
    <n v="6599"/>
    <n v="111815"/>
    <s v="I"/>
    <s v="S80"/>
    <m/>
    <s v="J1122164"/>
    <s v="GVX011D"/>
    <s v="POWERTRONICS SA DE CV"/>
    <s v="YARIS"/>
    <x v="1"/>
    <d v="1899-12-30T09:15:00"/>
    <d v="1899-12-30T12:00:00"/>
    <s v="AC"/>
    <n v="2018"/>
  </r>
  <r>
    <x v="36"/>
    <x v="3"/>
    <m/>
    <n v="835.2"/>
    <n v="111854"/>
    <s v="I"/>
    <s v="DIAG.  RUIDO EN DIRECCION / INST. DE PIEZA SUELTA EN CAJUELA"/>
    <m/>
    <s v="N1253942"/>
    <s v="ABC1234"/>
    <s v="VERA HERNANDEZ JUAN CARLOS"/>
    <s v="YARIS"/>
    <x v="0"/>
    <d v="1899-12-30T10:45:00"/>
    <s v="DIAG"/>
    <s v="GALC / JOAM"/>
    <n v="2022"/>
  </r>
  <r>
    <x v="36"/>
    <x v="3"/>
    <m/>
    <n v="1899"/>
    <n v="111883"/>
    <s v="K"/>
    <s v="S90"/>
    <s v="EXPRESS"/>
    <s v="H3571050"/>
    <s v="N72AVH"/>
    <s v="CASTILLO GUERRERO ALEJANDRO"/>
    <s v="PRIUS16-"/>
    <x v="2"/>
    <d v="1899-12-30T09:45:00"/>
    <d v="1899-12-30T14:45:00"/>
    <s v="OMRG"/>
    <n v="2017"/>
  </r>
  <r>
    <x v="36"/>
    <x v="4"/>
    <m/>
    <n v="0"/>
    <s v="G-142252"/>
    <s v="K"/>
    <s v="G0P (CTE. FIRMARÁ UNA CARTA RESPONSIVA PARA APLICAR SCC CON TESTIGOS ENCENDIDOS)"/>
    <s v="CAMPAÑA"/>
    <s v="9C028762"/>
    <s v="SP"/>
    <s v="GODINEZ HERNANDEZ JOSE"/>
    <s v="COROLLA"/>
    <x v="1"/>
    <d v="1899-12-30T09:45:00"/>
    <d v="1899-12-30T14:00:00"/>
    <s v="CSN"/>
    <n v="2007"/>
  </r>
  <r>
    <x v="36"/>
    <x v="4"/>
    <m/>
    <n v="5330"/>
    <n v="111905"/>
    <s v="I"/>
    <s v="S40"/>
    <m/>
    <s v="MK018090"/>
    <s v="GGF628E"/>
    <s v="MONTES ARCEGA JUAN MANUEL"/>
    <s v="AVANZA"/>
    <x v="2"/>
    <d v="1899-12-30T09:45:00"/>
    <d v="1899-12-30T13:00:00"/>
    <s v="CAAA"/>
    <n v="2021"/>
  </r>
  <r>
    <x v="36"/>
    <x v="4"/>
    <m/>
    <n v="6280"/>
    <n v="111937"/>
    <s v="J"/>
    <s v="S120 / A Y B"/>
    <s v="EXPRESS"/>
    <s v="N1323947"/>
    <s v="GN5181C"/>
    <s v="EXPRESS MILAC S.A. DE C.V."/>
    <s v="HILUX"/>
    <x v="0"/>
    <d v="1899-12-30T10:15:00"/>
    <d v="1899-12-30T13:00:00"/>
    <s v="OMRG / TDGR"/>
    <n v="2022"/>
  </r>
  <r>
    <x v="36"/>
    <x v="5"/>
    <m/>
    <n v="3260"/>
    <n v="111896"/>
    <s v="K"/>
    <s v="S20"/>
    <s v="EXPRESS"/>
    <s v="NT059926"/>
    <s v="GB1648D"/>
    <s v="PRISMAPACK SA DE CV"/>
    <s v="TACOMA"/>
    <x v="0"/>
    <d v="1899-12-30T11:00:00"/>
    <d v="1899-12-30T14:45:00"/>
    <s v="OMRG"/>
    <n v="2022"/>
  </r>
  <r>
    <x v="36"/>
    <x v="5"/>
    <m/>
    <n v="1899"/>
    <n v="111945"/>
    <s v="M"/>
    <s v="S150"/>
    <s v="EXPRESS"/>
    <s v="D0099604"/>
    <s v="GE0794B"/>
    <s v="HERSA DEL BAJIO S. DE R.L DE C.V"/>
    <s v="HILUX"/>
    <x v="1"/>
    <d v="1899-12-30T11:30:00"/>
    <d v="1899-12-30T14:00:00"/>
    <s v="OMRG"/>
    <n v="2013"/>
  </r>
  <r>
    <x v="36"/>
    <x v="6"/>
    <m/>
    <n v="6599"/>
    <n v="111876"/>
    <s v="M"/>
    <s v="S160"/>
    <s v="EXPRESS"/>
    <s v="H0250043"/>
    <s v="GR53490"/>
    <s v="VALADEZ TOVAR J. ROSARIO"/>
    <s v="HILUX"/>
    <x v="1"/>
    <d v="1899-12-30T11:45:00"/>
    <d v="1899-12-30T13:00:00"/>
    <s v="OMRG"/>
    <n v="2017"/>
  </r>
  <r>
    <x v="36"/>
    <x v="6"/>
    <m/>
    <n v="0"/>
    <n v="111919"/>
    <s v="M"/>
    <s v="DPOK: INST 2 LLANTAS / REEMP. BALATAS TRASERAS Y DELANTERAS / INST. CUBRE POLVO DE FLECHA / PURGADO DE FRENOS / A Y B"/>
    <m/>
    <s v="KS334968"/>
    <s v="GMJ082D"/>
    <s v="MUNICIPIO DE APASEO EL GRANDE GUANAJUATO"/>
    <s v="HIGHLANDER"/>
    <x v="0"/>
    <d v="1899-12-30T11:00:00"/>
    <d v="1899-12-30T18:00:00"/>
    <s v="AC"/>
    <n v="2019"/>
  </r>
  <r>
    <x v="36"/>
    <x v="6"/>
    <m/>
    <n v="835.2"/>
    <n v="111811"/>
    <s v="K"/>
    <s v="DIAG. BALATAS TRASERAS Y DELANTERAS"/>
    <m/>
    <s v="MU014843"/>
    <s v="66L973"/>
    <s v="CONTROLADORA MABE"/>
    <s v="RAV4 HV"/>
    <x v="2"/>
    <d v="1899-12-30T11:00:00"/>
    <s v="DIAG"/>
    <s v="FTP / JOAM"/>
    <n v="2021"/>
  </r>
  <r>
    <x v="36"/>
    <x v="31"/>
    <m/>
    <n v="0"/>
    <n v="111950"/>
    <s v="K"/>
    <s v="REINGRESO: REV. DE A Y B"/>
    <s v="REINGRESO"/>
    <s v="MU014843"/>
    <s v="66L973"/>
    <s v="CONTROLADORA MABE"/>
    <s v="RAV4 HV"/>
    <x v="2"/>
    <d v="1899-12-30T13:00:00"/>
    <d v="1899-12-30T17:00:00"/>
    <s v="TDGR"/>
    <n v="2021"/>
  </r>
  <r>
    <x v="36"/>
    <x v="10"/>
    <m/>
    <n v="1899"/>
    <n v="111921"/>
    <s v="J"/>
    <s v="S50"/>
    <m/>
    <s v="N3001488"/>
    <s v="GPL210E"/>
    <s v="NOYOLA RAMIREZ MARCO ANTONIO"/>
    <s v="AVANZA"/>
    <x v="0"/>
    <d v="1899-12-30T11:30:00"/>
    <d v="1899-12-30T14:00:00"/>
    <s v="CAAA"/>
    <n v="2022"/>
  </r>
  <r>
    <x v="36"/>
    <x v="10"/>
    <m/>
    <n v="1899"/>
    <n v="111924"/>
    <s v="M"/>
    <s v="S30"/>
    <s v="EXPRESS"/>
    <s v="N3167769"/>
    <s v="68L193"/>
    <s v="HERNANDEZ MARTINEZ JOSE LUIS"/>
    <s v="PRIUS16-"/>
    <x v="1"/>
    <d v="1899-12-30T12:45:00"/>
    <d v="1899-12-30T15:30:00"/>
    <s v="OMRG"/>
    <n v="2022"/>
  </r>
  <r>
    <x v="36"/>
    <x v="10"/>
    <m/>
    <n v="1899"/>
    <n v="111948"/>
    <s v="I"/>
    <s v="S150"/>
    <s v="EXPRESS"/>
    <s v="GK004388"/>
    <s v="UKE373J"/>
    <s v="MARTINEZ FLORES ENRIQUE"/>
    <s v="AVANZA"/>
    <x v="2"/>
    <d v="1899-12-30T13:00:00"/>
    <d v="1899-12-30T17:00:00"/>
    <s v="OMRG"/>
    <n v="2016"/>
  </r>
  <r>
    <x v="36"/>
    <x v="11"/>
    <m/>
    <n v="3260"/>
    <n v="111925"/>
    <s v="I"/>
    <s v="S140"/>
    <m/>
    <s v="FP340060"/>
    <s v="GVP381B"/>
    <s v="ARRIAGA RIVERA GUILLERMO ANDRES"/>
    <s v="COROLLA"/>
    <x v="2"/>
    <d v="1899-12-30T12:00:00"/>
    <d v="1899-12-30T14:45:00"/>
    <s v="CSN"/>
    <n v="2015"/>
  </r>
  <r>
    <x v="36"/>
    <x v="11"/>
    <m/>
    <n v="2849"/>
    <n v="111941"/>
    <s v="J"/>
    <s v="S50 / A Y B"/>
    <m/>
    <s v="H0175641"/>
    <s v="FY6031C"/>
    <s v="JUAREZ MANCERA OMAR"/>
    <s v="HILUX"/>
    <x v="0"/>
    <d v="1899-12-30T12:00:00"/>
    <d v="1899-12-30T16:00:00"/>
    <s v="CAAA / CSN"/>
    <n v="2017"/>
  </r>
  <r>
    <x v="36"/>
    <x v="12"/>
    <m/>
    <n v="3260"/>
    <n v="111942"/>
    <s v="I"/>
    <s v="S20"/>
    <m/>
    <s v="N3168223"/>
    <s v="68L225"/>
    <s v="RIOS CUEVAS ALFREDO"/>
    <s v="PRIUS16-"/>
    <x v="0"/>
    <d v="1899-12-30T12:45:00"/>
    <d v="1899-12-30T16:45:00"/>
    <s v="CAAA"/>
    <n v="2022"/>
  </r>
  <r>
    <x v="36"/>
    <x v="12"/>
    <m/>
    <n v="3260"/>
    <n v="111952"/>
    <s v="M"/>
    <s v="S180 (CANALIZAR A H Y P PARA COTIZACIÓN DE PINTURA)"/>
    <s v="EXPRESS"/>
    <s v="FU914788"/>
    <s v="GGJ112D"/>
    <s v="MUBEA DE MEXICO S DE RL DE CV"/>
    <s v="CAMRY"/>
    <x v="2"/>
    <d v="1899-12-30T13:30:00"/>
    <d v="1899-12-30T17:30:00"/>
    <s v="OMRG"/>
    <n v="2015"/>
  </r>
  <r>
    <x v="36"/>
    <x v="15"/>
    <m/>
    <n v="835.2"/>
    <n v="111877"/>
    <s v="J"/>
    <s v="DIAG. RUIDO EN PARTE DELANTERA DE LA UNIDAD (BUJÍA MOJADA)"/>
    <m/>
    <s v="F0126428"/>
    <s v="GU8512A"/>
    <s v="SEMILLAS CORREA MEXICANA SA DE CV"/>
    <s v="HILUX"/>
    <x v="1"/>
    <d v="1899-12-30T13:00:00"/>
    <s v="DIAG"/>
    <s v="FTP / JOAM"/>
    <n v="2015"/>
  </r>
  <r>
    <x v="36"/>
    <x v="7"/>
    <m/>
    <n v="0"/>
    <n v="111874"/>
    <s v="J"/>
    <s v="REV. A Y B SOLICITADO POR GAC"/>
    <s v="REINGRESO"/>
    <s v="LS071317"/>
    <s v="GJG935D"/>
    <s v="LOPEZ SANCHEZ JAVIER GUADALUPE"/>
    <s v="SIENNA"/>
    <x v="1"/>
    <d v="1899-12-30T15:00:00"/>
    <d v="1899-12-30T18:00:00"/>
    <s v="TDGR"/>
    <n v="2020"/>
  </r>
  <r>
    <x v="36"/>
    <x v="20"/>
    <m/>
    <n v="3260"/>
    <n v="111931"/>
    <s v="I"/>
    <s v="S60"/>
    <s v="EXPRESS"/>
    <s v="M1143544"/>
    <s v="66L767"/>
    <s v="RODRIGUEZ MOYA JESUS"/>
    <s v="PRIUS C"/>
    <x v="0"/>
    <d v="1899-12-30T14:30:00"/>
    <d v="1899-12-30T17:30:00"/>
    <s v="OMRG"/>
    <n v="2021"/>
  </r>
  <r>
    <x v="36"/>
    <x v="13"/>
    <m/>
    <n v="835.2"/>
    <n v="111932"/>
    <s v="K"/>
    <s v="DIAG. RUIDO EN FRENOS"/>
    <m/>
    <s v="AS028554"/>
    <s v="GUF823E"/>
    <s v="CORDERO VALES MIMI"/>
    <s v="SEQUOIA"/>
    <x v="2"/>
    <d v="1899-12-30T16:00:00"/>
    <d v="1899-12-30T18:00:00"/>
    <s v="FTP"/>
    <n v="2010"/>
  </r>
  <r>
    <x v="36"/>
    <x v="21"/>
    <m/>
    <n v="835.2"/>
    <n v="111943"/>
    <s v="M"/>
    <s v="DIAG. TESTIGO ENSENDIDO (SENSOR DE OXIGENO) (SE PUEDE ENTREGAR AL DÍA SIGUIENTE)"/>
    <m/>
    <s v="7S078888"/>
    <s v="SP"/>
    <s v="VAZQUEZ GARCIA GERARDO"/>
    <s v="SIENNA"/>
    <x v="2"/>
    <d v="1899-12-30T16:00:00"/>
    <s v="SE QUEDA"/>
    <s v="FTP / JOAM"/>
    <n v="2007"/>
  </r>
  <r>
    <x v="37"/>
    <x v="38"/>
    <m/>
    <n v="1899"/>
    <n v="111929"/>
    <s v="J"/>
    <s v="S70"/>
    <m/>
    <s v="FP275088"/>
    <s v="GJF722C"/>
    <s v="MORALES AGUIRRE JOSE JUAN"/>
    <s v="COROLLA"/>
    <x v="1"/>
    <d v="1899-12-30T08:00:00"/>
    <d v="1899-12-30T11:00:00"/>
    <s v="FTP"/>
    <n v="2015"/>
  </r>
  <r>
    <x v="37"/>
    <x v="0"/>
    <m/>
    <n v="3260"/>
    <n v="110731"/>
    <s v="I"/>
    <s v="S60 (REVISAR QUÉ TOLVA INFERIOR REQUIERE REEMPLAZO)"/>
    <m/>
    <s v="K3089949"/>
    <s v="66L810"/>
    <s v="BUCIO AVILA RUBEN DARIO"/>
    <s v="PRIUS16-"/>
    <x v="2"/>
    <d v="1899-12-30T08:30:00"/>
    <d v="1899-12-30T11:00:00"/>
    <s v="AC"/>
    <n v="2019"/>
  </r>
  <r>
    <x v="37"/>
    <x v="0"/>
    <m/>
    <n v="1899"/>
    <n v="111834"/>
    <s v="I"/>
    <s v="S330"/>
    <s v="EXPRESS"/>
    <s v="BM068466"/>
    <s v="NJ2851A"/>
    <s v="ARCOS GARCIA GASPAR"/>
    <s v="TACOMA"/>
    <x v="0"/>
    <d v="1899-12-30T08:30:00"/>
    <d v="1899-12-30T11:00:00"/>
    <s v="OMRG"/>
    <n v="2011"/>
  </r>
  <r>
    <x v="37"/>
    <x v="0"/>
    <m/>
    <n v="1899"/>
    <n v="111936"/>
    <s v="K"/>
    <s v="S130"/>
    <m/>
    <s v="GS699836"/>
    <s v="GVW315E"/>
    <s v="NIETO NAVARRETE MIGUEL"/>
    <s v="SIENNA"/>
    <x v="1"/>
    <d v="1899-12-30T08:15:00"/>
    <d v="1899-12-30T11:00:00"/>
    <s v="CAAA"/>
    <n v="2016"/>
  </r>
  <r>
    <x v="37"/>
    <x v="1"/>
    <m/>
    <n v="3260"/>
    <n v="111920"/>
    <s v="J"/>
    <s v="S260"/>
    <m/>
    <s v="J1087497"/>
    <s v="GS9645C"/>
    <s v="PREMIER SEEDS MEXICANA S.A. DE C.V."/>
    <s v="HILUXD"/>
    <x v="0"/>
    <d v="1899-12-30T08:30:00"/>
    <d v="1899-12-30T12:00:00"/>
    <s v="GALC"/>
    <n v="2018"/>
  </r>
  <r>
    <x v="37"/>
    <x v="1"/>
    <m/>
    <n v="4210"/>
    <n v="111965"/>
    <s v="K"/>
    <s v="S20 / A Y B"/>
    <m/>
    <s v="NU588521"/>
    <s v="68L304"/>
    <s v="LAS 5 ESTACIONES, S.P.R. DE R.L."/>
    <s v="CAMRY HV"/>
    <x v="2"/>
    <d v="1899-12-30T08:30:00"/>
    <d v="1899-12-30T12:00:00"/>
    <s v="FTP / AC"/>
    <n v="2022"/>
  </r>
  <r>
    <x v="37"/>
    <x v="2"/>
    <m/>
    <n v="1899"/>
    <n v="111762"/>
    <s v="M"/>
    <s v="S330"/>
    <s v="EXPRESS"/>
    <s v="K6203495"/>
    <s v="72RB7L"/>
    <s v="AUTOTRANSPORTES SAN JOSE ITURBIDE QUERET"/>
    <s v="DHIACE"/>
    <x v="1"/>
    <d v="1899-12-30T08:45:00"/>
    <d v="1899-12-30T12:00:00"/>
    <s v="OMRG"/>
    <n v="2019"/>
  </r>
  <r>
    <x v="37"/>
    <x v="2"/>
    <m/>
    <n v="1899"/>
    <n v="111826"/>
    <s v="J"/>
    <s v="S310"/>
    <s v="EXPRESS"/>
    <s v="7S017338"/>
    <s v="GMD376D"/>
    <s v="LEMAIRE BORJA MARIA ESTELA IVONNE"/>
    <s v="SIENNA"/>
    <x v="2"/>
    <d v="1899-12-30T09:15:00"/>
    <d v="1899-12-30T12:00:00"/>
    <s v="OMRG"/>
    <n v="2007"/>
  </r>
  <r>
    <x v="37"/>
    <x v="2"/>
    <m/>
    <n v="835.2"/>
    <n v="111863"/>
    <s v="K"/>
    <s v="DIAG. RUIDO EN LLANTAS DELANTERAS"/>
    <m/>
    <s v="JP788133"/>
    <s v="GUX131B"/>
    <s v="YAÑEZ GRANADOS VICTOR MANUEL"/>
    <s v="COROLLA"/>
    <x v="0"/>
    <d v="1899-12-30T09:30:00"/>
    <d v="1899-12-30T12:00:00"/>
    <s v="FTP / JOAM"/>
    <n v="2018"/>
  </r>
  <r>
    <x v="37"/>
    <x v="8"/>
    <m/>
    <n v="1899"/>
    <n v="111922"/>
    <s v="J"/>
    <s v="S70"/>
    <m/>
    <s v="LK010740"/>
    <s v="GGE534D"/>
    <s v="CORTES PANIAGUA MARCELA BERENICE"/>
    <s v="AVANZA"/>
    <x v="1"/>
    <d v="1899-12-30T09:30:00"/>
    <d v="1899-12-30T12:00:00"/>
    <s v="GALC"/>
    <n v="2020"/>
  </r>
  <r>
    <x v="37"/>
    <x v="8"/>
    <m/>
    <n v="2849"/>
    <n v="111930"/>
    <s v="K"/>
    <s v="S30 / A Y B"/>
    <m/>
    <s v="NT013420"/>
    <s v="GL2231C"/>
    <s v="GARCIA RIOS JORGE"/>
    <s v="TACOMA"/>
    <x v="2"/>
    <d v="1899-12-30T09:30:00"/>
    <d v="1899-12-30T12:00:00"/>
    <s v="AC"/>
    <n v="2022"/>
  </r>
  <r>
    <x v="37"/>
    <x v="3"/>
    <m/>
    <n v="5140"/>
    <n v="111741"/>
    <s v="J"/>
    <s v="S100"/>
    <s v="EXPRESS"/>
    <s v="HS191197"/>
    <s v="GRW437D"/>
    <s v="HORTI-PLANTAS INVERNADERO S.P.R. DE R.L"/>
    <s v="HIGHLANDER"/>
    <x v="0"/>
    <d v="1899-12-30T09:45:00"/>
    <d v="1899-12-30T12:00:00"/>
    <s v="OMRG"/>
    <n v="2017"/>
  </r>
  <r>
    <x v="37"/>
    <x v="3"/>
    <m/>
    <n v="6599"/>
    <n v="111909"/>
    <s v="I"/>
    <s v="S240"/>
    <m/>
    <s v="J0179068"/>
    <s v="GH6390C"/>
    <s v="AGROSERVICIOS NIETO"/>
    <s v="HILUX"/>
    <x v="1"/>
    <d v="1899-12-30T09:15:00"/>
    <d v="1899-12-30T12:00:00"/>
    <s v="CAAA"/>
    <n v="2018"/>
  </r>
  <r>
    <x v="37"/>
    <x v="4"/>
    <m/>
    <n v="1899"/>
    <n v="111957"/>
    <s v="K"/>
    <s v="S30"/>
    <s v="EXPRESS"/>
    <s v="M1320399"/>
    <s v="GR7119C"/>
    <s v="SOLUCIONES EN HORTICULTURA SPR DE RL"/>
    <s v="HILUX"/>
    <x v="2"/>
    <d v="1899-12-30T10:30:00"/>
    <d v="1899-12-30T14:00:00"/>
    <s v="OMRG"/>
    <n v="2021"/>
  </r>
  <r>
    <x v="37"/>
    <x v="4"/>
    <m/>
    <n v="1899"/>
    <n v="111971"/>
    <s v="J"/>
    <s v="S30"/>
    <m/>
    <s v="NP272171"/>
    <s v="GYL553D"/>
    <s v="TROPPER S.A.P.I DE C.V."/>
    <s v="COROLLA"/>
    <x v="0"/>
    <d v="1899-12-30T10:15:00"/>
    <d v="1899-12-30T15:00:00"/>
    <s v="GALC"/>
    <n v="2022"/>
  </r>
  <r>
    <x v="37"/>
    <x v="5"/>
    <m/>
    <n v="2849"/>
    <n v="111926"/>
    <s v="K"/>
    <s v="S30 / A Y B"/>
    <s v="EXPRESS"/>
    <s v="N1328139"/>
    <s v="GB6150D"/>
    <s v="FLETES Y FORRAJES S.A. DE C.V."/>
    <s v="HILUX"/>
    <x v="2"/>
    <d v="1899-12-30T10:45:00"/>
    <d v="1899-12-30T15:00:00"/>
    <s v="OMRG"/>
    <n v="2022"/>
  </r>
  <r>
    <x v="37"/>
    <x v="5"/>
    <m/>
    <n v="835.2"/>
    <n v="111987"/>
    <s v="J"/>
    <s v="DIAG. TESTIGO ENCENDIDO (ENFRIAMIENTO DE SISTEMA HV)"/>
    <m/>
    <s v="KU510973"/>
    <s v="68L493"/>
    <s v="CASTRO RAMIREZ MARIO"/>
    <s v="CAMRY HV"/>
    <x v="0"/>
    <d v="1899-12-30T12:00:00"/>
    <s v="DIAG"/>
    <s v="FTP / JOAM"/>
    <n v="2019"/>
  </r>
  <r>
    <x v="37"/>
    <x v="26"/>
    <m/>
    <n v="3260"/>
    <n v="111927"/>
    <s v="J"/>
    <s v="S60 (CTE. LLEGA A LAS 10 AM)"/>
    <s v="MOVIL SMA"/>
    <s v="MK010459"/>
    <s v="JTF6750"/>
    <s v="GRUPO MIRASOL DE OCCIDENTE SA DE CV"/>
    <s v="AVANZA"/>
    <x v="1"/>
    <s v="MOV"/>
    <s v="SMA"/>
    <s v="CSN"/>
    <n v="2021"/>
  </r>
  <r>
    <x v="37"/>
    <x v="6"/>
    <m/>
    <n v="835.2"/>
    <n v="111939"/>
    <s v="K"/>
    <s v="DIAG. RUIDO EN MOTOR"/>
    <m/>
    <s v="EP047647"/>
    <s v="GNJ209D"/>
    <s v="GARCIA VENEGAS TRINIDAD"/>
    <s v="COROLLA"/>
    <x v="2"/>
    <d v="1899-12-30T11:00:00"/>
    <d v="1899-12-30T14:00:00"/>
    <s v="GALC / JOAM"/>
    <n v="2014"/>
  </r>
  <r>
    <x v="37"/>
    <x v="6"/>
    <m/>
    <n v="6599"/>
    <n v="111958"/>
    <s v="J"/>
    <s v="S240"/>
    <s v="EXPRESS"/>
    <s v="DC044727"/>
    <s v="GTN328C"/>
    <s v="INTAGRI S.C."/>
    <s v="COROLLA"/>
    <x v="0"/>
    <d v="1899-12-30T11:00:00"/>
    <d v="1899-12-30T15:00:00"/>
    <s v="OMRG"/>
    <n v="2013"/>
  </r>
  <r>
    <x v="37"/>
    <x v="31"/>
    <m/>
    <n v="1899"/>
    <n v="111967"/>
    <s v="J"/>
    <s v="S30 (LLEGA 10:30 AM)"/>
    <s v="MOVIL SMA"/>
    <s v="NS105314"/>
    <s v="68L449"/>
    <s v="REYES GALINDO MARIANA"/>
    <s v="SIENNA HV"/>
    <x v="1"/>
    <s v="MOV"/>
    <s v="SMA"/>
    <s v="CSN"/>
    <n v="2022"/>
  </r>
  <r>
    <x v="37"/>
    <x v="10"/>
    <m/>
    <n v="3260"/>
    <n v="111858"/>
    <s v="M"/>
    <s v="S20"/>
    <s v="MOVIL SMA"/>
    <s v="NS095235"/>
    <s v="68L034"/>
    <s v="DEANDA CADENA PATRICIA"/>
    <s v="SIENNA HV"/>
    <x v="1"/>
    <s v="MOV"/>
    <s v="SMA"/>
    <s v="CSN"/>
    <n v="2022"/>
  </r>
  <r>
    <x v="37"/>
    <x v="10"/>
    <m/>
    <n v="2849"/>
    <n v="111906"/>
    <s v="I"/>
    <s v="S70 / A Y B"/>
    <m/>
    <s v="H1034730"/>
    <s v="GYX766B"/>
    <s v="FLORES PLATAS GABRIELA LETICIA"/>
    <s v="YARIS"/>
    <x v="2"/>
    <d v="1899-12-30T11:30:00"/>
    <d v="1899-12-30T17:00:00"/>
    <s v="FTP / CAAA"/>
    <n v="2017"/>
  </r>
  <r>
    <x v="37"/>
    <x v="10"/>
    <m/>
    <n v="3260"/>
    <n v="111985"/>
    <s v="K"/>
    <s v="S20"/>
    <m/>
    <s v="N1327343"/>
    <s v="SV8153D"/>
    <s v="GARZON SALDAÑA NATALIO"/>
    <s v="HILUX"/>
    <x v="0"/>
    <d v="1899-12-30T12:00:00"/>
    <d v="1899-12-30T16:00:00"/>
    <s v="AC"/>
    <n v="2022"/>
  </r>
  <r>
    <x v="37"/>
    <x v="11"/>
    <m/>
    <n v="1899"/>
    <n v="111900"/>
    <s v="I"/>
    <s v="S170"/>
    <m/>
    <s v="ES030511"/>
    <s v="GVT035D"/>
    <s v="CALDERON SOTO WENDY JASMIN"/>
    <s v="HIGHLANDER"/>
    <x v="2"/>
    <d v="1899-12-30T12:00:00"/>
    <d v="1899-12-30T17:00:00"/>
    <s v="AC"/>
    <n v="2014"/>
  </r>
  <r>
    <x v="37"/>
    <x v="11"/>
    <m/>
    <n v="1899"/>
    <n v="111964"/>
    <s v="K"/>
    <s v="S30"/>
    <s v="MOVIL SMA"/>
    <s v="KS346121"/>
    <s v="GRN712C"/>
    <s v="SIDERA VISUS SA DE CV"/>
    <s v="HIGHLANDER"/>
    <x v="1"/>
    <s v="MOV"/>
    <s v="SMA"/>
    <s v="CSN"/>
    <n v="2019"/>
  </r>
  <r>
    <x v="37"/>
    <x v="11"/>
    <m/>
    <n v="1899"/>
    <n v="111969"/>
    <s v="M"/>
    <s v="S110 (CON ACEITE SINTETICO)"/>
    <s v="EXPRESS"/>
    <s v="GP469023"/>
    <s v="GWW678B"/>
    <s v="GALLAGA SERRATO PABLO"/>
    <s v="COROLLA"/>
    <x v="0"/>
    <d v="1899-12-30T11:45:00"/>
    <d v="1899-12-30T17:00:00"/>
    <s v="OMRG"/>
    <n v="2016"/>
  </r>
  <r>
    <x v="37"/>
    <x v="12"/>
    <m/>
    <n v="1899"/>
    <n v="111966"/>
    <s v="K"/>
    <s v="S70"/>
    <s v="MOVIL SMA"/>
    <s v="K1404771"/>
    <s v="GNN0101"/>
    <s v="SIDERA VISUS SA DE CV"/>
    <s v="HILUX"/>
    <x v="1"/>
    <s v="MOV"/>
    <s v="SMA"/>
    <s v="CSN"/>
    <n v="2019"/>
  </r>
  <r>
    <x v="37"/>
    <x v="12"/>
    <m/>
    <n v="3260"/>
    <n v="111975"/>
    <s v="M"/>
    <s v="S20"/>
    <s v="EXPRESS"/>
    <s v="NJ028538"/>
    <s v="GNW180E"/>
    <s v="BARTOLO DE LA CRUZ PEDRO"/>
    <s v="RAIZE"/>
    <x v="0"/>
    <d v="1899-12-30T12:15:00"/>
    <d v="1899-12-30T16:00:00"/>
    <s v="OMRG"/>
    <n v="2022"/>
  </r>
  <r>
    <x v="37"/>
    <x v="15"/>
    <m/>
    <n v="7549"/>
    <n v="111978"/>
    <s v="I"/>
    <s v="S80 / A Y B"/>
    <s v="EXPRESS"/>
    <s v="N1418962"/>
    <s v="LF59854"/>
    <s v="MALTA TEXO DE MEXICO SA DE CV"/>
    <s v="HILUX"/>
    <x v="2"/>
    <d v="1899-12-30T12:45:00"/>
    <d v="1899-12-30T17:00:00"/>
    <s v="OMRG / CAAA"/>
    <n v="2022"/>
  </r>
  <r>
    <x v="38"/>
    <x v="0"/>
    <m/>
    <n v="6599"/>
    <n v="111809"/>
    <s v="M"/>
    <s v="S80"/>
    <s v="EXPRESS"/>
    <s v="HW684228"/>
    <s v="GJC459E"/>
    <s v="GASCA AVILA EDUARDO"/>
    <s v="RAV4"/>
    <x v="1"/>
    <d v="1899-12-30T08:30:00"/>
    <d v="1899-12-30T11:00:00"/>
    <s v="OMRG"/>
    <n v="2017"/>
  </r>
  <r>
    <x v="38"/>
    <x v="0"/>
    <m/>
    <n v="3260"/>
    <n v="111956"/>
    <s v="I"/>
    <s v="S20"/>
    <s v="EXPRESS"/>
    <s v="NJ036273"/>
    <s v="GRG703E"/>
    <s v="ABOYTES ESPINOSA MARCO TULIO"/>
    <s v="RAIZE"/>
    <x v="2"/>
    <d v="1899-12-30T08:30:00"/>
    <d v="1899-12-30T11:00:00"/>
    <s v="CEPE"/>
    <n v="2022"/>
  </r>
  <r>
    <x v="38"/>
    <x v="0"/>
    <m/>
    <n v="1899"/>
    <n v="111963"/>
    <s v="J"/>
    <s v="S210"/>
    <m/>
    <s v="L3801159"/>
    <s v="GH8748C"/>
    <s v="PREMIER SEEDS MEXICANA S.A. DE C.V."/>
    <s v="HILUXD"/>
    <x v="0"/>
    <d v="1899-12-30T08:15:00"/>
    <d v="1899-12-30T11:00:00"/>
    <s v="FTP"/>
    <n v="2020"/>
  </r>
  <r>
    <x v="38"/>
    <x v="1"/>
    <m/>
    <n v="3260"/>
    <n v="112026"/>
    <s v="J"/>
    <s v="S140"/>
    <m/>
    <s v="JP758084"/>
    <s v="GHZ640E"/>
    <s v="OBIEDO MA. BELEN"/>
    <s v="COROLLA"/>
    <x v="0"/>
    <d v="1899-12-30T09:00:00"/>
    <d v="1899-12-30T12:00:00"/>
    <s v="GALC"/>
    <n v="2018"/>
  </r>
  <r>
    <x v="38"/>
    <x v="1"/>
    <m/>
    <n v="1899"/>
    <n v="112027"/>
    <s v="I"/>
    <s v="S130"/>
    <m/>
    <s v="HK014596"/>
    <s v="002FVU"/>
    <s v="CERVANTES GOMEZ YOLANDA"/>
    <s v="AVANZA"/>
    <x v="1"/>
    <d v="1899-12-30T08:30:00"/>
    <d v="1899-12-30T11:00:00"/>
    <s v="AC"/>
    <n v="2017"/>
  </r>
  <r>
    <x v="38"/>
    <x v="2"/>
    <m/>
    <n v="0"/>
    <n v="111999"/>
    <s v="M"/>
    <s v="DPOK: REEMP. BALATAS DELANTERAS Y TRASERAS / BANDA ACC / GOMA TRASERA / HORQUILLAS / CUBREPOLVOS DE AMORT. / REEMP. FILTRO AIRE MOTOR / A Y B (S. A.) "/>
    <m/>
    <n v="82024816"/>
    <s v="GTW414C"/>
    <s v="ONNEN JANNET"/>
    <s v="HIGHLANDER"/>
    <x v="1"/>
    <d v="1899-12-30T09:00:00"/>
    <d v="1899-12-30T18:00:00"/>
    <s v="FTP"/>
    <n v="2008"/>
  </r>
  <r>
    <x v="38"/>
    <x v="2"/>
    <m/>
    <n v="1899"/>
    <n v="112016"/>
    <s v="K"/>
    <s v="S10"/>
    <s v="EXPRESS"/>
    <s v="P0003025"/>
    <s v="SP"/>
    <s v="TELLEZ ENCINAS JORGE"/>
    <s v="YARIS"/>
    <x v="0"/>
    <d v="1899-12-30T09:40:00"/>
    <d v="1899-12-30T12:00:00"/>
    <s v="CEPE"/>
    <n v="2023"/>
  </r>
  <r>
    <x v="38"/>
    <x v="8"/>
    <m/>
    <n v="1899"/>
    <n v="112015"/>
    <s v="K"/>
    <s v="S290"/>
    <s v="EXPRESS"/>
    <s v="MK016822"/>
    <s v="GGD812E"/>
    <s v="PSSL SEGURIDAD PRIVADA SA DE CV"/>
    <s v="AVANZA"/>
    <x v="2"/>
    <d v="1899-12-30T09:00:00"/>
    <d v="1899-12-30T12:00:00"/>
    <s v="CEPE"/>
    <n v="2021"/>
  </r>
  <r>
    <x v="38"/>
    <x v="3"/>
    <m/>
    <n v="2849"/>
    <n v="111888"/>
    <s v="I"/>
    <s v="S90 / A Y B"/>
    <m/>
    <s v="GK001591"/>
    <s v="GYF277B"/>
    <s v="QUINTANA RAMIREZ FRANCISCO JAVIER"/>
    <s v="AVANZA"/>
    <x v="1"/>
    <d v="1899-12-30T09:15:00"/>
    <d v="1899-12-30T12:00:00"/>
    <s v="AC / CAAA"/>
    <n v="2016"/>
  </r>
  <r>
    <x v="38"/>
    <x v="3"/>
    <m/>
    <n v="5140"/>
    <n v="111994"/>
    <s v="I"/>
    <s v="S100"/>
    <s v="EXPRESS"/>
    <s v="H3024376"/>
    <s v="66L760"/>
    <s v="ARAUJO ZUÑIGA IRMA"/>
    <s v="PRIUS16-"/>
    <x v="2"/>
    <d v="1899-12-30T09:15:00"/>
    <d v="1899-12-30T12:00:00"/>
    <s v="OMRG"/>
    <n v="2017"/>
  </r>
  <r>
    <x v="38"/>
    <x v="3"/>
    <m/>
    <n v="3260"/>
    <n v="112014"/>
    <s v="I"/>
    <s v="S20"/>
    <s v="EXPRESS"/>
    <s v="N3005600"/>
    <m/>
    <s v="ESPINOZA MORENO FERNANDA DALAY"/>
    <s v="AVANZA"/>
    <x v="0"/>
    <d v="1899-12-30T09:20:00"/>
    <d v="1899-12-30T12:00:00"/>
    <s v="CEPE"/>
    <n v="2022"/>
  </r>
  <r>
    <x v="38"/>
    <x v="4"/>
    <m/>
    <n v="835.2"/>
    <n v="111988"/>
    <s v="K"/>
    <s v="DIAG. TESTIGO ENCENDIDO (PRESIÓN DE LLANTAS)"/>
    <m/>
    <s v="KD004146"/>
    <s v="GLB115D"/>
    <s v="TOYOTETSU DE MEXICO SA DE CV"/>
    <s v="RAV419-"/>
    <x v="1"/>
    <d v="1899-12-30T10:00:00"/>
    <s v="DIAG"/>
    <s v="GALC / JOAM"/>
    <n v="2019"/>
  </r>
  <r>
    <x v="38"/>
    <x v="4"/>
    <m/>
    <n v="1899"/>
    <n v="112017"/>
    <s v="M"/>
    <s v="S90"/>
    <s v="EXPRESS"/>
    <s v="K1163186"/>
    <s v="SP"/>
    <s v="MEZA CISNEROS HUMBERTO"/>
    <s v="YARIS"/>
    <x v="0"/>
    <d v="1899-12-30T10:00:00"/>
    <d v="1899-12-30T14:00:00"/>
    <s v="OMRG"/>
    <n v="2019"/>
  </r>
  <r>
    <x v="38"/>
    <x v="4"/>
    <m/>
    <n v="5940"/>
    <n v="112018"/>
    <s v="K"/>
    <s v="S100 / A Y B (COSTO 800.00)"/>
    <s v="EXPRESS"/>
    <s v="J3075308"/>
    <s v="SP"/>
    <s v="MENDOZA MEJIA LIZETH"/>
    <s v="PRIUS"/>
    <x v="2"/>
    <d v="1899-12-30T10:00:00"/>
    <d v="1899-12-30T14:00:00"/>
    <s v="CEPE / CAAA"/>
    <n v="2018"/>
  </r>
  <r>
    <x v="38"/>
    <x v="5"/>
    <m/>
    <n v="1899"/>
    <n v="111944"/>
    <s v="J"/>
    <s v="S30"/>
    <m/>
    <s v="NP272177"/>
    <s v="GGR299E"/>
    <s v="COMERCIALIZADORA DE ARPILLAS Y BOLSAS DE"/>
    <s v="SCOROLLA"/>
    <x v="2"/>
    <d v="1899-12-30T10:15:00"/>
    <d v="1899-12-30T14:00:00"/>
    <s v="AC"/>
    <n v="2022"/>
  </r>
  <r>
    <x v="38"/>
    <x v="5"/>
    <m/>
    <n v="6280"/>
    <n v="111990"/>
    <s v="J"/>
    <s v="S120 / A Y B"/>
    <s v="EXPRESS"/>
    <s v="JM073633"/>
    <s v="GC7094C"/>
    <s v="KYOHO TOYOTSU MEXICO"/>
    <s v="TACOMA"/>
    <x v="1"/>
    <d v="1899-12-30T10:15:00"/>
    <d v="1899-12-30T14:00:00"/>
    <s v="OMRG / CAAA"/>
    <n v="2018"/>
  </r>
  <r>
    <x v="38"/>
    <x v="5"/>
    <m/>
    <n v="6599"/>
    <n v="112035"/>
    <s v="I"/>
    <s v="S160"/>
    <m/>
    <s v="J1401384"/>
    <s v="GP5893B"/>
    <s v="CASTILLO GUERRERO JUAN"/>
    <s v="HILUX"/>
    <x v="0"/>
    <d v="1899-12-30T11:00:00"/>
    <d v="1899-12-30T14:00:00"/>
    <s v="CEPE"/>
    <n v="2018"/>
  </r>
  <r>
    <x v="38"/>
    <x v="6"/>
    <m/>
    <n v="1899"/>
    <n v="111991"/>
    <s v="I"/>
    <s v="S10 (SIN COSTO PARA EL CLIENTE, TRAMITAR PAGO CON TFS)"/>
    <s v="EXPRESS"/>
    <s v="N0428778"/>
    <s v="SP"/>
    <s v="TOYOTA FINANCIAL SERVICES MEXICO SA DE C"/>
    <s v="HILUX"/>
    <x v="1"/>
    <d v="1899-12-30T11:00:00"/>
    <d v="1899-12-30T14:00:00"/>
    <s v="OMRG"/>
    <n v="2022"/>
  </r>
  <r>
    <x v="38"/>
    <x v="6"/>
    <m/>
    <n v="5140"/>
    <n v="112020"/>
    <s v="J"/>
    <s v="S300"/>
    <m/>
    <s v="F1439722"/>
    <s v="GUY3090"/>
    <s v="MAR BRAN,S.A. DE CV"/>
    <s v="YARIS"/>
    <x v="2"/>
    <d v="1899-12-30T11:00:00"/>
    <d v="1899-12-30T14:00:00"/>
    <s v="AC"/>
    <n v="2015"/>
  </r>
  <r>
    <x v="38"/>
    <x v="10"/>
    <m/>
    <n v="835.2"/>
    <n v="111993"/>
    <s v="M"/>
    <s v="DIAG. TESTIGO ENCENDIDO (PRESIÓN DE LLANTAS)"/>
    <m/>
    <s v="M3141033"/>
    <s v="67L302"/>
    <s v="VAZQUEZ LARA DE LA CRUZ LAURA GEORGINA"/>
    <s v="PRIUS16-"/>
    <x v="2"/>
    <d v="1899-12-30T12:00:00"/>
    <s v="DIAG"/>
    <s v="GALC"/>
    <n v="2021"/>
  </r>
  <r>
    <x v="38"/>
    <x v="10"/>
    <m/>
    <n v="7677"/>
    <n v="112011"/>
    <s v="J"/>
    <s v="S80 / REEMP. BALATAS DELANTERAS Y TRASERAS"/>
    <m/>
    <s v="CS108994"/>
    <s v="253YJW"/>
    <s v="ORTUÑO IBARRA HECTOR"/>
    <s v="HIGHLANDER"/>
    <x v="0"/>
    <d v="1899-12-30T11:15:00"/>
    <d v="1899-12-30T17:00:00"/>
    <s v="CSN"/>
    <n v="2012"/>
  </r>
  <r>
    <x v="38"/>
    <x v="10"/>
    <m/>
    <n v="1899"/>
    <n v="112034"/>
    <s v="M"/>
    <s v="S30"/>
    <s v="EXPRESS"/>
    <s v="N1325348"/>
    <s v="SP"/>
    <s v="PRESTEMOS S A P I DE C V "/>
    <s v="HILUX"/>
    <x v="1"/>
    <d v="1899-12-30T11:30:00"/>
    <d v="1899-12-30T12:30:00"/>
    <s v="OMRG"/>
    <n v="2022"/>
  </r>
  <r>
    <x v="38"/>
    <x v="12"/>
    <m/>
    <n v="2734.2"/>
    <n v="112009"/>
    <s v="J"/>
    <s v="S250 / DIAG. FALLA EN EL SISTEMA HV"/>
    <m/>
    <s v="G3523970"/>
    <s v="65L102"/>
    <s v="BIOPROCESA SA DE CV"/>
    <s v="PRIUS16-"/>
    <x v="2"/>
    <d v="1899-12-30T12:15:00"/>
    <s v="DIAG"/>
    <s v="GALC / AC / JOAM"/>
    <n v="2016"/>
  </r>
  <r>
    <x v="38"/>
    <x v="12"/>
    <m/>
    <n v="1899"/>
    <n v="112021"/>
    <s v="M"/>
    <s v="S90"/>
    <s v="EXPRESS"/>
    <s v="M1227695"/>
    <s v="GGE762E"/>
    <s v="RODRIGUEZ ALVARADO MARIA DE LOS ANGELES"/>
    <s v="YARIS"/>
    <x v="0"/>
    <d v="1899-12-30T12:15:00"/>
    <d v="1899-12-30T16:00:00"/>
    <s v="OMRG"/>
    <n v="2021"/>
  </r>
  <r>
    <x v="39"/>
    <x v="38"/>
    <m/>
    <n v="1899"/>
    <n v="111884"/>
    <s v="J"/>
    <s v="S30"/>
    <m/>
    <s v="JR041947"/>
    <s v="GJF172C"/>
    <s v="JAIME ACEVEDO SOLEDAD"/>
    <s v="CHR"/>
    <x v="0"/>
    <d v="1899-12-30T09:00:00"/>
    <d v="1899-12-30T12:00:00"/>
    <s v="AC"/>
    <n v="2018"/>
  </r>
  <r>
    <x v="39"/>
    <x v="17"/>
    <m/>
    <n v="7549"/>
    <n v="111972"/>
    <s v="K"/>
    <s v="S180 / A Y B"/>
    <m/>
    <s v="FW137567"/>
    <s v="GPY220C"/>
    <s v="MURILLO FLORES MARIA DEL CARMEN"/>
    <s v="RAV4"/>
    <x v="0"/>
    <d v="1899-12-30T09:00:00"/>
    <d v="1899-12-30T12:00:00"/>
    <s v="CEPE / CAAA"/>
    <n v="2015"/>
  </r>
  <r>
    <x v="39"/>
    <x v="0"/>
    <m/>
    <n v="1899"/>
    <n v="111846"/>
    <s v="M"/>
    <s v="S110"/>
    <s v="EXPRESS"/>
    <s v="H1067398"/>
    <s v="GNM169C"/>
    <s v="MATA LOPEZ JULIO CESAR"/>
    <s v="YARIS"/>
    <x v="1"/>
    <d v="1899-12-30T09:00:00"/>
    <d v="1899-12-30T12:00:00"/>
    <s v="OMRG"/>
    <n v="2017"/>
  </r>
  <r>
    <x v="39"/>
    <x v="0"/>
    <m/>
    <n v="1899"/>
    <n v="111973"/>
    <s v="M"/>
    <s v="S50"/>
    <s v="EXPRESS"/>
    <s v="N6004630"/>
    <s v="GMK371E"/>
    <s v="TRANSMECANICA EVEREST SA DE CV"/>
    <s v="HIACE"/>
    <x v="0"/>
    <d v="1899-12-30T09:20:00"/>
    <d v="1899-12-30T12:00:00"/>
    <s v="OMRG"/>
    <n v="2022"/>
  </r>
  <r>
    <x v="39"/>
    <x v="1"/>
    <m/>
    <n v="5330"/>
    <n v="111998"/>
    <s v="J"/>
    <s v="S40"/>
    <m/>
    <s v="M3138528"/>
    <s v="67L181"/>
    <s v="MUNICIPIO DE CELAYA GUANAJUATO"/>
    <s v="PRIUS16-"/>
    <x v="0"/>
    <d v="1899-12-30T09:00:00"/>
    <d v="1899-12-30T12:00:00"/>
    <s v="GALC"/>
    <n v="2021"/>
  </r>
  <r>
    <x v="39"/>
    <x v="1"/>
    <m/>
    <n v="1899"/>
    <n v="112022"/>
    <s v="J"/>
    <s v="S210 / CAMBIO ACEITE TRANSM"/>
    <m/>
    <s v="JP792289"/>
    <s v="AAC506B"/>
    <s v="NUBIA SELENE MARTINEZ RUIZ"/>
    <s v="COROLLA"/>
    <x v="2"/>
    <d v="1899-12-30T10:30:00"/>
    <d v="1899-12-30T16:00:00"/>
    <s v="GALC"/>
    <n v="2018"/>
  </r>
  <r>
    <x v="39"/>
    <x v="1"/>
    <m/>
    <n v="2849"/>
    <n v="112060"/>
    <s v="M"/>
    <s v="S90 / A Y B (S.A.)"/>
    <m/>
    <s v="M1227695"/>
    <s v="GGE762E"/>
    <s v="RODRIGUEZ ALVARADO MARIA DE LOS ANGELES"/>
    <s v="YARIS"/>
    <x v="1"/>
    <d v="1899-12-30T09:00:00"/>
    <d v="1899-12-30T12:00:00"/>
    <s v="CAAA"/>
    <n v="2021"/>
  </r>
  <r>
    <x v="39"/>
    <x v="2"/>
    <m/>
    <n v="835.2"/>
    <n v="111903"/>
    <s v="M"/>
    <s v="DIAG. POSIBLE FUGA EN FLECHA HOMOCINETICA (LADO COPILOTO) / DIAG. TESTIGO PRESION DE AIRE EN LLANTAS"/>
    <m/>
    <s v="HP593103"/>
    <s v="UKN129H"/>
    <s v="GONZALEZ DELGADO DIEGO RICARDO"/>
    <s v="COROLLA"/>
    <x v="1"/>
    <d v="1899-12-30T09:00:00"/>
    <s v="DIAG"/>
    <s v="FTP / JOAM"/>
    <n v="2017"/>
  </r>
  <r>
    <x v="39"/>
    <x v="8"/>
    <m/>
    <n v="2699"/>
    <n v="112010"/>
    <s v="M"/>
    <s v="S70 / A Y B (COSTO ANTERIOR)"/>
    <s v="EXPRESS"/>
    <s v="GS132637"/>
    <s v="GMD218E"/>
    <s v="SANTOYO IZAGUIRRE JOSE ERNESTO"/>
    <s v="HIGHLANDER"/>
    <x v="1"/>
    <d v="1899-12-30T09:40:00"/>
    <d v="1899-12-30T12:00:00"/>
    <s v="OMRG /CAAA"/>
    <n v="2016"/>
  </r>
  <r>
    <x v="39"/>
    <x v="3"/>
    <m/>
    <n v="1899"/>
    <n v="111997"/>
    <s v="J"/>
    <s v="S90"/>
    <m/>
    <s v="N3011619"/>
    <s v="GTB571E"/>
    <s v="FLORES VIVIEROS JUAN PABLO"/>
    <s v="AVANZA"/>
    <x v="1"/>
    <d v="1899-12-30T09:45:00"/>
    <d v="1899-12-30T12:00:00"/>
    <s v="AC"/>
    <n v="2022"/>
  </r>
  <r>
    <x v="39"/>
    <x v="3"/>
    <m/>
    <n v="835.2"/>
    <n v="112038"/>
    <s v="K"/>
    <s v="DIAG. CONSUMO DE EXCESIVO DE COMBUSTIBLE / DIAG. ACTIVACION MODO ECO"/>
    <m/>
    <s v="K1628340"/>
    <s v="03F803"/>
    <s v="GONZALEZ HERNANDEZ SALVADOR"/>
    <s v="PRIUS C"/>
    <x v="2"/>
    <d v="1899-12-30T11:00:00"/>
    <d v="1899-12-30T14:00:00"/>
    <s v="FTP / JOAM"/>
    <n v="2019"/>
  </r>
  <r>
    <x v="39"/>
    <x v="3"/>
    <m/>
    <n v="1899"/>
    <n v="112063"/>
    <s v="M"/>
    <s v="S170"/>
    <m/>
    <s v="G0167389"/>
    <s v="XX19527"/>
    <s v="CASTRO PORRAS SILVIA"/>
    <s v="HILUX"/>
    <x v="0"/>
    <d v="1899-12-30T10:30:00"/>
    <d v="1899-12-30T14:00:00"/>
    <s v="CEPE"/>
    <n v="2016"/>
  </r>
  <r>
    <x v="39"/>
    <x v="4"/>
    <m/>
    <n v="1899"/>
    <n v="111899"/>
    <s v="K"/>
    <s v="S50"/>
    <s v="MOVIL SMA"/>
    <s v="L1637326"/>
    <s v="65L188"/>
    <s v="JORGE EDUARDO ALVAREZ DE LA CADENA SILLA"/>
    <s v="PRIUS C"/>
    <x v="1"/>
    <s v="MOV"/>
    <s v="SMA"/>
    <s v="CSN"/>
    <n v="2020"/>
  </r>
  <r>
    <x v="39"/>
    <x v="4"/>
    <m/>
    <n v="7549"/>
    <n v="112006"/>
    <s v="K"/>
    <s v="S80 / A Y B"/>
    <s v="EXPRESS"/>
    <s v="JS955641"/>
    <s v="PDE8942"/>
    <s v="CAROLINA PERFORMANCE FABRICS SA DE CV"/>
    <s v="SIENNA"/>
    <x v="2"/>
    <d v="1899-12-30T10:15:00"/>
    <d v="1899-12-30T17:00:00"/>
    <s v="OMRG / CAAA"/>
    <n v="2018"/>
  </r>
  <r>
    <x v="39"/>
    <x v="4"/>
    <m/>
    <n v="1899"/>
    <n v="112024"/>
    <s v="J"/>
    <s v="S110"/>
    <m/>
    <s v="FW391578"/>
    <s v="GGH336D"/>
    <s v="QUINTANA CARRERA YOLANDA"/>
    <s v="RAV4"/>
    <x v="0"/>
    <d v="1899-12-30T09:45:00"/>
    <d v="1899-12-30T12:15:00"/>
    <s v="CEPE"/>
    <n v="2015"/>
  </r>
  <r>
    <x v="39"/>
    <x v="5"/>
    <m/>
    <n v="3260"/>
    <n v="111961"/>
    <s v="J"/>
    <s v="S20"/>
    <m/>
    <s v="N3172448"/>
    <s v="43F408"/>
    <s v="GONZALEZ ARELLANO JOHNATTAN"/>
    <s v="PRIUS16-"/>
    <x v="0"/>
    <d v="1899-12-30T10:30:00"/>
    <d v="1899-12-30T14:00:00"/>
    <s v="AC"/>
    <n v="2022"/>
  </r>
  <r>
    <x v="39"/>
    <x v="5"/>
    <m/>
    <n v="3260"/>
    <n v="112008"/>
    <s v="K"/>
    <s v="S20"/>
    <s v="MOVIL SMA"/>
    <s v="N0427304"/>
    <s v="GS7802C"/>
    <s v="DISTRIBUIDORA DE AGUAS MINERALES BAGOM SA"/>
    <s v="HILUX"/>
    <x v="1"/>
    <s v="MOV"/>
    <s v="SMA"/>
    <s v="CSN"/>
    <n v="2022"/>
  </r>
  <r>
    <x v="39"/>
    <x v="5"/>
    <m/>
    <n v="1899"/>
    <n v="112023"/>
    <s v="M"/>
    <s v="S50"/>
    <m/>
    <s v="L0005935"/>
    <s v="GL0170B"/>
    <s v="MENDEZ DOMINGUEZ CALIXTO"/>
    <s v="HILUX"/>
    <x v="2"/>
    <d v="1899-12-30T10:15:00"/>
    <d v="1899-12-30T14:00:00"/>
    <s v="CEPE"/>
    <n v="2020"/>
  </r>
  <r>
    <x v="39"/>
    <x v="6"/>
    <m/>
    <n v="3260"/>
    <n v="111951"/>
    <s v="M"/>
    <s v="S20"/>
    <s v="MOVIL SMA"/>
    <s v="N1241877"/>
    <s v="SP"/>
    <s v="SANCHEZ VELEZ OLGA SOFIA"/>
    <s v="YARIS"/>
    <x v="1"/>
    <s v="MOV"/>
    <s v="SMA"/>
    <s v="CSN"/>
    <n v="2022"/>
  </r>
  <r>
    <x v="39"/>
    <x v="6"/>
    <m/>
    <n v="4210"/>
    <n v="112033"/>
    <s v="K"/>
    <s v="S30 / A Y B"/>
    <m/>
    <s v="MS078025"/>
    <s v="GYS909D"/>
    <s v="RENT EXPRESS S.A. DE C.V."/>
    <s v="HIGHLANDER"/>
    <x v="0"/>
    <d v="1899-12-30T11:00:00"/>
    <d v="1899-12-30T15:00:00"/>
    <s v="AC / CAAA"/>
    <n v="2021"/>
  </r>
  <r>
    <x v="39"/>
    <x v="10"/>
    <m/>
    <n v="4210"/>
    <n v="111759"/>
    <s v="M"/>
    <s v="S130 / A Y B"/>
    <s v="EXPRESS"/>
    <s v="DW049412"/>
    <s v="GSY358A"/>
    <s v="LANUZA ESPITIA JUAN"/>
    <s v="RAV4"/>
    <x v="2"/>
    <d v="1899-12-30T11:45:00"/>
    <d v="1899-12-30T16:00:00"/>
    <s v="CEPE / OMRG"/>
    <n v="2013"/>
  </r>
  <r>
    <x v="39"/>
    <x v="10"/>
    <m/>
    <n v="5140"/>
    <n v="111789"/>
    <s v="K"/>
    <s v="S100"/>
    <s v="EXPRESS"/>
    <s v="FW317460"/>
    <s v="GUE629C"/>
    <s v="GRANADOS RICO EDEL"/>
    <s v="RAV4"/>
    <x v="0"/>
    <d v="1899-12-30T12:00:00"/>
    <d v="1899-12-30T17:00:00"/>
    <s v="OMRG"/>
    <n v="2015"/>
  </r>
  <r>
    <x v="39"/>
    <x v="10"/>
    <m/>
    <n v="6090"/>
    <n v="111983"/>
    <s v="I"/>
    <s v="S100 / A Y B"/>
    <s v="MOVIL SMA"/>
    <s v="CW135051"/>
    <s v="GGC094C"/>
    <s v="LEWIS BRIGITTE"/>
    <s v="RAV4"/>
    <x v="1"/>
    <s v="MOV"/>
    <s v="SMA"/>
    <s v="CSN"/>
    <n v="2012"/>
  </r>
  <r>
    <x v="39"/>
    <x v="11"/>
    <m/>
    <n v="3260"/>
    <n v="111986"/>
    <s v="M"/>
    <s v="S60"/>
    <s v="EXPRESS"/>
    <s v="M1141460"/>
    <s v="18J152"/>
    <s v="YINSHAN SA DE CV"/>
    <s v="PRIUS C"/>
    <x v="0"/>
    <d v="1899-12-30T12:45:00"/>
    <d v="1899-12-30T17:00:00"/>
    <s v="OMRG"/>
    <n v="2021"/>
  </r>
  <r>
    <x v="39"/>
    <x v="11"/>
    <m/>
    <n v="3260"/>
    <n v="112040"/>
    <s v="M"/>
    <s v="S140"/>
    <m/>
    <s v="L1636386"/>
    <s v="65L722"/>
    <s v="MORALES GONZALEZ OSCAR AXEL"/>
    <s v="PRIUS C"/>
    <x v="2"/>
    <d v="1899-12-30T12:00:00"/>
    <d v="1899-12-30T16:00:00"/>
    <s v="CEPE"/>
    <n v="2020"/>
  </r>
  <r>
    <x v="39"/>
    <x v="11"/>
    <m/>
    <n v="1899"/>
    <n v="112042"/>
    <s v="J"/>
    <s v="S250"/>
    <m/>
    <s v="AC441995"/>
    <s v="674XWB"/>
    <s v="INTAGRI S.C."/>
    <s v="COROLLA"/>
    <x v="1"/>
    <d v="1899-12-30T11:45:00"/>
    <d v="1899-12-30T17:00:00"/>
    <s v="AC"/>
    <n v="2010"/>
  </r>
  <r>
    <x v="39"/>
    <x v="12"/>
    <m/>
    <n v="3260"/>
    <n v="112046"/>
    <s v="M"/>
    <s v="S60"/>
    <s v="EXPRESS"/>
    <s v="L0004835"/>
    <s v="GT6453B"/>
    <s v="HILOS Y RAFIAS SAN JOSE SA DE CV"/>
    <s v="HILUX"/>
    <x v="1"/>
    <d v="1899-12-30T13:00:00"/>
    <d v="1899-12-30T17:00:00"/>
    <s v="OMRG"/>
    <n v="2020"/>
  </r>
  <r>
    <x v="39"/>
    <x v="12"/>
    <m/>
    <n v="1899"/>
    <n v="112056"/>
    <s v="I"/>
    <s v="S110"/>
    <m/>
    <s v="JU557676"/>
    <s v="GKY581D"/>
    <s v="SPE SERVICIOS PROFECIONALES DE ENFERMERIA"/>
    <s v="CCAMRY"/>
    <x v="0"/>
    <d v="1899-12-30T12:30:00"/>
    <d v="1899-12-30T15:00:00"/>
    <s v="CEPE"/>
    <n v="2018"/>
  </r>
  <r>
    <x v="39"/>
    <x v="12"/>
    <m/>
    <n v="1899"/>
    <n v="112057"/>
    <s v="M"/>
    <s v="S110"/>
    <s v="EXPRESS"/>
    <s v="K0184425"/>
    <s v="MV9011A"/>
    <s v="PATIÑO OSEGUERA SUSANA EMILIA"/>
    <s v="HILUX"/>
    <x v="2"/>
    <d v="1899-12-30T13:50:00"/>
    <d v="1899-12-30T17:00:00"/>
    <s v="OMRG"/>
    <n v="2019"/>
  </r>
  <r>
    <x v="39"/>
    <x v="16"/>
    <m/>
    <n v="1899"/>
    <n v="112049"/>
    <s v="K"/>
    <s v="S250 (CTE. LLEGA LAS 12:00)"/>
    <s v="MOVIL SMA"/>
    <s v="6S481451"/>
    <s v="GYC468C"/>
    <s v="CAMACHO FLORES GUILLERMO"/>
    <s v="SIENNA"/>
    <x v="1"/>
    <s v="MOV"/>
    <s v="SMA"/>
    <s v="CSN"/>
    <n v="2006"/>
  </r>
  <r>
    <x v="39"/>
    <x v="15"/>
    <m/>
    <n v="5140"/>
    <n v="111536"/>
    <s v="I"/>
    <s v="S100"/>
    <m/>
    <s v="J3583481"/>
    <s v="65L076"/>
    <s v="RODRIGUEZ TORRES MARIA"/>
    <s v="PRIUS16-"/>
    <x v="1"/>
    <d v="1899-12-30T13:00:00"/>
    <d v="1899-12-30T18:00:00"/>
    <s v="AC"/>
    <n v="2018"/>
  </r>
  <r>
    <x v="39"/>
    <x v="15"/>
    <m/>
    <n v="4060"/>
    <n v="112053"/>
    <s v="K"/>
    <s v="S20 / A Y B (COSTO ANTERIOR)"/>
    <s v="EXPRESS"/>
    <s v="NJ018125"/>
    <s v="SP"/>
    <s v="MARTINEZ VERA LUIS RAUL"/>
    <s v="RAIZE"/>
    <x v="2"/>
    <d v="1899-12-30T13:30:00"/>
    <d v="1899-12-30T17:00:00"/>
    <s v="OMRG / CAAA"/>
    <n v="2022"/>
  </r>
  <r>
    <x v="39"/>
    <x v="15"/>
    <m/>
    <n v="1899"/>
    <n v="112054"/>
    <s v="J"/>
    <s v="S150"/>
    <m/>
    <s v="CU012805"/>
    <s v="GVP405B"/>
    <s v="RAMIREZ VARGAS ARTURO"/>
    <s v="CAMRY"/>
    <x v="0"/>
    <d v="1899-12-30T13:30:00"/>
    <d v="1899-12-30T17:30:00"/>
    <s v="CEPE"/>
    <n v="2012"/>
  </r>
  <r>
    <x v="39"/>
    <x v="7"/>
    <m/>
    <n v="6599"/>
    <n v="112062"/>
    <s v="M"/>
    <s v="S80"/>
    <s v="EXPRESS"/>
    <s v="JS964044"/>
    <s v="GVR036B"/>
    <s v="PEREZ OVALLE SALVADOR"/>
    <s v="SIENNA"/>
    <x v="1"/>
    <d v="1899-12-30T14:15:00"/>
    <d v="1899-12-30T18:00:00"/>
    <s v="OMRG"/>
    <n v="2018"/>
  </r>
  <r>
    <x v="39"/>
    <x v="19"/>
    <m/>
    <n v="1899"/>
    <n v="112070"/>
    <s v="J"/>
    <s v="S30"/>
    <m/>
    <s v="MW163219"/>
    <s v="GVV863D"/>
    <s v="GARCIA MENDIETA JUAN ANTONIO"/>
    <s v="RAV419-"/>
    <x v="0"/>
    <d v="1899-12-30T14:00:00"/>
    <d v="1899-12-30T17:45:00"/>
    <s v="GALC"/>
    <n v="2021"/>
  </r>
  <r>
    <x v="39"/>
    <x v="13"/>
    <m/>
    <n v="5330"/>
    <n v="112068"/>
    <s v="K"/>
    <s v="S40"/>
    <m/>
    <s v="MK012554"/>
    <s v="GLC055E"/>
    <s v="UNIDAD DE LABORATORIO DEL CENTRO SA DE CV"/>
    <s v="AVANZA"/>
    <x v="2"/>
    <d v="1899-12-30T14:45:00"/>
    <d v="1899-12-30T18:00:00"/>
    <s v="GALC"/>
    <n v="2021"/>
  </r>
  <r>
    <x v="39"/>
    <x v="21"/>
    <m/>
    <n v="5330"/>
    <n v="111955"/>
    <s v="K"/>
    <s v="S40"/>
    <m/>
    <s v="MK009801"/>
    <s v="GHU220E"/>
    <s v="ORTEGA MONTOYA RODRIGO"/>
    <s v="AVANZA"/>
    <x v="2"/>
    <d v="1899-12-30T15:15:00"/>
    <d v="1899-12-30T18:00:00"/>
    <s v="AC"/>
    <n v="2021"/>
  </r>
  <r>
    <x v="39"/>
    <x v="29"/>
    <m/>
    <n v="1899"/>
    <n v="112013"/>
    <s v="I"/>
    <s v="S10"/>
    <s v="EXPRESS"/>
    <s v="NJ048361"/>
    <s v="SP"/>
    <s v="MONTOYA OJEDA JOSE LUIS"/>
    <s v="RAIZE"/>
    <x v="2"/>
    <d v="1899-12-30T16:00:00"/>
    <d v="1899-12-30T18:00:00"/>
    <s v="OMRG"/>
    <n v="2022"/>
  </r>
  <r>
    <x v="39"/>
    <x v="29"/>
    <m/>
    <n v="0"/>
    <n v="112071"/>
    <s v="M"/>
    <s v="INST. SENSOR PRESIÓN PRESIÓN DE AIRE LLANTA TRASERA LADO COPILOTO (PZA EN REFACCIONES)"/>
    <m/>
    <s v="EX061238"/>
    <s v="RHD6689"/>
    <s v="GUEVARA PANIZADA RAMÓN"/>
    <s v="TACOMA"/>
    <x v="1"/>
    <d v="1899-12-30T16:00:00"/>
    <d v="1899-12-30T18:00:00"/>
    <s v="FTP"/>
    <n v="2014"/>
  </r>
  <r>
    <x v="39"/>
    <x v="33"/>
    <m/>
    <n v="5140"/>
    <n v="112037"/>
    <s v="I"/>
    <s v="S100 (UNIDAD SE QUEDA PARA ENTREGA EL SÁBADO)"/>
    <s v="EXPRESS"/>
    <s v="L1408139"/>
    <s v="GP5894B"/>
    <s v="CASTILLO GUERRERO JUAN"/>
    <s v="HILUX"/>
    <x v="2"/>
    <d v="1899-12-30T16:20:00"/>
    <s v="SE QUEDA"/>
    <s v="OMRG"/>
    <n v="2020"/>
  </r>
  <r>
    <x v="40"/>
    <x v="0"/>
    <m/>
    <n v="1899"/>
    <n v="111688"/>
    <s v="K"/>
    <s v="S30"/>
    <m/>
    <s v="NJ037674"/>
    <s v="67L421"/>
    <s v="MORENO MUñOZ GLORIA GUADALUPE"/>
    <s v="COROLLA HV"/>
    <x v="2"/>
    <d v="1899-12-30T08:15:00"/>
    <d v="1899-12-30T10:45:00"/>
    <s v="CEPE"/>
    <n v="2022"/>
  </r>
  <r>
    <x v="40"/>
    <x v="0"/>
    <m/>
    <n v="1899"/>
    <n v="111843"/>
    <s v="M"/>
    <s v="S70"/>
    <s v="EXPRESS"/>
    <s v="LJ004199"/>
    <s v="65L551"/>
    <s v="VENTURA RAYA ROBERTO"/>
    <s v="COROLLA HV"/>
    <x v="1"/>
    <d v="1899-12-30T08:15:00"/>
    <d v="1899-12-30T10:15:00"/>
    <s v="OMRG"/>
    <n v="2020"/>
  </r>
  <r>
    <x v="40"/>
    <x v="0"/>
    <m/>
    <n v="1472.59"/>
    <n v="111947"/>
    <s v="J"/>
    <s v="CAMBIO A/F"/>
    <m/>
    <s v="JP841973"/>
    <s v="GVA529C"/>
    <s v="ESPINO RUEDA JOSE ELIAS"/>
    <s v="COROLLA"/>
    <x v="0"/>
    <d v="1899-12-30T08:15:00"/>
    <d v="1899-12-30T11:00:00"/>
    <s v="GALC"/>
    <n v="2018"/>
  </r>
  <r>
    <x v="40"/>
    <x v="1"/>
    <m/>
    <n v="1899"/>
    <n v="111882"/>
    <s v="M"/>
    <s v="S50"/>
    <s v="EXPRESS"/>
    <s v="MP058988"/>
    <s v="GXT587C"/>
    <s v="VARGAS OVIEDO JORGE LUIS"/>
    <s v="COROLLA"/>
    <x v="0"/>
    <d v="1899-12-30T08:35:00"/>
    <d v="1899-12-30T11:30:00"/>
    <s v="OMRG"/>
    <n v="2021"/>
  </r>
  <r>
    <x v="40"/>
    <x v="1"/>
    <m/>
    <n v="1899"/>
    <n v="111980"/>
    <s v="J"/>
    <s v="S50"/>
    <m/>
    <s v="K0186323"/>
    <s v="GC6320B"/>
    <s v="HERNANDEZ BEDOLLA JOSE PABLO"/>
    <s v="HILUX"/>
    <x v="1"/>
    <d v="1899-12-30T08:30:00"/>
    <d v="1899-12-30T11:00:00"/>
    <s v="AC"/>
    <n v="2019"/>
  </r>
  <r>
    <x v="40"/>
    <x v="2"/>
    <m/>
    <n v="6599"/>
    <n v="111871"/>
    <s v="M"/>
    <s v="S80"/>
    <s v="EXPRESS"/>
    <s v="K1173457"/>
    <s v="GYF672B"/>
    <s v="SANCHEZ PACHECO GUADALUPE MARTINA"/>
    <s v="YARIS"/>
    <x v="1"/>
    <d v="1899-12-30T09:00:00"/>
    <d v="1899-12-30T12:00:00"/>
    <s v="OMRG"/>
    <n v="2019"/>
  </r>
  <r>
    <x v="40"/>
    <x v="2"/>
    <m/>
    <n v="6599"/>
    <n v="111935"/>
    <s v="I"/>
    <s v="S160"/>
    <m/>
    <s v="K0259696"/>
    <s v="GR8080B"/>
    <s v="AGROCONSTRUCCIONES SILO DEL BAJIO SA DE CV"/>
    <s v="HILUX"/>
    <x v="0"/>
    <d v="1899-12-30T09:00:00"/>
    <d v="1899-12-30T11:15:00"/>
    <s v="GALC"/>
    <n v="2019"/>
  </r>
  <r>
    <x v="40"/>
    <x v="2"/>
    <m/>
    <n v="1899"/>
    <n v="111960"/>
    <s v="K"/>
    <s v="S190 /PASAR CON HyP PARA COTIZACION DE GOLPE EN COSTADO DE LA UNIDAD"/>
    <s v="EXPRESS"/>
    <s v="F1435526"/>
    <s v="GJJ529C"/>
    <s v="CHAVEZ SANCHEZ FRANCISCO"/>
    <s v="YARIS"/>
    <x v="2"/>
    <d v="1899-12-30T09:45:00"/>
    <d v="1899-12-30T11:45:00"/>
    <s v="OMRG"/>
    <n v="2015"/>
  </r>
  <r>
    <x v="40"/>
    <x v="8"/>
    <m/>
    <n v="1899"/>
    <n v="111981"/>
    <s v="J"/>
    <s v="S50"/>
    <m/>
    <s v="L1202855"/>
    <s v="GYY835B"/>
    <s v="ARREGUIN HERNANDEZ MARIA DE LOURDES"/>
    <s v="YARIS"/>
    <x v="1"/>
    <d v="1899-12-30T09:00:00"/>
    <d v="1899-12-30T12:00:00"/>
    <s v="CEPE"/>
    <n v="2020"/>
  </r>
  <r>
    <x v="40"/>
    <x v="3"/>
    <m/>
    <n v="6599"/>
    <n v="111914"/>
    <s v="M"/>
    <s v="S80"/>
    <m/>
    <s v="K1160022"/>
    <s v="GVF970C"/>
    <s v="ESCOBAR ZUÑIGA FELIPE"/>
    <s v="YARIS"/>
    <x v="1"/>
    <d v="1899-12-30T09:30:00"/>
    <d v="1899-12-30T12:30:00"/>
    <s v="CEPE"/>
    <n v="2019"/>
  </r>
  <r>
    <x v="40"/>
    <x v="3"/>
    <m/>
    <n v="3260"/>
    <n v="111928"/>
    <s v="K"/>
    <s v="S20"/>
    <m/>
    <s v="N0426898"/>
    <s v="GB6148D"/>
    <s v="ORDUÑO MELENDEZ ALEJANDRA"/>
    <s v="HILUX"/>
    <x v="0"/>
    <d v="1899-12-30T09:15:00"/>
    <d v="1899-12-30T11:45:00"/>
    <s v="AC"/>
    <n v="2022"/>
  </r>
  <r>
    <x v="40"/>
    <x v="3"/>
    <m/>
    <n v="1899"/>
    <n v="111938"/>
    <s v="K"/>
    <s v="S210"/>
    <s v="EXPRESS"/>
    <s v="BU199956"/>
    <s v="GTW643C"/>
    <s v="OLALDE SANTOYO JOSE LUIS"/>
    <s v="CAMRY"/>
    <x v="2"/>
    <d v="1899-12-30T10:00:00"/>
    <d v="1899-12-30T12:15:00"/>
    <s v="OMRG"/>
    <n v="2011"/>
  </r>
  <r>
    <x v="40"/>
    <x v="4"/>
    <m/>
    <n v="2849"/>
    <n v="111856"/>
    <s v="I"/>
    <s v="S70 / A+B"/>
    <m/>
    <s v="KP934105"/>
    <s v="GHF258D"/>
    <s v="HUTCHINSON AUTOPARTES MEXICO SA DE CV"/>
    <s v="COROLLA"/>
    <x v="0"/>
    <d v="1899-12-30T10:00:00"/>
    <d v="1899-12-30T13:00:00"/>
    <s v=" AC /AC"/>
    <n v="2019"/>
  </r>
  <r>
    <x v="40"/>
    <x v="4"/>
    <m/>
    <n v="7549"/>
    <n v="111907"/>
    <s v="M"/>
    <s v="S60 / A+B / (V.C.)"/>
    <s v="EXPRESS"/>
    <s v="LU885643"/>
    <s v="GGL540D"/>
    <s v="CASTRO GASCA JOSE ROBERTO"/>
    <s v="CAMRY"/>
    <x v="2"/>
    <d v="1899-12-30T10:45:00"/>
    <d v="1899-12-30T14:00:00"/>
    <s v="OMRG / OMRG"/>
    <n v="2020"/>
  </r>
  <r>
    <x v="40"/>
    <x v="4"/>
    <m/>
    <n v="1899"/>
    <n v="111982"/>
    <s v="K"/>
    <s v="S10"/>
    <s v="EXPRESS"/>
    <s v="N1333002"/>
    <s v="SP"/>
    <s v="NAVA PEREZ RUBEN"/>
    <s v="HILUX"/>
    <x v="1"/>
    <d v="1899-12-30T10:30:00"/>
    <d v="1899-12-30T14:00:00"/>
    <s v="OMRG"/>
    <n v="2022"/>
  </r>
  <r>
    <x v="40"/>
    <x v="5"/>
    <m/>
    <n v="6599"/>
    <n v="111868"/>
    <s v="K"/>
    <s v="S60"/>
    <m/>
    <s v="LJ009297"/>
    <s v="65L932"/>
    <s v="SALDAÑA MARTINEZ GERARDO"/>
    <s v="COROLLA HV"/>
    <x v="2"/>
    <d v="1899-12-30T10:30:00"/>
    <d v="1899-12-30T13:45:00"/>
    <s v="CEPE"/>
    <n v="2020"/>
  </r>
  <r>
    <x v="40"/>
    <x v="5"/>
    <m/>
    <n v="6599"/>
    <n v="111881"/>
    <s v="I"/>
    <s v="S80"/>
    <s v="EXPRESS"/>
    <s v="J1112359"/>
    <s v="GYJ481B"/>
    <s v="OROZCO MALDONADO ROCIO"/>
    <s v="YARIS"/>
    <x v="0"/>
    <d v="1899-12-30T10:30:00"/>
    <d v="1899-12-30T13:00:00"/>
    <s v="OMRG"/>
    <n v="2018"/>
  </r>
  <r>
    <x v="40"/>
    <x v="5"/>
    <m/>
    <n v="0"/>
    <n v="111897"/>
    <s v="M"/>
    <s v="INST. G0P"/>
    <s v="CAMPAÑA"/>
    <s v="EL051539"/>
    <s v="SP"/>
    <s v="HERNANDEZ ARROYO ALEJANDRO"/>
    <s v="YARIS"/>
    <x v="1"/>
    <d v="1899-12-30T10:30:00"/>
    <d v="1899-12-30T13:00:00"/>
    <s v="GALC"/>
    <n v="2014"/>
  </r>
  <r>
    <x v="40"/>
    <x v="6"/>
    <m/>
    <n v="1899"/>
    <n v="111918"/>
    <s v="J"/>
    <s v="S10"/>
    <m/>
    <s v="P0002457"/>
    <s v="SP"/>
    <s v="LOPEZ PACHECO CECILIA POLET"/>
    <s v="YARIS"/>
    <x v="1"/>
    <d v="1899-12-30T11:45:00"/>
    <d v="1899-12-30T13:15:00"/>
    <s v="AC"/>
    <n v="2023"/>
  </r>
  <r>
    <x v="40"/>
    <x v="6"/>
    <m/>
    <n v="0"/>
    <n v="111974"/>
    <s v="M"/>
    <s v="(DPOK) INST. CALAVERA "/>
    <m/>
    <s v="N3155004"/>
    <s v="67L7770"/>
    <s v="REFACCIONES Y ACCESORIOS PARA LA INDUSTRIA"/>
    <s v="PRIUS16-"/>
    <x v="0"/>
    <d v="1899-12-30T11:30:00"/>
    <d v="1899-12-30T14:30:00"/>
    <s v="CEPE"/>
    <n v="2022"/>
  </r>
  <r>
    <x v="40"/>
    <x v="6"/>
    <m/>
    <n v="5140"/>
    <n v="111976"/>
    <s v="J"/>
    <s v="S100"/>
    <m/>
    <s v="LK008041"/>
    <s v="GJL338D"/>
    <s v="RAYA SANCHEZ MARISA"/>
    <s v="AVANZA"/>
    <x v="2"/>
    <d v="1899-12-30T11:30:00"/>
    <d v="1899-12-30T14:00:00"/>
    <s v="GALC"/>
    <n v="2020"/>
  </r>
  <r>
    <x v="40"/>
    <x v="10"/>
    <m/>
    <n v="1899"/>
    <n v="111989"/>
    <s v="I"/>
    <s v="S10"/>
    <m/>
    <s v="N1253235"/>
    <s v="SP"/>
    <s v="LOPEZ ESPITIA VICTOR MANUEL"/>
    <s v="YARIS"/>
    <x v="0"/>
    <d v="1899-12-30T12:30:00"/>
    <d v="1899-12-30T14:00:00"/>
    <s v="AC"/>
    <n v="2022"/>
  </r>
  <r>
    <x v="40"/>
    <x v="10"/>
    <m/>
    <n v="1899"/>
    <n v="112012"/>
    <s v="M"/>
    <s v="S50"/>
    <m/>
    <s v="MT035988"/>
    <s v="GP1463C"/>
    <s v="GONZALEZ LOPEZ LUIS ALBERTO"/>
    <s v="TACOMA"/>
    <x v="1"/>
    <d v="1899-12-30T12:15:00"/>
    <d v="1899-12-30T14:00:00"/>
    <s v="CEPE"/>
    <n v="2021"/>
  </r>
  <r>
    <x v="40"/>
    <x v="10"/>
    <m/>
    <n v="1899"/>
    <n v="112019"/>
    <s v="J"/>
    <s v="S70"/>
    <m/>
    <s v="K1150120"/>
    <s v="GGC942C"/>
    <s v="SILVA SILVA MARICELA"/>
    <s v="YARIS"/>
    <x v="2"/>
    <d v="1899-12-30T12:15:00"/>
    <d v="1899-12-30T13:45:00"/>
    <s v="GALC"/>
    <n v="2019"/>
  </r>
  <r>
    <x v="41"/>
    <x v="2"/>
    <m/>
    <n v="1899"/>
    <n v="111968"/>
    <s v="J"/>
    <s v="S30    "/>
    <m/>
    <s v="N4003510"/>
    <s v="GT8384C"/>
    <s v="LA ORDEN DE FRAILES MENORES PROVINCIA FRAN"/>
    <s v="HILUXD    "/>
    <x v="0"/>
    <d v="1899-12-30T08:45:00"/>
    <d v="1899-12-30T11:30:00"/>
    <s v="AC"/>
    <n v="2022"/>
  </r>
  <r>
    <x v="41"/>
    <x v="2"/>
    <m/>
    <n v="0"/>
    <n v="111970"/>
    <s v="K"/>
    <s v="DIAG, NO SE ACTIVA LA USB (CARPLAY)"/>
    <m/>
    <s v="M1417063"/>
    <s v="VE76210"/>
    <s v="NOVEDADES AGRICOLAS DASA SA DE CV"/>
    <s v="HILUX"/>
    <x v="2"/>
    <d v="1899-12-30T08:45:00"/>
    <d v="1899-12-30T00:00:00"/>
    <s v="GALC"/>
    <n v="2021"/>
  </r>
  <r>
    <x v="41"/>
    <x v="2"/>
    <m/>
    <n v="2849"/>
    <n v="111984"/>
    <s v="K"/>
    <s v="S70     _x000a_ALINEACION_x000a_BALANCEO"/>
    <m/>
    <s v="K3069822"/>
    <s v="27J632"/>
    <s v="ZARCO TOVAR OMAR AGUSTIN"/>
    <s v="PRIUS16"/>
    <x v="1"/>
    <d v="1899-12-30T08:45:00"/>
    <d v="1899-12-30T14:45:00"/>
    <s v="CSN"/>
    <n v="2019"/>
  </r>
  <r>
    <x v="41"/>
    <x v="8"/>
    <m/>
    <n v="6599"/>
    <n v="112050"/>
    <s v="J"/>
    <s v="S80     "/>
    <s v="EXPRESS"/>
    <s v="K6200674"/>
    <s v="GUB498C"/>
    <s v="MG CORRUGADOS S.A. DE C.V."/>
    <s v="HIACE"/>
    <x v="0"/>
    <d v="1899-12-30T09:00:00"/>
    <d v="1899-12-30T12:00:00"/>
    <s v="OMRG"/>
    <n v="2019"/>
  </r>
  <r>
    <x v="41"/>
    <x v="8"/>
    <m/>
    <n v="1899"/>
    <n v="112051"/>
    <s v="M"/>
    <s v="S90     "/>
    <m/>
    <s v="HP605627"/>
    <s v="PSH272A"/>
    <s v="ADAME LAZARO ERICK"/>
    <s v="COROLLA"/>
    <x v="1"/>
    <d v="1899-12-30T09:00:00"/>
    <d v="1899-12-30T11:15:00"/>
    <s v="CEPE"/>
    <n v="2017"/>
  </r>
  <r>
    <x v="41"/>
    <x v="8"/>
    <m/>
    <n v="0"/>
    <n v="112075"/>
    <s v="I"/>
    <s v="DIAG, NO PASA LA VERIFICACION POR TESTIGOS ENCENDIDOS EN LE TABLERO"/>
    <m/>
    <s v="P0011977"/>
    <s v="SP"/>
    <s v="MANCERA RODRIGUEZ AGUSTIN"/>
    <s v="YARIS"/>
    <x v="2"/>
    <d v="1899-12-30T10:30:00"/>
    <d v="1899-12-30T00:00:00"/>
    <s v="JOAM"/>
    <n v="2023"/>
  </r>
  <r>
    <x v="41"/>
    <x v="3"/>
    <m/>
    <n v="0"/>
    <n v="112067"/>
    <s v="K"/>
    <s v="REMPLAZO TUBOS DE ESCAPE (DPOK)"/>
    <m/>
    <s v="N0425783"/>
    <s v="GL3571C"/>
    <s v="INMOBILIARIA Y CONSTRUCTORA CAVESO SA DE C"/>
    <s v="HILUX"/>
    <x v="0"/>
    <d v="1899-12-30T09:15:00"/>
    <d v="1899-12-30T15:30:00"/>
    <s v="CSN"/>
    <n v="2022"/>
  </r>
  <r>
    <x v="41"/>
    <x v="3"/>
    <m/>
    <n v="1899"/>
    <n v="112079"/>
    <s v="J"/>
    <s v="S10     "/>
    <m/>
    <s v="N3011619"/>
    <s v="GTB571E"/>
    <s v="FLORES VIVIEROS JUAN PABLO"/>
    <s v="AVANZA"/>
    <x v="1"/>
    <d v="1899-12-30T09:15:00"/>
    <d v="1899-12-30T11:30:00"/>
    <s v="CAAA"/>
    <n v="2022"/>
  </r>
  <r>
    <x v="41"/>
    <x v="3"/>
    <m/>
    <n v="2849"/>
    <n v="112100"/>
    <s v="K"/>
    <s v="S110 _x000a_ALINEACION_x000a_BALANCEO_x000a_CAMBIO DE ACEITE DE LA TRANSMISION"/>
    <m/>
    <s v="GW488820"/>
    <s v="GRB282D"/>
    <s v="GARCIA TENIENTE JAIME"/>
    <s v="RAV4"/>
    <x v="2"/>
    <d v="1899-12-30T15:00:00"/>
    <d v="1899-12-30T18:00:00"/>
    <s v="GALC"/>
    <n v="2016"/>
  </r>
  <r>
    <x v="41"/>
    <x v="14"/>
    <m/>
    <n v="1899"/>
    <n v="112111"/>
    <s v="J"/>
    <s v="S10"/>
    <m/>
    <s v="NP352159"/>
    <s v="RMY883B"/>
    <s v="METAL SAPI SA DE CV"/>
    <s v="COROLLA"/>
    <x v="2"/>
    <d v="1899-12-30T10:00:00"/>
    <d v="1899-12-30T12:00:00"/>
    <s v="AC"/>
    <n v="2022"/>
  </r>
  <r>
    <x v="41"/>
    <x v="4"/>
    <m/>
    <n v="1899"/>
    <n v="112052"/>
    <s v="M"/>
    <s v="S90    "/>
    <m/>
    <s v="HS837051"/>
    <s v="SP"/>
    <s v="NAVARRO ROJAS JUAN JOSE"/>
    <s v="SIENNA"/>
    <x v="2"/>
    <d v="1899-12-30T09:45:00"/>
    <d v="1899-12-30T12:30:00"/>
    <s v="CEPE"/>
    <n v="2017"/>
  </r>
  <r>
    <x v="41"/>
    <x v="4"/>
    <m/>
    <n v="4210"/>
    <n v="112072"/>
    <s v="I"/>
    <s v="S220    SERVICIO_x000a_ALINEACION_x000a_BALANCEO"/>
    <s v="EXPRESS"/>
    <s v="J3603722"/>
    <s v="F85AYW"/>
    <s v="ESCARCEGA QUIÑONEZ PABLO"/>
    <s v="PRIUS16-"/>
    <x v="0"/>
    <d v="1899-12-30T10:30:00"/>
    <d v="1899-12-30T13:30:00"/>
    <s v="OMRG / CAAA"/>
    <n v="2018"/>
  </r>
  <r>
    <x v="41"/>
    <x v="4"/>
    <m/>
    <n v="5330"/>
    <n v="112074"/>
    <s v="J"/>
    <s v="S120    "/>
    <s v="MAYOR"/>
    <s v="JP822944"/>
    <s v="GUA458C"/>
    <s v="MEJIA QUINTANA JUAN ALBERTO"/>
    <s v="COROLLA"/>
    <x v="1"/>
    <d v="1899-12-30T10:15:00"/>
    <d v="1899-12-30T14:00:00"/>
    <s v="CEPE"/>
    <n v="2018"/>
  </r>
  <r>
    <x v="41"/>
    <x v="5"/>
    <m/>
    <n v="6599"/>
    <n v="111354"/>
    <s v="I"/>
    <s v="S80     "/>
    <s v="MAYOR"/>
    <s v="J1123587"/>
    <s v="GRS869E"/>
    <s v="SALINAS CORTES MARIA DOLOREZ"/>
    <s v="YARIS"/>
    <x v="2"/>
    <d v="1899-12-30T10:15:00"/>
    <d v="1899-12-30T13:00:00"/>
    <s v="AC"/>
    <n v="2018"/>
  </r>
  <r>
    <x v="41"/>
    <x v="5"/>
    <m/>
    <n v="0"/>
    <n v="112007"/>
    <s v="M"/>
    <s v="DIAG. TESTIGO ABC ENCENDIDO EN EL TABLERO"/>
    <m/>
    <s v="L1409673"/>
    <s v="GU7850C"/>
    <s v="DISTRIBUCIONES SEISO CELAYA SA DE CV"/>
    <s v="HILUX"/>
    <x v="1"/>
    <d v="1899-12-30T11:00:00"/>
    <d v="1899-12-30T00:00:00"/>
    <s v="GALC"/>
    <n v="2020"/>
  </r>
  <r>
    <x v="41"/>
    <x v="5"/>
    <m/>
    <n v="1899"/>
    <n v="112073"/>
    <s v="K"/>
    <s v="S190    "/>
    <s v="EXPRESS"/>
    <s v="H3536147"/>
    <s v="65L234"/>
    <s v="GRUPO RAMASIA S. DE R.L. DE C.V."/>
    <s v="PRIUS16-"/>
    <x v="0"/>
    <d v="1899-12-30T10:45:00"/>
    <d v="1899-12-30T17:00:00"/>
    <s v="OMRG"/>
    <n v="2017"/>
  </r>
  <r>
    <x v="41"/>
    <x v="26"/>
    <m/>
    <n v="1899"/>
    <n v="111363"/>
    <s v="I"/>
    <s v="S110    "/>
    <m/>
    <s v="9M090440"/>
    <s v="GW6517A"/>
    <s v="SALINAS CORTES MARIA DOLOREZ"/>
    <s v="TACOMA"/>
    <x v="2"/>
    <d v="1899-12-30T10:30:00"/>
    <d v="1899-12-30T13:15:00"/>
    <s v="CSN"/>
    <n v="2009"/>
  </r>
  <r>
    <x v="41"/>
    <x v="26"/>
    <m/>
    <n v="2699"/>
    <n v="112109"/>
    <s v="J"/>
    <s v="S30 (RECOLECCION QRO.)_x000a_ALINEACION(COSTO$800)_x000a_BALANCEO "/>
    <m/>
    <s v="MP258173"/>
    <s v="UMD895E"/>
    <s v="BANCO DEL BAJIO SA DE CV"/>
    <s v="COROLLA"/>
    <x v="0"/>
    <d v="1899-12-30T10:30:00"/>
    <d v="1899-12-30T14:00:00"/>
    <s v="CAAA"/>
    <n v="2021"/>
  </r>
  <r>
    <x v="41"/>
    <x v="6"/>
    <m/>
    <n v="3260"/>
    <n v="112003"/>
    <s v="M"/>
    <s v="S360    "/>
    <s v="EXPRESS"/>
    <s v="H0252899"/>
    <s v="RF3717A"/>
    <s v="COSMOCEL S.A"/>
    <s v="HILUX"/>
    <x v="1"/>
    <d v="1899-12-30T11:30:00"/>
    <d v="1899-12-30T13:30:00"/>
    <s v="OMRG"/>
    <n v="2017"/>
  </r>
  <r>
    <x v="41"/>
    <x v="6"/>
    <m/>
    <n v="1899"/>
    <n v="112077"/>
    <s v="J"/>
    <s v="S210   "/>
    <s v="EXPRESS"/>
    <s v="H1396410"/>
    <s v="GH6081C"/>
    <s v="HUERTA NUñEZ LILIAN NATALIA"/>
    <s v="HILUX"/>
    <x v="0"/>
    <d v="1899-12-30T11:45:00"/>
    <d v="1899-12-30T14:00:00"/>
    <s v="OMRG"/>
    <n v="2017"/>
  </r>
  <r>
    <x v="41"/>
    <x v="31"/>
    <m/>
    <n v="0"/>
    <n v="112110"/>
    <s v="J"/>
    <s v="REMPLAZO DE SENSOR DE OXIGENO (RECOLECCION QRO.)_x000a_REMPLAZO DE MANIJA (DPOK)"/>
    <m/>
    <s v="GS736652"/>
    <s v="GPU419D"/>
    <s v="BACA ROMERO GILBERTO"/>
    <s v="SIENNA"/>
    <x v="0"/>
    <d v="1899-12-30T11:15:00"/>
    <d v="1899-12-30T14:15:00"/>
    <s v="CSN"/>
    <n v="2016"/>
  </r>
  <r>
    <x v="41"/>
    <x v="10"/>
    <m/>
    <n v="1899"/>
    <n v="112078"/>
    <s v="M"/>
    <s v="S30     "/>
    <m/>
    <s v="JW721306"/>
    <s v="GRB210D"/>
    <s v="CARMONA RODRIGUEZ VALENTIN"/>
    <s v="RAV4"/>
    <x v="1"/>
    <d v="1899-12-30T11:15:00"/>
    <d v="1899-12-30T14:30:00"/>
    <s v="CEPE"/>
    <n v="2018"/>
  </r>
  <r>
    <x v="41"/>
    <x v="10"/>
    <m/>
    <n v="2849"/>
    <n v="112081"/>
    <s v="M"/>
    <s v="S130    _x000a_ALINEACION _x000a_BALANCEO"/>
    <s v="EXPRESS"/>
    <s v="DW049412"/>
    <s v="GSY358A"/>
    <s v="LANUZA ESPITIA JUAN"/>
    <s v="RAV4"/>
    <x v="2"/>
    <d v="1899-12-30T12:15:00"/>
    <d v="1899-12-30T15:00:00"/>
    <s v="OMRG / CEPE"/>
    <n v="2013"/>
  </r>
  <r>
    <x v="41"/>
    <x v="10"/>
    <m/>
    <n v="0"/>
    <n v="112083"/>
    <s v="K"/>
    <s v="INSTA BANDA DE ACCESORIOS"/>
    <m/>
    <s v="H1394369"/>
    <s v="SX0924D"/>
    <s v="DE LA MORA BELTRAN CONSTRUCCIONES"/>
    <s v="HILUX"/>
    <x v="0"/>
    <d v="1899-12-30T12:30:00"/>
    <d v="1899-12-30T16:45:00"/>
    <s v="CEPE"/>
    <n v="2017"/>
  </r>
  <r>
    <x v="41"/>
    <x v="11"/>
    <m/>
    <n v="5330"/>
    <n v="112089"/>
    <s v="I"/>
    <s v="S40     "/>
    <m/>
    <s v="LS023306"/>
    <s v="GUZ700B"/>
    <s v="RAYA ALMANZA JOSE TRINIDAD"/>
    <s v="HIGHLANDER"/>
    <x v="2"/>
    <d v="1899-12-30T12:00:00"/>
    <d v="1899-12-30T15:00:00"/>
    <s v="AC"/>
    <n v="2020"/>
  </r>
  <r>
    <x v="41"/>
    <x v="12"/>
    <m/>
    <n v="5330"/>
    <n v="112085"/>
    <s v="J"/>
    <s v="S40     "/>
    <s v="EXPRESS"/>
    <s v="N1324679"/>
    <s v="GB1647D"/>
    <s v="HUERTA SALTO JOSE MANUEL"/>
    <s v="HILUX"/>
    <x v="1"/>
    <d v="1899-12-30T12:30:00"/>
    <d v="1899-12-30T15:30:00"/>
    <s v="OMRG"/>
    <n v="2022"/>
  </r>
  <r>
    <x v="41"/>
    <x v="7"/>
    <m/>
    <n v="6599"/>
    <n v="112005"/>
    <s v="J"/>
    <s v="S160    "/>
    <s v="EXPRESS"/>
    <s v="JK025219"/>
    <s v="GRW207D"/>
    <s v="KYOHO TOYOTSU MEXICO SA DE CV"/>
    <s v="AVANZA"/>
    <x v="1"/>
    <d v="1899-12-30T13:15:00"/>
    <d v="1899-12-30T16:00:00"/>
    <s v="OMRG"/>
    <n v="2018"/>
  </r>
  <r>
    <x v="41"/>
    <x v="7"/>
    <m/>
    <n v="6599"/>
    <n v="112088"/>
    <s v="J"/>
    <s v="S160    "/>
    <s v="EXPRESS"/>
    <s v="K0265143"/>
    <s v="SP"/>
    <s v="TRANSPORTES CUAUHTEMOC S.A DE C.V"/>
    <s v="HILUX"/>
    <x v="0"/>
    <d v="1899-12-30T14:15:00"/>
    <d v="1899-12-30T16:00:00"/>
    <s v="OMRG"/>
    <n v="2019"/>
  </r>
  <r>
    <x v="41"/>
    <x v="20"/>
    <m/>
    <n v="1899"/>
    <n v="112112"/>
    <s v="J"/>
    <s v="S90"/>
    <m/>
    <s v="LU944489"/>
    <s v="GRT493C"/>
    <s v="PISOS Y MAS DE CELAYA"/>
    <s v="CAMRY"/>
    <x v="0"/>
    <d v="1899-12-30T14:15:00"/>
    <d v="1899-12-30T17:00:00"/>
    <s v="GALC"/>
    <n v="2020"/>
  </r>
  <r>
    <x v="41"/>
    <x v="13"/>
    <m/>
    <n v="1899"/>
    <n v="112107"/>
    <s v="J"/>
    <s v="S70     "/>
    <m/>
    <s v="M0040232"/>
    <s v="GH6760C"/>
    <s v="CANO GONZALEZ MA. TERESA"/>
    <s v="HILUX"/>
    <x v="2"/>
    <d v="1899-12-30T15:00:00"/>
    <d v="1899-12-30T18:00:00"/>
    <s v="CEPE"/>
    <n v="2021"/>
  </r>
  <r>
    <x v="41"/>
    <x v="21"/>
    <m/>
    <n v="6090"/>
    <n v="112102"/>
    <s v="K"/>
    <s v="S100   _x000a_ALINEACION_x000a_BALANCEO"/>
    <s v="MAYOR"/>
    <s v="KR065778"/>
    <s v="GXH550C"/>
    <s v="TRANSPORTES PROFESIONALES DEL BAJIO S.A. D"/>
    <s v="CHR"/>
    <x v="2"/>
    <d v="1899-12-30T15:15:00"/>
    <d v="1899-12-30T18:00:00"/>
    <s v="CSN / CAAA"/>
    <n v="2019"/>
  </r>
  <r>
    <x v="41"/>
    <x v="21"/>
    <m/>
    <n v="1899"/>
    <n v="112106"/>
    <s v="K"/>
    <s v="S50     "/>
    <m/>
    <s v="LJ027085"/>
    <s v="GPP297B"/>
    <s v="VAZQUEZ SANTANA FELIPE DE JESUS"/>
    <s v="RAV4"/>
    <x v="1"/>
    <d v="1899-12-30T15:15:00"/>
    <d v="1899-12-30T18:00:00"/>
    <s v="AC"/>
    <n v="2020"/>
  </r>
  <r>
    <x v="41"/>
    <x v="35"/>
    <m/>
    <n v="3260"/>
    <n v="112108"/>
    <s v="J"/>
    <s v="S60_x000a_DIAG,SENSOR DE PRESION DE LLANTA ENCENDIDO (SOLO SE RECIBE)"/>
    <m/>
    <s v="KD017130"/>
    <s v="GGH141D"/>
    <s v="RODRIGUEZ SAUZA MODESTA TERESA"/>
    <s v="RAV4"/>
    <x v="0"/>
    <d v="1899-12-30T00:00:00"/>
    <d v="1899-12-30T00:00:00"/>
    <m/>
    <n v="2019"/>
  </r>
  <r>
    <x v="42"/>
    <x v="0"/>
    <m/>
    <n v="835.2"/>
    <n v="111841"/>
    <s v="K"/>
    <s v="DIAG. RUIDO EN LLANTA DELANTERA LADO CONDUCTOR / DIAG. RUIDO AL GIRAR EL VOLANTE (RECORRIDO REALIZA CÉSAR PÉREZ)"/>
    <m/>
    <s v="CC905236"/>
    <s v="UMD8585"/>
    <s v="PROVISTA SA DE CV"/>
    <s v="COROLLA"/>
    <x v="2"/>
    <d v="1899-12-30T09:15:00"/>
    <s v="DIAG"/>
    <s v="FTP / JOAM"/>
    <n v="2012"/>
  </r>
  <r>
    <x v="42"/>
    <x v="0"/>
    <m/>
    <n v="3260"/>
    <n v="112064"/>
    <s v="K"/>
    <s v="S20"/>
    <m/>
    <s v="NJ028798"/>
    <s v="GMZ985E"/>
    <s v="MADRIGAL GUERRERO MARCELA ITZEL"/>
    <s v="RAIZE"/>
    <x v="0"/>
    <d v="1899-12-30T08:30:00"/>
    <d v="1899-12-30T15:00:00"/>
    <s v="AC"/>
    <n v="2022"/>
  </r>
  <r>
    <x v="42"/>
    <x v="0"/>
    <m/>
    <n v="1899"/>
    <n v="112115"/>
    <s v="K"/>
    <s v="S230"/>
    <s v="EXPRESS"/>
    <s v="F0264382"/>
    <s v="GW6365A"/>
    <s v="GONZALEZ GOMEZ FELIPE"/>
    <s v="HILUX"/>
    <x v="1"/>
    <d v="1899-12-30T08:30:00"/>
    <d v="1899-12-30T11:00:00"/>
    <s v="OMRG"/>
    <n v="2015"/>
  </r>
  <r>
    <x v="42"/>
    <x v="1"/>
    <m/>
    <n v="5330"/>
    <n v="112117"/>
    <s v="M"/>
    <s v="S40"/>
    <s v="EXPRESS"/>
    <s v="N6004651"/>
    <s v="GMK3706"/>
    <s v="TRANSMECANICA EVEREST SA DE CV"/>
    <s v="HIACE"/>
    <x v="2"/>
    <d v="1899-12-30T09:40:00"/>
    <d v="1899-12-30T12:00:00"/>
    <s v="OMRG"/>
    <n v="2022"/>
  </r>
  <r>
    <x v="42"/>
    <x v="1"/>
    <m/>
    <n v="1899"/>
    <n v="112118"/>
    <s v="M"/>
    <s v="S90"/>
    <s v="EXPRESS"/>
    <s v="K1405442"/>
    <s v="GT4850B"/>
    <s v="AGRICOLA COMERCIAL DE VICTORIA S.P.R. DE"/>
    <s v="HILUX"/>
    <x v="0"/>
    <d v="1899-12-30T08:50:00"/>
    <d v="1899-12-30T11:00:00"/>
    <s v="OMRG"/>
    <n v="2019"/>
  </r>
  <r>
    <x v="42"/>
    <x v="1"/>
    <m/>
    <n v="1899"/>
    <n v="112129"/>
    <s v="M"/>
    <s v="S70"/>
    <m/>
    <s v="K1176650"/>
    <s v="GMA948C"/>
    <s v="RODRIGUEZ BARAJAS SANDRA CLAUDIA"/>
    <s v="YARIS"/>
    <x v="1"/>
    <d v="1899-12-30T08:30:00"/>
    <d v="1899-12-30T11:00:00"/>
    <s v="CAAA"/>
    <n v="2019"/>
  </r>
  <r>
    <x v="42"/>
    <x v="2"/>
    <m/>
    <n v="1899"/>
    <n v="112125"/>
    <s v="M"/>
    <s v="S10"/>
    <m/>
    <s v="NP369456"/>
    <s v="SP"/>
    <s v="BANDA GUZMAN JUDITH"/>
    <s v="COROLLA"/>
    <x v="2"/>
    <d v="1899-12-30T09:00:00"/>
    <d v="1899-12-30T12:00:00"/>
    <s v="CEPE"/>
    <n v="2022"/>
  </r>
  <r>
    <x v="42"/>
    <x v="8"/>
    <m/>
    <n v="1899"/>
    <n v="112121"/>
    <s v="M"/>
    <s v="S70"/>
    <s v="EXPRESS"/>
    <s v="M1142291"/>
    <s v="69L191"/>
    <s v="ORTIZ MALDONADO ALFONSO"/>
    <s v="PRIUS C"/>
    <x v="1"/>
    <d v="1899-12-30T09:15:00"/>
    <d v="1899-12-30T12:00:00"/>
    <s v="OMRG"/>
    <n v="2021"/>
  </r>
  <r>
    <x v="42"/>
    <x v="8"/>
    <m/>
    <n v="1899"/>
    <n v="112144"/>
    <s v="K"/>
    <s v="S230"/>
    <m/>
    <s v="AX151163"/>
    <s v="GL44366"/>
    <s v="GRUPO KASOKU INDUSTRIAL, S.A. DE C.V."/>
    <s v="TUNDRA"/>
    <x v="0"/>
    <d v="1899-12-30T09:15:00"/>
    <d v="1899-12-30T11:00:00"/>
    <s v="AC"/>
    <n v="2010"/>
  </r>
  <r>
    <x v="42"/>
    <x v="8"/>
    <m/>
    <n v="1899"/>
    <n v="112145"/>
    <s v="J"/>
    <s v="S50"/>
    <m/>
    <s v="LK006493"/>
    <s v="GVP185B"/>
    <s v="PEREZ ELIZALDE ERNESTO"/>
    <s v="AVANZA"/>
    <x v="2"/>
    <d v="1899-12-30T09:00:00"/>
    <d v="1899-12-30T11:00:00"/>
    <s v="GALC"/>
    <n v="2020"/>
  </r>
  <r>
    <x v="42"/>
    <x v="3"/>
    <m/>
    <n v="0"/>
    <n v="112000"/>
    <s v="M"/>
    <s v="DPOK: CAMBIO DE CERRADURA DE CAJUELA"/>
    <m/>
    <s v="HU327322"/>
    <s v="GNH438E"/>
    <s v="PARDO JESUS R"/>
    <s v="CAMRY"/>
    <x v="1"/>
    <d v="1899-12-30T09:45:00"/>
    <d v="1899-12-30T12:30:00"/>
    <s v="CEPE"/>
    <n v="2017"/>
  </r>
  <r>
    <x v="42"/>
    <x v="3"/>
    <m/>
    <n v="3260"/>
    <n v="112041"/>
    <s v="J"/>
    <s v="S60"/>
    <m/>
    <s v="LK012776"/>
    <s v="SP"/>
    <s v="CAMACHO RANGEL ANA MARIA"/>
    <s v="AVANZA"/>
    <x v="0"/>
    <d v="1899-12-30T10:00:00"/>
    <d v="1899-12-30T13:45:00"/>
    <s v="AC"/>
    <n v="2020"/>
  </r>
  <r>
    <x v="42"/>
    <x v="3"/>
    <m/>
    <n v="1899"/>
    <n v="112099"/>
    <s v="J"/>
    <s v="S170"/>
    <m/>
    <s v="HW557575"/>
    <s v="GMW142E"/>
    <s v="ARTE COMUNICACION Y VIDA AC"/>
    <s v="RAV4"/>
    <x v="2"/>
    <d v="1899-12-30T09:15:00"/>
    <d v="1899-12-30T12:00:00"/>
    <s v="CAAA"/>
    <n v="2017"/>
  </r>
  <r>
    <x v="42"/>
    <x v="4"/>
    <m/>
    <n v="835.2"/>
    <n v="112036"/>
    <s v="M"/>
    <s v="DIAG. RUIDO AL PASAR TOPES"/>
    <m/>
    <s v="J1122164"/>
    <s v="GVX011D"/>
    <s v="POWERTRONICS SA DE CV"/>
    <s v="YARIS"/>
    <x v="1"/>
    <d v="1899-12-30T10:00:00"/>
    <s v="DIAG"/>
    <s v="GALC / JOAM"/>
    <n v="2018"/>
  </r>
  <r>
    <x v="42"/>
    <x v="4"/>
    <m/>
    <n v="2849"/>
    <n v="112105"/>
    <s v="K"/>
    <s v="S150 / AY B"/>
    <m/>
    <s v="L3850237"/>
    <s v="FZ6376C"/>
    <s v="AGROSERVICIOS NIETO"/>
    <s v="HILUXD"/>
    <x v="2"/>
    <d v="1899-12-30T10:00:00"/>
    <d v="1899-12-30T14:00:00"/>
    <s v="CAAA"/>
    <n v="2020"/>
  </r>
  <r>
    <x v="42"/>
    <x v="4"/>
    <m/>
    <n v="6280"/>
    <n v="112113"/>
    <s v="K"/>
    <s v="S40 / A Y B"/>
    <s v="EXPRESS"/>
    <s v="N3168992"/>
    <s v="UMK761E"/>
    <s v="DMG MORI MEXICO S.A de C.V."/>
    <s v="PRIUS16-"/>
    <x v="0"/>
    <d v="1899-12-30T10:15:00"/>
    <d v="1899-12-30T14:00:00"/>
    <s v="JOAM / CAAA"/>
    <n v="2022"/>
  </r>
  <r>
    <x v="42"/>
    <x v="5"/>
    <m/>
    <n v="835.2"/>
    <n v="112094"/>
    <s v="J"/>
    <s v="DIAG. RUIDO DE LADO DERECHO, VIBRA EL TABLERO"/>
    <m/>
    <s v="NP272171"/>
    <s v="GYL553D"/>
    <s v="TROPPER S.A.P.I DE C.V."/>
    <s v="COROLLA"/>
    <x v="2"/>
    <d v="1899-12-30T11:15:00"/>
    <s v="DIAG"/>
    <s v="FTP / JOAM"/>
    <n v="2022"/>
  </r>
  <r>
    <x v="42"/>
    <x v="5"/>
    <m/>
    <n v="2849"/>
    <n v="112116"/>
    <s v="M"/>
    <s v="S50 / A Y B"/>
    <m/>
    <s v="KS298861"/>
    <s v="GGX369D"/>
    <s v="OJEDA ALMANZA ANDRES"/>
    <s v="HIGHLANDER"/>
    <x v="0"/>
    <d v="1899-12-30T10:30:00"/>
    <d v="1899-12-30T14:00:00"/>
    <s v="CEPE / CAAA"/>
    <n v="2019"/>
  </r>
  <r>
    <x v="42"/>
    <x v="5"/>
    <m/>
    <n v="1899"/>
    <n v="112142"/>
    <s v="M"/>
    <s v="S90"/>
    <m/>
    <s v="HS837051"/>
    <s v="SP"/>
    <s v="NAVARRO ROJAS JUAN JOSE"/>
    <s v="SIENNA"/>
    <x v="1"/>
    <d v="1899-12-30T10:30:00"/>
    <d v="1899-12-30T14:00:00"/>
    <s v="AC"/>
    <n v="2017"/>
  </r>
  <r>
    <x v="42"/>
    <x v="6"/>
    <m/>
    <n v="3260"/>
    <n v="112122"/>
    <s v="M"/>
    <s v="S60"/>
    <s v="EXPRESS"/>
    <s v="MU011174"/>
    <s v="65L675"/>
    <s v="GS AGRO DE MEXICO S DE RL DE CV"/>
    <s v="RAV4 HV"/>
    <x v="2"/>
    <d v="1899-12-30T11:20:00"/>
    <d v="1899-12-30T14:00:00"/>
    <s v="OMRG"/>
    <n v="2021"/>
  </r>
  <r>
    <x v="42"/>
    <x v="6"/>
    <m/>
    <n v="1899"/>
    <m/>
    <s v="K"/>
    <s v="S50"/>
    <s v="EXPRESS"/>
    <m/>
    <m/>
    <s v="** SERVIN **"/>
    <m/>
    <x v="2"/>
    <d v="1899-12-30T12:00:00"/>
    <d v="1899-12-30T16:00:00"/>
    <s v="OMRG"/>
    <m/>
  </r>
  <r>
    <x v="42"/>
    <x v="10"/>
    <m/>
    <n v="0"/>
    <n v="112126"/>
    <s v="K"/>
    <s v="INST. BANDA ACC"/>
    <m/>
    <s v="H1394369"/>
    <s v="SX0924D"/>
    <s v="DE LA MORA BELTRAN CONSTRUCCIONES"/>
    <s v="HILUX"/>
    <x v="0"/>
    <d v="1899-12-30T11:30:00"/>
    <d v="1899-12-30T16:00:00"/>
    <s v="CEPE"/>
    <n v="2017"/>
  </r>
  <r>
    <x v="42"/>
    <x v="10"/>
    <m/>
    <n v="5330"/>
    <n v="112157"/>
    <s v="I"/>
    <s v="S40"/>
    <m/>
    <s v="LS023306"/>
    <s v="GUZ700B"/>
    <s v="RAYA ALMANZA JOSE TRINIDAD"/>
    <s v="HIGHLANDER"/>
    <x v="2"/>
    <d v="1899-12-30T11:15:00"/>
    <d v="1899-12-30T15:00:00"/>
    <s v="AC"/>
    <n v="2020"/>
  </r>
  <r>
    <x v="42"/>
    <x v="11"/>
    <m/>
    <n v="2734.2"/>
    <n v="112091"/>
    <s v="M"/>
    <s v="S110 / DIAG. RECHINIDO AL IR EN REVERSA (SE QUEDA VEHÍCULO EN GARANTIA PARA SOLICITAR PARABRISAS)"/>
    <m/>
    <s v="KJ018396"/>
    <s v="LLJ945"/>
    <s v="ERRO CONSULTORES SC"/>
    <s v="RAV4 HV"/>
    <x v="0"/>
    <d v="1899-12-30T12:00:00"/>
    <s v="DIAG"/>
    <s v="GALC / JOAM"/>
    <n v="2019"/>
  </r>
  <r>
    <x v="42"/>
    <x v="11"/>
    <m/>
    <n v="3260"/>
    <n v="112155"/>
    <s v="M"/>
    <s v="S20"/>
    <s v="EXPRESS"/>
    <s v="NW199226"/>
    <s v="GPY937E"/>
    <s v="RIOS LEON NELBA"/>
    <s v="RAV419-"/>
    <x v="1"/>
    <d v="1899-12-30T11:45:00"/>
    <d v="1899-12-30T14:00:00"/>
    <s v="OMRG"/>
    <n v="2022"/>
  </r>
  <r>
    <x v="42"/>
    <x v="15"/>
    <m/>
    <n v="3260"/>
    <n v="112123"/>
    <s v="M"/>
    <s v="S140"/>
    <s v="EXPRESS"/>
    <s v="G0165603"/>
    <s v="GA3956B"/>
    <s v="RAMIREZ JARAMILLO JOSE RUBEN"/>
    <s v="HILUX"/>
    <x v="1"/>
    <d v="1899-12-30T12:45:00"/>
    <d v="1899-12-30T15:45:00"/>
    <s v="OMRG"/>
    <n v="2016"/>
  </r>
  <r>
    <x v="42"/>
    <x v="15"/>
    <m/>
    <n v="835.2"/>
    <n v="112135"/>
    <s v="J"/>
    <s v="DIAG. CONSUMO EXCESIVO DE GASOLINA"/>
    <m/>
    <s v="P6005782"/>
    <s v="SP"/>
    <s v="RUIZ BRAVO NESTOR RAUL"/>
    <s v="HIACE"/>
    <x v="0"/>
    <d v="1899-12-30T15:30:00"/>
    <s v="DIAG"/>
    <s v="GALC / JOAM"/>
    <n v="2023"/>
  </r>
  <r>
    <x v="42"/>
    <x v="7"/>
    <m/>
    <n v="5140"/>
    <n v="112156"/>
    <s v="I"/>
    <s v="S100"/>
    <m/>
    <s v="LY710409"/>
    <s v="GJN066D"/>
    <s v="JAVIER GUADALUPE PEREZ SUBIAS"/>
    <s v="YARIS R"/>
    <x v="0"/>
    <d v="1899-12-30T13:15:00"/>
    <d v="1899-12-30T18:00:00"/>
    <s v="CEPE"/>
    <n v="2020"/>
  </r>
  <r>
    <x v="42"/>
    <x v="7"/>
    <m/>
    <n v="6599"/>
    <n v="112164"/>
    <s v="J"/>
    <s v="S160"/>
    <s v="EXPRESS"/>
    <s v="JK025219"/>
    <s v="GRW207D"/>
    <s v="KYOHO TOYOTU MEXICO SA DE CV"/>
    <s v="AVANZA"/>
    <x v="1"/>
    <d v="1899-12-30T13:15:00"/>
    <d v="1899-12-30T16:45:00"/>
    <s v="OMRG"/>
    <n v="2018"/>
  </r>
  <r>
    <x v="42"/>
    <x v="19"/>
    <m/>
    <n v="5330"/>
    <n v="112130"/>
    <s v="M"/>
    <s v="S40"/>
    <s v="SERV. MOVIL"/>
    <s v="MW130960"/>
    <s v="J85BHJ"/>
    <s v="TOYOTA MOTOR MANUFACTURING DE GUANAJUATO"/>
    <s v="RAV4"/>
    <x v="1"/>
    <s v="SERV"/>
    <s v="MOV"/>
    <s v="CSN"/>
    <n v="2021"/>
  </r>
  <r>
    <x v="42"/>
    <x v="23"/>
    <m/>
    <n v="5330"/>
    <n v="112131"/>
    <s v="M"/>
    <s v="S40"/>
    <s v="SERV. MOVIL"/>
    <s v="MP066205"/>
    <s v="GH2888H"/>
    <s v="TOYOTA MOTOR MANUFACTURING DE GUANAJUATO"/>
    <s v="COROLLA"/>
    <x v="1"/>
    <s v="SERV"/>
    <s v="MOV"/>
    <s v="CSN"/>
    <n v="2021"/>
  </r>
  <r>
    <x v="42"/>
    <x v="20"/>
    <m/>
    <n v="3260"/>
    <n v="112133"/>
    <s v="M"/>
    <s v="S60"/>
    <s v="SERV. MOVIL"/>
    <s v="MS040822"/>
    <s v="30F919"/>
    <s v="TOYOTA MOTOR MANUFACTURING DE GUANAJUATO"/>
    <s v="SIENNA HV"/>
    <x v="1"/>
    <s v="SERV"/>
    <s v="MOV"/>
    <s v="CSN"/>
    <n v="2021"/>
  </r>
  <r>
    <x v="42"/>
    <x v="20"/>
    <m/>
    <n v="0"/>
    <n v="112158"/>
    <s v="K"/>
    <s v="INSP. E02"/>
    <s v="CAMPAÑA"/>
    <s v="9M075068"/>
    <s v="GK19252"/>
    <s v="RAYA ALONZO JUAN"/>
    <s v="TACOMA"/>
    <x v="0"/>
    <d v="1899-12-30T15:00:00"/>
    <d v="1899-12-30T18:00:00"/>
    <s v="FTP"/>
    <n v="2009"/>
  </r>
  <r>
    <x v="42"/>
    <x v="24"/>
    <m/>
    <n v="1899"/>
    <n v="112134"/>
    <s v="M"/>
    <s v="S50"/>
    <s v="SERV. MOVIL"/>
    <s v="MM369837"/>
    <s v="A80BHG"/>
    <s v="TOYOTA MOTOR MANUFACTURING DE GUANAJUATO"/>
    <s v="TACOMA"/>
    <x v="1"/>
    <s v="SERV"/>
    <s v="MOV"/>
    <s v="CSN"/>
    <n v="2021"/>
  </r>
  <r>
    <x v="42"/>
    <x v="13"/>
    <m/>
    <n v="6599"/>
    <n v="112136"/>
    <s v="I"/>
    <s v="S80"/>
    <s v="SERV. MOVIL"/>
    <s v="LD052182"/>
    <s v="H33BHG"/>
    <s v="TOYOTA MOTOR MANUFACTURING DE GUANAJUATO"/>
    <s v="RAV419-"/>
    <x v="1"/>
    <s v="SERV"/>
    <s v="MOV"/>
    <s v="CSN"/>
    <n v="2020"/>
  </r>
  <r>
    <x v="42"/>
    <x v="25"/>
    <m/>
    <n v="3260"/>
    <n v="112137"/>
    <s v="I"/>
    <s v="S60"/>
    <s v="SERV. MOVIL"/>
    <s v="L0005028"/>
    <s v="G25BHG"/>
    <s v="TOYOTA MOTOR MANUFACTURING DE GUANAJUATO"/>
    <s v="HILUX"/>
    <x v="1"/>
    <s v="SERV"/>
    <s v="MOV"/>
    <s v="CSN"/>
    <n v="2020"/>
  </r>
  <r>
    <x v="42"/>
    <x v="21"/>
    <m/>
    <n v="1899"/>
    <n v="112092"/>
    <s v="I"/>
    <s v="S10"/>
    <s v="EXPRESS"/>
    <s v="NJ048361"/>
    <s v="SP"/>
    <s v="MONTOYA OJEDA JOSE LUIS"/>
    <s v="RAIZE"/>
    <x v="2"/>
    <d v="1899-12-30T16:00:00"/>
    <d v="1899-12-30T18:00:00"/>
    <s v="OMRG"/>
    <n v="2022"/>
  </r>
  <r>
    <x v="42"/>
    <x v="21"/>
    <m/>
    <n v="1899"/>
    <n v="112138"/>
    <s v="I"/>
    <s v="S30"/>
    <s v="SERV. MOVIL"/>
    <s v="NS091100"/>
    <s v="E41BJT"/>
    <s v="TOYOTA MOTOR MANUFACTURING DE GUANAJUATO"/>
    <s v="HIGHLANDER"/>
    <x v="1"/>
    <s v="SERV"/>
    <s v="MOV"/>
    <s v="CSN"/>
    <n v="2022"/>
  </r>
  <r>
    <x v="43"/>
    <x v="0"/>
    <m/>
    <n v="5330"/>
    <n v="112152"/>
    <s v="M"/>
    <s v="S120"/>
    <s v="EXPRESS"/>
    <s v="HP613987"/>
    <s v="SP"/>
    <s v="CISNEROS PAREDES MIGUEL ANGEL"/>
    <s v="COROLLA"/>
    <x v="0"/>
    <d v="1899-12-30T08:30:00"/>
    <d v="1899-12-30T11:00:00"/>
    <s v="OMRG"/>
    <n v="2017"/>
  </r>
  <r>
    <x v="43"/>
    <x v="0"/>
    <m/>
    <n v="5330"/>
    <n v="112205"/>
    <s v="K"/>
    <s v="S40"/>
    <m/>
    <s v="M1317932"/>
    <s v="GP8734C"/>
    <s v="CENTRO DE ACOPIO Y SOLUCIONES AMBIENTALES SA DE CV"/>
    <s v="HILUX"/>
    <x v="2"/>
    <d v="1899-12-30T08:30:00"/>
    <d v="1899-12-30T12:00:00"/>
    <s v="AC"/>
    <n v="2021"/>
  </r>
  <r>
    <x v="43"/>
    <x v="1"/>
    <m/>
    <n v="2849"/>
    <n v="112149"/>
    <s v="J"/>
    <s v="S290 / A Y B (V. C.)"/>
    <m/>
    <s v="HK010687"/>
    <s v="GLC159D"/>
    <s v="SIGMA QUALITY ASSISTANCE SA DE CV"/>
    <s v="AVANZA"/>
    <x v="0"/>
    <d v="1899-12-30T09:00:00"/>
    <d v="1899-12-30T12:00:00"/>
    <s v="CEPE"/>
    <n v="2017"/>
  </r>
  <r>
    <x v="43"/>
    <x v="1"/>
    <m/>
    <n v="1899"/>
    <n v="112153"/>
    <s v="J"/>
    <s v="S170"/>
    <m/>
    <s v="AW046527"/>
    <s v="GWA806B"/>
    <s v="DE SANTIAGO VELAZQUEZ TARSICIO"/>
    <s v="RAV4"/>
    <x v="1"/>
    <d v="1899-12-30T08:30:00"/>
    <d v="1899-12-30T11:00:00"/>
    <s v="GALC"/>
    <n v="2010"/>
  </r>
  <r>
    <x v="43"/>
    <x v="2"/>
    <m/>
    <n v="835.2"/>
    <n v="112082"/>
    <s v="M"/>
    <s v="DIAG. POSIBLE FUGA EN FLECHA HOMOCINETICA LADO COPILOTO / DIAG. TESTIGO ENCENDIDO (PRESION DE AIRE EN LLANTAS)"/>
    <m/>
    <s v="HP593103"/>
    <s v="UKN129H"/>
    <s v="GONZALEZ DELGADO DIEGO RICARDO"/>
    <s v="COROLLA"/>
    <x v="0"/>
    <d v="1899-12-30T09:00:00"/>
    <s v="DIAG"/>
    <s v="FTP / JOAM"/>
    <n v="2017"/>
  </r>
  <r>
    <x v="43"/>
    <x v="2"/>
    <m/>
    <n v="1899"/>
    <n v="112096"/>
    <s v="K"/>
    <s v="S310"/>
    <s v="EXPRESS"/>
    <s v="7S017338"/>
    <s v="GMD376D"/>
    <s v="LEMAIRE BORJA MARIA ESTELA IVONNE"/>
    <s v="SIENNA"/>
    <x v="2"/>
    <d v="1899-12-30T09:15:00"/>
    <d v="1899-12-30T12:00:00"/>
    <s v="OMRG"/>
    <n v="2007"/>
  </r>
  <r>
    <x v="43"/>
    <x v="8"/>
    <m/>
    <n v="835.2"/>
    <s v="P-142601"/>
    <s v="M"/>
    <s v="DIAG. CAJUELA NO ABRE (COSTO EMPLEADO TOYOTA CELAYA)"/>
    <m/>
    <s v="K1178021"/>
    <s v="SP"/>
    <s v="SANCHEZ VEANA JAVIER"/>
    <s v="YARIS"/>
    <x v="0"/>
    <d v="1899-12-30T09:30:00"/>
    <s v="DIAG"/>
    <s v="GALC / JOAM"/>
    <n v="2016"/>
  </r>
  <r>
    <x v="43"/>
    <x v="3"/>
    <m/>
    <n v="1899"/>
    <n v="112143"/>
    <s v="J"/>
    <s v="S130"/>
    <m/>
    <s v="HP570030"/>
    <s v="SP"/>
    <s v="CHAVEZ RAMIREZ FERNANDO"/>
    <s v="COROLLA"/>
    <x v="1"/>
    <d v="1899-12-30T09:15:00"/>
    <d v="1899-12-30T12:00:00"/>
    <s v="AC"/>
    <n v="2017"/>
  </r>
  <r>
    <x v="43"/>
    <x v="3"/>
    <m/>
    <n v="3260"/>
    <n v="112162"/>
    <s v="M"/>
    <s v="S140"/>
    <s v="EXPRESS"/>
    <s v="FP340060"/>
    <s v="GVP381B"/>
    <s v="ARRIAGA RIVERA GUILLERMO ANDRES"/>
    <s v="COROLLA"/>
    <x v="2"/>
    <d v="1899-12-30T09:45:00"/>
    <d v="1899-12-30T12:00:00"/>
    <s v="OMRG"/>
    <n v="2015"/>
  </r>
  <r>
    <x v="43"/>
    <x v="4"/>
    <m/>
    <n v="1899"/>
    <n v="111992"/>
    <s v="M"/>
    <s v="S10"/>
    <s v="EXPRESS"/>
    <s v="NV015591"/>
    <s v="GRS764E"/>
    <s v="VARGAS QUINTANA ANA LAURA"/>
    <s v="COROLLA CR"/>
    <x v="2"/>
    <d v="1899-12-30T10:05:00"/>
    <d v="1899-12-30T15:00:00"/>
    <s v="OMRG"/>
    <n v="2022"/>
  </r>
  <r>
    <x v="43"/>
    <x v="4"/>
    <m/>
    <n v="3260"/>
    <n v="112120"/>
    <s v="M"/>
    <s v="S220"/>
    <s v="EXPRESS"/>
    <n v="71091810"/>
    <s v="G43BKK"/>
    <s v="CARBAJAL LOPEZ ERNESTO"/>
    <s v="YARIS"/>
    <x v="0"/>
    <d v="1899-12-30T10:25:00"/>
    <d v="1899-12-30T14:00:00"/>
    <s v="OMRG"/>
    <n v="2007"/>
  </r>
  <r>
    <x v="43"/>
    <x v="5"/>
    <m/>
    <n v="6599"/>
    <n v="112001"/>
    <s v="I"/>
    <s v="S80"/>
    <s v="MOVIL SMA"/>
    <s v="MK012968"/>
    <s v="PEF2963"/>
    <s v="RAMIREZ AVALOS HUMBERTO FAVIO"/>
    <s v="AVANZA"/>
    <x v="1"/>
    <s v="MOV"/>
    <s v="SMA"/>
    <s v="CSN"/>
    <n v="2021"/>
  </r>
  <r>
    <x v="43"/>
    <x v="5"/>
    <m/>
    <n v="2849"/>
    <n v="112167"/>
    <s v="I"/>
    <s v="S270 / A Y B"/>
    <m/>
    <s v="G0246344"/>
    <m/>
    <s v="INTEGRACION INDUSTRIAL Y COMERCIAL MILENI"/>
    <s v="HILUX"/>
    <x v="0"/>
    <d v="1899-12-30T10:30:00"/>
    <d v="1899-12-30T14:00:00"/>
    <s v="CEPE"/>
    <n v="2016"/>
  </r>
  <r>
    <x v="43"/>
    <x v="26"/>
    <m/>
    <n v="0"/>
    <n v="112183"/>
    <s v="J"/>
    <s v="DPOK: INST. FILTRO HV / AMORT. TRASEROS / A Y B"/>
    <s v="MOVIL SMA"/>
    <s v="G3532475"/>
    <s v="UPK594C"/>
    <s v="ELGUEA VEJAR SILVIA"/>
    <s v="PRIUS"/>
    <x v="1"/>
    <s v="MOV"/>
    <s v="SMA"/>
    <s v="CSN"/>
    <n v="2016"/>
  </r>
  <r>
    <x v="43"/>
    <x v="6"/>
    <m/>
    <n v="5330"/>
    <n v="112080"/>
    <s v="M"/>
    <s v="S40"/>
    <s v="EXPRESS"/>
    <s v="DU526721"/>
    <s v="GHW383C"/>
    <s v="PARAMO MUGUIRO PATRICIA DE GUADALUPE"/>
    <s v="CAMRY"/>
    <x v="0"/>
    <d v="1899-12-30T10:45:00"/>
    <d v="1899-12-30T17:00:00"/>
    <s v="OMRG"/>
    <n v="2013"/>
  </r>
  <r>
    <x v="43"/>
    <x v="6"/>
    <m/>
    <n v="835.2"/>
    <n v="112104"/>
    <s v="M"/>
    <s v="DIAG. AMORTIGUADORES VIBRAN AL PASAR BACHES"/>
    <m/>
    <s v="FA055278"/>
    <s v="GRB152D"/>
    <s v="MOSQUEDA ROBLES CLAUDIA GUADALUPE"/>
    <s v="YARIS"/>
    <x v="2"/>
    <d v="1899-12-30T11:00:00"/>
    <s v="DIAG"/>
    <s v="FTP / JOAM"/>
    <n v="2015"/>
  </r>
  <r>
    <x v="43"/>
    <x v="6"/>
    <m/>
    <n v="1899"/>
    <n v="112146"/>
    <s v="K"/>
    <s v="S10"/>
    <s v="MOVIL SMA"/>
    <s v="PJ000750"/>
    <s v="SP"/>
    <s v="GARCIA GUERRA OSVALDO"/>
    <s v="COROLLA"/>
    <x v="1"/>
    <s v="MOV"/>
    <s v="SMA"/>
    <s v="CSN"/>
    <n v="2023"/>
  </r>
  <r>
    <x v="43"/>
    <x v="10"/>
    <m/>
    <n v="5140"/>
    <n v="112090"/>
    <s v="K"/>
    <s v="S100"/>
    <s v="EXPRESS"/>
    <s v="FW317460"/>
    <s v="GUE629C"/>
    <s v="GRANADOS RICO EDEL"/>
    <s v="RAV4"/>
    <x v="0"/>
    <d v="1899-12-30T11:30:00"/>
    <d v="1899-12-30T17:00:00"/>
    <s v="OMRG"/>
    <n v="2015"/>
  </r>
  <r>
    <x v="43"/>
    <x v="10"/>
    <m/>
    <n v="1899"/>
    <n v="112103"/>
    <s v="J"/>
    <s v="S110"/>
    <m/>
    <s v="H0172035"/>
    <s v="GF0545B"/>
    <s v="OCHOA LEDEZMA J. VITALINO"/>
    <s v="HILUX"/>
    <x v="2"/>
    <d v="1899-12-30T11:15:00"/>
    <d v="1899-12-30T17:00:00"/>
    <s v="AC"/>
    <n v="2017"/>
  </r>
  <r>
    <x v="43"/>
    <x v="10"/>
    <m/>
    <n v="6279"/>
    <n v="112176"/>
    <s v="M"/>
    <s v="S270 / CAMBIO DE BALATAS DELANTERAS / REEMP. DE GOMAS LIMPIADORAS / REEMP. BANDA ACC (V.C.)"/>
    <m/>
    <s v="K1058730"/>
    <s v="GF5216B"/>
    <s v="JESSMIDAN S.A DE C.V."/>
    <s v="HILUXD"/>
    <x v="1"/>
    <d v="1899-12-30T11:30:00"/>
    <d v="1899-12-30T14:00:00"/>
    <s v="CEPE"/>
    <n v="2019"/>
  </r>
  <r>
    <x v="43"/>
    <x v="10"/>
    <m/>
    <n v="6599"/>
    <n v="112177"/>
    <s v="J"/>
    <s v="S80"/>
    <m/>
    <s v="HS812585"/>
    <s v="GRT499C"/>
    <s v="OLVERA CARDOSO LUIS MANUEL"/>
    <s v="SIENNA"/>
    <x v="1"/>
    <d v="1899-12-30T11:15:00"/>
    <d v="1899-12-30T14:00:00"/>
    <s v="GALC"/>
    <n v="2017"/>
  </r>
  <r>
    <x v="43"/>
    <x v="27"/>
    <m/>
    <n v="5330"/>
    <n v="112180"/>
    <s v="J"/>
    <s v="S40"/>
    <s v="MOVIL SMA"/>
    <s v="M1321511"/>
    <s v="SX4179A"/>
    <s v="GONZALEZ BARRIOS DENIA GUADALUPE"/>
    <s v="HILUX"/>
    <x v="1"/>
    <s v="MOV"/>
    <s v="SMA"/>
    <s v="CSN"/>
    <n v="2021"/>
  </r>
  <r>
    <x v="43"/>
    <x v="11"/>
    <m/>
    <n v="2849"/>
    <n v="112184"/>
    <s v="K"/>
    <s v="S10 / A Y B"/>
    <s v="MOVIL SMA"/>
    <s v="MU028118"/>
    <s v="SP"/>
    <s v="CONSULTORIA ESPECIALIZADA DE SAN MIGUEL D"/>
    <s v="RAV4"/>
    <x v="1"/>
    <s v="MOV"/>
    <s v="SMA"/>
    <s v="CSN"/>
    <n v="2021"/>
  </r>
  <r>
    <x v="43"/>
    <x v="11"/>
    <m/>
    <n v="5140"/>
    <n v="112188"/>
    <s v="K"/>
    <s v="S100"/>
    <s v="EXPRESS"/>
    <s v="KD039970"/>
    <s v="GYD772D"/>
    <s v="COMERCIALIZADORA MORENO DEL BAJIO SA DE C"/>
    <s v="RAV419-"/>
    <x v="2"/>
    <d v="1899-12-30T12:00:00"/>
    <d v="1899-12-30T18:00:00"/>
    <s v="OMRG"/>
    <n v="2019"/>
  </r>
  <r>
    <x v="43"/>
    <x v="12"/>
    <m/>
    <n v="0"/>
    <n v="112191"/>
    <s v="J"/>
    <s v="DPOK: INST. ABRAZADERA DE BATERIA (SIN COSTO DE MANO DE OBRA AUTORIZADO POR G.S.)"/>
    <s v="MOVIL SMA"/>
    <s v="FW310379"/>
    <s v="GNS226D"/>
    <s v="PEREZ SALDAÑA ROBERTO"/>
    <s v="RAV4"/>
    <x v="1"/>
    <s v="MOV"/>
    <s v="SMA"/>
    <s v="CSN"/>
    <n v="2015"/>
  </r>
  <r>
    <x v="43"/>
    <x v="12"/>
    <m/>
    <n v="5330"/>
    <n v="112195"/>
    <s v="M"/>
    <s v="S40"/>
    <s v="EXPRESS"/>
    <s v="M1221340"/>
    <s v="GSV531E"/>
    <s v="BARRIENTOS SOLORZANO EDGAR RAMIRO"/>
    <s v="YARIS"/>
    <x v="2"/>
    <d v="1899-12-30T12:45:00"/>
    <d v="1899-12-30T18:00:00"/>
    <s v="OMRG"/>
    <n v="2021"/>
  </r>
  <r>
    <x v="43"/>
    <x v="15"/>
    <m/>
    <n v="0"/>
    <n v="112193"/>
    <s v="J"/>
    <s v="INST. KIT DE TUERCAS DE SEGURIDAD (SIN COSTO PARA EL CLIENTE, AUTORIZA G.S.)"/>
    <s v="MOVIL SMA"/>
    <s v="MW152651"/>
    <s v="GH12345"/>
    <s v="SEDFAR S DE RL DE CV"/>
    <s v="RAV419-"/>
    <x v="1"/>
    <s v="MOV"/>
    <s v="SMA"/>
    <s v="CSN"/>
    <n v="2021"/>
  </r>
  <r>
    <x v="43"/>
    <x v="7"/>
    <m/>
    <n v="5330"/>
    <n v="112174"/>
    <s v="M"/>
    <s v="S40"/>
    <s v="EXPRESS"/>
    <s v="MW120683"/>
    <s v="GJW756D"/>
    <s v="VAZQUEZ LAGUNES SERGIO"/>
    <s v="RAV419-"/>
    <x v="0"/>
    <d v="1899-12-30T13:30:00"/>
    <d v="1899-12-30T18:00:00"/>
    <s v="OMRG"/>
    <n v="2021"/>
  </r>
  <r>
    <x v="43"/>
    <x v="29"/>
    <m/>
    <n v="835.2"/>
    <n v="112159"/>
    <s v="J"/>
    <s v="DIAG. SE DESCONECTA LA USB / DIAG. TRUENAN LAS VELOCIDADES POR LAS MAÑANAS"/>
    <m/>
    <s v="N1333002"/>
    <s v="GU1300C"/>
    <s v="NAVA PEREZ RUBEN"/>
    <s v="HILUX"/>
    <x v="2"/>
    <s v="SOLO SE"/>
    <s v="RECIBE"/>
    <s v="GALC / JOAM"/>
    <n v="2022"/>
  </r>
  <r>
    <x v="44"/>
    <x v="0"/>
    <m/>
    <n v="1899"/>
    <n v="112127"/>
    <s v="M"/>
    <s v="S70"/>
    <s v="EXPRESS"/>
    <s v="LJ004199"/>
    <s v="65L551"/>
    <s v="VENTURA RAYA ROBERTO"/>
    <s v="COROLLA HV"/>
    <x v="2"/>
    <d v="1899-12-30T08:30:00"/>
    <d v="1899-12-30T11:00:00"/>
    <s v="OMRG"/>
    <n v="2020"/>
  </r>
  <r>
    <x v="44"/>
    <x v="0"/>
    <m/>
    <n v="5330"/>
    <n v="112128"/>
    <s v="I"/>
    <s v="S40"/>
    <m/>
    <s v="M1316738"/>
    <s v="GH7000C"/>
    <s v="CASTILLO PALACIOS LICURGO EPAMINONDAS"/>
    <s v="HILUX"/>
    <x v="0"/>
    <d v="1899-12-30T08:30:00"/>
    <d v="1899-12-30T11:00:00"/>
    <s v="FTP"/>
    <n v="2021"/>
  </r>
  <r>
    <x v="44"/>
    <x v="0"/>
    <m/>
    <n v="1899"/>
    <n v="112196"/>
    <s v="I"/>
    <s v="S70"/>
    <m/>
    <s v="MP269864"/>
    <s v="GLB330E"/>
    <s v="RUIZ CHAVEZ BRIANDA ROSARIO"/>
    <s v="COROLLA"/>
    <x v="1"/>
    <d v="1899-12-30T08:15:00"/>
    <d v="1899-12-30T17:00:00"/>
    <s v="FTP"/>
    <n v="2021"/>
  </r>
  <r>
    <x v="44"/>
    <x v="1"/>
    <m/>
    <n v="1899"/>
    <n v="112171"/>
    <s v="M"/>
    <s v="S250"/>
    <s v="EXPRESS"/>
    <s v="BK004200"/>
    <s v="GVP845B"/>
    <s v="CASTILLEJOS GALLEGOS CLARA LUZ"/>
    <s v="AVANZA"/>
    <x v="0"/>
    <d v="1899-12-30T08:50:00"/>
    <d v="1899-12-30T11:00:00"/>
    <s v="OMRG"/>
    <n v="2011"/>
  </r>
  <r>
    <x v="44"/>
    <x v="1"/>
    <m/>
    <n v="0"/>
    <n v="112228"/>
    <s v="J"/>
    <s v="A Y F (INST. FILTRO DE MOTOR (CTE. TRAERÁ LAS REFACCIONES) (EMPLEADO TOYOTA CELAYA)"/>
    <m/>
    <s v="HR054760"/>
    <s v="GTR089E"/>
    <s v="LEDESMA ZAVALA JUNIOR ALEJANDRO"/>
    <s v="SEAT"/>
    <x v="2"/>
    <d v="1899-12-30T08:30:00"/>
    <d v="1899-12-30T11:00:00"/>
    <s v="CEPE"/>
    <n v="2017"/>
  </r>
  <r>
    <x v="44"/>
    <x v="2"/>
    <m/>
    <n v="0"/>
    <n v="112215"/>
    <s v="J"/>
    <s v="DPOK: REEMP SENSOR DE OXIGENO / REEMP DE OXIGENO"/>
    <m/>
    <s v="GS736652"/>
    <s v="GPU419D"/>
    <s v="BACA ROMERO GILBERTO"/>
    <s v="SIENNA"/>
    <x v="0"/>
    <d v="1899-12-30T09:00:00"/>
    <d v="1899-12-30T14:00:00"/>
    <s v="CSN"/>
    <n v="2016"/>
  </r>
  <r>
    <x v="44"/>
    <x v="2"/>
    <m/>
    <n v="1899"/>
    <n v="112218"/>
    <s v="J"/>
    <s v="S70"/>
    <m/>
    <s v="KJ009844"/>
    <s v="02F769"/>
    <s v="MUÑOZ TORRES JOSE CUTBERTO"/>
    <s v="RAV4 HV"/>
    <x v="2"/>
    <d v="1899-12-30T08:45:00"/>
    <d v="1899-12-30T11:30:00"/>
    <s v="AC"/>
    <n v="2019"/>
  </r>
  <r>
    <x v="44"/>
    <x v="2"/>
    <m/>
    <n v="1899"/>
    <n v="112231"/>
    <s v="M"/>
    <s v="S90"/>
    <s v="EXPRESS"/>
    <s v="K1405442"/>
    <s v="GT4850B"/>
    <s v="AGRICOLA COMERCIAL VICTORIA SPR DE RL"/>
    <s v="HILUX"/>
    <x v="1"/>
    <d v="1899-12-30T09:30:00"/>
    <d v="1899-12-30T11:30:00"/>
    <s v="OMRG"/>
    <n v="2019"/>
  </r>
  <r>
    <x v="44"/>
    <x v="3"/>
    <m/>
    <n v="3260"/>
    <n v="112101"/>
    <s v="I"/>
    <s v="S60"/>
    <m/>
    <s v="NW253105"/>
    <s v="GNJ115E"/>
    <s v="CERON ULLOA MONSERRATH"/>
    <s v="RAV419-"/>
    <x v="0"/>
    <d v="1899-12-30T09:50:00"/>
    <d v="1899-12-30T12:00:00"/>
    <s v="AC"/>
    <n v="2022"/>
  </r>
  <r>
    <x v="44"/>
    <x v="3"/>
    <m/>
    <n v="1899"/>
    <n v="112186"/>
    <s v="M"/>
    <s v="S150"/>
    <s v="EXPRESS"/>
    <s v="FP342235"/>
    <s v="GTG525A"/>
    <s v="MANDUJANO ESTRADA ILSE GEORGINA"/>
    <s v="COROLLA"/>
    <x v="2"/>
    <d v="1899-12-30T09:10:00"/>
    <d v="1899-12-30T12:00:00"/>
    <s v="OMRG"/>
    <n v="2015"/>
  </r>
  <r>
    <x v="44"/>
    <x v="3"/>
    <m/>
    <n v="1899"/>
    <n v="112204"/>
    <s v="J"/>
    <s v="S170"/>
    <m/>
    <s v="HW557575"/>
    <s v="GMW142E"/>
    <s v="ARTE COMUNICACION Y VIDA AC"/>
    <s v="RAV4"/>
    <x v="1"/>
    <d v="1899-12-30T09:15:00"/>
    <d v="1899-12-30T11:30:00"/>
    <s v="CEPE"/>
    <n v="2017"/>
  </r>
  <r>
    <x v="44"/>
    <x v="4"/>
    <m/>
    <n v="1899"/>
    <n v="112213"/>
    <s v="I"/>
    <s v="S10"/>
    <s v="EXPRESS"/>
    <s v="PT118357"/>
    <s v="SP"/>
    <s v="MENDOZA FLORES MARTIN"/>
    <s v="TACOMA"/>
    <x v="0"/>
    <d v="1899-12-30T09:50:00"/>
    <d v="1899-12-30T14:00:00"/>
    <s v="OMRG"/>
    <n v="2023"/>
  </r>
  <r>
    <x v="44"/>
    <x v="5"/>
    <m/>
    <n v="5330"/>
    <n v="112175"/>
    <s v="K"/>
    <s v="S40"/>
    <s v="EXPRESS"/>
    <s v="MW163123"/>
    <s v="GKC338E"/>
    <s v="HURTADO SANCHEZ ANA MARIA"/>
    <s v="RAV419-"/>
    <x v="2"/>
    <d v="1899-12-30T10:20:00"/>
    <d v="1899-12-30T17:00:00"/>
    <s v="OMRG"/>
    <n v="2021"/>
  </r>
  <r>
    <x v="44"/>
    <x v="5"/>
    <m/>
    <n v="1899"/>
    <n v="112221"/>
    <s v="K"/>
    <s v="S10"/>
    <m/>
    <s v="N3013705"/>
    <s v="SP"/>
    <s v="SOLIS ULLOA JORGE HUGO"/>
    <s v="COROLLA"/>
    <x v="0"/>
    <d v="1899-12-30T10:30:00"/>
    <d v="1899-12-30T14:00:00"/>
    <s v="AC"/>
    <n v="2022"/>
  </r>
  <r>
    <x v="44"/>
    <x v="6"/>
    <m/>
    <n v="6599"/>
    <n v="112028"/>
    <s v="K"/>
    <s v="S80"/>
    <s v="EXPRESS"/>
    <s v="D5642897"/>
    <s v="GJG976E"/>
    <s v="PERRUSQUIA RODRIGUEZ MAURO"/>
    <s v="PRIUS"/>
    <x v="2"/>
    <d v="1899-12-30T10:45:00"/>
    <d v="1899-12-30T14:00:00"/>
    <s v="OMRG"/>
    <n v="2013"/>
  </r>
  <r>
    <x v="44"/>
    <x v="6"/>
    <m/>
    <n v="1899"/>
    <n v="112097"/>
    <s v="J"/>
    <s v="S70"/>
    <m/>
    <s v="L0723369"/>
    <s v="GR2215A"/>
    <s v="SERRANO SANCHEZ MARIELA CORAL"/>
    <s v="HILUXD"/>
    <x v="1"/>
    <d v="1899-12-30T11:15:00"/>
    <d v="1899-12-30T17:00:00"/>
    <s v="AC"/>
    <n v="2020"/>
  </r>
  <r>
    <x v="44"/>
    <x v="10"/>
    <m/>
    <n v="1899"/>
    <n v="112179"/>
    <s v="M"/>
    <s v="S110"/>
    <s v="EXPRESS"/>
    <s v="GP534982"/>
    <s v="GMB253D"/>
    <s v="CHAIRES MANRIQUEZ GABRIEL"/>
    <s v="COROLLA"/>
    <x v="2"/>
    <d v="1899-12-30T11:30:00"/>
    <d v="1899-12-30T14:00:00"/>
    <s v="OMRG"/>
    <n v="2016"/>
  </r>
  <r>
    <x v="44"/>
    <x v="10"/>
    <m/>
    <n v="1899"/>
    <n v="112182"/>
    <s v="I"/>
    <s v="S30"/>
    <m/>
    <s v="M1225798"/>
    <s v="GYS889D"/>
    <s v="MARTINEZ ARRIAGA MARIA ALICIA"/>
    <s v="YARIS"/>
    <x v="0"/>
    <d v="1899-12-30T11:15:00"/>
    <d v="1899-12-30T14:00:00"/>
    <s v="CEPE"/>
    <n v="2021"/>
  </r>
  <r>
    <x v="44"/>
    <x v="10"/>
    <m/>
    <n v="5330"/>
    <n v="112227"/>
    <s v="M"/>
    <s v="S40"/>
    <s v="EXPRESS"/>
    <s v="N4200445"/>
    <s v="GC6779D"/>
    <s v="HIGH LAND GREENS S DE RL DE CV"/>
    <s v="HILUXD"/>
    <x v="1"/>
    <d v="1899-12-30T12:00:00"/>
    <d v="1899-12-30T16:00:00"/>
    <s v="OMRG"/>
    <n v="2022"/>
  </r>
  <r>
    <x v="44"/>
    <x v="11"/>
    <m/>
    <n v="1899"/>
    <n v="112216"/>
    <s v="J"/>
    <s v="S90"/>
    <m/>
    <s v="JP755776"/>
    <s v="GYT165B"/>
    <s v="CORTEZ GARCIA BLANCA ESTELA"/>
    <s v="COROLLA"/>
    <x v="0"/>
    <d v="1899-12-30T12:00:00"/>
    <d v="1899-12-30T16:00:00"/>
    <s v="CEPE"/>
    <n v="2018"/>
  </r>
  <r>
    <x v="44"/>
    <x v="11"/>
    <m/>
    <n v="1899"/>
    <n v="112224"/>
    <s v="M"/>
    <s v="S290"/>
    <m/>
    <s v="FM191272"/>
    <s v="FZ2070C"/>
    <s v="QUIÑONES LUNA SERVANDO"/>
    <s v="TACOMA"/>
    <x v="1"/>
    <d v="1899-12-30T12:00:00"/>
    <d v="1899-12-30T16:00:00"/>
    <s v="AC"/>
    <n v="2015"/>
  </r>
  <r>
    <x v="44"/>
    <x v="15"/>
    <m/>
    <n v="835.2"/>
    <n v="112217"/>
    <s v="K"/>
    <s v="DIAG. RUIDO AL ACELERAR"/>
    <m/>
    <s v="HU657137"/>
    <s v="GUW993C"/>
    <s v="GUTIERREZ CASTAÑEDA ZHELFA ROSALINA"/>
    <s v="CAMRY"/>
    <x v="2"/>
    <d v="1899-12-30T13:00:00"/>
    <s v="DIAG"/>
    <s v="FTP / JOAM"/>
    <n v="2017"/>
  </r>
  <r>
    <x v="44"/>
    <x v="20"/>
    <m/>
    <n v="0"/>
    <n v="112066"/>
    <s v="I"/>
    <s v="CONFIG DE LLAVE"/>
    <s v="REC. A DOMICILIO"/>
    <s v="EP045716"/>
    <s v="N24BGE"/>
    <s v="ALVARADO SORIA MARYCARMEN"/>
    <s v="COROLLA"/>
    <x v="2"/>
    <d v="1899-12-30T14:00:00"/>
    <s v="SE QUEDA"/>
    <s v="FTP"/>
    <n v="2014"/>
  </r>
  <r>
    <x v="44"/>
    <x v="24"/>
    <m/>
    <n v="0"/>
    <n v="112069"/>
    <s v="I"/>
    <s v="INST. 20TA03"/>
    <s v="REC. A DOM / CAMPAÑA"/>
    <s v="EP045716"/>
    <s v="N24BGE"/>
    <s v="ALVARADO SORIA MARYCARMEN"/>
    <s v="COROLLA"/>
    <x v="2"/>
    <d v="1899-12-30T16:00:00"/>
    <s v="SE QUEDA"/>
    <s v="EXTERNO"/>
    <n v="2014"/>
  </r>
  <r>
    <x v="44"/>
    <x v="29"/>
    <m/>
    <n v="1899"/>
    <n v="112230"/>
    <s v="M"/>
    <s v="S10"/>
    <m/>
    <s v="P0006637"/>
    <s v="SP"/>
    <s v="RAMOS PEREZ GABRIEL"/>
    <s v="YARIS"/>
    <x v="1"/>
    <d v="1899-12-30T16:00:00"/>
    <d v="1899-12-30T18:00:00"/>
    <s v="CSN"/>
    <n v="2023"/>
  </r>
  <r>
    <x v="44"/>
    <x v="37"/>
    <m/>
    <n v="5140"/>
    <n v="112119"/>
    <s v="M"/>
    <s v="S300 / REEMP. ACEITE DE TRANSM (CON FILTROS Y EMPAQUES) (SOLO SE RECIBE) (CITA DE ERIKA)"/>
    <m/>
    <s v="L0721095"/>
    <s v="GD1013B"/>
    <s v="EXPOR SAN ANTONIO SA DE CV"/>
    <s v="HILUXD"/>
    <x v="1"/>
    <s v="SOLO SE "/>
    <s v="RECIBE"/>
    <s v="FTP"/>
    <n v="2020"/>
  </r>
  <r>
    <x v="45"/>
    <x v="0"/>
    <m/>
    <n v="5330"/>
    <n v="111744"/>
    <s v="J"/>
    <s v="S40"/>
    <s v="EXPRESS"/>
    <s v="LP100233"/>
    <s v="GUW851C"/>
    <s v="NUÑEZ GARCIA SANTIAGO"/>
    <s v="COROLLA"/>
    <x v="1"/>
    <d v="1899-12-30T09:00:00"/>
    <d v="1899-12-30T11:00:00"/>
    <s v="OMRG"/>
    <n v="2020"/>
  </r>
  <r>
    <x v="45"/>
    <x v="0"/>
    <m/>
    <n v="1899"/>
    <n v="112209"/>
    <s v="J"/>
    <s v="S50"/>
    <m/>
    <s v="N0065380"/>
    <s v="GD1762D"/>
    <s v="EXPOR SAN ANTONIO SA DE CV"/>
    <s v="HILUXD"/>
    <x v="0"/>
    <d v="1899-12-30T09:00:00"/>
    <d v="1899-12-30T11:00:00"/>
    <s v="GALC"/>
    <n v="2022"/>
  </r>
  <r>
    <x v="45"/>
    <x v="1"/>
    <m/>
    <n v="1899"/>
    <n v="112043"/>
    <s v="I"/>
    <s v="S110"/>
    <m/>
    <s v="H3570320"/>
    <s v="65L060"/>
    <s v="RUIZ ORTEGA JAVIER"/>
    <s v="PRIUS16-"/>
    <x v="0"/>
    <d v="1899-12-30T09:00:00"/>
    <d v="1899-12-30T12:00:00"/>
    <s v="OMRG"/>
    <n v="2017"/>
  </r>
  <r>
    <x v="45"/>
    <x v="1"/>
    <m/>
    <n v="6599"/>
    <n v="112151"/>
    <s v="M"/>
    <s v="S80"/>
    <s v="EXPRESS"/>
    <s v="M0042757"/>
    <s v="GP1514C"/>
    <s v="EXPOR SAN ANTONIO SA DE CV"/>
    <s v="HILUXD"/>
    <x v="2"/>
    <d v="1899-12-30T09:50:00"/>
    <d v="1899-12-30T12:00:00"/>
    <s v="OMRG"/>
    <n v="2021"/>
  </r>
  <r>
    <x v="45"/>
    <x v="2"/>
    <m/>
    <n v="1899"/>
    <n v="111857"/>
    <s v="M"/>
    <s v="S150"/>
    <m/>
    <s v="FS536651"/>
    <s v="GTG392D"/>
    <s v="LUCIO MARTINEZ FRANCISCO"/>
    <s v="SIENNA"/>
    <x v="0"/>
    <d v="1899-12-30T10:50:00"/>
    <d v="1899-12-30T14:00:00"/>
    <s v="OMRG"/>
    <n v="2015"/>
  </r>
  <r>
    <x v="45"/>
    <x v="2"/>
    <m/>
    <n v="7074"/>
    <n v="111959"/>
    <s v="I"/>
    <s v="S160 / ALINEACIÓN / AJUSTE DE CHISGUETEROS (ESTÁ MUY ARRIBA)"/>
    <m/>
    <s v="EP091739"/>
    <s v="GWB518B"/>
    <s v="MIGUEL ANGEL ALVAREZ MANDUJANO"/>
    <s v="COROLLA"/>
    <x v="2"/>
    <d v="1899-12-30T10:30:00"/>
    <d v="1899-12-30T14:00:00"/>
    <s v="AC / CAAA"/>
    <n v="2014"/>
  </r>
  <r>
    <x v="45"/>
    <x v="2"/>
    <m/>
    <n v="3260"/>
    <n v="112165"/>
    <s v="K"/>
    <s v="S20"/>
    <s v="EXPRESS"/>
    <s v="N1331215"/>
    <s v="GT7718C"/>
    <s v="TOCHE FLORES JULIO CESAR"/>
    <s v="HILUX"/>
    <x v="1"/>
    <d v="1899-12-30T10:30:00"/>
    <d v="1899-12-30T14:00:00"/>
    <s v="OMRG"/>
    <n v="2022"/>
  </r>
  <r>
    <x v="45"/>
    <x v="8"/>
    <m/>
    <n v="1899"/>
    <n v="112160"/>
    <s v="J"/>
    <s v="S110"/>
    <m/>
    <s v="HK019849"/>
    <s v="GRT647C"/>
    <s v="ARVIZU RAZO NOEMI"/>
    <s v="AVANZA"/>
    <x v="2"/>
    <d v="1899-12-30T09:00:00"/>
    <d v="1899-12-30T11:00:00"/>
    <s v="CAAA"/>
    <n v="2017"/>
  </r>
  <r>
    <x v="45"/>
    <x v="8"/>
    <m/>
    <n v="3260"/>
    <n v="112202"/>
    <s v="M"/>
    <s v="S20 (ARRENDAMIENTO PURO, REALIZAR PROCESO PARA TRAMITE DE PAGO CON TFS)"/>
    <m/>
    <s v="NU589325"/>
    <s v="44F007"/>
    <s v="NAJERA VAZQUEZ EDUARDO "/>
    <s v="CAMRY HV"/>
    <x v="0"/>
    <d v="1899-12-30T10:30:00"/>
    <d v="1899-12-30T14:00:00"/>
    <s v="GALC / CAAA"/>
    <n v="2022"/>
  </r>
  <r>
    <x v="45"/>
    <x v="3"/>
    <m/>
    <n v="2849"/>
    <n v="112002"/>
    <s v="J"/>
    <s v="S90 / A Y B"/>
    <m/>
    <s v="LS029450"/>
    <s v="GMX884E"/>
    <s v="METAL ONE STEEL SERVICE DE MEXICO S.A. DE"/>
    <s v="SIENNA"/>
    <x v="2"/>
    <d v="1899-12-30T09:30:00"/>
    <d v="1899-12-30T11:30:00"/>
    <s v="GALC"/>
    <n v="2020"/>
  </r>
  <r>
    <x v="45"/>
    <x v="3"/>
    <m/>
    <n v="6599"/>
    <n v="112132"/>
    <s v="J"/>
    <s v="S80"/>
    <m/>
    <s v="FS661500"/>
    <s v="GUN355D"/>
    <s v="ROSAS PANIAGUA LAURA"/>
    <s v="SIENNA"/>
    <x v="0"/>
    <d v="1899-12-30T09:45:00"/>
    <d v="1899-12-30T14:00:00"/>
    <s v="CEPE"/>
    <n v="2015"/>
  </r>
  <r>
    <x v="45"/>
    <x v="3"/>
    <m/>
    <n v="1899"/>
    <n v="112240"/>
    <s v="M"/>
    <s v="S30"/>
    <s v="EXPRESS"/>
    <s v="N3169471"/>
    <s v="68L362"/>
    <s v="GARCIA MARTINEZ JUAN FERNANDO"/>
    <s v="PRIUS16-"/>
    <x v="1"/>
    <d v="1899-12-30T11:30:00"/>
    <d v="1899-12-30T15:00:00"/>
    <s v="OMRG"/>
    <n v="2022"/>
  </r>
  <r>
    <x v="45"/>
    <x v="4"/>
    <m/>
    <n v="1899"/>
    <n v="112189"/>
    <s v="I"/>
    <s v="S30"/>
    <m/>
    <s v="MP096238"/>
    <s v="GGR275E"/>
    <s v="CRUZ PINEDA MIGUEL"/>
    <s v="COROLLA"/>
    <x v="2"/>
    <d v="1899-12-30T09:45:00"/>
    <d v="1899-12-30T12:00:00"/>
    <s v="CAAA"/>
    <n v="2021"/>
  </r>
  <r>
    <x v="45"/>
    <x v="4"/>
    <m/>
    <n v="835"/>
    <n v="112190"/>
    <s v="M"/>
    <s v="DIAG. RUIDO AL PASAR TOPES"/>
    <m/>
    <s v="J1122164"/>
    <s v="GVX011D"/>
    <s v="POWERTRONICS SA DE CV"/>
    <s v="YARIS"/>
    <x v="1"/>
    <d v="1899-12-30T12:30:00"/>
    <s v="DIAG"/>
    <s v="FTP / JOAM"/>
    <n v="2018"/>
  </r>
  <r>
    <x v="45"/>
    <x v="5"/>
    <m/>
    <n v="2849"/>
    <n v="112161"/>
    <s v="K"/>
    <s v="S130 / A Y B / FILTRO AIRE ACONDICIONADO"/>
    <s v="REC. A DOMICILIO"/>
    <s v="KS985220"/>
    <s v="GGY254B"/>
    <s v="TOYOTETSU DE MEXICO SA DE CV"/>
    <s v="SIENNA"/>
    <x v="1"/>
    <d v="1899-12-30T11:00:00"/>
    <d v="1899-12-30T14:00:00"/>
    <s v="AC / CAAA"/>
    <n v="2019"/>
  </r>
  <r>
    <x v="45"/>
    <x v="5"/>
    <m/>
    <n v="1899"/>
    <n v="112199"/>
    <s v="M"/>
    <s v="S110"/>
    <m/>
    <s v="FW278668"/>
    <s v="GGN820D"/>
    <s v="VENCES SANCHEZ JOSE LUIS"/>
    <s v="RAV4"/>
    <x v="2"/>
    <d v="1899-12-30T11:45:00"/>
    <d v="1899-12-30T17:00:00"/>
    <s v="CEPE"/>
    <n v="2015"/>
  </r>
  <r>
    <x v="45"/>
    <x v="6"/>
    <m/>
    <n v="1899"/>
    <n v="112173"/>
    <s v="M"/>
    <s v="S150"/>
    <s v="EXPRESS"/>
    <s v="BL009963"/>
    <s v="G15FWF"/>
    <s v="PEREZ LICEA NABOR"/>
    <s v="YARIS"/>
    <x v="0"/>
    <d v="1899-12-30T11:00:00"/>
    <d v="1899-12-30T17:00:00"/>
    <s v="OMRG"/>
    <n v="2011"/>
  </r>
  <r>
    <x v="45"/>
    <x v="6"/>
    <m/>
    <n v="1899"/>
    <n v="112219"/>
    <s v="J"/>
    <s v="S50"/>
    <m/>
    <s v="MP218958"/>
    <s v="NXM9515"/>
    <s v="LA IGLESIA DE JESUCRISTO DE LOS SANTOS DE"/>
    <s v="COROLLA"/>
    <x v="2"/>
    <d v="1899-12-30T11:00:00"/>
    <d v="1899-12-30T14:00:00"/>
    <s v="GALC"/>
    <n v="2021"/>
  </r>
  <r>
    <x v="45"/>
    <x v="6"/>
    <m/>
    <n v="1899"/>
    <n v="112270"/>
    <s v="K"/>
    <s v="S10"/>
    <s v="REC. A DOMICILIO"/>
    <s v="NW294547"/>
    <s v="GUD639E"/>
    <s v="TOYOTETSU DE MEXICO SA DE CV"/>
    <s v="RAV4"/>
    <x v="1"/>
    <d v="1899-12-30T12:00:00"/>
    <d v="1899-12-30T17:00:00"/>
    <s v="AC"/>
    <n v="2022"/>
  </r>
  <r>
    <x v="45"/>
    <x v="10"/>
    <m/>
    <n v="2849"/>
    <n v="112220"/>
    <s v="M"/>
    <s v="S130 / A Y B"/>
    <m/>
    <s v="J1124916"/>
    <s v="GTW630C"/>
    <s v="GARCIA FRIAS FRANCISCO"/>
    <s v="YARIS"/>
    <x v="2"/>
    <d v="1899-12-30T12:30:00"/>
    <d v="1899-12-30T17:00:00"/>
    <s v="CEPE / CAAA"/>
    <n v="2018"/>
  </r>
  <r>
    <x v="45"/>
    <x v="10"/>
    <m/>
    <n v="6599"/>
    <n v="112229"/>
    <s v="J"/>
    <s v="S80"/>
    <m/>
    <s v="HS812585"/>
    <s v="GRT499C"/>
    <s v="OLVERA CARDOSO LUIS MANUEL"/>
    <s v="SIENNA"/>
    <x v="1"/>
    <d v="1899-12-30T12:00:00"/>
    <d v="1899-12-30T17:00:00"/>
    <s v="OMRG"/>
    <n v="2017"/>
  </r>
  <r>
    <x v="45"/>
    <x v="11"/>
    <m/>
    <n v="2734.2"/>
    <n v="112272"/>
    <s v="K"/>
    <s v="S50 / DIAG. CARPLAY NO FUNCIONA"/>
    <m/>
    <s v="LJ035696"/>
    <s v="66L605"/>
    <s v="HERNANDEZ VARGAS PEDRO ALBERTO"/>
    <s v="RAV4 HV"/>
    <x v="2"/>
    <d v="1899-12-30T14:00:00"/>
    <d v="1899-12-30T17:00:00"/>
    <s v="GALC"/>
    <n v="2020"/>
  </r>
  <r>
    <x v="45"/>
    <x v="12"/>
    <m/>
    <n v="2849"/>
    <n v="112234"/>
    <s v="J"/>
    <s v="S90 / A Y B"/>
    <s v="EXPRESS"/>
    <s v="K3072042"/>
    <s v="65L294"/>
    <s v="KYOHO TOYOTSU MEXICO SA DE CV"/>
    <s v="PRIUS16-"/>
    <x v="1"/>
    <d v="1899-12-30T13:15:00"/>
    <d v="1899-12-30T17:00:00"/>
    <s v="OMRG / CAAA"/>
    <n v="2019"/>
  </r>
  <r>
    <x v="45"/>
    <x v="12"/>
    <m/>
    <n v="3260"/>
    <n v="112238"/>
    <s v="I"/>
    <s v="S20"/>
    <m/>
    <s v="N6005740"/>
    <s v="GUM418E"/>
    <s v="GUTIERREZ MARTINEZ JOSE"/>
    <s v="HIACE"/>
    <x v="0"/>
    <d v="1899-12-30T13:00:00"/>
    <d v="1899-12-30T17:00:00"/>
    <s v="CEPE"/>
    <n v="2022"/>
  </r>
  <r>
    <x v="45"/>
    <x v="15"/>
    <m/>
    <n v="5140"/>
    <n v="112258"/>
    <s v="M"/>
    <s v="S100"/>
    <s v="EXPRESS"/>
    <s v="LU522618"/>
    <s v="64L627"/>
    <s v="SEKISUI KASEI MEXICO SA DE CV"/>
    <s v="CAMRY HV"/>
    <x v="0"/>
    <d v="1899-12-30T16:00:00"/>
    <d v="1899-12-30T18:00:00"/>
    <s v="OMRG"/>
    <n v="2020"/>
  </r>
  <r>
    <x v="45"/>
    <x v="15"/>
    <m/>
    <n v="2734.2"/>
    <n v="112268"/>
    <s v="M"/>
    <s v="S30 / DIAG. LEYENDA EN TABLERO (FALLA SISTEMA DE PRECOLISION)"/>
    <m/>
    <s v="NM476857"/>
    <s v="SP"/>
    <s v="RAMIREZ TROCHE JOSE"/>
    <s v="TACOMA"/>
    <x v="2"/>
    <d v="1899-12-30T14:00:00"/>
    <s v="DIAG"/>
    <s v="GALC / JOAM"/>
    <n v="2022"/>
  </r>
  <r>
    <x v="45"/>
    <x v="7"/>
    <m/>
    <n v="1899"/>
    <n v="112249"/>
    <s v="M"/>
    <s v="S170"/>
    <s v="EXPRESS"/>
    <s v="CS242821"/>
    <s v="GVR037B"/>
    <s v="PEREZ OVALLE SALVADOR"/>
    <s v="SIENNA"/>
    <x v="0"/>
    <d v="1899-12-30T13:45:00"/>
    <d v="1899-12-30T17:00:00"/>
    <s v="OMRG"/>
    <n v="2012"/>
  </r>
  <r>
    <x v="45"/>
    <x v="7"/>
    <m/>
    <n v="3260"/>
    <n v="112252"/>
    <s v="M"/>
    <s v="S60"/>
    <s v="SERV. MOVIL"/>
    <s v="L0005028"/>
    <s v="G25BHG"/>
    <s v="TOYOTA MOTOR MANUFACTURING DE GUANAJUATO"/>
    <s v="HILUX"/>
    <x v="1"/>
    <s v="SERV"/>
    <s v="MOV"/>
    <s v="CSN"/>
    <n v="2020"/>
  </r>
  <r>
    <x v="45"/>
    <x v="22"/>
    <m/>
    <n v="1899"/>
    <n v="112254"/>
    <s v="M"/>
    <s v="S30"/>
    <s v="SERV. MOVIL"/>
    <s v="MW171140"/>
    <s v="U38BJF"/>
    <s v="TOYOTA MOTOR MANUFACTURING DE GUANAJUATO"/>
    <s v="RAV4"/>
    <x v="1"/>
    <s v="SERV"/>
    <s v="MOV"/>
    <s v="CSN"/>
    <n v="2021"/>
  </r>
  <r>
    <x v="45"/>
    <x v="19"/>
    <m/>
    <n v="6599"/>
    <n v="112243"/>
    <s v="K"/>
    <s v="S80"/>
    <m/>
    <s v="D5642897"/>
    <s v="GJG976E"/>
    <s v="PERRUSQUIA RODRIGUEZ MAURO"/>
    <s v="PRIUS"/>
    <x v="2"/>
    <d v="1899-12-30T14:00:00"/>
    <d v="1899-12-30T17:00:00"/>
    <s v="AC"/>
    <n v="2013"/>
  </r>
  <r>
    <x v="45"/>
    <x v="19"/>
    <m/>
    <n v="1899"/>
    <n v="112259"/>
    <s v="I"/>
    <s v="S30"/>
    <s v="SERV. MOVIL"/>
    <s v="MW130794"/>
    <s v="SP"/>
    <s v="TOYOTA MOTOR MANUFACTURING DE GUANAJUATO"/>
    <s v="RAV4"/>
    <x v="1"/>
    <s v="SERV"/>
    <s v="MOV"/>
    <s v="CSN"/>
    <n v="2021"/>
  </r>
  <r>
    <x v="45"/>
    <x v="23"/>
    <m/>
    <n v="1899"/>
    <s v="S-141603"/>
    <s v="M"/>
    <s v="S70"/>
    <s v="SERV. MOVIL"/>
    <s v="LD052254"/>
    <s v="SP"/>
    <s v="TOYOTA MOTOR MANUFACTURING DE GUANAJUATO"/>
    <s v="RAV419-"/>
    <x v="1"/>
    <s v="SERV"/>
    <s v="MOV"/>
    <s v="CSN"/>
    <n v="2020"/>
  </r>
  <r>
    <x v="45"/>
    <x v="20"/>
    <m/>
    <n v="1899"/>
    <n v="112246"/>
    <s v="J"/>
    <s v="S70"/>
    <s v="EXPRESS"/>
    <s v="LK008606"/>
    <s v="GNC611C"/>
    <s v="LIBRERIA EL TERCER MILENIO SA DE CV"/>
    <s v="AVANZA"/>
    <x v="0"/>
    <d v="1899-12-30T14:15:00"/>
    <d v="1899-12-30T17:00:00"/>
    <s v="OMRG"/>
    <n v="2020"/>
  </r>
  <r>
    <x v="45"/>
    <x v="20"/>
    <m/>
    <n v="6599"/>
    <n v="112255"/>
    <s v="I"/>
    <s v="S80"/>
    <s v="SERV. MOVIL"/>
    <s v="KS007383"/>
    <s v="W42BBP"/>
    <s v="TOYOTA MOTOR MANUFACTURING DE GUANAJUATO"/>
    <s v="SIENNA"/>
    <x v="1"/>
    <s v="SERV"/>
    <s v="MOV"/>
    <s v="CSN"/>
    <n v="2019"/>
  </r>
  <r>
    <x v="45"/>
    <x v="24"/>
    <m/>
    <n v="1899"/>
    <n v="112256"/>
    <s v="I"/>
    <s v="S30"/>
    <s v="SERV. MOVIL"/>
    <s v="MT030914"/>
    <s v="A34BHU"/>
    <s v="TOYOTA MOTOR MANUFACTURING DE GUANAJUATO"/>
    <s v="TACOMA"/>
    <x v="1"/>
    <s v="SERV"/>
    <s v="MOV"/>
    <s v="CSN"/>
    <n v="2021"/>
  </r>
  <r>
    <x v="45"/>
    <x v="13"/>
    <m/>
    <n v="950"/>
    <n v="112192"/>
    <s v="I"/>
    <s v="A Y B"/>
    <m/>
    <s v="LU879225"/>
    <s v="GMH336D"/>
    <s v="SANCHEZ BELTRAN ELISEO"/>
    <s v="CAMRY"/>
    <x v="2"/>
    <d v="1899-12-30T15:00:00"/>
    <d v="1899-12-30T18:00:00"/>
    <s v="CAAA"/>
    <n v="2020"/>
  </r>
  <r>
    <x v="45"/>
    <x v="13"/>
    <m/>
    <n v="1899"/>
    <n v="112266"/>
    <s v="M"/>
    <s v="S30"/>
    <s v="SERV. MOVIL"/>
    <s v="N3000518"/>
    <s v="38F002"/>
    <s v="TOYOTA MOTOR MANUFACTURING DE GUANAJUATO"/>
    <s v="COROLLA HV"/>
    <x v="1"/>
    <s v="SERV"/>
    <s v="MOV"/>
    <s v="CSN"/>
    <n v="2022"/>
  </r>
  <r>
    <x v="45"/>
    <x v="25"/>
    <m/>
    <n v="1899"/>
    <n v="112251"/>
    <s v="J"/>
    <s v="S90"/>
    <m/>
    <s v="L1140277"/>
    <s v="17J339"/>
    <s v="PRAXAIR MEXICO S DE RL DE CV"/>
    <s v="PRIUS C"/>
    <x v="2"/>
    <d v="1899-12-30T16:00:00"/>
    <d v="1899-12-30T18:00:00"/>
    <s v="CAAA"/>
    <n v="2020"/>
  </r>
  <r>
    <x v="45"/>
    <x v="21"/>
    <m/>
    <n v="3260"/>
    <n v="112273"/>
    <s v="M"/>
    <s v="S60"/>
    <m/>
    <s v="MJ025151"/>
    <s v="66L591"/>
    <s v="MICHEL GODOY XOCHITL"/>
    <s v="COROLLA HV"/>
    <x v="0"/>
    <d v="1899-12-30T16:00:00"/>
    <d v="1899-12-30T18:00:00"/>
    <s v="AC"/>
    <n v="2021"/>
  </r>
  <r>
    <x v="46"/>
    <x v="0"/>
    <m/>
    <n v="1899"/>
    <n v="111824"/>
    <s v="J"/>
    <s v="S50"/>
    <m/>
    <s v="L1199750"/>
    <s v="PZV021C"/>
    <s v="FERNANDEZ CASTAÑEDA ALMA ANGELICA"/>
    <s v="YARIS"/>
    <x v="0"/>
    <d v="1899-12-30T08:15:00"/>
    <d v="1899-12-30T11:15:00"/>
    <s v="CEPE"/>
    <n v="2020"/>
  </r>
  <r>
    <x v="46"/>
    <x v="0"/>
    <m/>
    <n v="0"/>
    <n v="112047"/>
    <s v="K"/>
    <s v="S260 / INST. VISERA LADO CONDUCTOR"/>
    <m/>
    <n v="86054384"/>
    <s v="GGX296D"/>
    <s v="LANUZA RAMIREZ JORGE LUIS"/>
    <s v="RAV4"/>
    <x v="1"/>
    <d v="1899-12-30T08:15:00"/>
    <d v="1899-12-30T13:45:00"/>
    <s v="CSN"/>
    <n v="2008"/>
  </r>
  <r>
    <x v="46"/>
    <x v="1"/>
    <m/>
    <n v="1899"/>
    <n v="112065"/>
    <s v="J"/>
    <s v="S150"/>
    <m/>
    <s v="EK005714"/>
    <s v="GXS358B"/>
    <s v="GOMEZ VAZQUEZ PATRICIA"/>
    <s v="AVANZA"/>
    <x v="0"/>
    <d v="1899-12-30T08:45:00"/>
    <d v="1899-12-30T11:15:00"/>
    <s v="FTP"/>
    <n v="2014"/>
  </r>
  <r>
    <x v="46"/>
    <x v="1"/>
    <m/>
    <n v="1899"/>
    <n v="112178"/>
    <s v="J"/>
    <s v="S170"/>
    <s v="EXPRESS"/>
    <s v="CC918283"/>
    <s v="GJM075E"/>
    <s v="MEDRANO MIRANDA TANIA PAMELA"/>
    <s v="COROLLA"/>
    <x v="2"/>
    <d v="1899-12-30T08:15:00"/>
    <d v="1899-12-30T12:15:00"/>
    <s v="OMRG"/>
    <n v="2012"/>
  </r>
  <r>
    <x v="46"/>
    <x v="1"/>
    <m/>
    <n v="1899"/>
    <n v="112279"/>
    <s v="M"/>
    <s v="S50"/>
    <s v="EXPRESS"/>
    <s v="LU904293"/>
    <s v="GRY360B"/>
    <s v="HERNANDEZ SUAREZ PABLO JOVANY"/>
    <s v="CAMRY"/>
    <x v="1"/>
    <d v="1899-12-30T03:30:00"/>
    <d v="1899-12-30T11:15:00"/>
    <s v="OMRG"/>
    <n v="2020"/>
  </r>
  <r>
    <x v="46"/>
    <x v="2"/>
    <m/>
    <n v="1899"/>
    <n v="112172"/>
    <s v="M"/>
    <s v="S70"/>
    <s v="EXPRESS"/>
    <s v="M1142291"/>
    <s v="69L191"/>
    <s v="ORTIZ MALDONADO ALFONSO"/>
    <s v="PRIUS C"/>
    <x v="0"/>
    <d v="1899-12-30T08:45:00"/>
    <d v="1899-12-30T11:30:00"/>
    <s v="OMRG"/>
    <n v="2021"/>
  </r>
  <r>
    <x v="46"/>
    <x v="2"/>
    <m/>
    <n v="1899"/>
    <n v="112222"/>
    <s v="K"/>
    <s v="S70"/>
    <s v="EXPRESS"/>
    <s v="M0423279"/>
    <s v="GB4743D"/>
    <s v="ROJAS LOPEZ DAFNE MARIANA"/>
    <s v="HILUX"/>
    <x v="2"/>
    <d v="1899-12-30T09:30:00"/>
    <d v="1899-12-30T14:45:00"/>
    <s v="OMRG"/>
    <n v="2021"/>
  </r>
  <r>
    <x v="46"/>
    <x v="8"/>
    <m/>
    <n v="3260"/>
    <n v="112197"/>
    <s v="J"/>
    <s v="S60"/>
    <m/>
    <s v="LJ030135"/>
    <s v="GWW951B"/>
    <s v="SOLORIO HERNANDEZ ILDEFONSO"/>
    <s v="RAV419-"/>
    <x v="0"/>
    <d v="1899-12-30T09:00:00"/>
    <d v="1899-12-30T12:00:00"/>
    <s v="CEPE"/>
    <n v="2020"/>
  </r>
  <r>
    <x v="46"/>
    <x v="8"/>
    <m/>
    <n v="5140"/>
    <n v="112198"/>
    <s v="J"/>
    <s v="S100"/>
    <s v="EXPRESS"/>
    <s v="GK006329"/>
    <s v="GUX769B"/>
    <s v="CABRERA GUERRERO LUIS CARLOS"/>
    <s v="AVANZA"/>
    <x v="1"/>
    <d v="1899-12-30T09:30:00"/>
    <d v="1899-12-30T12:00:00"/>
    <s v="OMRG"/>
    <n v="2016"/>
  </r>
  <r>
    <x v="46"/>
    <x v="8"/>
    <m/>
    <n v="1899"/>
    <n v="112223"/>
    <s v="K"/>
    <s v="S150"/>
    <m/>
    <s v="M0422612"/>
    <s v="GH6656C"/>
    <s v="BAJIO MOBILE SERVICES SA DE CV"/>
    <s v="HILUX"/>
    <x v="2"/>
    <d v="1899-12-30T09:30:00"/>
    <d v="1899-12-30T14:30:00"/>
    <s v="FTP"/>
    <n v="2021"/>
  </r>
  <r>
    <x v="46"/>
    <x v="3"/>
    <m/>
    <n v="3260"/>
    <n v="112031"/>
    <s v="K"/>
    <s v="S140"/>
    <m/>
    <s v="GU169814"/>
    <s v="GGE199D"/>
    <s v="RODRIGUEZ RAMIREZ EFRAIN"/>
    <s v="CAMRY"/>
    <x v="1"/>
    <d v="1899-12-30T10:00:00"/>
    <d v="1899-12-30T14:45:00"/>
    <s v="FTP"/>
    <n v="2016"/>
  </r>
  <r>
    <x v="46"/>
    <x v="3"/>
    <m/>
    <n v="6599"/>
    <n v="112044"/>
    <s v="K"/>
    <s v="S80"/>
    <m/>
    <s v="ES463873"/>
    <s v="GNN234C"/>
    <s v="LEDESMA CACIQUE MA ANGELICA"/>
    <s v="SIENNA"/>
    <x v="0"/>
    <d v="1899-12-30T09:30:00"/>
    <d v="1899-12-30T15:30:00"/>
    <s v="CSN"/>
    <n v="2014"/>
  </r>
  <r>
    <x v="46"/>
    <x v="3"/>
    <m/>
    <n v="3260"/>
    <n v="112114"/>
    <s v="K"/>
    <s v="S220"/>
    <s v="EXPRESS"/>
    <s v="JP769947"/>
    <s v="N81AUC"/>
    <s v="PREFORMADOS DE MEXICO S.A. DE C.V."/>
    <s v="COROLLA"/>
    <x v="2"/>
    <d v="1899-12-30T10:30:00"/>
    <d v="1899-12-30T14:45:00"/>
    <s v="OMRG"/>
    <n v="2018"/>
  </r>
  <r>
    <x v="46"/>
    <x v="4"/>
    <m/>
    <n v="6599"/>
    <n v="112086"/>
    <s v="J"/>
    <s v="S80"/>
    <s v="EXPRESS"/>
    <s v="H3051911"/>
    <s v="65L916"/>
    <s v="TORRES REVILLA MARGARITA"/>
    <s v="PRIUS16-"/>
    <x v="2"/>
    <d v="1899-12-30T10:45:00"/>
    <d v="1899-12-30T12:30:00"/>
    <s v="OMRG"/>
    <n v="2017"/>
  </r>
  <r>
    <x v="46"/>
    <x v="4"/>
    <m/>
    <n v="1899"/>
    <n v="112095"/>
    <s v="M"/>
    <s v="S70"/>
    <m/>
    <s v="K1171216"/>
    <s v="GMC947D"/>
    <s v="GRUPO GASOLINERO BUGATTI SA DE CV"/>
    <s v="YARIS"/>
    <x v="0"/>
    <d v="1899-12-30T09:45:00"/>
    <d v="1899-12-30T12:30:00"/>
    <s v="CEPE"/>
    <n v="2019"/>
  </r>
  <r>
    <x v="46"/>
    <x v="4"/>
    <m/>
    <n v="1899"/>
    <n v="112299"/>
    <s v="J"/>
    <s v="S90"/>
    <m/>
    <s v="M1142048"/>
    <s v="67L249"/>
    <s v="JIMENEZ BEDOY ALEJANDRO"/>
    <s v="PRIUS C"/>
    <x v="1"/>
    <d v="1899-12-30T10:45:00"/>
    <d v="1899-12-30T12:00:00"/>
    <s v="FTP"/>
    <n v="2021"/>
  </r>
  <r>
    <x v="46"/>
    <x v="5"/>
    <m/>
    <n v="1899"/>
    <n v="112058"/>
    <s v="J"/>
    <s v="S130"/>
    <m/>
    <s v="HU330635"/>
    <s v="GUV482C"/>
    <s v="LOPEZ MARTINEZ MANUEL"/>
    <s v="CAMRY"/>
    <x v="0"/>
    <d v="1899-12-30T11:30:00"/>
    <d v="1899-12-30T13:30:00"/>
    <s v="CSN"/>
    <n v="2017"/>
  </r>
  <r>
    <x v="46"/>
    <x v="5"/>
    <m/>
    <n v="1899"/>
    <n v="112087"/>
    <s v="M"/>
    <s v="S10"/>
    <m/>
    <s v="N3012970"/>
    <s v="SP"/>
    <s v="RODRIGUEZ BARAJAS VICTOR MANUEL"/>
    <s v="COROLLA"/>
    <x v="1"/>
    <d v="1899-12-30T10:30:00"/>
    <d v="1899-12-30T12:45:00"/>
    <s v="CEPE"/>
    <n v="2022"/>
  </r>
  <r>
    <x v="46"/>
    <x v="5"/>
    <m/>
    <n v="1899"/>
    <n v="112207"/>
    <s v="I"/>
    <s v="S70"/>
    <s v="EXPRESS"/>
    <s v="N1233461"/>
    <s v="GMB831E"/>
    <s v="MONTES CARMONA EDGAR MANUEL"/>
    <s v="YARIS"/>
    <x v="2"/>
    <d v="1899-12-30T12:00:00"/>
    <d v="1899-12-30T13:00:00"/>
    <s v="OMRG"/>
    <n v="2022"/>
  </r>
  <r>
    <x v="46"/>
    <x v="6"/>
    <m/>
    <n v="1899"/>
    <n v="112210"/>
    <s v="M"/>
    <s v="S50"/>
    <m/>
    <s v="MK012995"/>
    <s v="GLL233E"/>
    <s v="MEJIA ALCALA LUIS ANDRES"/>
    <s v="AVANZA"/>
    <x v="0"/>
    <d v="1899-12-30T11:30:00"/>
    <d v="1899-12-30T13:30:00"/>
    <s v="FTP"/>
    <n v="2021"/>
  </r>
  <r>
    <x v="46"/>
    <x v="6"/>
    <m/>
    <n v="1899"/>
    <n v="112261"/>
    <s v="K"/>
    <s v="S150"/>
    <s v="EXPRESS"/>
    <s v="E1431446"/>
    <s v="GGE631E"/>
    <s v="MENESES TEJEDA ELIZABETH IVONNE"/>
    <s v="YARIS"/>
    <x v="2"/>
    <d v="1899-12-30T11:45:00"/>
    <d v="1899-12-30T15:45:00"/>
    <s v="OMRG"/>
    <n v="2014"/>
  </r>
  <r>
    <x v="46"/>
    <x v="6"/>
    <m/>
    <n v="3260"/>
    <s v="G-142251"/>
    <s v="J"/>
    <s v="S20"/>
    <m/>
    <s v="NJ030370"/>
    <s v="GPN252E"/>
    <s v="NAVARRETE RUIZ EDUARDO DAVID"/>
    <s v="RAIZE"/>
    <x v="1"/>
    <d v="1899-12-30T11:15:00"/>
    <d v="1899-12-30T14:00:00"/>
    <s v="CEPE"/>
    <n v="2022"/>
  </r>
  <r>
    <x v="46"/>
    <x v="10"/>
    <m/>
    <n v="1899"/>
    <n v="112286"/>
    <s v="K"/>
    <s v="S50"/>
    <m/>
    <s v="MJ014134"/>
    <s v="66L668"/>
    <s v="GRUPO FIBOVA JUVENTINO ROSAS S.A. DE C.V."/>
    <s v="COROLLA HV"/>
    <x v="0"/>
    <d v="1899-12-30T12:00:00"/>
    <d v="1899-12-30T16:45:00"/>
    <s v="CEPE"/>
    <n v="2021"/>
  </r>
  <r>
    <x v="46"/>
    <x v="10"/>
    <m/>
    <n v="1899"/>
    <n v="112289"/>
    <s v="K"/>
    <s v="S90"/>
    <m/>
    <s v="K3951828"/>
    <s v="GD1058D"/>
    <s v="GUTIERREZ PUGA MARCIAL EMILIANO"/>
    <s v="HILUXD"/>
    <x v="1"/>
    <d v="1899-12-30T12:15:00"/>
    <d v="1899-12-30T16:45:00"/>
    <s v="CSN"/>
    <n v="2019"/>
  </r>
  <r>
    <x v="46"/>
    <x v="10"/>
    <m/>
    <n v="1899"/>
    <n v="112305"/>
    <s v="K"/>
    <s v="S90"/>
    <m/>
    <s v="GW508089"/>
    <s v="SP"/>
    <s v="NOVASEM INNOVACIONES SA DE CV "/>
    <s v="RAV4"/>
    <x v="2"/>
    <d v="1899-12-30T12:30:00"/>
    <d v="1899-12-30T14:00:00"/>
    <s v="OMRG"/>
    <n v="2016"/>
  </r>
  <r>
    <x v="47"/>
    <x v="0"/>
    <m/>
    <n v="835.2"/>
    <n v="112275"/>
    <s v="I"/>
    <s v="DIAG. RUIDO TIPO RECHINIDO"/>
    <m/>
    <s v="JP788133"/>
    <s v="GUX131B"/>
    <s v="YAÑEZ GRANADOS VICTOR MANUEL"/>
    <s v="COROLLA"/>
    <x v="0"/>
    <d v="1899-12-30T08:30:00"/>
    <s v="DIAG"/>
    <s v="FTP / JOAM"/>
    <n v="2018"/>
  </r>
  <r>
    <x v="47"/>
    <x v="0"/>
    <m/>
    <n v="4210"/>
    <n v="112311"/>
    <s v="I"/>
    <s v="S60 / A Y B"/>
    <s v="EXPRESS"/>
    <s v="LK012622"/>
    <s v="GLB645D"/>
    <s v="LARA YAÑEZ ROLANDO"/>
    <s v="AVANZA"/>
    <x v="2"/>
    <d v="1899-12-30T08:30:00"/>
    <d v="1899-12-30T11:00:00"/>
    <s v="OMRG"/>
    <n v="2020"/>
  </r>
  <r>
    <x v="47"/>
    <x v="1"/>
    <m/>
    <n v="3260"/>
    <n v="112318"/>
    <s v="I"/>
    <s v="S20"/>
    <m/>
    <s v="N3178892"/>
    <s v="69L017"/>
    <s v="GUERRERO ORTEGA GABRIELA"/>
    <s v="PRIUS"/>
    <x v="0"/>
    <d v="1899-12-30T08:30:00"/>
    <d v="1899-12-30T11:00:00"/>
    <s v="CSN"/>
    <n v="2022"/>
  </r>
  <r>
    <x v="47"/>
    <x v="2"/>
    <m/>
    <n v="6165.2"/>
    <n v="112295"/>
    <s v="M"/>
    <s v="S40 / DIAG. VIBRACION EN TABLERO"/>
    <m/>
    <s v="MW132780"/>
    <s v="UNE202E"/>
    <s v="YINSHAN SA DE CV"/>
    <s v="RAV419-"/>
    <x v="2"/>
    <d v="1899-12-30T09:30:00"/>
    <s v="DIAG"/>
    <s v="CEPE / GALC / JOAM"/>
    <n v="2021"/>
  </r>
  <r>
    <x v="47"/>
    <x v="2"/>
    <m/>
    <n v="3260"/>
    <n v="112298"/>
    <s v="J"/>
    <s v="S60"/>
    <m/>
    <s v="K1163042"/>
    <s v="GNN576C"/>
    <s v="METALFRIO SOLUTIONS MEXICO SA DE CV"/>
    <s v="YARIS"/>
    <x v="1"/>
    <d v="1899-12-30T08:45:00"/>
    <d v="1899-12-30T12:00:00"/>
    <s v="AC"/>
    <n v="2019"/>
  </r>
  <r>
    <x v="47"/>
    <x v="3"/>
    <m/>
    <n v="1899"/>
    <n v="112278"/>
    <s v="M"/>
    <s v="S90"/>
    <s v="EXPRESS"/>
    <s v="JW408517"/>
    <s v="PBJ8713"/>
    <s v="AMENEYRO ARCONADA MARIA CRISTINA"/>
    <s v="RAV4"/>
    <x v="1"/>
    <d v="1899-12-30T09:15:00"/>
    <d v="1899-12-30T12:00:00"/>
    <s v="OMRG"/>
    <n v="2018"/>
  </r>
  <r>
    <x v="47"/>
    <x v="3"/>
    <m/>
    <n v="2699"/>
    <n v="112283"/>
    <s v="M"/>
    <s v="S30 / A Y B (800.00)"/>
    <s v="EXPRESS"/>
    <s v="M6002648"/>
    <s v="GVF095C"/>
    <s v="HERNANDEZ MORALES SERGIO"/>
    <s v="HIACE"/>
    <x v="0"/>
    <d v="1899-12-30T09:45:00"/>
    <d v="1899-12-30T12:00:00"/>
    <s v="OMRG"/>
    <n v="2021"/>
  </r>
  <r>
    <x v="47"/>
    <x v="3"/>
    <m/>
    <n v="2849"/>
    <n v="112200"/>
    <s v="K"/>
    <s v="S50 / A Y B"/>
    <m/>
    <s v="LP120005"/>
    <s v="GWC082B"/>
    <s v="TORRES ESPINOSA JUANITA"/>
    <s v="COROLLA"/>
    <x v="2"/>
    <d v="1899-12-30T09:15:00"/>
    <d v="1899-12-30T14:30:00"/>
    <s v="GALC / CAAA"/>
    <n v="2020"/>
  </r>
  <r>
    <x v="47"/>
    <x v="9"/>
    <m/>
    <n v="0"/>
    <n v="112201"/>
    <s v="K"/>
    <s v="22TC07"/>
    <s v="CAMPAÑA"/>
    <s v="LP120005"/>
    <s v="GWC082B"/>
    <s v="TORRES ESPINOSA JUANITA"/>
    <s v="COROLLA"/>
    <x v="2"/>
    <d v="1899-12-30T10:00:00"/>
    <d v="1899-12-30T14:30:00"/>
    <s v="GALC"/>
    <n v="2020"/>
  </r>
  <r>
    <x v="47"/>
    <x v="4"/>
    <m/>
    <n v="3260"/>
    <n v="112308"/>
    <s v="J"/>
    <s v="S20"/>
    <m/>
    <s v="M1231718"/>
    <s v="GMW628E"/>
    <s v="CAMACHO OJEDA MONSERRAT"/>
    <s v="YARIS"/>
    <x v="1"/>
    <d v="1899-12-30T09:45:00"/>
    <d v="1899-12-30T12:00:00"/>
    <s v="AC"/>
    <n v="2021"/>
  </r>
  <r>
    <x v="47"/>
    <x v="4"/>
    <m/>
    <n v="835.2"/>
    <n v="112317"/>
    <s v="I"/>
    <s v="DIAG. BATERIA NO ARRANCA BIEN"/>
    <m/>
    <s v="G144030"/>
    <s v="GNE559C"/>
    <s v="ALMONASI MARTINEZ MARIA OBDULIA SANJUANA"/>
    <s v="YARIS"/>
    <x v="0"/>
    <d v="1899-12-30T16:00:00"/>
    <s v="DIAG"/>
    <s v="FTP / JOAM"/>
    <n v="2016"/>
  </r>
  <r>
    <x v="47"/>
    <x v="5"/>
    <m/>
    <n v="6598"/>
    <n v="112226"/>
    <s v="K"/>
    <s v="S200"/>
    <s v="REC. A DOMICILIO"/>
    <s v="HS829919"/>
    <s v="D05APK"/>
    <s v="TOYOTETSU DE MEXICO SA DE CV"/>
    <s v="SIENNA"/>
    <x v="1"/>
    <d v="1899-12-30T10:30:00"/>
    <d v="1899-12-30T15:45:00"/>
    <s v="CSN"/>
    <n v="2017"/>
  </r>
  <r>
    <x v="47"/>
    <x v="5"/>
    <m/>
    <n v="1899"/>
    <n v="112264"/>
    <s v="M"/>
    <s v="S10"/>
    <s v="EXPRESS"/>
    <s v="N1251619"/>
    <s v="SP"/>
    <s v="GONZALEZ CARRILLO IRINEO ROLANDO"/>
    <s v="YARIS"/>
    <x v="2"/>
    <d v="1899-12-30T10:15:00"/>
    <d v="1899-12-30T14:45:00"/>
    <s v="OMRG"/>
    <n v="2022"/>
  </r>
  <r>
    <x v="47"/>
    <x v="5"/>
    <m/>
    <n v="835.2"/>
    <n v="112303"/>
    <s v="I"/>
    <s v="DIAG. FARO INTERMITENTE LADO CONDUCTOR"/>
    <m/>
    <s v="NJ050000"/>
    <s v="SP"/>
    <s v="CALDERON ALVAREZ FELIPE DE JESUS"/>
    <s v="RAIZE"/>
    <x v="0"/>
    <d v="1899-12-30T10:45:00"/>
    <s v="DIAG"/>
    <s v="FTP / JOAM"/>
    <n v="2022"/>
  </r>
  <r>
    <x v="47"/>
    <x v="26"/>
    <m/>
    <n v="6280"/>
    <n v="112285"/>
    <s v="J"/>
    <s v="S40 / A Y B"/>
    <s v="REC. A DOMICILIO"/>
    <s v="M3131703"/>
    <s v="65L733"/>
    <s v="FTS AUTOMOTIVE MEXICO SA DE CV"/>
    <s v="PRIUS16-"/>
    <x v="0"/>
    <d v="1899-12-30T11:00:00"/>
    <d v="1899-12-30T14:00:00"/>
    <s v="CEPE"/>
    <n v="2021"/>
  </r>
  <r>
    <x v="47"/>
    <x v="6"/>
    <m/>
    <n v="835.2"/>
    <n v="112269"/>
    <s v="K"/>
    <s v="DIAG. TESTIGO ENCENDIDO (PRESION DE AIRE EN LLANTAS)"/>
    <m/>
    <s v="KD004146"/>
    <s v="GLB115D"/>
    <s v="TOYOTETSU DE MEXICO SA DE CV"/>
    <s v="RAV419-"/>
    <x v="1"/>
    <d v="1899-12-30T11:00:00"/>
    <s v="DIAG"/>
    <s v="GALC / JOAM"/>
    <n v="2019"/>
  </r>
  <r>
    <x v="47"/>
    <x v="6"/>
    <m/>
    <n v="6280"/>
    <n v="112292"/>
    <s v="I"/>
    <s v="S40 / A Y B"/>
    <s v="EXPRESS"/>
    <s v="LP125591"/>
    <s v="GSN936C"/>
    <s v="FRESCOPACK SA DE CV"/>
    <s v="COROLLA"/>
    <x v="2"/>
    <d v="1899-12-30T11:30:00"/>
    <d v="1899-12-30T18:15:00"/>
    <s v="OMRG / CAAA"/>
    <n v="2020"/>
  </r>
  <r>
    <x v="47"/>
    <x v="10"/>
    <m/>
    <n v="3260"/>
    <n v="111954"/>
    <s v="J"/>
    <s v="S60"/>
    <m/>
    <s v="H1394639"/>
    <s v="GR8810B"/>
    <s v="BARKSHADT GRANADOS BUFFY JAZMINNE"/>
    <s v="HILUX"/>
    <x v="1"/>
    <d v="1899-12-30T11:15:00"/>
    <d v="1899-12-30T14:00:00"/>
    <s v="CEPE"/>
    <n v="2017"/>
  </r>
  <r>
    <x v="47"/>
    <x v="10"/>
    <m/>
    <n v="1899"/>
    <n v="112194"/>
    <s v="J"/>
    <s v="S50"/>
    <m/>
    <s v="LP140945"/>
    <s v="SP"/>
    <s v="PASTRANA SANTOS LUIS HAAIDY"/>
    <s v="COROLLA"/>
    <x v="0"/>
    <d v="1899-12-30T11:15:00"/>
    <d v="1899-12-30T14:00:00"/>
    <s v="CSN"/>
    <n v="2020"/>
  </r>
  <r>
    <x v="47"/>
    <x v="10"/>
    <m/>
    <n v="2849"/>
    <n v="112203"/>
    <s v="J"/>
    <s v="S50 / A Y B"/>
    <s v="EXPRESS"/>
    <s v="M1320655"/>
    <s v="EJ3655B"/>
    <s v="DIKEN INTERNATIONAL S DE RL DE CV"/>
    <s v="HILUX"/>
    <x v="2"/>
    <d v="1899-12-30T11:15:00"/>
    <d v="1899-12-30T14:00:00"/>
    <s v="OMRG"/>
    <n v="2021"/>
  </r>
  <r>
    <x v="47"/>
    <x v="11"/>
    <m/>
    <n v="0"/>
    <n v="112316"/>
    <s v="M"/>
    <s v="REEMP. DE BALATAS DELANTERAS Y PURGADO DE FRENOS"/>
    <m/>
    <s v="M0042757"/>
    <s v="GP1514C"/>
    <s v="EXPOR SAN ANTONIO SA DE CV"/>
    <s v="HILUX D"/>
    <x v="2"/>
    <d v="1899-12-30T12:00:00"/>
    <d v="1899-12-30T17:00:00"/>
    <s v="CEPE"/>
    <n v="2021"/>
  </r>
  <r>
    <x v="47"/>
    <x v="12"/>
    <m/>
    <n v="2849"/>
    <n v="112236"/>
    <s v="J"/>
    <s v="S30 / A Y B"/>
    <m/>
    <s v="NP277170"/>
    <s v="GGX225E"/>
    <s v="KYOHO TOYOTSU MEXICO SA DE CV"/>
    <s v="COROLLA"/>
    <x v="1"/>
    <d v="1899-12-30T12:15:00"/>
    <d v="1899-12-30T17:00:00"/>
    <s v="CSN / AC"/>
    <n v="2022"/>
  </r>
  <r>
    <x v="47"/>
    <x v="15"/>
    <m/>
    <n v="835.2"/>
    <n v="112291"/>
    <s v="M"/>
    <s v="DIAG. CLUTCH LANZA MUCHO HUMO Y HUELE A QUEMADO AL CAMBIAR VELOCIDADES"/>
    <m/>
    <s v="N1326286"/>
    <s v="GB6310D"/>
    <s v="TORRES GONZALEZ ABEL"/>
    <s v="HILUX"/>
    <x v="0"/>
    <d v="1899-12-30T13:00:00"/>
    <s v="DIAG"/>
    <s v="FTP / GALC"/>
    <n v="2022"/>
  </r>
  <r>
    <x v="47"/>
    <x v="15"/>
    <m/>
    <n v="1899"/>
    <n v="112307"/>
    <s v="M"/>
    <s v="S30"/>
    <s v="EXPRESS"/>
    <s v="MW220270"/>
    <s v="GKW038E"/>
    <s v="RICO OLIVAREZ ROBERTO"/>
    <s v="RAV419-"/>
    <x v="1"/>
    <d v="1899-12-30T12:45:00"/>
    <d v="1899-12-30T17:00:00"/>
    <s v="OMRG"/>
    <n v="2021"/>
  </r>
  <r>
    <x v="47"/>
    <x v="29"/>
    <m/>
    <n v="3260"/>
    <n v="112282"/>
    <s v="M"/>
    <s v="S60"/>
    <m/>
    <s v="K3076345"/>
    <s v="63L914"/>
    <s v="PATIÑO LOPEZ GLORIA ANGELICA"/>
    <s v="PRIUS16-"/>
    <x v="2"/>
    <d v="1899-12-30T15:45:00"/>
    <d v="1899-12-30T18:00:00"/>
    <s v="CSN"/>
    <n v="2019"/>
  </r>
  <r>
    <x v="48"/>
    <x v="0"/>
    <m/>
    <n v="835.2"/>
    <n v="112257"/>
    <s v="J"/>
    <s v="INST. BALATAS DELANTERAS"/>
    <m/>
    <s v="MP058089"/>
    <s v="UNG193E"/>
    <s v="ALVARADO AVIÑA CARLOS EDUARDO"/>
    <s v="COROLLA"/>
    <x v="1"/>
    <d v="1899-12-30T08:30:00"/>
    <d v="1899-12-30T11:00:00"/>
    <s v="CEPE"/>
    <n v="2021"/>
  </r>
  <r>
    <x v="48"/>
    <x v="0"/>
    <m/>
    <n v="5330"/>
    <n v="112321"/>
    <s v="M"/>
    <s v="S40"/>
    <s v="EXPRESS"/>
    <s v="KJ015158"/>
    <s v="GJG056C"/>
    <s v="BARRIENTOS VARGAS RAQUEL ELIZABETH"/>
    <s v="RAV419-"/>
    <x v="2"/>
    <d v="1899-12-30T08:30:00"/>
    <d v="1899-12-30T11:00:00"/>
    <s v="OMRG"/>
    <n v="2019"/>
  </r>
  <r>
    <x v="48"/>
    <x v="0"/>
    <m/>
    <n v="835.2"/>
    <n v="112324"/>
    <s v="M"/>
    <s v="DIAG. TESTIGO ENCENDIDO (TRASNMISIÓN)"/>
    <m/>
    <s v="EH287153"/>
    <s v="UKN185J"/>
    <s v="GARCIA MONDRAGON JOSE"/>
    <s v="IMPREZA"/>
    <x v="0"/>
    <d v="1899-12-30T08:00:00"/>
    <s v="DIAG"/>
    <s v="FTP / JOAM"/>
    <n v="2014"/>
  </r>
  <r>
    <x v="48"/>
    <x v="1"/>
    <m/>
    <n v="835.2"/>
    <n v="112300"/>
    <s v="M"/>
    <s v="REEMP. BALATAS DELANTERAS (CTE. TRAERA PIEZAS)"/>
    <m/>
    <s v="K6101644"/>
    <s v="UKT628H"/>
    <s v="BAEZA LOPEZ ANA KAREN"/>
    <s v="SWIFT"/>
    <x v="2"/>
    <d v="1899-12-30T09:00:00"/>
    <d v="1899-12-30T12:00:00"/>
    <s v="CSN"/>
    <n v="2019"/>
  </r>
  <r>
    <x v="48"/>
    <x v="1"/>
    <m/>
    <n v="1899"/>
    <n v="112331"/>
    <s v="I"/>
    <s v="S10"/>
    <s v="EXPRESS"/>
    <s v="NU079842"/>
    <s v="SP"/>
    <s v="BIDASEM PRODUCTORA Y COMERCIALIZADORA DE S"/>
    <s v="SRAV4 HV"/>
    <x v="1"/>
    <d v="1899-12-30T09:40:00"/>
    <d v="1899-12-30T12:00:00"/>
    <s v="OMRG"/>
    <n v="2022"/>
  </r>
  <r>
    <x v="48"/>
    <x v="1"/>
    <m/>
    <n v="1899"/>
    <n v="112347"/>
    <s v="J"/>
    <s v="S30"/>
    <m/>
    <s v="N0428756"/>
    <s v="SU3189D"/>
    <s v="BUCIO MAGAÑA DARIO ERNESTO"/>
    <s v="HILUX"/>
    <x v="0"/>
    <d v="1899-12-30T08:30:00"/>
    <d v="1899-12-30T11:00:00"/>
    <s v="CAAA"/>
    <n v="2022"/>
  </r>
  <r>
    <x v="48"/>
    <x v="2"/>
    <m/>
    <n v="3260"/>
    <n v="112304"/>
    <s v="K"/>
    <s v="S60"/>
    <s v="EXPRESS"/>
    <s v="M3134226"/>
    <s v="66L518"/>
    <s v="YINSHAN SA DE CV"/>
    <s v="PRIUS16-"/>
    <x v="2"/>
    <d v="1899-12-30T09:05:00"/>
    <d v="1899-12-30T11:15:00"/>
    <s v="OMRG"/>
    <n v="2021"/>
  </r>
  <r>
    <x v="48"/>
    <x v="2"/>
    <m/>
    <n v="1899"/>
    <n v="112313"/>
    <s v="M"/>
    <s v="S190"/>
    <m/>
    <s v="GS698703"/>
    <s v="GSS368A"/>
    <s v="GONZALEZ HERNANDEZ MARTHA LETICIA"/>
    <s v="SIENNA"/>
    <x v="1"/>
    <d v="1899-12-30T08:45:00"/>
    <d v="1899-12-30T11:00:00"/>
    <s v="AC"/>
    <n v="2016"/>
  </r>
  <r>
    <x v="48"/>
    <x v="2"/>
    <m/>
    <n v="6598"/>
    <n v="112329"/>
    <s v="J"/>
    <s v="S200"/>
    <m/>
    <s v="FS606676"/>
    <s v="W37ADS"/>
    <s v="YEVO ARRENDADORA SA DE CV"/>
    <s v="SIENNA"/>
    <x v="0"/>
    <d v="1899-12-30T09:15:00"/>
    <d v="1899-12-30T14:00:00"/>
    <s v="CAAA"/>
    <n v="2015"/>
  </r>
  <r>
    <x v="48"/>
    <x v="8"/>
    <m/>
    <n v="1899"/>
    <n v="112337"/>
    <s v="M"/>
    <s v="S10 (CON ACEITE SINTÉTICO)"/>
    <m/>
    <s v="PT114353"/>
    <s v="SP"/>
    <s v="ORTEGA GARCIA MARIA FLOR"/>
    <s v="TACOMA"/>
    <x v="2"/>
    <d v="1899-12-30T09:00:00"/>
    <d v="1899-12-30T11:00:00"/>
    <s v="GALC"/>
    <n v="2023"/>
  </r>
  <r>
    <x v="48"/>
    <x v="8"/>
    <m/>
    <n v="1899"/>
    <n v="112345"/>
    <s v="J"/>
    <s v="S30"/>
    <m/>
    <s v="MK019749"/>
    <s v="GPR186E"/>
    <s v="MARTINEZ ESPITIA JORGE ALBERTO"/>
    <s v="AVANZA"/>
    <x v="0"/>
    <d v="1899-12-30T09:45:00"/>
    <d v="1899-12-30T11:00:00"/>
    <s v="GALC"/>
    <n v="2021"/>
  </r>
  <r>
    <x v="48"/>
    <x v="3"/>
    <m/>
    <n v="1899"/>
    <n v="112352"/>
    <s v="J"/>
    <s v="S130"/>
    <m/>
    <s v="H3053330"/>
    <s v="GNA291D"/>
    <s v="ZARAGOZA ROJAS CARLOS"/>
    <s v="PRIUS16-"/>
    <x v="1"/>
    <d v="1899-12-30T10:00:00"/>
    <d v="1899-12-30T14:00:00"/>
    <s v="CSN"/>
    <n v="2017"/>
  </r>
  <r>
    <x v="48"/>
    <x v="3"/>
    <m/>
    <n v="3260"/>
    <n v="112260"/>
    <s v="K"/>
    <s v="DIAG. RUIDO AL ACELERAR"/>
    <m/>
    <s v="HU657137"/>
    <s v="GUW993C"/>
    <s v="GUTIERREZ CASTAÑEDA ZHELFA ROSALINA"/>
    <s v="CAMRY"/>
    <x v="2"/>
    <d v="1899-12-30T10:15:00"/>
    <s v="DIAG"/>
    <s v="FTP / JOAM"/>
    <n v="2017"/>
  </r>
  <r>
    <x v="48"/>
    <x v="3"/>
    <m/>
    <n v="1899"/>
    <n v="112323"/>
    <s v="J"/>
    <s v="S20"/>
    <m/>
    <s v="NS102397"/>
    <s v="68L360"/>
    <s v="SANTIBAñEZ FLORES YAREB"/>
    <s v="SIENNA HV"/>
    <x v="0"/>
    <d v="1899-12-30T09:30:00"/>
    <d v="1899-12-30T14:00:00"/>
    <s v="AC"/>
    <n v="2022"/>
  </r>
  <r>
    <x v="48"/>
    <x v="4"/>
    <m/>
    <n v="1899"/>
    <n v="111946"/>
    <s v="K"/>
    <s v="S90"/>
    <m/>
    <s v="J0179593"/>
    <s v="GU8466B"/>
    <s v="JUNTA MUNICIPAL DE AGUA POTABLE Y ALCANTAR"/>
    <s v="HILUX     O"/>
    <x v="0"/>
    <d v="1899-12-30T10:00:00"/>
    <d v="1899-12-30T14:00:00"/>
    <s v="CEPE"/>
    <n v="2018"/>
  </r>
  <r>
    <x v="48"/>
    <x v="4"/>
    <m/>
    <n v="5140"/>
    <n v="112281"/>
    <s v="J"/>
    <s v="S100"/>
    <s v="EXPRESS"/>
    <s v="H0176792"/>
    <s v="GG2303B"/>
    <s v="AVE CONSULTING SC"/>
    <s v="HILUX"/>
    <x v="2"/>
    <d v="1899-12-30T10:00:00"/>
    <d v="1899-12-30T14:00:00"/>
    <s v="OMRG"/>
    <n v="2017"/>
  </r>
  <r>
    <x v="48"/>
    <x v="4"/>
    <m/>
    <n v="835.25"/>
    <n v="112296"/>
    <s v="K"/>
    <s v="DIAG. EN LLANTA LADO COPILOTO"/>
    <m/>
    <s v="M1317932"/>
    <s v="GP8734C"/>
    <s v="LANDA MUÑOZ MA. ALEJANDRA"/>
    <s v="HILUX"/>
    <x v="1"/>
    <d v="1899-12-30T10:30:00"/>
    <s v="DIAG"/>
    <s v="GALC"/>
    <n v="2021"/>
  </r>
  <r>
    <x v="48"/>
    <x v="5"/>
    <m/>
    <n v="1899"/>
    <n v="112253"/>
    <s v="K"/>
    <s v="S50"/>
    <m/>
    <s v="LK014712"/>
    <s v="GJG106C"/>
    <s v="FLORES REYES CARLOS ABRAHAM"/>
    <s v="AVANZA"/>
    <x v="0"/>
    <d v="1899-12-30T10:45:00"/>
    <d v="1899-12-30T14:00:00"/>
    <s v="CEPE"/>
    <n v="2020"/>
  </r>
  <r>
    <x v="48"/>
    <x v="5"/>
    <m/>
    <n v="1600"/>
    <n v="112267"/>
    <s v="K"/>
    <s v="INST. PELICULA DE SEGURIDAD"/>
    <m/>
    <s v="P3006969"/>
    <s v="SP"/>
    <s v="ARRENDADORA COMERCIAL DE CELAYA S.A. DE C."/>
    <s v="COROLLA"/>
    <x v="1"/>
    <d v="1899-12-30T10:15:00"/>
    <d v="1899-12-30T17:00:00"/>
    <s v="EXTERNO"/>
    <n v="2023"/>
  </r>
  <r>
    <x v="48"/>
    <x v="5"/>
    <m/>
    <n v="1899"/>
    <n v="112262"/>
    <s v="J"/>
    <s v="S10"/>
    <m/>
    <s v="N1253166"/>
    <s v="SP"/>
    <s v="LOPEZ HERNANDEZ MARIA DEL CONSUELO"/>
    <s v="YARIS"/>
    <x v="2"/>
    <d v="1899-12-30T10:15:00"/>
    <d v="1899-12-30T14:00:00"/>
    <s v="CSN"/>
    <n v="2022"/>
  </r>
  <r>
    <x v="48"/>
    <x v="26"/>
    <m/>
    <n v="0"/>
    <n v="112314"/>
    <s v="I"/>
    <s v="INSP. 23TM01"/>
    <s v="CAMPAÑA"/>
    <s v="N1253166"/>
    <s v="SP"/>
    <s v="LOPEZ HERNANDEZ MARIA DEL CONSUELO"/>
    <s v="YARIS"/>
    <x v="2"/>
    <d v="1899-12-30T11:00:00"/>
    <d v="1899-12-30T14:00:00"/>
    <s v="CSN"/>
    <n v="2022"/>
  </r>
  <r>
    <x v="48"/>
    <x v="6"/>
    <m/>
    <n v="1899"/>
    <n v="112322"/>
    <s v="J"/>
    <s v="S50"/>
    <m/>
    <s v="MW138869"/>
    <s v="GJU857E"/>
    <s v="MARTINEZ GALVAN MIRNA YOANA"/>
    <s v="RAV419-"/>
    <x v="1"/>
    <d v="1899-12-30T11:15:00"/>
    <d v="1899-12-30T16:00:00"/>
    <s v="CAAA"/>
    <n v="2021"/>
  </r>
  <r>
    <x v="48"/>
    <x v="6"/>
    <m/>
    <n v="3260"/>
    <n v="112325"/>
    <s v="J"/>
    <s v="S60"/>
    <m/>
    <s v="K0263411"/>
    <s v="GE6681C"/>
    <s v="RESENDIZ ESPINOZA JUAN SALVADOR"/>
    <s v="HILUX"/>
    <x v="0"/>
    <d v="1899-12-30T10:45:00"/>
    <d v="1899-12-30T14:00:00"/>
    <s v="AC"/>
    <n v="2019"/>
  </r>
  <r>
    <x v="48"/>
    <x v="6"/>
    <m/>
    <n v="3260"/>
    <n v="112327"/>
    <s v="J"/>
    <s v="S20"/>
    <s v="EXPRESS"/>
    <s v="M1231718"/>
    <s v="GMW628E"/>
    <s v="CAMACHO OJEDA MONSERRAT"/>
    <s v="YARIS"/>
    <x v="2"/>
    <d v="1899-12-30T11:00:00"/>
    <d v="1899-12-30T14:00:00"/>
    <s v="OMRG"/>
    <n v="2021"/>
  </r>
  <r>
    <x v="48"/>
    <x v="10"/>
    <m/>
    <n v="1614.15"/>
    <n v="112336"/>
    <s v="J"/>
    <s v="S70 (EMPLEADO TOYOTA)"/>
    <m/>
    <s v="M1211822"/>
    <s v="GHE213D"/>
    <s v="LOZADA RAMIREZ FRANCISCO JAVIER"/>
    <s v="YARIS"/>
    <x v="2"/>
    <d v="1899-12-30T11:30:00"/>
    <d v="1899-12-30T17:00:00"/>
    <s v="CEPE"/>
    <n v="2021"/>
  </r>
  <r>
    <x v="48"/>
    <x v="10"/>
    <m/>
    <n v="3260"/>
    <n v="112339"/>
    <s v="J"/>
    <s v="S60"/>
    <m/>
    <s v="H1394639"/>
    <s v="GR8810B"/>
    <s v="BARKSHADT GRANADOS BUFFY JAZMINNE"/>
    <s v="HILUX"/>
    <x v="1"/>
    <d v="1899-12-30T11:30:00"/>
    <d v="1899-12-30T17:00:00"/>
    <s v="CSN"/>
    <n v="2017"/>
  </r>
  <r>
    <x v="48"/>
    <x v="10"/>
    <m/>
    <n v="1899"/>
    <n v="112355"/>
    <s v="I"/>
    <s v="S70"/>
    <m/>
    <s v="H3024661"/>
    <s v="68L336"/>
    <s v="ALVAREZ GRANADOS SALVADOR"/>
    <s v="PRIUS16-"/>
    <x v="0"/>
    <d v="1899-12-30T11:20:00"/>
    <d v="1899-12-30T15:30:00"/>
    <s v="OMRG"/>
    <n v="2017"/>
  </r>
  <r>
    <x v="48"/>
    <x v="11"/>
    <m/>
    <n v="1899"/>
    <n v="112341"/>
    <s v="M"/>
    <s v="S130"/>
    <m/>
    <s v="FP219225"/>
    <s v="GGT840E"/>
    <s v="MARTINEZ FIGUEROA MA. DEL CONSUELO"/>
    <s v="COROLLA"/>
    <x v="2"/>
    <d v="1899-12-30T11:45:00"/>
    <d v="1899-12-30T16:00:00"/>
    <s v="AC"/>
    <n v="2015"/>
  </r>
  <r>
    <x v="48"/>
    <x v="12"/>
    <m/>
    <n v="6599"/>
    <n v="112237"/>
    <s v="J"/>
    <s v="S160"/>
    <s v="EXPRESS"/>
    <s v="JK025219"/>
    <s v="GRW207D"/>
    <s v="KYOHO TOYOTSU MEXICO SA DE CV"/>
    <s v="AVANZA"/>
    <x v="1"/>
    <d v="1899-12-30T12:15:00"/>
    <d v="1899-12-30T17:00:00"/>
    <s v="OMRG"/>
    <n v="2018"/>
  </r>
  <r>
    <x v="48"/>
    <x v="12"/>
    <m/>
    <n v="835.2"/>
    <n v="112280"/>
    <s v="K"/>
    <s v="DIAG. TESTIGO ENCENDIDO (AIR BAGS)"/>
    <m/>
    <s v="P0004043"/>
    <s v="GWE106E"/>
    <s v="PIZANO GONZALEZ SAMUEL"/>
    <s v="YARIS"/>
    <x v="0"/>
    <d v="1899-12-30T12:15:00"/>
    <s v="DIAG"/>
    <s v="FTP / JOAM"/>
    <n v="2023"/>
  </r>
  <r>
    <x v="48"/>
    <x v="21"/>
    <m/>
    <n v="1899"/>
    <n v="111860"/>
    <s v="M"/>
    <s v="S30"/>
    <s v="EXPRESS"/>
    <s v="M1229761"/>
    <s v="GLL912E"/>
    <s v="AGUILERA GUZMAN ANTONIO"/>
    <s v="YARIS"/>
    <x v="1"/>
    <d v="1899-12-30T16:00:00"/>
    <d v="1899-12-30T18:00:00"/>
    <s v="OMRG"/>
    <n v="2021"/>
  </r>
  <r>
    <x v="49"/>
    <x v="0"/>
    <m/>
    <n v="1899"/>
    <n v="112366"/>
    <s v="J"/>
    <s v="S30"/>
    <m/>
    <s v="N3170337"/>
    <s v="UMH937D"/>
    <s v="GAXIOLA CASTRO DIANA ROCIO"/>
    <s v="PRIUS16-"/>
    <x v="2"/>
    <d v="1899-12-30T08:15:00"/>
    <d v="1899-12-30T12:00:00"/>
    <s v="AC"/>
    <n v="2022"/>
  </r>
  <r>
    <x v="49"/>
    <x v="0"/>
    <m/>
    <n v="6090"/>
    <n v="112367"/>
    <s v="M"/>
    <s v="S100 / A Y B"/>
    <m/>
    <s v="HU657708"/>
    <s v="SP"/>
    <s v="TERRONES PEREDO MONICA"/>
    <s v="CAMRY"/>
    <x v="1"/>
    <d v="1899-12-30T08:15:00"/>
    <d v="1899-12-30T12:00:00"/>
    <s v="GALC / CAAA"/>
    <n v="2017"/>
  </r>
  <r>
    <x v="49"/>
    <x v="0"/>
    <m/>
    <n v="835.2"/>
    <n v="112383"/>
    <s v="I"/>
    <s v="DIAG. CLAXÓN NO FUNCIONA / PROGRAMACIÓN DE LLAVE"/>
    <m/>
    <n v="74001151"/>
    <s v="GNR2125"/>
    <s v="CERVANTES MARTINEZ LETICIA"/>
    <s v="YARIS"/>
    <x v="0"/>
    <d v="1899-12-30T09:45:00"/>
    <s v="DIAG"/>
    <s v="GALC / JOAM"/>
    <n v="2007"/>
  </r>
  <r>
    <x v="49"/>
    <x v="1"/>
    <m/>
    <n v="0"/>
    <n v="112384"/>
    <s v="I"/>
    <s v="INST. E0M Y G0P"/>
    <s v="CAMPAÑA"/>
    <n v="74001151"/>
    <s v="GNR2125"/>
    <s v="CERVANTES MARTINEZ LETICIA"/>
    <s v="YARIS"/>
    <x v="0"/>
    <d v="1899-12-30T11:30:00"/>
    <s v="DIAG"/>
    <s v="GALC"/>
    <n v="2007"/>
  </r>
  <r>
    <x v="49"/>
    <x v="2"/>
    <m/>
    <n v="1899"/>
    <n v="112245"/>
    <s v="K"/>
    <s v="S10"/>
    <s v="EXPRESS"/>
    <s v="NP348868"/>
    <s v="SP"/>
    <s v="HERNANDEZ ALAMILLA JOSE LUIS"/>
    <s v="COROLLA"/>
    <x v="2"/>
    <d v="1899-12-30T08:45:00"/>
    <d v="1899-12-30T12:00:00"/>
    <s v="OMRG"/>
    <n v="2022"/>
  </r>
  <r>
    <x v="49"/>
    <x v="2"/>
    <m/>
    <n v="1670.4"/>
    <n v="112276"/>
    <s v="I"/>
    <s v="DIAG. BATERIA HV, SE DESCARGA / DIAG. PANTALLA DE ESTEREO SE APAGA"/>
    <m/>
    <s v="PJ001303"/>
    <s v="SP"/>
    <s v="CERVANTES SIERRA LUIS MANUEL"/>
    <s v="COROLLA HV"/>
    <x v="0"/>
    <d v="1899-12-30T09:00:00"/>
    <s v="DIAG"/>
    <s v="FTP"/>
    <n v="2023"/>
  </r>
  <r>
    <x v="49"/>
    <x v="2"/>
    <m/>
    <n v="1899"/>
    <n v="112334"/>
    <s v="J"/>
    <s v="S10"/>
    <m/>
    <s v="P1334437"/>
    <s v="GV9212C"/>
    <s v="AGROSERVICIOS NIETO"/>
    <s v="HILUX"/>
    <x v="1"/>
    <d v="1899-12-30T09:00:00"/>
    <d v="1899-12-30T12:00:00"/>
    <s v="CAAA"/>
    <n v="2023"/>
  </r>
  <r>
    <x v="49"/>
    <x v="8"/>
    <m/>
    <n v="2849"/>
    <n v="112340"/>
    <s v="M"/>
    <s v="S130 / A Y B (V.C.)"/>
    <m/>
    <s v="H1001754"/>
    <s v="GLZ414C"/>
    <s v="RODRIGUEZ DE LA VEGA + ANGEL"/>
    <s v="YARIS"/>
    <x v="1"/>
    <d v="1899-12-30T09:00:00"/>
    <d v="1899-12-30T11:00:00"/>
    <s v="CEPE / CAAA"/>
    <n v="2017"/>
  </r>
  <r>
    <x v="49"/>
    <x v="8"/>
    <m/>
    <n v="835.2"/>
    <n v="112389"/>
    <s v="M"/>
    <s v="DIAG. OLOR A GASOLINA AL ENCENDER AIRE ACC"/>
    <m/>
    <s v="L1408139"/>
    <s v="GP5894B"/>
    <s v="CASTILLO GUERRERO JUAN"/>
    <s v="HILUX"/>
    <x v="2"/>
    <d v="1899-12-30T12:00:00"/>
    <s v="DIAG"/>
    <s v="FTP / JOAM"/>
    <n v="2020"/>
  </r>
  <r>
    <x v="49"/>
    <x v="3"/>
    <m/>
    <n v="6599"/>
    <n v="112247"/>
    <s v="M"/>
    <s v="S160"/>
    <s v="EXPRESS"/>
    <s v="GW510676"/>
    <s v="GGW835E"/>
    <s v="OVIEDO MANRIQUE DE LARA FERNANDO ALONSO"/>
    <s v="RAV4"/>
    <x v="1"/>
    <d v="1899-12-30T09:15:00"/>
    <d v="1899-12-30T14:00:00"/>
    <s v="OMRG"/>
    <n v="2016"/>
  </r>
  <r>
    <x v="49"/>
    <x v="3"/>
    <m/>
    <n v="1899"/>
    <n v="112358"/>
    <s v="K"/>
    <s v="S310"/>
    <m/>
    <s v="H0249553"/>
    <s v="GE7351B"/>
    <s v="GLOBAL CONTAINERS SA DE CV"/>
    <s v="HILUX"/>
    <x v="2"/>
    <d v="1899-12-30T09:15:00"/>
    <d v="1899-12-30T12:00:00"/>
    <s v="AC"/>
    <n v="2017"/>
  </r>
  <r>
    <x v="49"/>
    <x v="9"/>
    <m/>
    <n v="1899"/>
    <n v="112381"/>
    <s v="K"/>
    <s v="S190"/>
    <m/>
    <s v="J6192034"/>
    <s v="GSU851E"/>
    <s v="GLOBAL CONTAINERS SA DE CV"/>
    <s v="HIACE"/>
    <x v="2"/>
    <d v="1899-12-30T09:45:00"/>
    <d v="1899-12-30T13:00:00"/>
    <s v="CEPE"/>
    <n v="2018"/>
  </r>
  <r>
    <x v="49"/>
    <x v="4"/>
    <m/>
    <n v="3260"/>
    <n v="112374"/>
    <s v="M"/>
    <s v="S60"/>
    <s v="EXPRESS"/>
    <s v="N1328651"/>
    <s v="GC6434D"/>
    <s v="AGROSERVICIOS NIETO"/>
    <s v="HILUX"/>
    <x v="1"/>
    <d v="1899-12-30T10:00:00"/>
    <d v="1899-12-30T14:00:00"/>
    <s v="OMRG"/>
    <n v="2022"/>
  </r>
  <r>
    <x v="49"/>
    <x v="14"/>
    <m/>
    <n v="1899"/>
    <n v="112357"/>
    <s v="J"/>
    <s v="S10"/>
    <s v="MOVIL SMA"/>
    <s v="MW214951"/>
    <s v="GKV805E"/>
    <s v="CONEJO GODINEZ JOSE ASBEL"/>
    <s v="RAV4"/>
    <x v="0"/>
    <s v="MOVIL"/>
    <s v="SMA"/>
    <s v="CSN"/>
    <n v="2021"/>
  </r>
  <r>
    <x v="49"/>
    <x v="5"/>
    <m/>
    <n v="1899"/>
    <n v="112225"/>
    <s v="I"/>
    <s v="S110"/>
    <m/>
    <s v="4S111378"/>
    <s v="SP"/>
    <s v="MORALES TARDOS RICARDO"/>
    <s v="SIENNA"/>
    <x v="0"/>
    <d v="1899-12-30T10:15:00"/>
    <d v="1899-12-30T14:00:00"/>
    <s v="AC"/>
    <n v="2004"/>
  </r>
  <r>
    <x v="49"/>
    <x v="5"/>
    <m/>
    <n v="1899"/>
    <n v="112387"/>
    <s v="J"/>
    <s v="S110"/>
    <m/>
    <s v="DW002850"/>
    <s v="GSN913C"/>
    <s v="ATRISTAIN SALINAS FRANCISCO GABRIEL"/>
    <s v="RAV4"/>
    <x v="2"/>
    <d v="1899-12-30T10:15:00"/>
    <d v="1899-12-30T14:00:00"/>
    <s v="CEPE"/>
    <n v="2013"/>
  </r>
  <r>
    <x v="49"/>
    <x v="6"/>
    <m/>
    <n v="5330"/>
    <n v="112363"/>
    <s v="J"/>
    <s v="S120"/>
    <s v="MOVIL SMA"/>
    <s v="KJ015524"/>
    <s v="23J072"/>
    <s v="GARCIA EDBROOKE NATALIA"/>
    <s v="RAV4 HV"/>
    <x v="0"/>
    <s v="MOVIL"/>
    <s v="SMA"/>
    <s v="CSN"/>
    <n v="2019"/>
  </r>
  <r>
    <x v="49"/>
    <x v="6"/>
    <m/>
    <n v="1899"/>
    <n v="112385"/>
    <s v="J"/>
    <s v="S50"/>
    <s v="EXPRESS"/>
    <s v="LU898392"/>
    <s v="GVW004D"/>
    <s v="LOMELIN VELASCO REBECA"/>
    <s v="CAMRY"/>
    <x v="1"/>
    <d v="1899-12-30T10:45:00"/>
    <d v="1899-12-30T14:00:00"/>
    <s v="OMRG"/>
    <n v="2020"/>
  </r>
  <r>
    <x v="49"/>
    <x v="10"/>
    <m/>
    <n v="3505"/>
    <s v="S-141323"/>
    <s v="K"/>
    <s v="INST. BALATAS DELANTERAS"/>
    <s v="MOVIL SMA"/>
    <s v="KS350286"/>
    <s v="GGC103C"/>
    <s v="EL PEGASO CORREGIDORA S DE RL DE CV"/>
    <s v="HIGHLANDER"/>
    <x v="2"/>
    <s v="MOVIL"/>
    <s v="SMA"/>
    <s v="CSN"/>
    <n v="2007"/>
  </r>
  <r>
    <x v="49"/>
    <x v="10"/>
    <m/>
    <n v="1899"/>
    <n v="112386"/>
    <s v="J"/>
    <s v="S50"/>
    <m/>
    <s v="L1410268"/>
    <s v="MV9720F"/>
    <s v="AGROPRODUCTOS GUTY SPR DE RL"/>
    <s v="HILUX"/>
    <x v="0"/>
    <d v="1899-12-30T11:15:00"/>
    <d v="1899-12-30T14:00:00"/>
    <s v="AC"/>
    <n v="2020"/>
  </r>
  <r>
    <x v="49"/>
    <x v="10"/>
    <m/>
    <n v="1899"/>
    <n v="112351"/>
    <s v="M"/>
    <s v="S110"/>
    <s v="EXPRESS"/>
    <s v="HK015818"/>
    <s v="GGE883D"/>
    <s v="GRANADOS FRIAS MA. DE LOS ANGELES"/>
    <s v="AVANZA"/>
    <x v="2"/>
    <d v="1899-12-30T11:15:00"/>
    <d v="1899-12-30T17:00:00"/>
    <s v="OMRG"/>
    <n v="2017"/>
  </r>
  <r>
    <x v="49"/>
    <x v="10"/>
    <m/>
    <n v="1899"/>
    <n v="112365"/>
    <s v="I"/>
    <s v="S90 / INST. BANDA ACC"/>
    <m/>
    <s v="KU762975"/>
    <s v="GTN635C"/>
    <s v="SUPER DIESEL DE CELAYA SA DE CV"/>
    <s v="CAMRY"/>
    <x v="1"/>
    <d v="1899-12-30T11:15:00"/>
    <d v="1899-12-30T15:00:00"/>
    <s v="CEPE"/>
    <n v="2019"/>
  </r>
  <r>
    <x v="49"/>
    <x v="11"/>
    <m/>
    <n v="3260"/>
    <n v="112288"/>
    <s v="I"/>
    <s v="S20"/>
    <s v="MOVIL SMA"/>
    <s v="NJ025267"/>
    <s v="GNE596E"/>
    <s v="SANCHEZ BLAS NICOLAS"/>
    <s v="RAIZE"/>
    <x v="0"/>
    <s v="MOVIL"/>
    <s v="SMA"/>
    <s v="CSN"/>
    <n v="2022"/>
  </r>
  <r>
    <x v="49"/>
    <x v="12"/>
    <m/>
    <n v="4210"/>
    <n v="112242"/>
    <s v="I"/>
    <s v="S220 / A Y B"/>
    <s v="EXPRESS"/>
    <s v="J3603722"/>
    <s v="F85AYW"/>
    <s v="ESCARCEGA QUIÑONEZ PABLO"/>
    <s v="PRIUS16-"/>
    <x v="2"/>
    <d v="1899-12-30T12:15:00"/>
    <d v="1899-12-30T17:00:00"/>
    <s v="OMRG / CAAA"/>
    <n v="2018"/>
  </r>
  <r>
    <x v="49"/>
    <x v="12"/>
    <m/>
    <n v="0"/>
    <n v="112265"/>
    <s v="M"/>
    <s v="DPOK: REEMP AMORT.  / INST CUBREPOLVOS / HORQUILLAS / PROGRAMACION DE LLAVE"/>
    <s v="REC. A DOMICILIO"/>
    <s v="C5109339"/>
    <s v="GNN0101"/>
    <s v="MIKE STOLTZ"/>
    <s v="RAV4"/>
    <x v="1"/>
    <s v="SOLO SE"/>
    <s v="RECIBE"/>
    <s v="FTP"/>
    <n v="2012"/>
  </r>
  <r>
    <x v="49"/>
    <x v="15"/>
    <m/>
    <n v="3260"/>
    <n v="112181"/>
    <s v="K"/>
    <s v="S220"/>
    <s v="MOVIL SMA"/>
    <s v="G1449487"/>
    <s v="GPD715D"/>
    <s v="CENTRO DE ESTUDIOS Y DESARROLLO EDUCATIVO"/>
    <s v="JUYARIS"/>
    <x v="0"/>
    <s v="MOVIL"/>
    <s v="SMA"/>
    <s v="CSN"/>
    <n v="2016"/>
  </r>
  <r>
    <x v="49"/>
    <x v="20"/>
    <m/>
    <n v="1899"/>
    <n v="112212"/>
    <s v="M"/>
    <s v="S130"/>
    <s v="EXPRESS"/>
    <s v="GU221255"/>
    <s v="GNH131C"/>
    <s v="ORTEGA HERNANDEZ ALEJANDRO"/>
    <s v="CAMRY"/>
    <x v="0"/>
    <d v="1899-12-30T14:15:00"/>
    <d v="1899-12-30T17:00:00"/>
    <s v="OMRG"/>
    <n v="2016"/>
  </r>
  <r>
    <x v="49"/>
    <x v="13"/>
    <m/>
    <n v="835.2"/>
    <n v="112310"/>
    <s v="I"/>
    <s v="DIAG. TESTIGO ENCENDIDO (INFLADO DE LLANTAS) / DIAG. PANTALLA"/>
    <m/>
    <s v="P0005171"/>
    <s v="SP"/>
    <s v="FRIAS GARCIA SERGIO ARTURO"/>
    <s v="YARIS"/>
    <x v="2"/>
    <d v="1899-12-30T15:00:00"/>
    <s v="DIAG"/>
    <s v="FTP"/>
    <n v="2023"/>
  </r>
  <r>
    <x v="49"/>
    <x v="29"/>
    <m/>
    <n v="1899"/>
    <n v="112373"/>
    <s v="M"/>
    <s v="S50"/>
    <m/>
    <s v="N6005408"/>
    <s v="GPT639E"/>
    <s v="CUEVAS TINOCO JOSE GUADALUPE"/>
    <s v="HIACE"/>
    <x v="1"/>
    <d v="1899-12-30T15:45:00"/>
    <d v="1899-12-30T18:00:00"/>
    <s v="CEPE"/>
    <n v="2022"/>
  </r>
  <r>
    <x v="49"/>
    <x v="37"/>
    <m/>
    <n v="6165.2"/>
    <n v="112376"/>
    <s v="I"/>
    <s v="S40 / DIAG. FACIA DESPEGADA"/>
    <m/>
    <s v="MP075893"/>
    <s v="GGA766E"/>
    <s v="CAMARGO LANDIN MIGUEL"/>
    <s v="COROLLA"/>
    <x v="2"/>
    <s v="SOLO SE"/>
    <s v="RECIBE"/>
    <s v="GALC"/>
    <n v="2021"/>
  </r>
  <r>
    <x v="50"/>
    <x v="17"/>
    <m/>
    <n v="3260"/>
    <n v="112372"/>
    <s v="J"/>
    <s v="S60"/>
    <m/>
    <s v="MJ035230"/>
    <s v="67L965"/>
    <s v="RENTERIA CENTENO MARIO"/>
    <s v="COROLLA HV"/>
    <x v="2"/>
    <d v="1899-12-30T08:00:00"/>
    <d v="1899-12-30T11:00:00"/>
    <s v="CAAA"/>
    <n v="2021"/>
  </r>
  <r>
    <x v="50"/>
    <x v="0"/>
    <m/>
    <n v="5140"/>
    <n v="112401"/>
    <s v="J"/>
    <s v="S100"/>
    <m/>
    <s v="MJ026585"/>
    <s v="67L043"/>
    <s v="CERVANTES CASTRO HECTOR"/>
    <s v="COROLLA HV"/>
    <x v="0"/>
    <d v="1899-12-30T08:15:00"/>
    <d v="1899-12-30T12:00:00"/>
    <s v="AC"/>
    <n v="2021"/>
  </r>
  <r>
    <x v="50"/>
    <x v="2"/>
    <m/>
    <n v="6599"/>
    <n v="112419"/>
    <s v="I"/>
    <s v="S80"/>
    <s v="EXPRESS"/>
    <s v="HM035432"/>
    <s v="FZ3791A"/>
    <s v="ABOYTES PEREZ OSCAR ADRIAN"/>
    <s v="TACOMA"/>
    <x v="1"/>
    <d v="1899-12-30T08:45:00"/>
    <d v="1899-12-30T11:00:00"/>
    <s v="OMRG"/>
    <n v="2017"/>
  </r>
  <r>
    <x v="50"/>
    <x v="3"/>
    <m/>
    <n v="3260"/>
    <n v="112271"/>
    <s v="M"/>
    <s v="S140"/>
    <s v="EXPRESS"/>
    <s v="G1441304"/>
    <s v="GVX841D"/>
    <s v="CANUDAS CAMPOS ENRIQUE AMAEL"/>
    <s v="YARIS"/>
    <x v="2"/>
    <d v="1899-12-30T09:30:00"/>
    <d v="1899-12-30T11:00:00"/>
    <s v="OMRG"/>
    <n v="2016"/>
  </r>
  <r>
    <x v="50"/>
    <x v="3"/>
    <m/>
    <n v="5140"/>
    <n v="112392"/>
    <s v="J"/>
    <s v="S100"/>
    <m/>
    <s v="JU596939"/>
    <s v="GXP417B"/>
    <s v="RAMIREZ MARENGO RAYMUNDO"/>
    <s v="CAMRY"/>
    <x v="1"/>
    <d v="1899-12-30T09:15:00"/>
    <d v="1899-12-30T12:00:00"/>
    <s v="CEPE"/>
    <n v="2018"/>
  </r>
  <r>
    <x v="50"/>
    <x v="4"/>
    <m/>
    <n v="5140"/>
    <n v="112396"/>
    <s v="J"/>
    <s v="S100"/>
    <m/>
    <s v="K1404900"/>
    <s v="GL6355C"/>
    <s v="GUZMAN PEREZ JOEL"/>
    <s v="HILUX"/>
    <x v="2"/>
    <d v="1899-12-30T10:00:00"/>
    <d v="1899-12-30T14:00:00"/>
    <s v="CSN"/>
    <n v="2019"/>
  </r>
  <r>
    <x v="50"/>
    <x v="4"/>
    <m/>
    <n v="2849"/>
    <n v="112413"/>
    <s v="J"/>
    <s v="S30 / A Y B"/>
    <m/>
    <s v="NP277170"/>
    <s v="GGX225E"/>
    <s v="KYOHO TOYOTSU MEXICO SA DE CV"/>
    <s v="COROLLA"/>
    <x v="1"/>
    <d v="1899-12-30T10:00:00"/>
    <d v="1899-12-30T14:00:00"/>
    <s v="CAAA"/>
    <n v="2022"/>
  </r>
  <r>
    <x v="50"/>
    <x v="4"/>
    <m/>
    <n v="6090"/>
    <n v="112434"/>
    <s v="I"/>
    <s v="S100 / A Y B"/>
    <m/>
    <s v="BL007772"/>
    <s v="GXP705B"/>
    <s v="GARCIA LEON ARMANDO"/>
    <s v="YARIS"/>
    <x v="0"/>
    <d v="1899-12-30T10:45:00"/>
    <d v="1899-12-30T14:00:00"/>
    <s v="AC"/>
    <n v="2011"/>
  </r>
  <r>
    <x v="50"/>
    <x v="5"/>
    <m/>
    <n v="7549"/>
    <n v="112424"/>
    <s v="I"/>
    <s v="S160 / A Y B"/>
    <m/>
    <s v="HP637380"/>
    <s v="GJW932D"/>
    <s v="AISIN AUTOMOTIVE GUANAJUATO SA DE CV"/>
    <s v="COROLLA"/>
    <x v="2"/>
    <d v="1899-12-30T11:15:00"/>
    <s v="DIAG"/>
    <s v="CEPE / CAAA / JOAM"/>
    <n v="2017"/>
  </r>
  <r>
    <x v="50"/>
    <x v="5"/>
    <m/>
    <n v="1899"/>
    <n v="112425"/>
    <s v="J"/>
    <s v="S50"/>
    <m/>
    <s v="LU898392"/>
    <s v="GVW004D"/>
    <s v="LOMELIN VELASCO REBECA"/>
    <s v="CAMRY"/>
    <x v="1"/>
    <d v="1899-12-30T10:30:00"/>
    <d v="1899-12-30T14:00:00"/>
    <s v="CEPE"/>
    <n v="2020"/>
  </r>
  <r>
    <x v="50"/>
    <x v="5"/>
    <m/>
    <n v="5330"/>
    <n v="112431"/>
    <s v="J"/>
    <s v="S120"/>
    <s v="EXPRESS"/>
    <s v="LK011120"/>
    <s v="GUU328E"/>
    <s v="HIGH LAND GREENS S DE RL DE CV"/>
    <s v="AVANZA"/>
    <x v="0"/>
    <d v="1899-12-30T10:15:00"/>
    <d v="1899-12-30T14:00:00"/>
    <s v="OMRG"/>
    <n v="2020"/>
  </r>
  <r>
    <x v="50"/>
    <x v="6"/>
    <m/>
    <n v="1899"/>
    <n v="112348"/>
    <s v="J"/>
    <s v="S30"/>
    <m/>
    <s v="MS054936"/>
    <s v="GYG481D"/>
    <s v="MENDEZ JIMENEZ ROCIO"/>
    <s v="SIENNA HV"/>
    <x v="0"/>
    <d v="1899-12-30T10:45:00"/>
    <d v="1899-12-30T14:00:00"/>
    <s v="AC"/>
    <n v="2021"/>
  </r>
  <r>
    <x v="50"/>
    <x v="6"/>
    <m/>
    <n v="2734.2"/>
    <n v="112427"/>
    <s v="M"/>
    <s v="S50 / DIAG LEYENDA EN TABLERO"/>
    <s v="EXPRESS"/>
    <s v="JW725857"/>
    <s v="SP"/>
    <s v="ESPITIA RODRIGUEZ OSCAR"/>
    <s v="RAV4"/>
    <x v="2"/>
    <d v="1899-12-30T13:30:00"/>
    <s v="DIAG"/>
    <s v="OMRG / GALC / JOAM"/>
    <n v="2018"/>
  </r>
  <r>
    <x v="50"/>
    <x v="11"/>
    <m/>
    <n v="835.2"/>
    <n v="112400"/>
    <s v="M"/>
    <s v="DIAG SEGUROS PUERTA LADO PILOTO NO CIERRAN"/>
    <m/>
    <s v="LD052182"/>
    <s v="H33BHG"/>
    <s v="TOYOTA MOTOR MANUFACTURING DE GUANAJUATO"/>
    <s v="RAV419-"/>
    <x v="0"/>
    <d v="1899-12-30T12:00:00"/>
    <s v="DIAG"/>
    <s v="GALC"/>
    <n v="2020"/>
  </r>
  <r>
    <x v="50"/>
    <x v="12"/>
    <m/>
    <n v="0"/>
    <n v="112433"/>
    <s v="M"/>
    <s v="DPOK: INST LODERA"/>
    <m/>
    <s v="NM476857"/>
    <s v="MX4338B"/>
    <s v="RAMIREZ TROCHE JOSE"/>
    <s v="TACOMA"/>
    <x v="2"/>
    <d v="1899-12-30T12:15:00"/>
    <d v="1899-12-30T17:00:00"/>
    <s v="CEPE"/>
    <n v="2022"/>
  </r>
  <r>
    <x v="50"/>
    <x v="15"/>
    <m/>
    <n v="835.2"/>
    <n v="112346"/>
    <s v="M"/>
    <s v="DIAG CLUTCH EXPULSA MUCHO HUMO Y HUELE A QUEMADO"/>
    <m/>
    <s v="N1326286"/>
    <s v="GB6310D"/>
    <s v="TORRES GONZALEZ ABEL"/>
    <s v="HILUX"/>
    <x v="1"/>
    <d v="1899-12-30T15:00:00"/>
    <s v="DIAG"/>
    <s v="GALC"/>
    <n v="2022"/>
  </r>
  <r>
    <x v="50"/>
    <x v="20"/>
    <m/>
    <n v="1899"/>
    <n v="112320"/>
    <s v="I"/>
    <s v="S170"/>
    <m/>
    <s v="J1610523"/>
    <s v="NFT8801"/>
    <s v="FARMACIAS G Y G SA DE CV"/>
    <s v="PRIUS C"/>
    <x v="0"/>
    <d v="1899-12-30T14:15:00"/>
    <d v="1899-12-30T17:00:00"/>
    <s v="AC"/>
    <n v="2018"/>
  </r>
  <r>
    <x v="50"/>
    <x v="21"/>
    <m/>
    <n v="1899"/>
    <n v="112356"/>
    <s v="J"/>
    <s v="S170"/>
    <m/>
    <s v="7C756248"/>
    <s v="GXG576C"/>
    <s v="CONTRERAS CABRERA ELMER"/>
    <s v="COROLLA"/>
    <x v="2"/>
    <d v="1899-12-30T15:15:00"/>
    <d v="1899-12-30T18:00:00"/>
    <s v="CSN"/>
    <n v="2007"/>
  </r>
  <r>
    <x v="50"/>
    <x v="33"/>
    <m/>
    <n v="835.2"/>
    <n v="112394"/>
    <s v="I"/>
    <s v="DIAG RECHINIDO EN TRASERAS / REVISION DE CAJA DE VELOCIDADES POR GLPE"/>
    <m/>
    <s v="HW348402"/>
    <s v="GVT108D"/>
    <s v="TREJO ACEVEDO OFELIA"/>
    <s v="RAV4"/>
    <x v="1"/>
    <s v="SOLO SE"/>
    <s v="RECIBE"/>
    <s v="GALC / JOAM"/>
    <n v="2017"/>
  </r>
  <r>
    <x v="50"/>
    <x v="37"/>
    <m/>
    <n v="2065"/>
    <n v="112328"/>
    <s v="M"/>
    <s v="S130 / LAVADO VESTIDURAS"/>
    <m/>
    <s v="GP452992"/>
    <s v="GYL066B"/>
    <s v="MONTOYA CERVANTES MARA"/>
    <s v="COROLLA"/>
    <x v="0"/>
    <s v="SOLO SE"/>
    <s v="RECIBE"/>
    <s v="CEPE"/>
    <n v="2016"/>
  </r>
  <r>
    <x v="51"/>
    <x v="0"/>
    <m/>
    <n v="5140"/>
    <n v="112435"/>
    <s v="K"/>
    <s v="S100"/>
    <m/>
    <s v="M4001074"/>
    <s v="GL6798C"/>
    <s v="AGRO QUERETANA, S. DE R.L. DE C.V."/>
    <s v="HILUXD"/>
    <x v="1"/>
    <d v="1899-12-30T11:30:00"/>
    <d v="1899-12-30T14:00:00"/>
    <s v="CAAA"/>
    <n v="2021"/>
  </r>
  <r>
    <x v="51"/>
    <x v="0"/>
    <m/>
    <n v="3260"/>
    <n v="112440"/>
    <s v="I"/>
    <s v="S220"/>
    <s v="EXPRESS"/>
    <s v="J0255700"/>
    <s v="SM20102"/>
    <s v="ANDREA SANCHEZ MARTINEZ"/>
    <s v="HILUX"/>
    <x v="2"/>
    <d v="1899-12-30T08:20:00"/>
    <d v="1899-12-30T12:00:00"/>
    <s v="OMRG"/>
    <n v="2018"/>
  </r>
  <r>
    <x v="51"/>
    <x v="1"/>
    <m/>
    <n v="3499"/>
    <n v="112445"/>
    <s v="M"/>
    <s v="S130 / LAVADO VESTIDURAS"/>
    <m/>
    <s v="GP452992"/>
    <s v="GYL066B"/>
    <s v="MONTOYA CERVANTES MARA"/>
    <s v="COROLLA"/>
    <x v="0"/>
    <d v="1899-12-30T09:00:00"/>
    <d v="1899-12-30T16:00:00"/>
    <s v="CEPE"/>
    <n v="2016"/>
  </r>
  <r>
    <x v="51"/>
    <x v="2"/>
    <m/>
    <n v="1899"/>
    <n v="112297"/>
    <s v="J"/>
    <s v="S50"/>
    <m/>
    <s v="MP218958"/>
    <s v="NXM9515"/>
    <s v="LA IGLESIA DE JESUCRISTO DE LOS SANTOS D"/>
    <s v="COROLLA"/>
    <x v="2"/>
    <d v="1899-12-30T09:00:00"/>
    <d v="1899-12-30T12:00:00"/>
    <s v="AC"/>
    <n v="2021"/>
  </r>
  <r>
    <x v="51"/>
    <x v="2"/>
    <m/>
    <n v="1899"/>
    <n v="112371"/>
    <s v="K"/>
    <s v="S30"/>
    <s v="EXPRESS"/>
    <s v="MW197745"/>
    <s v="GUX131E"/>
    <s v="BARROSO NUÑEZ ERNESTO"/>
    <s v="RAV419-"/>
    <x v="0"/>
    <d v="1899-12-30T09:00:00"/>
    <d v="1899-12-30T12:00:00"/>
    <s v="OMRG"/>
    <n v="2021"/>
  </r>
  <r>
    <x v="51"/>
    <x v="2"/>
    <m/>
    <n v="1899"/>
    <n v="112410"/>
    <s v="I"/>
    <s v="S10"/>
    <m/>
    <s v="PU722066"/>
    <s v="SP"/>
    <s v="ACOSTA DIAZ CARLOS GERARDO"/>
    <s v="CAMRY"/>
    <x v="1"/>
    <m/>
    <m/>
    <m/>
    <n v="2023"/>
  </r>
  <r>
    <x v="51"/>
    <x v="3"/>
    <m/>
    <n v="736.29499999999996"/>
    <n v="112248"/>
    <s v="I"/>
    <s v="A Y F (EMPLEADO TOYOTA CELAYA)"/>
    <m/>
    <s v="G3530700"/>
    <s v="67L422"/>
    <s v="SANCHEZ VEANA JAVIER"/>
    <s v="PRIUS16-"/>
    <x v="0"/>
    <d v="1899-12-30T09:45:00"/>
    <d v="1899-12-30T14:00:00"/>
    <s v="AC"/>
    <n v="2016"/>
  </r>
  <r>
    <x v="51"/>
    <x v="3"/>
    <m/>
    <n v="6599"/>
    <n v="112302"/>
    <s v="K"/>
    <s v="S80"/>
    <m/>
    <s v="D5642897"/>
    <s v="GJG976E"/>
    <s v="PERRUSQUIA RODRIGUEZ MAURO"/>
    <s v="PRIUS"/>
    <x v="2"/>
    <d v="1899-12-30T09:30:00"/>
    <d v="1899-12-30T14:00:00"/>
    <s v="CEPE"/>
    <n v="2013"/>
  </r>
  <r>
    <x v="51"/>
    <x v="3"/>
    <m/>
    <n v="2734.2"/>
    <n v="112379"/>
    <s v="I"/>
    <s v="S10 / DIAG. VIBRACIÓN DE LÁMINA PARTE TRACERA / DIAG. PLASTICO DE BOCINAS EN MAL ESTADO"/>
    <m/>
    <s v="NS136007"/>
    <s v="SP"/>
    <s v="CORNEJO BACA JUAN PEDRO"/>
    <s v="HIGHLANDER"/>
    <x v="1"/>
    <d v="1899-12-30T09:15:00"/>
    <s v="DIAG"/>
    <s v="FTP / AC / JOAM"/>
    <n v="2022"/>
  </r>
  <r>
    <x v="51"/>
    <x v="4"/>
    <m/>
    <n v="6280"/>
    <n v="112388"/>
    <s v="I"/>
    <s v="S40 / A Y B"/>
    <s v="EXPRESS"/>
    <s v="MU027978"/>
    <s v="67L524"/>
    <s v="DOMINGUEZ GUTIERREZ MARIA GUADALUPE"/>
    <s v="RAV4 HV"/>
    <x v="2"/>
    <d v="1899-12-30T09:45:00"/>
    <d v="1899-12-30T14:00:00"/>
    <s v="OMRG / CAAA"/>
    <n v="2021"/>
  </r>
  <r>
    <x v="51"/>
    <x v="4"/>
    <m/>
    <n v="5330"/>
    <n v="112404"/>
    <s v="M"/>
    <s v="S40"/>
    <s v="EXPRESS"/>
    <s v="MU028751"/>
    <s v="67L530"/>
    <s v="BALLEZA ROMERO HUMBERTO"/>
    <s v="RAV4 HV"/>
    <x v="1"/>
    <d v="1899-12-30T10:30:00"/>
    <d v="1899-12-30T16:00:00"/>
    <s v="OMRG"/>
    <n v="2021"/>
  </r>
  <r>
    <x v="51"/>
    <x v="5"/>
    <m/>
    <n v="1899"/>
    <n v="112332"/>
    <s v="J"/>
    <s v="S70"/>
    <m/>
    <s v="KR086741"/>
    <s v="GRM313E"/>
    <s v="ESPINOSA ARIAS MA. GUADALUPE"/>
    <s v="CHR"/>
    <x v="1"/>
    <d v="1899-12-30T10:30:00"/>
    <d v="1899-12-30T14:00:00"/>
    <s v="AC"/>
    <n v="2019"/>
  </r>
  <r>
    <x v="51"/>
    <x v="5"/>
    <m/>
    <n v="835.2"/>
    <n v="112393"/>
    <s v="M"/>
    <s v="DIAG AIRE ACC NO FUNCIONA / DIAG TESTIGO ENCENDIDO (TEMPERATURA"/>
    <m/>
    <s v="EP024960"/>
    <s v="GTK778B"/>
    <s v="FLORES MANCERA HECTOR GERARDO"/>
    <s v="COROLLA"/>
    <x v="2"/>
    <d v="1899-12-30T11:30:00"/>
    <d v="1899-12-30T14:00:00"/>
    <s v="AC"/>
    <n v="2014"/>
  </r>
  <r>
    <x v="51"/>
    <x v="6"/>
    <m/>
    <n v="3260"/>
    <n v="112432"/>
    <s v="J"/>
    <s v="S20"/>
    <m/>
    <s v="NV002199"/>
    <s v="GNH416E"/>
    <s v="LECHUGA DE LA CRUZ FRANCISCO JAVIER"/>
    <s v="COROLLA CR"/>
    <x v="1"/>
    <d v="1899-12-30T11:00:00"/>
    <d v="1899-12-30T17:00:00"/>
    <s v="GALC"/>
    <n v="2022"/>
  </r>
  <r>
    <x v="51"/>
    <x v="10"/>
    <m/>
    <n v="0"/>
    <n v="112407"/>
    <s v="M"/>
    <s v="INST HORQUILLAS DELANTERAS (V.C.) / ALINEACIÓN (V.C.)"/>
    <m/>
    <s v="GS698703"/>
    <s v="GXD745E"/>
    <s v="ENRIQUEZ MONTOYA SERGIO ARMANDO"/>
    <s v="SIENNA"/>
    <x v="1"/>
    <d v="1899-12-30T11:15:00"/>
    <d v="1899-12-30T17:00:00"/>
    <s v="GALC"/>
    <n v="2016"/>
  </r>
  <r>
    <x v="51"/>
    <x v="10"/>
    <m/>
    <n v="2699"/>
    <n v="112437"/>
    <s v="M"/>
    <s v="S110 ( A Y B) (800.00)"/>
    <s v="EXPRESS"/>
    <s v="KU833372"/>
    <s v="GUX512C"/>
    <s v="MEZFER TRADE SA DE CV"/>
    <s v="CAMRY"/>
    <x v="0"/>
    <d v="1899-12-30T12:00:00"/>
    <d v="1899-12-30T16:00:00"/>
    <s v="OMRG / CAAA"/>
    <n v="2019"/>
  </r>
  <r>
    <x v="51"/>
    <x v="10"/>
    <m/>
    <n v="5140"/>
    <n v="112438"/>
    <s v="K"/>
    <s v="S100"/>
    <s v="EXPRESS"/>
    <s v="J3076878"/>
    <s v="UPA535D"/>
    <s v="CHAVEZ MEDRANO JUAN CARLOS"/>
    <s v="PRIUS16-"/>
    <x v="2"/>
    <d v="1899-12-30T11:15:00"/>
    <d v="1899-12-30T17:00:00"/>
    <s v="OMRG"/>
    <n v="2018"/>
  </r>
  <r>
    <x v="51"/>
    <x v="11"/>
    <m/>
    <n v="835.2"/>
    <n v="112409"/>
    <s v="J"/>
    <s v="DIAG RUIDO EN BALATAS"/>
    <m/>
    <s v="G1443299"/>
    <s v="GJG377C"/>
    <s v="ZARATE MERLO FRIDA SOFIA"/>
    <s v="YARIS"/>
    <x v="1"/>
    <d v="1899-12-30T13:15:00"/>
    <s v="DIAG"/>
    <s v="FTP / JOAM"/>
    <n v="2016"/>
  </r>
  <r>
    <x v="51"/>
    <x v="11"/>
    <m/>
    <n v="6599"/>
    <n v="112460"/>
    <s v="J"/>
    <s v="S80"/>
    <m/>
    <s v="M1227246"/>
    <s v="GGG952E"/>
    <s v="EMPACADORA Y DISTRIBUIDORA GUAIRA S.A DE"/>
    <s v="YARIS"/>
    <x v="0"/>
    <d v="1899-12-30T12:30:00"/>
    <d v="1899-12-30T16:00:00"/>
    <s v="AC"/>
    <n v="2021"/>
  </r>
  <r>
    <x v="51"/>
    <x v="7"/>
    <m/>
    <n v="1899"/>
    <n v="112469"/>
    <s v="K"/>
    <s v="S70"/>
    <s v="EXPRESS"/>
    <s v="K1170932"/>
    <s v="GXP713B"/>
    <s v="GONZALEZ MORENO MA. NORMALICIA"/>
    <s v="YARIS"/>
    <x v="1"/>
    <d v="1899-12-30T12:15:00"/>
    <d v="1899-12-30T16:00:00"/>
    <s v="OMRG"/>
    <n v="2019"/>
  </r>
  <r>
    <x v="51"/>
    <x v="19"/>
    <m/>
    <n v="1899"/>
    <n v="112233"/>
    <s v="I"/>
    <s v="S30"/>
    <m/>
    <s v="M1320611"/>
    <s v="GS2209C"/>
    <s v="PEREZ CERVANTES ARTURO"/>
    <s v="HILUX"/>
    <x v="0"/>
    <d v="1899-12-30T15:45:00"/>
    <d v="1899-12-30T18:00:00"/>
    <s v="CEPE"/>
    <n v="2021"/>
  </r>
  <r>
    <x v="51"/>
    <x v="13"/>
    <m/>
    <n v="1899"/>
    <n v="112429"/>
    <s v="M"/>
    <s v="S150"/>
    <m/>
    <s v="JY333029"/>
    <s v="GJC830C"/>
    <s v="FLORES MONTENEGRO NORMA CONCEPCION"/>
    <s v="YARIS R"/>
    <x v="2"/>
    <d v="1899-12-30T15:00:00"/>
    <d v="1899-12-30T18:00:00"/>
    <s v="AC"/>
    <n v="2018"/>
  </r>
  <r>
    <x v="51"/>
    <x v="13"/>
    <m/>
    <n v="1899"/>
    <n v="112449"/>
    <s v="M"/>
    <s v="S10"/>
    <s v="SERV. MOVIL"/>
    <s v="NW212112"/>
    <s v="S13BMV"/>
    <s v="TOYOTA MOTOR MANUFACTURING DE GUANAJUATO"/>
    <s v="RAV4"/>
    <x v="0"/>
    <s v="SERV"/>
    <s v="MOV"/>
    <s v="CSN"/>
    <n v="2022"/>
  </r>
  <r>
    <x v="51"/>
    <x v="25"/>
    <m/>
    <n v="1899"/>
    <n v="112450"/>
    <s v="M"/>
    <s v="S10"/>
    <s v="SERV. MOVIL"/>
    <s v="NW212107"/>
    <s v="S46BMV"/>
    <s v="TOYOTA MOTOR MANUFACTURING DE GUANAJUATO"/>
    <s v="RAV4"/>
    <x v="0"/>
    <s v="SERV"/>
    <s v="MOV"/>
    <s v="CSN"/>
    <n v="2022"/>
  </r>
  <r>
    <x v="51"/>
    <x v="21"/>
    <m/>
    <n v="1899"/>
    <n v="112451"/>
    <s v="M"/>
    <s v="S10"/>
    <s v="SERV. MOVIL"/>
    <s v="NW211458"/>
    <s v="A70BMW"/>
    <s v="TOYOTA MOTOR MANUFACTURING DE GUANAJUATO"/>
    <s v="RAV4"/>
    <x v="0"/>
    <s v="SERV"/>
    <s v="MOV"/>
    <s v="CSN"/>
    <n v="2022"/>
  </r>
  <r>
    <x v="51"/>
    <x v="32"/>
    <m/>
    <n v="1899"/>
    <n v="112452"/>
    <s v="M"/>
    <s v="S10"/>
    <s v="SERV. MOVIL"/>
    <s v="NW212622"/>
    <s v="S86BMV"/>
    <s v="TOYOTA MOTOR MANUFACTURING DE GUANAJUATO"/>
    <s v="RAV4"/>
    <x v="0"/>
    <s v="SERV"/>
    <s v="MOV"/>
    <s v="CSN"/>
    <n v="2022"/>
  </r>
  <r>
    <x v="51"/>
    <x v="29"/>
    <m/>
    <n v="1899"/>
    <n v="112455"/>
    <s v="I"/>
    <s v="S10"/>
    <s v="SERV. MOVIL"/>
    <s v="NW212074"/>
    <s v="SP"/>
    <s v="TOYOTA MOTOR MANUFACTURING DE GUANAJUATO"/>
    <s v="RAV4"/>
    <x v="0"/>
    <s v="SERV"/>
    <s v="MOV"/>
    <s v="CSN"/>
    <n v="2022"/>
  </r>
  <r>
    <x v="51"/>
    <x v="30"/>
    <m/>
    <n v="1899"/>
    <n v="112453"/>
    <s v="I"/>
    <s v="S50"/>
    <s v="SERV. MOVIL"/>
    <s v="MS040231"/>
    <s v="31F992"/>
    <s v="TOYOTA MOTOR MANUFACTURING DE GUANAJUATO"/>
    <s v="SIENNA HV"/>
    <x v="0"/>
    <s v="SERV"/>
    <s v="MOV"/>
    <s v="CSN"/>
    <n v="2021"/>
  </r>
  <r>
    <x v="51"/>
    <x v="33"/>
    <m/>
    <n v="1899"/>
    <n v="112454"/>
    <s v="I"/>
    <s v="S50"/>
    <s v="SERV. MOVIL"/>
    <s v="MW140885"/>
    <s v="Z59BHT"/>
    <s v="TOYOTA MOTOR MANUFACTURING DE GUANAJUATO"/>
    <s v="RAV419-"/>
    <x v="0"/>
    <s v="SERV"/>
    <s v="MOV"/>
    <s v="CSN"/>
    <n v="2021"/>
  </r>
  <r>
    <x v="52"/>
    <x v="0"/>
    <m/>
    <n v="1899"/>
    <n v="112048"/>
    <s v="M"/>
    <s v="S330"/>
    <s v="EXPRESS"/>
    <s v="AW004325"/>
    <s v="GKP538C"/>
    <s v="PUGA PARRA ANA YENEDITH"/>
    <s v="RAV4"/>
    <x v="1"/>
    <d v="1899-12-30T08:45:00"/>
    <d v="1899-12-30T11:00:00"/>
    <s v="OMRG"/>
    <n v="2010"/>
  </r>
  <r>
    <x v="52"/>
    <x v="0"/>
    <m/>
    <n v="1899"/>
    <n v="112315"/>
    <s v="M"/>
    <s v="S90"/>
    <s v="EXPRESS"/>
    <s v="LJ013004"/>
    <s v="65L621"/>
    <s v="PAREDES CAMARGO ANTONIO ARTURO"/>
    <s v="COROLLA HV"/>
    <x v="0"/>
    <d v="1899-12-30T08:15:00"/>
    <d v="1899-12-30T11:00:00"/>
    <s v="OMRG"/>
    <n v="2020"/>
  </r>
  <r>
    <x v="52"/>
    <x v="0"/>
    <m/>
    <n v="2849"/>
    <n v="112472"/>
    <s v="J"/>
    <s v="S30 / A+B"/>
    <m/>
    <s v="L0004584"/>
    <s v="PB5507A"/>
    <s v="AGROINDUSTRIAS FORZA, S.A. DE C.V."/>
    <s v="HILUX"/>
    <x v="2"/>
    <d v="1899-12-30T08:15:00"/>
    <d v="1899-12-30T12:00:00"/>
    <s v="CEPE"/>
    <n v="2020"/>
  </r>
  <r>
    <x v="52"/>
    <x v="1"/>
    <m/>
    <n v="0"/>
    <n v="112263"/>
    <s v="M"/>
    <s v="REMP. CUBREPOLVO DE FLECHA FRONTAL (DPOK)"/>
    <m/>
    <s v="HP593103"/>
    <s v="UKN129H"/>
    <s v="GONZALEZ DELGADO DIEGO RICARDO"/>
    <s v="COROLLA"/>
    <x v="0"/>
    <d v="1899-12-30T08:30:00"/>
    <d v="1899-12-30T13:30:00"/>
    <s v="GALC"/>
    <n v="2017"/>
  </r>
  <r>
    <x v="52"/>
    <x v="1"/>
    <m/>
    <n v="1899"/>
    <n v="112301"/>
    <s v="J"/>
    <s v="S90"/>
    <m/>
    <s v="KP930680"/>
    <s v="UNT400D"/>
    <s v="NUEVOS SERVICIOS ADMINISTRATIVOS S.C"/>
    <s v="COROLLA"/>
    <x v="1"/>
    <d v="1899-12-30T08:30:00"/>
    <d v="1899-12-30T11:15:00"/>
    <s v="CSN"/>
    <n v="2019"/>
  </r>
  <r>
    <x v="52"/>
    <x v="2"/>
    <m/>
    <n v="5140"/>
    <n v="112319"/>
    <s v="K"/>
    <s v="S100"/>
    <m/>
    <s v="H1037609"/>
    <s v="GXA711C"/>
    <s v="TORRES MURILLO ANGELICA"/>
    <s v="YARIS"/>
    <x v="2"/>
    <d v="1899-12-30T09:00:00"/>
    <d v="1899-12-30T11:30:00"/>
    <s v="OMRG"/>
    <n v="2017"/>
  </r>
  <r>
    <x v="52"/>
    <x v="8"/>
    <m/>
    <n v="1899"/>
    <n v="112380"/>
    <s v="J"/>
    <s v="S210"/>
    <m/>
    <s v="K6197465"/>
    <s v="97RB4D"/>
    <s v="CALDERILLO RUIZ CARLOS ALEJANDRO"/>
    <s v="HIACE"/>
    <x v="0"/>
    <d v="1899-12-30T09:15:00"/>
    <d v="1899-12-30T13:20:00"/>
    <s v="CSN"/>
    <n v="2019"/>
  </r>
  <r>
    <x v="52"/>
    <x v="3"/>
    <m/>
    <n v="1899"/>
    <n v="112239"/>
    <s v="M"/>
    <s v="S110"/>
    <s v="EXPRESS"/>
    <s v="HP629170"/>
    <s v="GVP529B"/>
    <s v="GONZALEZ PARADA MA CARMEN"/>
    <s v="COROLLA"/>
    <x v="1"/>
    <d v="1899-12-30T10:45:00"/>
    <d v="1899-12-30T11:45:00"/>
    <s v="OMRG"/>
    <n v="2017"/>
  </r>
  <r>
    <x v="52"/>
    <x v="3"/>
    <m/>
    <n v="2849"/>
    <n v="112309"/>
    <s v="K"/>
    <s v="S110 / A+B"/>
    <m/>
    <s v="JK013953"/>
    <s v="GXE409C"/>
    <s v="SERRANO POZOS PEDRO"/>
    <s v="AVANZA"/>
    <x v="2"/>
    <d v="1899-12-30T09:45:00"/>
    <d v="1899-12-30T14:00:00"/>
    <s v="OMRG /CSN"/>
    <n v="2018"/>
  </r>
  <r>
    <x v="52"/>
    <x v="4"/>
    <m/>
    <n v="1899"/>
    <n v="112350"/>
    <s v="J"/>
    <s v="S110"/>
    <m/>
    <s v="H1069518"/>
    <s v="GPN012C"/>
    <s v="ZUÑIGA CERROBLANCO JOSE LUIS"/>
    <s v="YARIS"/>
    <x v="0"/>
    <d v="1899-12-30T10:00:00"/>
    <d v="1899-12-30T12:30:00"/>
    <s v="CEPE"/>
    <n v="2017"/>
  </r>
  <r>
    <x v="52"/>
    <x v="4"/>
    <m/>
    <n v="5140"/>
    <n v="112353"/>
    <s v="M"/>
    <s v="S100"/>
    <s v="EXPRESS"/>
    <s v="H1077953"/>
    <s v="GGL891D"/>
    <s v="HERNANDEZ NUÑEZ MA. LOURDES"/>
    <s v="YARIS"/>
    <x v="1"/>
    <d v="1899-12-30T10:30:00"/>
    <d v="1899-12-30T13:00:00"/>
    <s v="OMRG"/>
    <n v="2017"/>
  </r>
  <r>
    <x v="52"/>
    <x v="4"/>
    <m/>
    <n v="0"/>
    <n v="112464"/>
    <s v="M"/>
    <s v="INST. DE CACAHUATES / ALINEACION"/>
    <m/>
    <s v="H3051911"/>
    <s v="65L916"/>
    <s v="TORRES REVILLA MARGARITA"/>
    <s v="PRIUS16-"/>
    <x v="2"/>
    <d v="1899-12-30T10:30:00"/>
    <d v="1899-12-30T14:00:00"/>
    <s v="CEPE"/>
    <n v="2017"/>
  </r>
  <r>
    <x v="52"/>
    <x v="5"/>
    <m/>
    <n v="1899"/>
    <n v="112287"/>
    <s v="M"/>
    <s v="S30"/>
    <s v="EXPRESS"/>
    <s v="M1321719"/>
    <s v="ND4117A"/>
    <s v="SANCHEZ IBARRA CARLOS"/>
    <s v="HILUX"/>
    <x v="1"/>
    <d v="1899-12-30T11:15:00"/>
    <d v="1899-12-30T12:30:00"/>
    <s v="OMRG"/>
    <n v="2021"/>
  </r>
  <r>
    <x v="52"/>
    <x v="5"/>
    <m/>
    <n v="3260"/>
    <n v="112397"/>
    <s v="I"/>
    <s v="S20"/>
    <m/>
    <s v="NW190399"/>
    <s v="GNW148E"/>
    <s v="HERNANDEZ MARTINEZ JOSE ELIAS"/>
    <s v="RAV419-"/>
    <x v="2"/>
    <d v="1899-12-30T10:30:00"/>
    <d v="1899-12-30T13:00:00"/>
    <s v="GALC"/>
    <n v="2022"/>
  </r>
  <r>
    <x v="52"/>
    <x v="5"/>
    <m/>
    <n v="5140"/>
    <n v="112421"/>
    <s v="J"/>
    <s v="S100"/>
    <m/>
    <s v="J3068244"/>
    <s v="65L639"/>
    <s v="JACOBO GARCIA RAUL"/>
    <s v="PRIUS16-"/>
    <x v="0"/>
    <d v="1899-12-30T10:45:00"/>
    <d v="1899-12-30T14:00:00"/>
    <s v="CSN"/>
    <n v="2018"/>
  </r>
  <r>
    <x v="52"/>
    <x v="6"/>
    <m/>
    <n v="1899"/>
    <n v="112369"/>
    <s v="M"/>
    <s v="S210"/>
    <s v="EXPRESS"/>
    <s v="AK006653"/>
    <s v="GXM558D"/>
    <s v="MOTA MUñOZ JORGE ALEJANDRO"/>
    <s v="AVANZA"/>
    <x v="0"/>
    <d v="1899-12-30T11:30:00"/>
    <d v="1899-12-30T13:30:00"/>
    <s v="OMRG"/>
    <n v="2010"/>
  </r>
  <r>
    <x v="52"/>
    <x v="6"/>
    <m/>
    <n v="1899"/>
    <n v="112439"/>
    <s v="J"/>
    <s v="S50"/>
    <m/>
    <s v="HW386884"/>
    <s v="PEY6081"/>
    <s v="HERNANDEZ CRUZ ISAAC"/>
    <s v="RAV4"/>
    <x v="1"/>
    <d v="1899-12-30T11:15:00"/>
    <d v="1899-12-30T13:30:00"/>
    <s v="GALC"/>
    <n v="2017"/>
  </r>
  <r>
    <x v="52"/>
    <x v="6"/>
    <m/>
    <n v="1899"/>
    <n v="112475"/>
    <s v="J"/>
    <s v="S110"/>
    <s v="EXPRESS"/>
    <s v="H1049010"/>
    <s v="GJB961A"/>
    <s v="MASCARELL VELEZ JUAN MANUEL JOSE"/>
    <s v="YARIS"/>
    <x v="2"/>
    <d v="1899-12-30T11:45:00"/>
    <d v="1899-12-30T14:00:00"/>
    <s v="OMRG"/>
    <n v="2017"/>
  </r>
  <r>
    <x v="52"/>
    <x v="10"/>
    <m/>
    <n v="1899"/>
    <n v="112436"/>
    <s v="J"/>
    <s v="S10"/>
    <m/>
    <s v="NW301025"/>
    <s v="SP"/>
    <s v="SANCHEZ RAMOS JOSE JAIME"/>
    <s v="RAV4"/>
    <x v="2"/>
    <d v="1899-12-30T12:30:00"/>
    <d v="1899-12-30T14:00:00"/>
    <s v="CSN"/>
    <n v="2022"/>
  </r>
  <r>
    <x v="52"/>
    <x v="10"/>
    <m/>
    <n v="1899"/>
    <n v="112492"/>
    <s v="J"/>
    <s v="S70"/>
    <s v="EXPRESS"/>
    <s v="JK022926"/>
    <s v="GJL797D"/>
    <s v="VILLANUEVA GOMEZ LUIS ALBERTO"/>
    <s v="AVANZA"/>
    <x v="1"/>
    <d v="1899-12-30T12:30:00"/>
    <d v="1899-12-30T14:00:00"/>
    <s v="OMRG"/>
    <n v="2018"/>
  </r>
  <r>
    <x v="52"/>
    <x v="11"/>
    <m/>
    <n v="0"/>
    <n v="112368"/>
    <s v="I"/>
    <s v="INSP. 23TM01"/>
    <s v="CAMPAÑA"/>
    <s v="N1253235"/>
    <s v="GUA649E"/>
    <s v="LOPEZ ESPITIA VICTOR MANUEL"/>
    <s v="YARIS"/>
    <x v="2"/>
    <d v="1899-12-30T12:15:00"/>
    <d v="1899-12-30T14:00:00"/>
    <s v="GALC"/>
    <n v="2022"/>
  </r>
  <r>
    <x v="53"/>
    <x v="0"/>
    <m/>
    <n v="1899"/>
    <n v="112480"/>
    <s v="M"/>
    <s v="S130_x000a_ESTETICA DE INTERIOR (LAVADO VESTIDURAS)"/>
    <s v="EXPRESS"/>
    <s v="GP452992"/>
    <s v="GYL066B"/>
    <s v="MONTOYA CERVANTES MARA"/>
    <s v="COROLLA"/>
    <x v="1"/>
    <d v="1899-12-30T08:15:00"/>
    <d v="1899-12-30T15:00:00"/>
    <s v="OMRG"/>
    <n v="2016"/>
  </r>
  <r>
    <x v="53"/>
    <x v="0"/>
    <m/>
    <n v="2849"/>
    <n v="112488"/>
    <s v="I"/>
    <s v="S170_x000a_ALINEACION_x000a_BALANCEO"/>
    <m/>
    <s v="7Z884320"/>
    <s v="GHB898D"/>
    <s v="ZULUAGA HUERTA ALMA DEL REFUGIO"/>
    <s v="COROLLA"/>
    <x v="0"/>
    <d v="1899-12-30T08:15:00"/>
    <d v="1899-12-30T11:00:00"/>
    <s v="GALC"/>
    <n v="2007"/>
  </r>
  <r>
    <x v="53"/>
    <x v="0"/>
    <m/>
    <n v="1899"/>
    <n v="112490"/>
    <s v="K"/>
    <s v="S70"/>
    <s v="EXPRESS"/>
    <s v="LM296610"/>
    <s v="GT6547B"/>
    <s v="HERRERA MEDINA ROBERTO CARLOS"/>
    <s v="TACOMA"/>
    <x v="2"/>
    <d v="1899-12-30T08:30:00"/>
    <d v="1899-12-30T14:45:00"/>
    <s v="OMRG"/>
    <n v="2020"/>
  </r>
  <r>
    <x v="53"/>
    <x v="1"/>
    <m/>
    <n v="1899"/>
    <n v="112495"/>
    <s v="M"/>
    <s v="S130"/>
    <m/>
    <s v="HW364631"/>
    <s v="GJX670D"/>
    <s v="TORRES SUBIAS JOSE LUIS"/>
    <s v="RAV4"/>
    <x v="0"/>
    <d v="1899-12-30T08:30:00"/>
    <d v="1899-12-30T11:45:00"/>
    <s v="CEPE"/>
    <n v="2017"/>
  </r>
  <r>
    <x v="53"/>
    <x v="1"/>
    <m/>
    <n v="6598"/>
    <n v="112497"/>
    <s v="J"/>
    <s v="S240"/>
    <s v="MAYOR"/>
    <s v="C6127025"/>
    <s v="GYM090C"/>
    <s v="INSTITUTO TECNOLOGICO SANMIGUELENSE DE EST"/>
    <s v="HIACE     AC"/>
    <x v="1"/>
    <d v="1899-12-30T08:30:00"/>
    <d v="1899-12-30T12:15:00"/>
    <s v="CSN"/>
    <n v="2012"/>
  </r>
  <r>
    <x v="53"/>
    <x v="2"/>
    <m/>
    <n v="0"/>
    <n v="112412"/>
    <s v="J"/>
    <s v="DIAG, RUIDO EN EL CLUTCH AL PRESIONAR "/>
    <m/>
    <s v="G6170333"/>
    <s v="GYL055B"/>
    <s v="DE SANTIAGO CARDENAS RODOLFO"/>
    <s v="HIACE"/>
    <x v="0"/>
    <d v="1899-12-30T08:45:00"/>
    <d v="1899-12-30T00:00:00"/>
    <s v="FTP"/>
    <n v="2016"/>
  </r>
  <r>
    <x v="53"/>
    <x v="2"/>
    <m/>
    <n v="1899"/>
    <n v="112466"/>
    <s v="M"/>
    <s v="S70_x000a_DIAG.LUCES FRONTALES AJUSTAR_x000a_DIAG.MAL OLOR AL ENCENDER EL AIRE A/C_x000a_DIAG. GOLPETEO EN AMORTIGUADORES DELANTEROS"/>
    <s v="EXPRESS"/>
    <s v="KJ015363"/>
    <s v="SP"/>
    <s v="FLORES POSADAS MARIA VIANNEY"/>
    <s v="RAV4 HV"/>
    <x v="2"/>
    <d v="1899-12-30T11:00:00"/>
    <d v="1899-12-30T00:00:00"/>
    <s v="FTP"/>
    <n v="2019"/>
  </r>
  <r>
    <x v="53"/>
    <x v="2"/>
    <m/>
    <n v="1899"/>
    <n v="112481"/>
    <s v="I"/>
    <s v="S10"/>
    <m/>
    <s v="N1420650"/>
    <s v="GU3335C"/>
    <s v="ROMERO CHAVEZ MARIA ELENA"/>
    <s v="HILUX"/>
    <x v="1"/>
    <d v="1899-12-30T08:45:00"/>
    <d v="1899-12-30T11:30:00"/>
    <s v="AC"/>
    <n v="2022"/>
  </r>
  <r>
    <x v="53"/>
    <x v="8"/>
    <m/>
    <n v="0"/>
    <n v="112509"/>
    <s v="J"/>
    <s v="INSPECC.DE TOLVAS Y LODERAS (PARA CAMBIO)"/>
    <m/>
    <s v="LP019947"/>
    <s v="GME568E"/>
    <s v="KYOHO TOYOTSU MEXICO SA DE CV"/>
    <s v="COROLLA"/>
    <x v="1"/>
    <d v="1899-12-30T09:00:00"/>
    <d v="1899-12-30T14:30:00"/>
    <s v="ECA"/>
    <n v="2020"/>
  </r>
  <r>
    <x v="53"/>
    <x v="3"/>
    <m/>
    <n v="1899"/>
    <n v="112154"/>
    <s v="M"/>
    <s v="S10"/>
    <m/>
    <s v="NS133213"/>
    <s v="SP"/>
    <s v="GONZALEZ ALVAREZ JOSE AURELIO"/>
    <s v="SIENNA HV"/>
    <x v="1"/>
    <d v="1899-12-30T09:15:00"/>
    <d v="1899-12-30T11:15:00"/>
    <s v="CEPE"/>
    <n v="2022"/>
  </r>
  <r>
    <x v="53"/>
    <x v="3"/>
    <m/>
    <n v="4210"/>
    <n v="112461"/>
    <s v="M"/>
    <s v="S60_x000a_ALINEACION_x000a_BALANCEO"/>
    <s v="EXPRESS"/>
    <s v="N0425294"/>
    <s v="GB4772D"/>
    <s v="AGROSERVICIOS NIETO"/>
    <s v="HILUX"/>
    <x v="2"/>
    <d v="1899-12-30T09:30:00"/>
    <d v="1899-12-30T12:30:00"/>
    <s v="OMRG"/>
    <n v="2022"/>
  </r>
  <r>
    <x v="53"/>
    <x v="3"/>
    <m/>
    <n v="1899"/>
    <n v="112493"/>
    <s v="J"/>
    <s v="S70"/>
    <m/>
    <s v="K3071690"/>
    <s v="65L911"/>
    <s v="ARROYO SERRATO SANDRA"/>
    <s v="PRIUS16-"/>
    <x v="0"/>
    <d v="1899-12-30T09:15:00"/>
    <d v="1899-12-30T12:00:00"/>
    <s v="GALC"/>
    <n v="2019"/>
  </r>
  <r>
    <x v="53"/>
    <x v="4"/>
    <m/>
    <n v="5330"/>
    <n v="112395"/>
    <s v="J"/>
    <s v="S40"/>
    <s v="MAYOR"/>
    <s v="LK014095"/>
    <s v="GKY597D"/>
    <s v="PAVON AMADOR LUCILA"/>
    <s v="AVANZA"/>
    <x v="0"/>
    <d v="1899-12-30T09:45:00"/>
    <d v="1899-12-30T12:30:00"/>
    <s v="AC"/>
    <n v="2020"/>
  </r>
  <r>
    <x v="53"/>
    <x v="4"/>
    <m/>
    <n v="0"/>
    <n v="112428"/>
    <s v="J"/>
    <s v="DIAG.SE DESCONFIGURA BLUETOOTH"/>
    <m/>
    <s v="MS043759"/>
    <s v="67L231"/>
    <s v="GOMEZ DAMIAN ANA GABRIELA"/>
    <s v="SIENNA HV"/>
    <x v="2"/>
    <d v="1899-12-30T10:00:00"/>
    <d v="1899-12-30T00:00:00"/>
    <s v="GALC"/>
    <n v="2021"/>
  </r>
  <r>
    <x v="53"/>
    <x v="4"/>
    <m/>
    <n v="2849"/>
    <n v="112482"/>
    <s v="J"/>
    <s v="S30_x000a_ALINEACION_x000a_BALANCEO"/>
    <s v="EXPRESS"/>
    <s v="MU036794"/>
    <s v="67L937"/>
    <s v="GONZALEZ RUIZ ALEJANDRA GUADALUPE"/>
    <s v="RAV4 HV"/>
    <x v="1"/>
    <d v="1899-12-30T10:00:00"/>
    <d v="1899-12-30T12:30:00"/>
    <s v="OMRG /CAAA"/>
    <n v="2021"/>
  </r>
  <r>
    <x v="53"/>
    <x v="5"/>
    <m/>
    <n v="1899"/>
    <n v="112441"/>
    <s v="K"/>
    <s v="S50"/>
    <m/>
    <s v="LK014712"/>
    <s v="GJG106C"/>
    <s v="FLORES REYES CARLOS ABRAHAM"/>
    <s v="AVANZA"/>
    <x v="0"/>
    <d v="1899-12-30T10:15:00"/>
    <d v="1899-12-30T15:30:00"/>
    <s v="CEPE"/>
    <n v="2020"/>
  </r>
  <r>
    <x v="53"/>
    <x v="5"/>
    <m/>
    <n v="1899"/>
    <n v="112443"/>
    <s v="I"/>
    <s v="S90"/>
    <s v="EXPRESS"/>
    <s v="H1396197"/>
    <s v="GL3243B"/>
    <s v="ROJAS MANJARREZ JUAN BENEDICTO"/>
    <s v="HILUX"/>
    <x v="1"/>
    <d v="1899-12-30T10:15:00"/>
    <d v="1899-12-30T13:30:00"/>
    <s v="OMRG"/>
    <n v="2017"/>
  </r>
  <r>
    <x v="53"/>
    <x v="5"/>
    <m/>
    <n v="0"/>
    <n v="112462"/>
    <s v="M"/>
    <s v="INSTA. DE CILINDRO MANIJA Y PROGRAMACION LLAVE CON CERRAJERO"/>
    <m/>
    <s v="K3951269"/>
    <s v="GF9096C"/>
    <s v="MAXIX ABARROTES SA DE CV"/>
    <s v="HILUXD"/>
    <x v="2"/>
    <d v="1899-12-30T10:15:00"/>
    <d v="1899-12-30T13:30:00"/>
    <s v="CSN"/>
    <n v="2019"/>
  </r>
  <r>
    <x v="53"/>
    <x v="6"/>
    <m/>
    <n v="2849"/>
    <n v="112479"/>
    <s v="J"/>
    <s v="S50_x000a_ALINEACION_x000a_BALANCEO"/>
    <s v="EXPRESS"/>
    <s v="M1320952"/>
    <s v="GS4673C"/>
    <s v="GRUPO ELECTRONICO HALMEX SA DE CV"/>
    <s v="HILUX"/>
    <x v="0"/>
    <d v="1899-12-30T11:45:00"/>
    <d v="1899-12-30T14:00:00"/>
    <s v="OMRG / CAAA"/>
    <n v="2021"/>
  </r>
  <r>
    <x v="53"/>
    <x v="6"/>
    <m/>
    <n v="0"/>
    <n v="112496"/>
    <s v="K"/>
    <s v="INSTA.LLANTA TRASERA LADO DERECHO (CLIENTE TRAERA PZA)_x000a_ALINEACION_x000a_BALANCEO"/>
    <m/>
    <s v="N3012970"/>
    <s v="ULP652H"/>
    <s v="RODRIGUEZ BARAJAS VICTOR MANUEL"/>
    <s v="COROLLA HV"/>
    <x v="2"/>
    <d v="1899-12-30T10:45:00"/>
    <d v="1899-12-30T14:30:00"/>
    <s v="CEPE / CAAA"/>
    <n v="2022"/>
  </r>
  <r>
    <x v="53"/>
    <x v="10"/>
    <m/>
    <n v="1899"/>
    <n v="112498"/>
    <s v="M"/>
    <s v="S70"/>
    <s v="EXPRESS"/>
    <s v="M6003699"/>
    <s v="GJZ112E"/>
    <s v="ALCAMARE INTERNATIONAL RECYCLING GROUP  S"/>
    <s v="HIACE"/>
    <x v="0"/>
    <d v="1899-12-30T11:15:00"/>
    <d v="1899-12-30T15:00:00"/>
    <s v="OMRG"/>
    <n v="2021"/>
  </r>
  <r>
    <x v="53"/>
    <x v="10"/>
    <m/>
    <n v="1899"/>
    <n v="112506"/>
    <s v="J"/>
    <s v="S250"/>
    <m/>
    <s v="FA030942"/>
    <s v="YLK503A"/>
    <s v="MARTINEZ LARA CARMELO"/>
    <s v="YARIS"/>
    <x v="1"/>
    <d v="1899-12-30T11:00:00"/>
    <d v="1899-12-30T14:00:00"/>
    <s v="CSN"/>
    <n v="2015"/>
  </r>
  <r>
    <x v="53"/>
    <x v="12"/>
    <m/>
    <n v="2849"/>
    <n v="112415"/>
    <s v="J"/>
    <s v="S70_x000a_ALINEACION_x000a_BALANCEO"/>
    <m/>
    <s v="LP109463"/>
    <s v="GRW206D"/>
    <s v="KYOHO TOYOTSU MEXICO SA DE CV"/>
    <s v="COROLLA"/>
    <x v="1"/>
    <d v="1899-12-30T12:15:00"/>
    <d v="1899-12-30T15:00:00"/>
    <s v="CAAA /AC"/>
    <n v="2020"/>
  </r>
  <r>
    <x v="53"/>
    <x v="12"/>
    <m/>
    <n v="1899"/>
    <n v="112489"/>
    <s v="M"/>
    <s v="S150"/>
    <s v="EXPRESS"/>
    <s v="FW292778"/>
    <s v="GPT977E"/>
    <s v="ROBLES CASTILLO AURELIA MAYELA"/>
    <s v="RAV4"/>
    <x v="0"/>
    <d v="1899-12-30T12:15:00"/>
    <d v="1899-12-30T15:00:00"/>
    <s v="OMRG"/>
    <n v="2015"/>
  </r>
  <r>
    <x v="53"/>
    <x v="16"/>
    <m/>
    <n v="0"/>
    <n v="112416"/>
    <s v="J"/>
    <s v="CAMPAÑA DISPONIBLE: 22TC07: ACTUALIZACION SISTEMA SOFTWARE "/>
    <s v="CAMPAÑA"/>
    <s v="LP109463"/>
    <s v="GRW206D"/>
    <s v="KYOHO TOYOTSU MEXICO SA DE CV"/>
    <s v="COROLLA"/>
    <x v="1"/>
    <d v="1899-12-30T14:00:00"/>
    <d v="1899-12-30T16:00:00"/>
    <s v="GALC"/>
    <n v="2020"/>
  </r>
  <r>
    <x v="53"/>
    <x v="15"/>
    <m/>
    <n v="5330"/>
    <n v="112474"/>
    <s v="K"/>
    <s v="S120"/>
    <s v="MAYOR"/>
    <s v="G0166566"/>
    <s v="GD1768D"/>
    <s v="RAMIREZ RODRIGUEZ IRINEO"/>
    <s v="HILUX"/>
    <x v="1"/>
    <d v="1899-12-30T13:00:00"/>
    <d v="1899-12-30T16:45:00"/>
    <s v="CEPE"/>
    <n v="2016"/>
  </r>
  <r>
    <x v="53"/>
    <x v="39"/>
    <m/>
    <n v="0"/>
    <n v="112476"/>
    <s v="K"/>
    <s v="CAMPAÑA DISPONIBLE GMD: REMPLAZO DE ETIQUETA DEL INTERUPTOR MANUAL "/>
    <s v="CAMPAÑA"/>
    <s v="G0166566"/>
    <s v="GD1768D"/>
    <s v="RAMIREZ RODRIGUEZ IRINEO"/>
    <s v="HILUX"/>
    <x v="1"/>
    <d v="1899-12-30T15:00:00"/>
    <d v="1899-12-30T17:45:00"/>
    <s v="GALC"/>
    <n v="2016"/>
  </r>
  <r>
    <x v="53"/>
    <x v="20"/>
    <m/>
    <n v="4210"/>
    <n v="112426"/>
    <s v="I"/>
    <s v="S220_x000a_ALINEACION_x000a_BALANCEO"/>
    <s v="EXPRESS"/>
    <s v="J3603722"/>
    <s v="F85AYW"/>
    <s v="ESCARCEGA QUIÑONEZ PABLO"/>
    <s v="PRIUS16-"/>
    <x v="0"/>
    <d v="1899-12-30T14:15:00"/>
    <d v="1899-12-30T18:00:00"/>
    <s v="OMRG / CAAA"/>
    <n v="2018"/>
  </r>
  <r>
    <x v="54"/>
    <x v="0"/>
    <m/>
    <n v="6280"/>
    <n v="112448"/>
    <s v="I"/>
    <s v="S140 / A Y B"/>
    <m/>
    <s v="K3081503"/>
    <s v="65L139"/>
    <s v="IBARRA TRUJILLO ALEJANDRO"/>
    <s v="PRIUS16-"/>
    <x v="2"/>
    <d v="1899-12-30T08:15:00"/>
    <d v="1899-12-30T12:00:00"/>
    <s v="CAAA / TDGR"/>
    <n v="2019"/>
  </r>
  <r>
    <x v="54"/>
    <x v="0"/>
    <m/>
    <n v="2849"/>
    <n v="112510"/>
    <s v="I"/>
    <s v="S170 / A Y B"/>
    <m/>
    <s v="7Z884320"/>
    <s v="GHB898D"/>
    <s v="ZULUAGA HUERTA ALMA DEL REFUGIO"/>
    <s v="COROLLA"/>
    <x v="0"/>
    <d v="1899-12-30T08:15:00"/>
    <d v="1899-12-30T11:15:00"/>
    <s v="CEPE / TDGR"/>
    <n v="2007"/>
  </r>
  <r>
    <x v="54"/>
    <x v="0"/>
    <m/>
    <n v="1899"/>
    <n v="112552"/>
    <s v="M"/>
    <s v="S190"/>
    <m/>
    <s v="L1410168"/>
    <s v="GM8044B"/>
    <s v="HILOS Y RAFIAS SAN JOSE SA DE CV"/>
    <s v="HILUX"/>
    <x v="1"/>
    <d v="1899-12-30T08:30:00"/>
    <d v="1899-12-30T11:00:00"/>
    <s v="FTP"/>
    <n v="2020"/>
  </r>
  <r>
    <x v="54"/>
    <x v="1"/>
    <m/>
    <n v="6599"/>
    <n v="112517"/>
    <s v="M"/>
    <s v="S80"/>
    <s v="EXPRESS"/>
    <s v="LM123758"/>
    <s v="GE0458B"/>
    <s v="GRANADOS RANGEL FRANCISCO GABRIEL"/>
    <s v="TACOMA"/>
    <x v="1"/>
    <d v="1899-12-30T08:30:00"/>
    <d v="1899-12-30T12:00:00"/>
    <s v="OMRG"/>
    <n v="2020"/>
  </r>
  <r>
    <x v="54"/>
    <x v="2"/>
    <m/>
    <n v="3260"/>
    <n v="112514"/>
    <s v="J"/>
    <s v="S60"/>
    <s v="EXPRESS"/>
    <s v="NU570394"/>
    <s v="UNM576E"/>
    <s v="PESCADOR VAZQUEZ JOEL"/>
    <s v="CAMRY HV"/>
    <x v="1"/>
    <d v="1899-12-30T09:30:00"/>
    <d v="1899-12-30T12:00:00"/>
    <s v="OMRG"/>
    <n v="2022"/>
  </r>
  <r>
    <x v="54"/>
    <x v="2"/>
    <m/>
    <n v="1899"/>
    <n v="112520"/>
    <s v="K"/>
    <s v="S70"/>
    <m/>
    <s v="CU088025"/>
    <s v="SP"/>
    <s v="ZALDIVAR PERDOMO MIRNA SUYAPA"/>
    <s v="CAMRY"/>
    <x v="2"/>
    <d v="1899-12-30T09:00:00"/>
    <d v="1899-12-30T11:00:00"/>
    <s v="CEPE"/>
    <n v="2012"/>
  </r>
  <r>
    <x v="54"/>
    <x v="3"/>
    <m/>
    <n v="1899"/>
    <n v="112515"/>
    <s v="M"/>
    <s v="S30"/>
    <m/>
    <s v="KD019967"/>
    <s v="GJL321C"/>
    <s v="FUENTES BAUTISTA MANUEL DE JESUS"/>
    <s v="RAV419-"/>
    <x v="1"/>
    <d v="1899-12-30T09:15:00"/>
    <d v="1899-12-30T12:00:00"/>
    <s v="GALC"/>
    <n v="2019"/>
  </r>
  <r>
    <x v="54"/>
    <x v="3"/>
    <m/>
    <n v="1899"/>
    <n v="112543"/>
    <s v="K"/>
    <s v="S330"/>
    <m/>
    <s v="AM103009"/>
    <s v="GS8368B"/>
    <s v="TECNOLOGIAS DE AUTOMATIZACION INDUSTRIAL"/>
    <s v="TACOMA"/>
    <x v="2"/>
    <d v="1899-12-30T09:15:00"/>
    <d v="1899-12-30T11:30:00"/>
    <s v="CAAA"/>
    <n v="2010"/>
  </r>
  <r>
    <x v="54"/>
    <x v="3"/>
    <m/>
    <n v="3260"/>
    <n v="112420"/>
    <s v="I"/>
    <s v="S140"/>
    <m/>
    <s v="LP004103"/>
    <s v="GXH960C"/>
    <s v="MUNICIPIO DE APASEO EL GRANDE GUANAJUATO"/>
    <s v="COROLLA"/>
    <x v="0"/>
    <d v="1899-12-30T09:30:00"/>
    <d v="1899-12-30T14:00:00"/>
    <s v="CEPE"/>
    <n v="2020"/>
  </r>
  <r>
    <x v="54"/>
    <x v="9"/>
    <m/>
    <n v="0"/>
    <n v="112422"/>
    <s v="I"/>
    <s v=" ACT. 22TC07"/>
    <s v="CAMPAÑA"/>
    <s v="LP004103"/>
    <s v="GXH960C"/>
    <s v="MUNICIPIO DE APASEO EL GRANDE GUANAJUATO"/>
    <s v="COROLLA"/>
    <x v="0"/>
    <d v="1899-12-30T11:00:00"/>
    <d v="1899-12-30T14:00:00"/>
    <s v="CEPE"/>
    <n v="2020"/>
  </r>
  <r>
    <x v="54"/>
    <x v="4"/>
    <m/>
    <n v="1899"/>
    <n v="112456"/>
    <s v="M"/>
    <s v="S110"/>
    <s v="EXPRESS"/>
    <s v="M1316583"/>
    <s v="GE8921C"/>
    <s v="DOZZER CONSTRUCCION Y ASESORIA SA DE CV"/>
    <s v="HILUX"/>
    <x v="1"/>
    <d v="1899-12-30T10:00:00"/>
    <d v="1899-12-30T14:00:00"/>
    <s v="OMRG"/>
    <n v="2021"/>
  </r>
  <r>
    <x v="54"/>
    <x v="4"/>
    <m/>
    <n v="1899"/>
    <n v="112503"/>
    <s v="J"/>
    <s v="S10"/>
    <s v="EXPRESS"/>
    <s v="PU048346"/>
    <s v="SP"/>
    <s v="SANCHEZ RODRIGUEZ MARIA FERNANDA"/>
    <s v="CAMRY"/>
    <x v="0"/>
    <d v="1899-12-30T10:15:00"/>
    <d v="1899-12-30T14:00:00"/>
    <s v="OMRG"/>
    <n v="2023"/>
  </r>
  <r>
    <x v="54"/>
    <x v="4"/>
    <m/>
    <n v="7434.2"/>
    <n v="112551"/>
    <s v="I"/>
    <s v="S240 / DIAG. RUIDO EN PARTE BAJA MUY PROBABLEMENTE EN DIFERENCIAL"/>
    <m/>
    <s v="EM171490"/>
    <s v="GB0417B"/>
    <s v="MANCERA HERRERA ANGEL"/>
    <s v="TACOMA"/>
    <x v="2"/>
    <d v="1899-12-30T10:00:00"/>
    <s v="DIAG"/>
    <s v="GALC / CEPE / JOAM"/>
    <n v="2014"/>
  </r>
  <r>
    <x v="54"/>
    <x v="5"/>
    <m/>
    <n v="1899"/>
    <n v="111895"/>
    <s v="K"/>
    <s v="S10"/>
    <m/>
    <s v="NS130067"/>
    <s v="SP"/>
    <s v="DELGADO ABOYTES BLANCA ROSA"/>
    <s v="HIGHLANDER"/>
    <x v="2"/>
    <d v="1899-12-30T10:15:00"/>
    <d v="1899-12-30T14:00:00"/>
    <s v="CAAA"/>
    <n v="2022"/>
  </r>
  <r>
    <x v="54"/>
    <x v="5"/>
    <m/>
    <n v="1899"/>
    <n v="112025"/>
    <s v="K"/>
    <s v="S90"/>
    <m/>
    <s v="HS227645"/>
    <s v="NFD2840"/>
    <s v="ROSALES PEREZ BEATRIZ"/>
    <s v="HIGHLANDER"/>
    <x v="0"/>
    <d v="1899-12-30T10:30:00"/>
    <d v="1899-12-30T14:00:00"/>
    <s v="GALC"/>
    <n v="2017"/>
  </r>
  <r>
    <x v="54"/>
    <x v="5"/>
    <m/>
    <n v="1899"/>
    <n v="112444"/>
    <s v="I"/>
    <s v="S90"/>
    <m/>
    <s v="H1048459"/>
    <s v="GUH783C"/>
    <s v="ROJAS MANJARREZ JUAN BENEDICTO"/>
    <s v="YARIS"/>
    <x v="1"/>
    <d v="1899-12-30T11:00:00"/>
    <d v="1899-12-30T14:00:00"/>
    <s v="TDGR"/>
    <n v="2017"/>
  </r>
  <r>
    <x v="54"/>
    <x v="6"/>
    <m/>
    <n v="6280"/>
    <n v="112523"/>
    <s v="K"/>
    <s v="S40 / A Y B (V. C.)"/>
    <s v="EXPRESS"/>
    <s v="M6003283"/>
    <s v="GGB062E"/>
    <s v="MARTINEZ RENTERIA PAOLA ALEJANDRA"/>
    <s v="HIACE"/>
    <x v="2"/>
    <d v="1899-12-30T10:45:00"/>
    <d v="1899-12-30T15:00:00"/>
    <s v="OMRG / TDGR"/>
    <n v="2021"/>
  </r>
  <r>
    <x v="54"/>
    <x v="6"/>
    <m/>
    <n v="3684.2"/>
    <n v="112525"/>
    <s v="K"/>
    <s v="S90 / A Y B / INST. CILINDRO DE LA PUERTA DE CONDUCTOR "/>
    <m/>
    <s v="L1638619"/>
    <s v="NVB1697"/>
    <s v="PRAXAIR MEXICO S DE RL DE CV"/>
    <s v="PRIUS C"/>
    <x v="1"/>
    <d v="1899-12-30T11:30:00"/>
    <d v="1899-12-30T18:00:00"/>
    <s v="GALC / TDGR"/>
    <n v="2020"/>
  </r>
  <r>
    <x v="54"/>
    <x v="11"/>
    <m/>
    <n v="3260"/>
    <n v="112491"/>
    <s v="K"/>
    <s v="S20"/>
    <m/>
    <s v="M1214079"/>
    <s v="SP"/>
    <s v="ZARATE CISNEROS OSWALDO"/>
    <s v="YARIS"/>
    <x v="1"/>
    <d v="1899-12-30T11:45:00"/>
    <d v="1899-12-30T14:00:00"/>
    <s v="CEPE"/>
    <n v="2021"/>
  </r>
  <r>
    <x v="54"/>
    <x v="11"/>
    <m/>
    <n v="835.2"/>
    <n v="112537"/>
    <s v="M"/>
    <s v="DIAG. AIRE A/C NO FUNCIONA"/>
    <s v="REC. A DOMICILIO"/>
    <s v="MS059259"/>
    <s v="F09BHV"/>
    <s v="TOYOTA MOTOR MANUFACTURING DE GUANAJUATO"/>
    <s v="HIGHLANDER"/>
    <x v="0"/>
    <d v="1899-12-30T12:15:00"/>
    <s v="DIAG"/>
    <s v="FTP"/>
    <n v="2021"/>
  </r>
  <r>
    <x v="54"/>
    <x v="12"/>
    <m/>
    <n v="2849"/>
    <n v="112504"/>
    <s v="J"/>
    <s v="S30 / A Y B"/>
    <m/>
    <s v="NP277170"/>
    <s v="GGX225E"/>
    <s v="KYOHO TOYOTSU MEXICO SA DE CV"/>
    <s v="COROLLA"/>
    <x v="1"/>
    <d v="1899-12-30T12:15:00"/>
    <d v="1899-12-30T17:00:00"/>
    <s v="CAAA / TDGR"/>
    <n v="2022"/>
  </r>
  <r>
    <x v="54"/>
    <x v="15"/>
    <m/>
    <n v="3260"/>
    <n v="112364"/>
    <s v="K"/>
    <s v="S180"/>
    <s v="EXPRESS"/>
    <s v="FW300689"/>
    <s v="GLU408E"/>
    <s v="TIRADO GORDILLO JOSE MARTIN"/>
    <s v="RAV4"/>
    <x v="1"/>
    <d v="1899-12-30T12:45:00"/>
    <d v="1899-12-30T17:00:00"/>
    <s v="OMRG"/>
    <n v="2015"/>
  </r>
  <r>
    <x v="54"/>
    <x v="13"/>
    <m/>
    <n v="1899"/>
    <n v="112532"/>
    <s v="M"/>
    <s v="S10"/>
    <s v="SERV. MOVIL"/>
    <s v="NW212109"/>
    <s v="L66BMW"/>
    <s v="TOYOTA MOTOR MANUFACTURING DE GUANAJUATO"/>
    <s v="RAV4"/>
    <x v="0"/>
    <s v="SERV"/>
    <s v="MOV"/>
    <s v="CSN"/>
    <n v="2022"/>
  </r>
  <r>
    <x v="54"/>
    <x v="25"/>
    <m/>
    <n v="1899"/>
    <n v="112535"/>
    <s v="M"/>
    <s v="S10"/>
    <s v="SERV. MOVIL"/>
    <s v="NW211662"/>
    <s v="S69BMW"/>
    <s v="TOYOTA MOTOR MANUFACTURING DE GUANAJUATO"/>
    <s v="RAV4"/>
    <x v="0"/>
    <s v="SERV"/>
    <s v="MOV"/>
    <s v="CSN"/>
    <n v="2022"/>
  </r>
  <r>
    <x v="54"/>
    <x v="21"/>
    <m/>
    <n v="0"/>
    <n v="112519"/>
    <s v="M"/>
    <s v="INST: G0P, E0L, E0M_x000a_INSP: C0M"/>
    <s v="CAMPAÑA"/>
    <n v="94049736"/>
    <s v="SP"/>
    <s v="CASTILLO PEREZ BRAULIO"/>
    <s v="YARIS"/>
    <x v="1"/>
    <d v="1899-12-30T15:00:00"/>
    <d v="1899-12-30T18:00:00"/>
    <s v="GALC"/>
    <n v="2009"/>
  </r>
  <r>
    <x v="54"/>
    <x v="21"/>
    <m/>
    <n v="1899"/>
    <n v="112536"/>
    <s v="M"/>
    <s v="S70"/>
    <s v="SERV. MOVIL"/>
    <s v="KS997146"/>
    <s v="U03BBF"/>
    <s v="TOYOTA MOTOR MANUFACTURING DE GUANAJUATO"/>
    <s v="SIENNA"/>
    <x v="0"/>
    <s v="SERV"/>
    <s v="MOV"/>
    <s v="CSN"/>
    <n v="2019"/>
  </r>
  <r>
    <x v="54"/>
    <x v="32"/>
    <m/>
    <n v="1899"/>
    <n v="112541"/>
    <s v="I"/>
    <s v="S30"/>
    <s v="SERV. MOVIL"/>
    <s v="M1320172"/>
    <s v="G14BHT"/>
    <s v="TOYOTA MOTOR MANUFACTURING DE GUANAJUATO"/>
    <s v="HILUX"/>
    <x v="0"/>
    <s v="SERV"/>
    <s v="MOV"/>
    <s v="CSN"/>
    <n v="2021"/>
  </r>
  <r>
    <x v="54"/>
    <x v="29"/>
    <m/>
    <n v="1899"/>
    <n v="112544"/>
    <s v="I"/>
    <s v="S70"/>
    <s v="SERV. MOVIL"/>
    <s v="KS312723"/>
    <s v="F37BBT"/>
    <s v="TOYOTA MOTOR MANUFACTURING DE GUANAJUATO"/>
    <s v="HIGHLANDER"/>
    <x v="0"/>
    <s v="SERV"/>
    <s v="MOV"/>
    <s v="CSN"/>
    <n v="2019"/>
  </r>
  <r>
    <x v="54"/>
    <x v="30"/>
    <m/>
    <n v="5330"/>
    <n v="112539"/>
    <s v="I"/>
    <s v="S40"/>
    <s v="SERV. MOVIL"/>
    <s v="MW170054"/>
    <s v="U80BJF"/>
    <s v="TOYOTA MOTOR MANUFACTURING DE GUANAJUATO"/>
    <s v="RAV419-"/>
    <x v="0"/>
    <s v="SERV"/>
    <s v="MOV"/>
    <s v="CSN"/>
    <n v="2021"/>
  </r>
  <r>
    <x v="54"/>
    <x v="33"/>
    <m/>
    <n v="1899"/>
    <n v="112540"/>
    <s v="I"/>
    <s v="S50"/>
    <s v="SERV. MOVIL"/>
    <s v="MP066112"/>
    <s v="H67BHG"/>
    <s v="TOYOTA MOTOR MANUFACTURING DE GUANAJUATO"/>
    <s v="COROLLA"/>
    <x v="0"/>
    <s v="SERV"/>
    <s v="MOV"/>
    <s v="CSN"/>
    <n v="2021"/>
  </r>
  <r>
    <x v="55"/>
    <x v="0"/>
    <m/>
    <n v="3260"/>
    <n v="112533"/>
    <s v="M"/>
    <s v="S60"/>
    <m/>
    <s v="LP078276"/>
    <s v="GNJ102D"/>
    <s v="ARIZA FRANCO GERARDO"/>
    <s v="COROLLA"/>
    <x v="0"/>
    <d v="1899-12-30T08:15:00"/>
    <d v="1899-12-30T11:00:00"/>
    <s v="GALC"/>
    <n v="2020"/>
  </r>
  <r>
    <x v="55"/>
    <x v="0"/>
    <m/>
    <n v="2849"/>
    <n v="112534"/>
    <s v="K"/>
    <s v="S370 / A Y B (V.C.)"/>
    <m/>
    <s v="G0163247"/>
    <s v="GH8747C"/>
    <s v="PREMIER SEEDS MEXICANA S.A. DE C.V."/>
    <s v="HILUX"/>
    <x v="1"/>
    <d v="1899-12-30T08:30:00"/>
    <d v="1899-12-30T11:00:00"/>
    <s v="AC / CAAA"/>
    <n v="2016"/>
  </r>
  <r>
    <x v="55"/>
    <x v="0"/>
    <m/>
    <n v="5330"/>
    <n v="112562"/>
    <s v="K"/>
    <s v="S40"/>
    <m/>
    <s v="LU940800"/>
    <s v="GGF714E"/>
    <s v="SILVESTRE ALVA HUGO AGUSTIN"/>
    <s v="CAMRY"/>
    <x v="2"/>
    <d v="1899-12-30T08:15:00"/>
    <d v="1899-12-30T12:00:00"/>
    <s v="CEPE"/>
    <n v="2020"/>
  </r>
  <r>
    <x v="55"/>
    <x v="1"/>
    <m/>
    <n v="950"/>
    <n v="112538"/>
    <s v="M"/>
    <s v="REVISAR A Y B POR VOLANTE CHUECO (UNIDAD DE PLANTA)"/>
    <m/>
    <s v="MS520984"/>
    <s v="J18BHJ"/>
    <s v="TOYOTA MOTOR MANUFACTURING DE GUANAJUATO"/>
    <s v="HIGHLANDER"/>
    <x v="0"/>
    <d v="1899-12-30T08:30:00"/>
    <d v="1899-12-30T12:00:00"/>
    <s v="CAAA"/>
    <n v="2021"/>
  </r>
  <r>
    <x v="55"/>
    <x v="1"/>
    <m/>
    <n v="5330"/>
    <n v="112566"/>
    <s v="M"/>
    <s v="S40"/>
    <s v="EXPRESS"/>
    <s v="N6005531"/>
    <s v="71RD9D"/>
    <s v="TURISMOS PEJO TUR SA DE CV"/>
    <s v="HIACE"/>
    <x v="1"/>
    <d v="1899-12-30T08:30:00"/>
    <d v="1899-12-30T11:00:00"/>
    <s v="OMRG"/>
    <n v="2022"/>
  </r>
  <r>
    <x v="55"/>
    <x v="2"/>
    <m/>
    <n v="1899"/>
    <n v="112411"/>
    <s v="J"/>
    <s v="S310"/>
    <m/>
    <s v="7S017338"/>
    <s v="GMD376D"/>
    <s v="LEMAIRE BORJA MARIA ESTELA IVONNE"/>
    <s v="SIENNA"/>
    <x v="2"/>
    <d v="1899-12-30T09:15:00"/>
    <d v="1899-12-30T12:00:00"/>
    <s v="AC"/>
    <n v="2007"/>
  </r>
  <r>
    <x v="55"/>
    <x v="2"/>
    <m/>
    <n v="2849"/>
    <n v="112486"/>
    <s v="K"/>
    <s v="S30 / A Y B"/>
    <m/>
    <s v="M1319755"/>
    <s v="GR7121C"/>
    <s v="HERNANDEZ ALAMILLA JOSE LUIS"/>
    <s v="HILUX"/>
    <x v="1"/>
    <d v="1899-12-30T09:30:00"/>
    <d v="1899-12-30T14:00:00"/>
    <s v="CEPE / CAAA"/>
    <n v="2021"/>
  </r>
  <r>
    <x v="55"/>
    <x v="2"/>
    <m/>
    <n v="1670.4"/>
    <n v="112521"/>
    <s v="K"/>
    <s v="DIAG. TESTIGO ENCENDIDO / DIAG. RUIDO Y APRETAR TUERCAS Y TORNILLOS, CTE. DICE QUE ESTÁN FLOJOS / PULIR PARABRISAS"/>
    <m/>
    <s v="CW018824"/>
    <s v="GWF545C"/>
    <s v="CHAZARO SENDEROS LUIS DARIO"/>
    <s v="RAV4"/>
    <x v="0"/>
    <d v="1899-12-30T09:00:00"/>
    <s v="DIAG"/>
    <s v="GALC / JOAM"/>
    <n v="2012"/>
  </r>
  <r>
    <x v="55"/>
    <x v="8"/>
    <m/>
    <n v="1899"/>
    <n v="112528"/>
    <s v="M"/>
    <s v="S50"/>
    <s v="EXPRESS"/>
    <s v="HS872318"/>
    <s v="GVP557B"/>
    <s v="RICO GONZALEZ LUZ EDITH"/>
    <s v="SIENNA"/>
    <x v="1"/>
    <d v="1899-12-30T09:15:00"/>
    <d v="1899-12-30T12:00:00"/>
    <s v="OMRG"/>
    <n v="2017"/>
  </r>
  <r>
    <x v="55"/>
    <x v="8"/>
    <m/>
    <n v="3260"/>
    <n v="112542"/>
    <s v="K"/>
    <s v="S180"/>
    <s v="EXPRESS"/>
    <s v="GS184677"/>
    <s v="GHE107D"/>
    <s v="MARTINEZ OLVERA CARLOS ENRIQUE"/>
    <s v="HIGHLANDER"/>
    <x v="0"/>
    <d v="1899-12-30T10:30:00"/>
    <d v="1899-12-30T14:00:00"/>
    <s v="OMRG"/>
    <n v="2016"/>
  </r>
  <r>
    <x v="55"/>
    <x v="3"/>
    <m/>
    <n v="0"/>
    <n v="112508"/>
    <s v="J"/>
    <s v="INST. VIDRIO PUERTA TRASERA DERECHA"/>
    <m/>
    <s v="L0005812"/>
    <s v="SP"/>
    <s v="TEASSA PLANTAS INDUSTRIALES SA DE CV"/>
    <s v="HILUX"/>
    <x v="0"/>
    <d v="1899-12-30T09:15:00"/>
    <d v="1899-12-30T12:00:00"/>
    <s v="GALC"/>
    <n v="2020"/>
  </r>
  <r>
    <x v="55"/>
    <x v="3"/>
    <m/>
    <n v="1899"/>
    <n v="112591"/>
    <s v="K"/>
    <s v="S90"/>
    <m/>
    <s v="N1418962"/>
    <s v="LF59854"/>
    <s v="MALTA TEXO DE MEXICO SA DE CV"/>
    <s v="HILUX"/>
    <x v="2"/>
    <d v="1899-12-30T10:00:00"/>
    <d v="1899-12-30T14:00:00"/>
    <s v="AC"/>
    <n v="2022"/>
  </r>
  <r>
    <x v="55"/>
    <x v="4"/>
    <m/>
    <n v="1899"/>
    <n v="112564"/>
    <s v="M"/>
    <s v="S70"/>
    <s v="EXPRESS"/>
    <s v="NS097837"/>
    <s v="67L751"/>
    <s v="TURISMOS PEJO TOUR SA DE CV"/>
    <s v="SIENNA HV"/>
    <x v="1"/>
    <d v="1899-12-30T10:50:00"/>
    <d v="1899-12-30T16:00:00"/>
    <s v="OMRG"/>
    <n v="2022"/>
  </r>
  <r>
    <x v="55"/>
    <x v="4"/>
    <m/>
    <n v="3260"/>
    <n v="112572"/>
    <s v="K"/>
    <s v="S20"/>
    <s v="EXPRESS"/>
    <s v="NT022895"/>
    <s v="SV1495D"/>
    <s v="LOPEZ AGUAYO ISRAEL AGUSTIN"/>
    <s v="TACOMA"/>
    <x v="0"/>
    <d v="1899-12-30T10:15:00"/>
    <d v="1899-12-30T16:00:00"/>
    <s v="OMRG"/>
    <n v="2022"/>
  </r>
  <r>
    <x v="55"/>
    <x v="4"/>
    <m/>
    <n v="3260"/>
    <n v="112581"/>
    <s v="J"/>
    <s v="S20"/>
    <m/>
    <s v="MW244369"/>
    <s v="GNA706E"/>
    <s v="SOSA ALVAREZ JUAN ANDRES"/>
    <s v="RAV419-"/>
    <x v="2"/>
    <d v="1899-12-30T10:30:00"/>
    <d v="1899-12-30T14:00:00"/>
    <s v="CEPE"/>
    <n v="2021"/>
  </r>
  <r>
    <x v="55"/>
    <x v="5"/>
    <m/>
    <n v="3260"/>
    <n v="112312"/>
    <s v="J"/>
    <s v="S20"/>
    <s v="MOVIL SMA"/>
    <s v="M4000470"/>
    <s v="SP"/>
    <s v="BALDERAS RODRIGUEZ JOSE ENRIQUE"/>
    <s v="HILUX"/>
    <x v="0"/>
    <s v="MOVIL"/>
    <s v="SMA"/>
    <s v="CSN"/>
    <n v="2021"/>
  </r>
  <r>
    <x v="55"/>
    <x v="5"/>
    <m/>
    <n v="1899"/>
    <n v="112577"/>
    <s v="M"/>
    <s v="S30"/>
    <s v="EXPRESS"/>
    <s v="MK020564"/>
    <s v="GGE938E"/>
    <s v="ARELLANO HERNANDEZ JUANA EVA"/>
    <s v="AVANZA"/>
    <x v="1"/>
    <d v="1899-12-30T10:30:00"/>
    <d v="1899-12-30T14:00:00"/>
    <s v="OMRG"/>
    <n v="2021"/>
  </r>
  <r>
    <x v="55"/>
    <x v="5"/>
    <m/>
    <n v="4210"/>
    <n v="112578"/>
    <s v="K"/>
    <s v="S60 / A Y B"/>
    <m/>
    <s v="KD025619"/>
    <s v="GML240D"/>
    <s v="HARINERA LOS PIRINEOS S.A. DE C.V."/>
    <s v="RAV419-"/>
    <x v="2"/>
    <d v="1899-12-30T10:30:00"/>
    <d v="1899-12-30T14:00:00"/>
    <s v="AC / CAAA"/>
    <n v="2019"/>
  </r>
  <r>
    <x v="55"/>
    <x v="6"/>
    <m/>
    <n v="1899"/>
    <n v="112362"/>
    <s v="J"/>
    <s v="S70"/>
    <s v="MOVIL SMA"/>
    <s v="KS996842"/>
    <s v="GMX084E"/>
    <s v="GONZALEZ ALVAREZ JUAN GABRIEL"/>
    <s v="SIENNA"/>
    <x v="2"/>
    <s v="MOVIL"/>
    <s v="SMA"/>
    <s v="CSN"/>
    <n v="2019"/>
  </r>
  <r>
    <x v="55"/>
    <x v="6"/>
    <m/>
    <n v="0"/>
    <s v="P-143127"/>
    <s v="I"/>
    <s v="REEMP. CIELO (UNIDAD COMONUEVOS)"/>
    <m/>
    <s v="PJ002639"/>
    <s v="SP"/>
    <s v="START BANREGIO SA DE CV SOFOM ER BANREGIO GRUPO FINANCIERO"/>
    <s v="COROLLA HV"/>
    <x v="0"/>
    <d v="1899-12-30T11:00:00"/>
    <d v="1899-12-30T18:00:00"/>
    <m/>
    <n v="2023"/>
  </r>
  <r>
    <x v="55"/>
    <x v="6"/>
    <m/>
    <n v="835.2"/>
    <n v="112529"/>
    <s v="K"/>
    <s v="DIAG. TESTIGO ENCENDIDO (SISTEMA DE FRENOS)"/>
    <m/>
    <s v="ES435100"/>
    <s v="GVF633E"/>
    <s v="SALAS MELENDEZ BENJAMIN"/>
    <s v="SIENNA"/>
    <x v="1"/>
    <d v="1899-12-30T11:00:00"/>
    <s v="DIAG"/>
    <s v="GALC / JOAM"/>
    <n v="2014"/>
  </r>
  <r>
    <x v="55"/>
    <x v="31"/>
    <m/>
    <n v="0"/>
    <n v="112531"/>
    <s v="K"/>
    <s v="G04 / G0P"/>
    <s v="CAMPAÑA"/>
    <s v="ES435100"/>
    <s v="GVF633E"/>
    <s v="SALAS MELENDEZ BENJAMIN"/>
    <s v="SIENNA"/>
    <x v="1"/>
    <d v="1899-12-30T14:00:00"/>
    <s v="DIAG"/>
    <s v="GALC / JOAM"/>
    <n v="2014"/>
  </r>
  <r>
    <x v="55"/>
    <x v="10"/>
    <m/>
    <n v="1899"/>
    <n v="112405"/>
    <s v="I"/>
    <s v="S90"/>
    <s v="MOVIL SMA"/>
    <s v="MK012968"/>
    <s v="PEF2963"/>
    <s v="RAMIREZ AVALOS HUMBERTO FAVIO"/>
    <s v="AVANZA"/>
    <x v="0"/>
    <s v="MOVIL"/>
    <s v="SMA"/>
    <s v="CSN"/>
    <n v="2021"/>
  </r>
  <r>
    <x v="55"/>
    <x v="10"/>
    <m/>
    <n v="1899"/>
    <n v="112494"/>
    <s v="I"/>
    <s v="S270"/>
    <m/>
    <s v="G1393757"/>
    <s v="GR24232"/>
    <s v="MELGOZA GUTIERREZ DANIEL"/>
    <s v="HILUX"/>
    <x v="2"/>
    <d v="1899-12-30T11:15:00"/>
    <d v="1899-12-30T16:00:00"/>
    <s v="AC"/>
    <n v="2016"/>
  </r>
  <r>
    <x v="55"/>
    <x v="11"/>
    <m/>
    <n v="5330"/>
    <n v="112406"/>
    <s v="I"/>
    <s v="S40"/>
    <s v="MOVIL SMA"/>
    <s v="N3006806"/>
    <s v="GRS268E"/>
    <s v="RAMIREZ AVALOS HUMBERTO FAVIO"/>
    <s v="AVANZA"/>
    <x v="0"/>
    <s v="MOVIL"/>
    <s v="SMA"/>
    <s v="CSN"/>
    <n v="2022"/>
  </r>
  <r>
    <x v="55"/>
    <x v="11"/>
    <m/>
    <n v="3260"/>
    <n v="112589"/>
    <s v="K"/>
    <s v="S20"/>
    <s v="EXPRESS"/>
    <s v="M1214079"/>
    <s v="SP"/>
    <s v="ZARATE CISNEROS OSWALDO"/>
    <s v="YARIS"/>
    <x v="1"/>
    <d v="1899-12-30T11:45:00"/>
    <d v="1899-12-30T17:00:00"/>
    <s v="OMRG"/>
    <n v="2021"/>
  </r>
  <r>
    <x v="55"/>
    <x v="12"/>
    <m/>
    <n v="1899"/>
    <n v="112587"/>
    <s v="K"/>
    <s v="S90"/>
    <m/>
    <s v="L1637842"/>
    <s v="SP15625"/>
    <s v="DELGADO CALDERON VICTOR MANUEL"/>
    <s v="PRIUS C"/>
    <x v="1"/>
    <d v="1899-12-30T12:15:00"/>
    <d v="1899-12-30T16:00:00"/>
    <s v="CEPE"/>
    <n v="2020"/>
  </r>
  <r>
    <x v="55"/>
    <x v="12"/>
    <m/>
    <n v="1899"/>
    <n v="112588"/>
    <s v="M"/>
    <s v="S90"/>
    <m/>
    <s v="K3102654"/>
    <s v="UMK625B"/>
    <s v="CENTENO LOPEZ ALBERTO"/>
    <s v="PRIUS16-"/>
    <x v="0"/>
    <d v="1899-12-30T12:15:00"/>
    <d v="1899-12-30T17:00:00"/>
    <s v="AC"/>
    <n v="2019"/>
  </r>
  <r>
    <x v="55"/>
    <x v="15"/>
    <m/>
    <n v="1899"/>
    <n v="112584"/>
    <s v="M"/>
    <s v="S110"/>
    <m/>
    <s v="G0164209"/>
    <s v="GL6964B"/>
    <s v="TECNOLOGIAS EN ASFALTOS ECOLOGICOS SA DE"/>
    <s v="HILUX"/>
    <x v="1"/>
    <d v="1899-12-30T13:00:00"/>
    <d v="1899-12-30T17:00:00"/>
    <s v="CEPE"/>
    <n v="2016"/>
  </r>
  <r>
    <x v="55"/>
    <x v="15"/>
    <m/>
    <n v="4210"/>
    <n v="112594"/>
    <s v="K"/>
    <s v="S20 / A Y B"/>
    <s v="EXPRESS"/>
    <s v="NJ032759"/>
    <s v="GPE602E"/>
    <s v="CAMPOS CENTENO SOCORRO SARAI"/>
    <s v="RAIZE"/>
    <x v="0"/>
    <d v="1899-12-30T13:00:00"/>
    <d v="1899-12-30T17:00:00"/>
    <s v="OMRG / CAAA"/>
    <n v="2022"/>
  </r>
  <r>
    <x v="55"/>
    <x v="7"/>
    <m/>
    <n v="1899"/>
    <n v="112592"/>
    <s v="J"/>
    <s v="S190"/>
    <s v="EXPRESS"/>
    <s v="KP930510"/>
    <s v="GMD579D"/>
    <s v="MILAC COORDINADO, S.A. DE C.V."/>
    <s v="COROLLA"/>
    <x v="1"/>
    <d v="1899-12-30T13:15:00"/>
    <d v="1899-12-30T16:00:00"/>
    <s v="OMRG"/>
    <n v="2019"/>
  </r>
  <r>
    <x v="55"/>
    <x v="7"/>
    <m/>
    <n v="3260"/>
    <n v="112595"/>
    <s v="K"/>
    <s v="S320"/>
    <m/>
    <s v="E1434133"/>
    <s v="UMG914C"/>
    <s v="RAMIREZ PELCASTRE GABRIEL"/>
    <s v="YARIS"/>
    <x v="0"/>
    <d v="1899-12-30T13:45:00"/>
    <d v="1899-12-30T17:45:00"/>
    <s v="CEPE"/>
    <n v="2014"/>
  </r>
  <r>
    <x v="55"/>
    <x v="29"/>
    <m/>
    <n v="3260"/>
    <n v="112558"/>
    <s v="K"/>
    <s v="S220"/>
    <m/>
    <s v="BK008232"/>
    <s v="GW7816C"/>
    <s v="MALAGON MARTINEZ BERTHA"/>
    <s v="AVANZA"/>
    <x v="1"/>
    <d v="1899-12-30T15:45:00"/>
    <d v="1899-12-30T18:00:00"/>
    <s v="AC"/>
    <n v="2011"/>
  </r>
  <r>
    <x v="56"/>
    <x v="0"/>
    <m/>
    <n v="4210"/>
    <n v="112530"/>
    <s v="I"/>
    <s v="S220 / A Y B"/>
    <s v="EXPRESS"/>
    <s v="J3603722"/>
    <s v="F85AYW"/>
    <s v="ESCARCEGA QUIÑONEZ PABLO"/>
    <s v="PRIUS16-"/>
    <x v="0"/>
    <d v="1899-12-30T08:30:00"/>
    <d v="1899-12-30T11:00:00"/>
    <s v="OMRG / CAAA"/>
    <n v="2018"/>
  </r>
  <r>
    <x v="56"/>
    <x v="0"/>
    <m/>
    <n v="5330"/>
    <n v="112561"/>
    <s v="J"/>
    <s v="S120"/>
    <s v="EXPRESS"/>
    <s v="L0007033"/>
    <s v="PT6275A"/>
    <s v="IDEAS Y PLANEACION EN CONSTRUCCION"/>
    <s v="HILUX"/>
    <x v="1"/>
    <d v="1899-12-30T08:50:00"/>
    <d v="1899-12-30T11:30:00"/>
    <s v="OMRG"/>
    <n v="2020"/>
  </r>
  <r>
    <x v="56"/>
    <x v="1"/>
    <m/>
    <n v="6599"/>
    <n v="112567"/>
    <s v="M"/>
    <s v="S160"/>
    <m/>
    <s v="M6002729"/>
    <s v="31RB7U"/>
    <s v="TURISMOS PEJO TUR SA DE CV"/>
    <s v="HIACE"/>
    <x v="1"/>
    <d v="1899-12-30T08:45:00"/>
    <d v="1899-12-30T12:00:00"/>
    <s v="AC"/>
    <n v="2021"/>
  </r>
  <r>
    <x v="56"/>
    <x v="1"/>
    <m/>
    <n v="2734.2"/>
    <n v="112615"/>
    <s v="M"/>
    <s v="S50 / DIAG. ACELERA (COMO SI LA TRANSMISIÓN NO ENGRANARA)"/>
    <m/>
    <s v="MP064815"/>
    <s v="A10BHG"/>
    <s v="TOYOTA MOTOR MANUFACTURING DE GUANAJUAT"/>
    <s v="COROLLA"/>
    <x v="0"/>
    <d v="1899-12-30T08:30:00"/>
    <s v="DIAG"/>
    <s v="CEPE / FTP / JOAM"/>
    <n v="2021"/>
  </r>
  <r>
    <x v="56"/>
    <x v="2"/>
    <m/>
    <n v="5330"/>
    <n v="112582"/>
    <s v="I"/>
    <s v="S120"/>
    <m/>
    <s v="HP606016"/>
    <s v="GXR832B"/>
    <s v="MANILLA LARA MARIA AURORA"/>
    <s v="COROLLA"/>
    <x v="2"/>
    <d v="1899-12-30T09:00:00"/>
    <d v="1899-12-30T11:30:00"/>
    <s v="CSN "/>
    <n v="2017"/>
  </r>
  <r>
    <x v="56"/>
    <x v="2"/>
    <m/>
    <n v="3260"/>
    <n v="112623"/>
    <s v="K"/>
    <s v="S20"/>
    <s v="EXPRESS"/>
    <s v="MK020070"/>
    <s v="SP"/>
    <s v="TRANSPORTES ALPAMOR SA DE CV"/>
    <s v="AVANZA"/>
    <x v="0"/>
    <d v="1899-12-30T09:30:00"/>
    <d v="1899-12-30T14:00:00"/>
    <s v="OMRG"/>
    <n v="2021"/>
  </r>
  <r>
    <x v="56"/>
    <x v="3"/>
    <m/>
    <n v="1899"/>
    <n v="112546"/>
    <s v="K"/>
    <s v="S110 (CONFIRMAR PAGO CON TFS, PORQUE NO PROPORCIONÓ KILOMETRAJE)"/>
    <s v="EXPRESS"/>
    <s v="N1249012"/>
    <s v="GTA127E"/>
    <s v="TOYOTA FINANCIAL SERVICES DE MEXICO S.A"/>
    <s v="YARIS"/>
    <x v="1"/>
    <d v="1899-12-30T09:45:00"/>
    <d v="1899-12-30T12:00:00"/>
    <s v="OMRG"/>
    <n v="2022"/>
  </r>
  <r>
    <x v="56"/>
    <x v="3"/>
    <m/>
    <n v="1899"/>
    <n v="112547"/>
    <s v="K"/>
    <s v="S30"/>
    <m/>
    <s v="NJ045788"/>
    <s v="68L123"/>
    <s v="CANO MONTES ANDREA LIZETH"/>
    <s v="COROLLA HV"/>
    <x v="0"/>
    <d v="1899-12-30T09:15:00"/>
    <d v="1899-12-30T12:45:00"/>
    <s v="CEPE"/>
    <n v="2022"/>
  </r>
  <r>
    <x v="56"/>
    <x v="3"/>
    <m/>
    <n v="835.2"/>
    <n v="112627"/>
    <s v="K"/>
    <s v="DIAG. AL CONDUCIR LA UNIDAD VIBRA"/>
    <m/>
    <s v="FS610248"/>
    <s v="SP"/>
    <s v="LAGUNA RUIZ JOSE DANTE"/>
    <s v="SIENNA"/>
    <x v="2"/>
    <d v="1899-12-30T09:30:00"/>
    <s v="DIAG"/>
    <s v="FTP / JOAM"/>
    <n v="2015"/>
  </r>
  <r>
    <x v="56"/>
    <x v="9"/>
    <m/>
    <n v="3260"/>
    <n v="112636"/>
    <s v="I"/>
    <s v="S140"/>
    <m/>
    <s v="DM151123"/>
    <s v="GV9242A"/>
    <s v="HERNANDEZ GUZMAN ANTONIO"/>
    <s v="TACOMA"/>
    <x v="0"/>
    <d v="1899-12-30T10:00:00"/>
    <d v="1899-12-30T14:00:00"/>
    <s v="CAAA"/>
    <n v="2013"/>
  </r>
  <r>
    <x v="56"/>
    <x v="4"/>
    <m/>
    <n v="835.2"/>
    <n v="112502"/>
    <s v="K"/>
    <s v="DIAG. RUIDO EN EL MOTOR"/>
    <m/>
    <s v="LU523436"/>
    <s v="66L667"/>
    <s v="SIN TRAB LIN TRAN REP MEX SEC 0 B"/>
    <s v="CAMRY HV"/>
    <x v="0"/>
    <d v="1899-12-30T10:00:00"/>
    <s v="DIAG"/>
    <s v="GALC / JOAM"/>
    <n v="2020"/>
  </r>
  <r>
    <x v="56"/>
    <x v="4"/>
    <m/>
    <n v="1899"/>
    <n v="112563"/>
    <s v="J"/>
    <s v="S250"/>
    <m/>
    <s v="K6199465"/>
    <s v="GMD594D"/>
    <s v="EXPRESS MILAC. S.A. DE C.V."/>
    <s v="HIACE"/>
    <x v="1"/>
    <d v="1899-12-30T10:20:00"/>
    <d v="1899-12-30T15:45:00"/>
    <s v="AC"/>
    <n v="2019"/>
  </r>
  <r>
    <x v="56"/>
    <x v="4"/>
    <m/>
    <n v="5330"/>
    <n v="112590"/>
    <s v="I"/>
    <s v="S120"/>
    <m/>
    <s v="L0082037"/>
    <s v="FY8200C"/>
    <s v="TIP AUTO SA DE CV"/>
    <s v="HILUX"/>
    <x v="2"/>
    <d v="1899-12-30T10:45:00"/>
    <d v="1899-12-30T15:00:00"/>
    <s v="CEPE"/>
    <n v="2020"/>
  </r>
  <r>
    <x v="56"/>
    <x v="5"/>
    <m/>
    <n v="1899"/>
    <n v="112232"/>
    <s v="M"/>
    <s v="S30"/>
    <m/>
    <s v="LP080616"/>
    <s v="GGK918D"/>
    <s v="GARCIA PIÑA SANDRA"/>
    <s v="COROLLA"/>
    <x v="1"/>
    <d v="1899-12-30T10:15:00"/>
    <d v="1899-12-30T14:30:00"/>
    <s v="CEPE"/>
    <n v="2020"/>
  </r>
  <r>
    <x v="56"/>
    <x v="5"/>
    <m/>
    <n v="2849"/>
    <n v="112569"/>
    <s v="K"/>
    <s v="S70 / A Y B"/>
    <s v="EXPRESS"/>
    <s v="CW150607"/>
    <s v="SP"/>
    <s v="RODRIGUEZ MUÑIZ MA. CONSUELO"/>
    <s v="RAV4"/>
    <x v="2"/>
    <d v="1899-12-30T10:45:00"/>
    <d v="1899-12-30T15:45:00"/>
    <s v="OMRG / CAAA"/>
    <n v="2012"/>
  </r>
  <r>
    <x v="56"/>
    <x v="5"/>
    <m/>
    <n v="1899"/>
    <n v="112608"/>
    <s v="M"/>
    <s v="S270"/>
    <m/>
    <s v="8C899259"/>
    <s v="FSZ5851"/>
    <s v="GARCIA JIMENEZ MARIA ELENA"/>
    <s v="COROLLA"/>
    <x v="0"/>
    <d v="1899-12-30T10:45:00"/>
    <d v="1899-12-30T14:00:00"/>
    <s v="CSN "/>
    <n v="2008"/>
  </r>
  <r>
    <x v="56"/>
    <x v="6"/>
    <m/>
    <n v="5330"/>
    <n v="112513"/>
    <s v="J"/>
    <s v="S40"/>
    <m/>
    <s v="J1402682"/>
    <s v="GT1290B"/>
    <s v="VALENZUELA ARELLANO JOSE FRANCISCO"/>
    <s v="HILUX"/>
    <x v="0"/>
    <d v="1899-12-30T11:30:00"/>
    <d v="1899-12-30T16:45:00"/>
    <s v="CSN "/>
    <n v="2018"/>
  </r>
  <r>
    <x v="56"/>
    <x v="6"/>
    <m/>
    <n v="835.2"/>
    <n v="112602"/>
    <s v="K"/>
    <s v="DIAG. RUIDO AL FRENAR EN LLANTAS DELANTERAS"/>
    <m/>
    <s v="FW398872"/>
    <s v="GWB613B"/>
    <s v="CARDENAS MANRIQUEZ MARCELA"/>
    <s v="RAV4"/>
    <x v="1"/>
    <d v="1899-12-30T12:00:00"/>
    <s v="DIAG"/>
    <s v="GALC / JOAM"/>
    <n v="2015"/>
  </r>
  <r>
    <x v="56"/>
    <x v="6"/>
    <m/>
    <n v="835.2"/>
    <n v="112629"/>
    <s v="K"/>
    <s v="INST. FILTRO DE BATERIA HV (PIEZA EN REFACCIONES)"/>
    <m/>
    <s v="L3126545"/>
    <s v="68L766"/>
    <s v="MEDINA OLIVEROS JOSE RANGEL"/>
    <s v="PRIUS16-"/>
    <x v="2"/>
    <d v="1899-12-30T11:15:00"/>
    <d v="1899-12-30T14:00:00"/>
    <s v="FTP"/>
    <n v="2020"/>
  </r>
  <r>
    <x v="56"/>
    <x v="10"/>
    <m/>
    <n v="1899"/>
    <n v="112610"/>
    <s v="M"/>
    <s v="S90"/>
    <m/>
    <s v="H0176779"/>
    <s v="GV0467B"/>
    <s v="MOSQUEDA DELGADILLO NOELIA"/>
    <s v="HILUX"/>
    <x v="1"/>
    <d v="1899-12-30T11:15:00"/>
    <d v="1899-12-30T13:45:00"/>
    <s v="AC"/>
    <n v="2017"/>
  </r>
  <r>
    <x v="56"/>
    <x v="10"/>
    <m/>
    <n v="1899"/>
    <n v="112622"/>
    <s v="J"/>
    <s v="S30"/>
    <s v="EXPRESS"/>
    <s v="P1335113"/>
    <s v="SP"/>
    <s v="MILAC COORDINADO, S.A. DE C.V."/>
    <s v="HILUX"/>
    <x v="0"/>
    <d v="1899-12-30T11:30:00"/>
    <d v="1899-12-30T16:30:00"/>
    <s v="OMRG"/>
    <n v="2023"/>
  </r>
  <r>
    <x v="56"/>
    <x v="10"/>
    <m/>
    <n v="4210"/>
    <n v="112634"/>
    <s v="K"/>
    <s v="S60 / A Y B (V.C.)"/>
    <s v="EXPRESS"/>
    <s v="H1068334"/>
    <s v="HGHU954E"/>
    <s v="MARTINEZ ALVARADO JESUS"/>
    <s v="YARIS"/>
    <x v="2"/>
    <d v="1899-12-30T11:50:00"/>
    <d v="1899-12-30T16:00:00"/>
    <s v="OMRG / CAAA"/>
    <n v="2017"/>
  </r>
  <r>
    <x v="56"/>
    <x v="11"/>
    <m/>
    <n v="3260"/>
    <n v="112487"/>
    <s v="M"/>
    <s v="S20"/>
    <s v="REC. A DOMICILIO"/>
    <s v="MW241640"/>
    <s v="UPA253D"/>
    <s v="PLAZA PEDRAZA LISBETH ARACELI"/>
    <s v="RAV419-"/>
    <x v="0"/>
    <d v="1899-12-30T12:45:00"/>
    <d v="1899-12-30T16:00:00"/>
    <s v="CEPE"/>
    <n v="2021"/>
  </r>
  <r>
    <x v="56"/>
    <x v="11"/>
    <m/>
    <n v="3260"/>
    <n v="112579"/>
    <s v="J"/>
    <s v="S140"/>
    <m/>
    <s v="MK020702"/>
    <s v="GSU762E"/>
    <s v="TORRES LANDEROS SONIA STEPHANIE"/>
    <s v="AVANZA"/>
    <x v="1"/>
    <d v="1899-12-30T11:45:00"/>
    <d v="1899-12-30T14:30:00"/>
    <s v="AC"/>
    <n v="2021"/>
  </r>
  <r>
    <x v="56"/>
    <x v="21"/>
    <m/>
    <n v="835.2"/>
    <n v="112620"/>
    <s v="M"/>
    <s v="DIAG. NO PASO LA VERIFICACION"/>
    <m/>
    <s v="LS005425"/>
    <s v="SP"/>
    <s v="TREJO FUENTES SAUL"/>
    <s v="HIGHLANDER"/>
    <x v="1"/>
    <d v="1899-12-30T15:30:00"/>
    <s v="DIAG"/>
    <s v="GALC / JOAM"/>
    <n v="2020"/>
  </r>
  <r>
    <x v="56"/>
    <x v="29"/>
    <m/>
    <n v="1899"/>
    <n v="112598"/>
    <s v="M"/>
    <s v="S10"/>
    <m/>
    <s v="N1252737"/>
    <s v="SP"/>
    <s v="ACOSTA TIERRABLANCA LISSETTE ABRIL"/>
    <s v="YARIS"/>
    <x v="1"/>
    <d v="1899-12-30T16:00:00"/>
    <d v="1899-12-30T18:00:00"/>
    <s v="FTP"/>
    <n v="2022"/>
  </r>
  <r>
    <x v="56"/>
    <x v="30"/>
    <m/>
    <n v="0"/>
    <n v="112599"/>
    <s v="M"/>
    <s v="INSP. 23TM01 (CONJUNTO DEL CINTURÓN DE SEGURIDAD)"/>
    <s v="CAMPAÑA"/>
    <s v="N1252737"/>
    <s v="SP"/>
    <s v="ACOSTA TIERRABLANCA LISSETTE ABRIL"/>
    <s v="YARIS"/>
    <x v="1"/>
    <d v="1899-12-30T15:45:00"/>
    <d v="1899-12-30T18:00:00"/>
    <s v="FTP"/>
    <n v="2022"/>
  </r>
  <r>
    <x v="57"/>
    <x v="0"/>
    <m/>
    <n v="1899"/>
    <n v="111795"/>
    <s v="M"/>
    <s v="S30"/>
    <s v="EXPRESS"/>
    <s v="M1223402"/>
    <s v="GYJ422D"/>
    <s v="GAXIOLA RUIZ MARIA VICTORIA"/>
    <s v="YARIS"/>
    <x v="2"/>
    <d v="1899-12-30T09:00:00"/>
    <d v="1899-12-30T12:00:00"/>
    <s v="OMRG"/>
    <n v="2021"/>
  </r>
  <r>
    <x v="57"/>
    <x v="0"/>
    <m/>
    <n v="3260"/>
    <n v="112076"/>
    <s v="K"/>
    <s v="S20"/>
    <m/>
    <s v="NU583609"/>
    <s v="UKL856D"/>
    <s v="AGUILAR CRUZ JOSE"/>
    <s v="CAMRY HV"/>
    <x v="0"/>
    <d v="1899-12-30T09:00:00"/>
    <d v="1899-12-30T14:00:00"/>
    <s v="CEPE"/>
    <n v="2022"/>
  </r>
  <r>
    <x v="57"/>
    <x v="1"/>
    <m/>
    <n v="1899"/>
    <n v="112571"/>
    <s v="M"/>
    <s v="S90"/>
    <m/>
    <s v="L1635350"/>
    <s v="26F132"/>
    <s v="YINSHAN SA DE CV"/>
    <s v="PRIUS C"/>
    <x v="1"/>
    <d v="1899-12-30T09:00:00"/>
    <d v="1899-12-30T12:00:00"/>
    <s v="AC"/>
    <n v="2020"/>
  </r>
  <r>
    <x v="57"/>
    <x v="1"/>
    <m/>
    <n v="1899"/>
    <n v="112585"/>
    <s v="K"/>
    <s v="S50"/>
    <m/>
    <s v="MJ018608"/>
    <s v="67L047"/>
    <s v="BUSTAMANTE MOSQUEDA ALDO"/>
    <s v="COROLLA HV"/>
    <x v="2"/>
    <d v="1899-12-30T09:00:00"/>
    <d v="1899-12-30T12:00:00"/>
    <s v="GALC / CAAA"/>
    <n v="2021"/>
  </r>
  <r>
    <x v="57"/>
    <x v="1"/>
    <m/>
    <n v="6599"/>
    <n v="112637"/>
    <s v="K"/>
    <s v="S80"/>
    <m/>
    <s v="M1146322"/>
    <s v="UMH655H"/>
    <s v="AKSI HERRAMIENTAS"/>
    <s v="PRIUS C"/>
    <x v="0"/>
    <d v="1899-12-30T09:45:00"/>
    <d v="1899-12-30T12:00:00"/>
    <s v="AC"/>
    <n v="2021"/>
  </r>
  <r>
    <x v="57"/>
    <x v="2"/>
    <m/>
    <n v="1899"/>
    <n v="112609"/>
    <s v="I"/>
    <s v="S30"/>
    <m/>
    <s v="LD055981"/>
    <s v="SP"/>
    <s v="ARRENDADORA BBH SAPI DE CV"/>
    <s v="RAV4"/>
    <x v="0"/>
    <d v="1899-12-30T09:00:00"/>
    <d v="1899-12-30T12:00:00"/>
    <s v="CAAA"/>
    <n v="2020"/>
  </r>
  <r>
    <x v="57"/>
    <x v="2"/>
    <m/>
    <n v="1899"/>
    <n v="112671"/>
    <s v="M"/>
    <s v="S170 (COMENTARLE A CTE. DE SUS CAMPAÑAS, KAREN ABRIRÁ ORDEN PARA CAMPAÑAS) "/>
    <m/>
    <s v="BC737822"/>
    <s v="GHX381C"/>
    <s v="GANTES GONZALEZ ISELA ERANDENI"/>
    <s v="COROLLA"/>
    <x v="2"/>
    <d v="1899-12-30T09:00:00"/>
    <d v="1899-12-30T12:00:00"/>
    <s v="CAAA"/>
    <n v="2011"/>
  </r>
  <r>
    <x v="57"/>
    <x v="2"/>
    <m/>
    <n v="3260"/>
    <n v="112657"/>
    <s v="I"/>
    <s v="S60"/>
    <m/>
    <s v="LP070989"/>
    <s v="GKZ659D"/>
    <s v="COMITE MUNICIPAL DE AGUA POTABLE Y ALCANTA"/>
    <s v="COROLLA"/>
    <x v="1"/>
    <d v="1899-12-30T15:45:00"/>
    <d v="1899-12-30T17:00:00"/>
    <s v="GALC"/>
    <n v="2020"/>
  </r>
  <r>
    <x v="57"/>
    <x v="8"/>
    <m/>
    <n v="0"/>
    <n v="112659"/>
    <s v="I"/>
    <s v="ACT. 22TC07"/>
    <s v="CAMPAÑA"/>
    <s v="LP070989"/>
    <s v="GKZ659D"/>
    <s v="COMITE MUNICIPAL DE AGUA POTABLE Y ALCANTA"/>
    <s v="COROLLA    EL GRA"/>
    <x v="1"/>
    <d v="1899-12-30T15:45:00"/>
    <d v="1899-12-30T17:00:00"/>
    <s v="GALC"/>
    <n v="2020"/>
  </r>
  <r>
    <x v="57"/>
    <x v="8"/>
    <m/>
    <n v="5330"/>
    <n v="112665"/>
    <s v="M"/>
    <s v="S40"/>
    <s v="EXPRESS"/>
    <s v="MP186686"/>
    <s v="GJL714E"/>
    <s v="MEDINA MARTINEZ HORTENCIA DEL CARMEN"/>
    <s v="COROLLA"/>
    <x v="0"/>
    <d v="1899-12-30T10:00:00"/>
    <d v="1899-12-30T14:00:00"/>
    <s v="OMRG"/>
    <n v="2021"/>
  </r>
  <r>
    <x v="57"/>
    <x v="8"/>
    <m/>
    <n v="4210"/>
    <n v="112601"/>
    <s v="K"/>
    <s v="S60 / A Y B"/>
    <m/>
    <s v="M1230419"/>
    <s v="GSU876E"/>
    <s v="RTV TECH SAS DE CV"/>
    <s v="YARIS"/>
    <x v="2"/>
    <d v="1899-12-30T09:45:00"/>
    <d v="1899-12-30T14:00:00"/>
    <s v="GALC / CAAA"/>
    <n v="2021"/>
  </r>
  <r>
    <x v="57"/>
    <x v="3"/>
    <m/>
    <n v="5140"/>
    <n v="112402"/>
    <s v="M"/>
    <s v="S100"/>
    <s v="EXPRESS"/>
    <s v="L1635467"/>
    <s v="13F377"/>
    <s v="YINSHAN SA DE CV"/>
    <s v="PRIUS C"/>
    <x v="1"/>
    <d v="1899-12-30T09:20:00"/>
    <d v="1899-12-30T14:00:00"/>
    <s v="OMRG"/>
    <n v="2020"/>
  </r>
  <r>
    <x v="57"/>
    <x v="3"/>
    <m/>
    <n v="6599"/>
    <n v="112447"/>
    <s v="J"/>
    <s v="S160"/>
    <s v="EXPRESS"/>
    <s v="GS766164"/>
    <s v="GKZ032D"/>
    <s v="CONCHA LARRAURI ALICIA"/>
    <s v="SIENNA"/>
    <x v="0"/>
    <d v="1899-12-30T10:45:00"/>
    <d v="1899-12-30T17:00:00"/>
    <s v="OMRG"/>
    <n v="2016"/>
  </r>
  <r>
    <x v="57"/>
    <x v="3"/>
    <m/>
    <n v="0"/>
    <s v="P-142393"/>
    <s v="K"/>
    <s v="DIAG"/>
    <m/>
    <s v="NA012167"/>
    <s v="SP"/>
    <s v="MONTOYA VELAZQUEZ RUBEN GERARDO FRANCISCO"/>
    <s v="YARIS GR"/>
    <x v="2"/>
    <d v="1899-12-30T09:45:00"/>
    <d v="1899-12-30T14:00:00"/>
    <s v="CEPE"/>
    <n v="2022"/>
  </r>
  <r>
    <x v="57"/>
    <x v="3"/>
    <m/>
    <m/>
    <n v="112673"/>
    <s v="M"/>
    <s v="INST. G0P / INSP. 20TA05 (CTE. LLEGA A LAS 8:30 AM Y NO CONTESTA PARA COMENTARLE DE LAS CAMPAÑAS QUE TIENE PENDIENTES) (APOYA KAREN CON LA ORDEN PARA CAMPAÑAS)"/>
    <s v="CAMPAÑA"/>
    <s v="BC737822"/>
    <s v="GHX381C"/>
    <s v="GANTES GONZALEZ ISELA ERANDENI"/>
    <s v="COROLLA"/>
    <x v="2"/>
    <d v="1899-12-30T09:00:00"/>
    <d v="1899-12-30T12:00:00"/>
    <s v="CAAA"/>
    <n v="2011"/>
  </r>
  <r>
    <x v="57"/>
    <x v="4"/>
    <m/>
    <n v="1899"/>
    <n v="112635"/>
    <s v="I"/>
    <s v="S270"/>
    <m/>
    <s v="G1393757"/>
    <s v="GR24232"/>
    <s v="MELGOZA GUTIERREZ DANIEL"/>
    <s v="HILUX"/>
    <x v="2"/>
    <d v="1899-12-30T10:30:00"/>
    <d v="1899-12-30T14:00:00"/>
    <s v="GALC"/>
    <n v="2016"/>
  </r>
  <r>
    <x v="57"/>
    <x v="5"/>
    <m/>
    <n v="5140"/>
    <n v="112505"/>
    <s v="J"/>
    <s v="S100"/>
    <s v="MOVIL SMA"/>
    <s v="L1635225"/>
    <s v="65L348"/>
    <s v="LOPEZ ALMANZA MARIA"/>
    <s v="PRIUS C"/>
    <x v="0"/>
    <s v="MOV"/>
    <s v="SMA"/>
    <s v="CNS"/>
    <n v="2020"/>
  </r>
  <r>
    <x v="57"/>
    <x v="5"/>
    <m/>
    <n v="1899"/>
    <n v="112597"/>
    <s v="J"/>
    <s v="S70"/>
    <m/>
    <s v="N4002221"/>
    <s v="GN5233C"/>
    <s v="RIJK ZWAAN MEXICO SA DE CV"/>
    <s v="HILUXD"/>
    <x v="1"/>
    <d v="1899-12-30T11:15:00"/>
    <d v="1899-12-30T16:00:00"/>
    <s v="AC"/>
    <n v="2022"/>
  </r>
  <r>
    <x v="57"/>
    <x v="5"/>
    <m/>
    <n v="3260"/>
    <n v="112600"/>
    <s v="M"/>
    <s v="S180"/>
    <m/>
    <s v="H1039865"/>
    <s v="GRE942D"/>
    <s v="RAMIREZ ARREGUIN MARGARITA"/>
    <s v="YARIS"/>
    <x v="2"/>
    <d v="1899-12-30T11:45:00"/>
    <d v="1899-12-30T15:00:00"/>
    <s v="AC"/>
    <n v="2017"/>
  </r>
  <r>
    <x v="57"/>
    <x v="6"/>
    <m/>
    <n v="835.2"/>
    <n v="112471"/>
    <s v="J"/>
    <s v="REEMP. FILTROS BATERIA HV Y LIMP. DE DUCTOS (VENTA ERIKA)"/>
    <s v="MOVIL SMA"/>
    <s v="NS105314"/>
    <s v="68L449"/>
    <s v="REYES GALINDO MARIANA"/>
    <s v="SIENNA HV"/>
    <x v="1"/>
    <s v="MOV"/>
    <s v="SMA"/>
    <s v="CSN"/>
    <n v="2022"/>
  </r>
  <r>
    <x v="57"/>
    <x v="10"/>
    <m/>
    <n v="1899"/>
    <n v="110846"/>
    <s v="J"/>
    <s v="S10"/>
    <m/>
    <s v="NW220575"/>
    <s v="SP"/>
    <s v="GONZALEZ JIMENEZ MA. CARMEN"/>
    <s v="RAV4"/>
    <x v="0"/>
    <d v="1899-12-30T12:15:00"/>
    <d v="1899-12-30T16:00:00"/>
    <s v="CEPE"/>
    <n v="2022"/>
  </r>
  <r>
    <x v="57"/>
    <x v="10"/>
    <m/>
    <n v="0"/>
    <n v="112613"/>
    <s v="I"/>
    <s v="REVISIÓN DE TOLVA PARA POSIBLES CORRECCIONES (UNIDAD DE  COMONUEVOS)"/>
    <m/>
    <s v="JM019245"/>
    <s v="G000000"/>
    <s v="INMOTION AUTO CELAYA, S DE RL DE CV"/>
    <s v="XE90"/>
    <x v="1"/>
    <d v="1899-12-30T11:30:00"/>
    <d v="1899-12-30T14:00:00"/>
    <s v="GALC / JOAM"/>
    <n v="2018"/>
  </r>
  <r>
    <x v="57"/>
    <x v="10"/>
    <m/>
    <n v="3260"/>
    <n v="112638"/>
    <s v="K"/>
    <s v="S20"/>
    <s v="EXPRESS"/>
    <s v="P0003283"/>
    <s v="ULL256J"/>
    <s v="ROSAS VARGAS JOSE LEON"/>
    <s v="YARIS"/>
    <x v="2"/>
    <d v="1899-12-30T12:30:00"/>
    <d v="1899-12-30T17:00:00"/>
    <s v="OMRG"/>
    <n v="2023"/>
  </r>
  <r>
    <x v="57"/>
    <x v="27"/>
    <m/>
    <n v="6599"/>
    <n v="112570"/>
    <s v="K"/>
    <s v="S80"/>
    <s v="MOVIL SMA"/>
    <s v="JW740345"/>
    <s v="GPV340D"/>
    <s v="DEANDA AGUADO ALEJANDRA"/>
    <s v="RAV4"/>
    <x v="0"/>
    <s v="MOV"/>
    <s v="SMA"/>
    <s v="CSN"/>
    <n v="2018"/>
  </r>
  <r>
    <x v="57"/>
    <x v="11"/>
    <m/>
    <n v="1899"/>
    <n v="112641"/>
    <s v="I"/>
    <s v="S90"/>
    <s v="MOVIL SMA"/>
    <s v="MK012968"/>
    <s v="PEF2963"/>
    <s v="RAMIREZ AVALOS HUMBERTO FAVIO"/>
    <s v="AVANZA"/>
    <x v="0"/>
    <s v="MOV"/>
    <s v="SMA"/>
    <s v="CSN"/>
    <n v="2021"/>
  </r>
  <r>
    <x v="57"/>
    <x v="11"/>
    <m/>
    <n v="1899"/>
    <n v="112649"/>
    <s v="M"/>
    <s v="S30"/>
    <s v="EXPRESS"/>
    <s v="L1639631"/>
    <s v="65L157"/>
    <s v="ARIZA DE MEXICO S.A. DE C.V."/>
    <s v="PRIUS C"/>
    <x v="1"/>
    <d v="1899-12-30T12:45:00"/>
    <d v="1899-12-30T17:00:00"/>
    <s v="OMRG"/>
    <n v="2020"/>
  </r>
  <r>
    <x v="57"/>
    <x v="12"/>
    <m/>
    <n v="3260"/>
    <n v="112625"/>
    <s v="I"/>
    <s v="S20"/>
    <m/>
    <s v="NW190399"/>
    <s v="GNW148E"/>
    <s v="HERNANDEZ MARTINEZ JOSE ELIAS"/>
    <s v="RAV419-"/>
    <x v="1"/>
    <d v="1899-12-30T13:00:00"/>
    <d v="1899-12-30T17:00:00"/>
    <s v="CEPE"/>
    <n v="2022"/>
  </r>
  <r>
    <x v="57"/>
    <x v="12"/>
    <m/>
    <n v="5330"/>
    <n v="112639"/>
    <s v="I"/>
    <s v="S280"/>
    <s v="EXPRESS"/>
    <s v="H3566317"/>
    <s v="GSN762C"/>
    <s v="ESPINOSA INGENIEROS CONSTRUCTORES SA DE CV"/>
    <s v="PRIUS16-"/>
    <x v="2"/>
    <d v="1899-12-30T13:50:00"/>
    <d v="1899-12-30T17:00:00"/>
    <s v="OMRG"/>
    <n v="2017"/>
  </r>
  <r>
    <x v="57"/>
    <x v="12"/>
    <m/>
    <n v="5330"/>
    <n v="112651"/>
    <s v="I"/>
    <s v="S40"/>
    <s v="MOVIL SMA"/>
    <s v="N3006806"/>
    <s v="GSR268E"/>
    <s v="RAMIREZ AVALOS HUMBERTO FAVIO"/>
    <s v="AVANZA"/>
    <x v="0"/>
    <s v="MOV"/>
    <s v="SMA"/>
    <s v="CSN"/>
    <n v="2022"/>
  </r>
  <r>
    <x v="57"/>
    <x v="15"/>
    <m/>
    <n v="835.2"/>
    <n v="112662"/>
    <s v="M"/>
    <s v="DIAG. GOLPETEO EN TRANSMISIÓN"/>
    <m/>
    <s v="EK009363"/>
    <s v="MSY2183"/>
    <s v="BAEZ PEREZ AURELIO"/>
    <s v="AVANZA"/>
    <x v="0"/>
    <d v="1899-12-30T15:30:00"/>
    <d v="1899-12-30T18:00:00"/>
    <s v="GALC"/>
    <n v="2014"/>
  </r>
  <r>
    <x v="57"/>
    <x v="15"/>
    <m/>
    <n v="0"/>
    <n v="112672"/>
    <s v="I"/>
    <s v="LAVADO DE CORTESÍA"/>
    <m/>
    <s v="G0165603"/>
    <s v="GA3956B"/>
    <s v="RAMIREZ JARAMILLO JOSE RUBEN"/>
    <s v="HILUX"/>
    <x v="1"/>
    <d v="1899-12-30T13:00:00"/>
    <d v="1899-12-30T16:00:00"/>
    <s v="LAVADO"/>
    <n v="2016"/>
  </r>
  <r>
    <x v="57"/>
    <x v="15"/>
    <m/>
    <n v="1899"/>
    <n v="112674"/>
    <s v="K"/>
    <s v="S130"/>
    <m/>
    <s v="K1180536"/>
    <s v="SP"/>
    <s v="METALFRIO SOLUTIONS MEXICO SA DE CV"/>
    <s v="YARIS"/>
    <x v="2"/>
    <d v="1899-12-30T12:45:00"/>
    <d v="1899-12-30T15:00:00"/>
    <s v="CAAA"/>
    <n v="2019"/>
  </r>
  <r>
    <x v="57"/>
    <x v="7"/>
    <m/>
    <n v="1899"/>
    <n v="112628"/>
    <s v="M"/>
    <s v="S90"/>
    <s v="EXPRESS"/>
    <s v="FP268764"/>
    <s v="GMB549D"/>
    <s v="VERGARA DELGADO ROSALBA"/>
    <s v="COROLLA"/>
    <x v="0"/>
    <d v="1899-12-30T13:15:00"/>
    <d v="1899-12-30T18:00:00"/>
    <s v="OMRG"/>
    <n v="2015"/>
  </r>
  <r>
    <x v="58"/>
    <x v="17"/>
    <m/>
    <n v="3260"/>
    <n v="112661"/>
    <s v="M"/>
    <s v="S60, SE RECIBE A LAS 08:00 CON EDGAR"/>
    <m/>
    <s v="LJ012492"/>
    <s v="65L879"/>
    <s v="MORENO OLGUIN ARTURO"/>
    <s v="COROLLA HV"/>
    <x v="2"/>
    <d v="1899-12-30T08:15:00"/>
    <d v="1899-12-30T12:00:00"/>
    <s v="FTP"/>
    <n v="2020"/>
  </r>
  <r>
    <x v="58"/>
    <x v="0"/>
    <m/>
    <n v="0"/>
    <n v="112467"/>
    <s v="I"/>
    <s v="INST. 20TA03"/>
    <s v="CAMPAÑA"/>
    <s v="DC974614"/>
    <s v="GTF3469"/>
    <s v="OREA HERNANDEZ SERGIO ANTONIO"/>
    <s v="COROLLA"/>
    <x v="2"/>
    <d v="1899-12-30T08:15:00"/>
    <d v="1899-12-30T11:15:00"/>
    <s v="CSN"/>
    <n v="2013"/>
  </r>
  <r>
    <x v="58"/>
    <x v="0"/>
    <m/>
    <n v="0"/>
    <n v="112484"/>
    <s v="I"/>
    <s v="INSP. 23TM01"/>
    <s v="CAMPAÑA"/>
    <s v="N1252356"/>
    <s v="GT2194E"/>
    <s v="SANDOVAL BUCIO FRANCISCO"/>
    <s v="YARIS"/>
    <x v="1"/>
    <d v="1899-12-30T09:00:00"/>
    <d v="1899-12-30T11:00:00"/>
    <s v="CSN"/>
    <n v="2022"/>
  </r>
  <r>
    <x v="58"/>
    <x v="0"/>
    <m/>
    <n v="5330"/>
    <n v="112648"/>
    <s v="K"/>
    <s v="S40 "/>
    <m/>
    <s v="N4002097"/>
    <s v="UK51191"/>
    <s v="NUEVA AGROINDUSTRIAS DEL NORTE"/>
    <s v="HILUXD"/>
    <x v="0"/>
    <d v="1899-12-30T08:15:00"/>
    <d v="1899-12-30T16:45:00"/>
    <s v="AC"/>
    <n v="2022"/>
  </r>
  <r>
    <x v="58"/>
    <x v="1"/>
    <m/>
    <n v="1899"/>
    <n v="112624"/>
    <s v="M"/>
    <s v="S90"/>
    <s v="EXPRESS"/>
    <s v="L1408385"/>
    <s v="GP6650C"/>
    <s v="TIRADO MARTINEZ ALFREDO JESUS"/>
    <s v="HILUX"/>
    <x v="0"/>
    <d v="1899-12-30T08:45:00"/>
    <d v="1899-12-30T12:45:00"/>
    <s v="OMRG"/>
    <n v="2020"/>
  </r>
  <r>
    <x v="58"/>
    <x v="1"/>
    <m/>
    <n v="1899"/>
    <n v="112632"/>
    <s v="K"/>
    <s v="S310"/>
    <m/>
    <s v="CW118173"/>
    <s v="GYZ210B"/>
    <s v="LEAL TAMAYO ROBERTO"/>
    <s v="RAV4"/>
    <x v="1"/>
    <d v="1899-12-30T09:15:00"/>
    <d v="1899-12-30T14:30:00"/>
    <s v="AC"/>
    <n v="2012"/>
  </r>
  <r>
    <x v="58"/>
    <x v="2"/>
    <m/>
    <n v="1899"/>
    <n v="112465"/>
    <s v="J"/>
    <s v="S10"/>
    <s v="EXPRESS"/>
    <s v="NP358186"/>
    <s v="SP"/>
    <s v="ARREGUIN HERNANDEZ GUILLERMO"/>
    <s v="COROLLA"/>
    <x v="0"/>
    <d v="1899-12-30T08:45:00"/>
    <d v="1899-12-30T11:30:00"/>
    <s v="OMRG"/>
    <n v="2022"/>
  </r>
  <r>
    <x v="58"/>
    <x v="2"/>
    <m/>
    <n v="1899"/>
    <n v="112501"/>
    <s v="K"/>
    <s v="S50 / A+B"/>
    <m/>
    <s v="MJ016221"/>
    <s v="66L334"/>
    <s v="TOVAR LERMA MA. JESUS"/>
    <s v="COROLLA HV"/>
    <x v="2"/>
    <d v="1899-12-30T09:00:00"/>
    <d v="1899-12-30T14:46:00"/>
    <s v="FTP"/>
    <n v="2021"/>
  </r>
  <r>
    <x v="58"/>
    <x v="8"/>
    <m/>
    <n v="1899"/>
    <n v="112573"/>
    <s v="M"/>
    <s v="S10"/>
    <s v="EXPRESS"/>
    <s v="P0003167"/>
    <s v="SP"/>
    <s v="COMPAÑIA FERRETERA NUEVO MUNDO"/>
    <s v="YARIS"/>
    <x v="1"/>
    <d v="1899-12-30T09:15:00"/>
    <d v="1899-12-30T12:00:00"/>
    <s v="OMRG"/>
    <n v="2023"/>
  </r>
  <r>
    <x v="58"/>
    <x v="8"/>
    <m/>
    <n v="1899"/>
    <n v="112642"/>
    <s v="K"/>
    <s v="S150"/>
    <m/>
    <s v="HP634613"/>
    <s v="GLB990D"/>
    <s v="DE ANDA LOPEZ ADOLFO"/>
    <s v="COROLLA"/>
    <x v="0"/>
    <d v="1899-12-30T09:45:00"/>
    <d v="1899-12-30T14:30:00"/>
    <s v="AC"/>
    <n v="2017"/>
  </r>
  <r>
    <x v="58"/>
    <x v="8"/>
    <m/>
    <n v="1899"/>
    <n v="112646"/>
    <s v="K"/>
    <s v="S170"/>
    <s v="EXPRESS"/>
    <s v="EP050048"/>
    <s v="GWA608B"/>
    <s v="GOMEZ DURAN VERONICA DEL CARMEN"/>
    <s v="COROLLA"/>
    <x v="2"/>
    <d v="1899-12-30T10:00:00"/>
    <d v="1899-12-30T15:30:00"/>
    <s v="OMRG"/>
    <n v="2014"/>
  </r>
  <r>
    <x v="58"/>
    <x v="3"/>
    <m/>
    <n v="1899"/>
    <n v="112463"/>
    <s v="J"/>
    <s v="S10"/>
    <m/>
    <s v="NS131085"/>
    <s v="SP"/>
    <s v="ROCHA RODRIGUEZ RAMIRO"/>
    <s v="SIENNA"/>
    <x v="0"/>
    <d v="1899-12-30T09:30:00"/>
    <d v="1899-12-30T12:00:00"/>
    <s v="CSN"/>
    <n v="2022"/>
  </r>
  <r>
    <x v="58"/>
    <x v="3"/>
    <m/>
    <n v="2849"/>
    <n v="112478"/>
    <s v="K"/>
    <s v="S30 / A+B SE QUITA IMAN DE A+B POR AUTORIZACION DE JF"/>
    <s v="EXPRESS"/>
    <s v="N1235047"/>
    <s v="GLR527E"/>
    <s v="PEREZ GARCIA EDUARDO DANIEL"/>
    <s v="YARIS"/>
    <x v="1"/>
    <d v="1899-12-30T09:45:00"/>
    <d v="1899-12-30T14:45:00"/>
    <s v="OMRG"/>
    <n v="2022"/>
  </r>
  <r>
    <x v="58"/>
    <x v="4"/>
    <m/>
    <n v="1899"/>
    <n v="112583"/>
    <s v="M"/>
    <s v="S250"/>
    <m/>
    <s v="8S166698"/>
    <s v="GVA400B"/>
    <s v="SEGURA GARCIA RAFAEL ALVARO"/>
    <s v="SIENNA"/>
    <x v="1"/>
    <d v="1899-12-30T10:45:00"/>
    <d v="1899-12-30T13:00:00"/>
    <s v="AC"/>
    <n v="2008"/>
  </r>
  <r>
    <x v="58"/>
    <x v="4"/>
    <m/>
    <n v="3260"/>
    <n v="112677"/>
    <s v="M"/>
    <s v="S180"/>
    <m/>
    <s v="EW088504"/>
    <s v="GTN329C"/>
    <s v="INTAGRI S.C."/>
    <s v="RAV4"/>
    <x v="0"/>
    <d v="1899-12-30T10:00:00"/>
    <d v="1899-12-30T12:45:00"/>
    <s v="CSN"/>
    <n v="2014"/>
  </r>
  <r>
    <x v="58"/>
    <x v="5"/>
    <m/>
    <n v="1899"/>
    <n v="112511"/>
    <s v="M"/>
    <s v="S30"/>
    <m/>
    <s v="M1321719"/>
    <s v="ND4117A"/>
    <s v="SANCHEZ IBARRA CARLOS"/>
    <s v="HILUX"/>
    <x v="1"/>
    <d v="1899-12-30T12:00:00"/>
    <d v="1899-12-30T14:30:00"/>
    <s v="AC"/>
    <n v="2021"/>
  </r>
  <r>
    <x v="58"/>
    <x v="5"/>
    <m/>
    <n v="1899"/>
    <n v="112553"/>
    <s v="J"/>
    <s v="S50"/>
    <m/>
    <s v="LU523398"/>
    <s v="65L134"/>
    <s v="SALAZAR RUBIO ERENDIRA"/>
    <s v="CAMRY HV"/>
    <x v="2"/>
    <d v="1899-12-30T11:15:00"/>
    <d v="1899-12-30T15:45:00"/>
    <s v="AC"/>
    <n v="2020"/>
  </r>
  <r>
    <x v="58"/>
    <x v="5"/>
    <m/>
    <n v="1899"/>
    <n v="112611"/>
    <s v="K"/>
    <s v="S10"/>
    <s v="EXPRESS"/>
    <s v="PU600202"/>
    <s v="SP"/>
    <s v="HEREDIA MARTINEZ BULMARO"/>
    <s v="CAMRY"/>
    <x v="0"/>
    <d v="1899-12-30T10:30:00"/>
    <d v="1899-12-30T14:45:00"/>
    <s v="OMRG"/>
    <n v="2023"/>
  </r>
  <r>
    <x v="58"/>
    <x v="6"/>
    <m/>
    <n v="6599"/>
    <n v="112617"/>
    <s v="M"/>
    <s v="S80"/>
    <s v="EXPRESS"/>
    <s v="J1094690"/>
    <s v="GLA5210"/>
    <s v="PAZ GOMEZ JOSE LUIS"/>
    <s v="YARIS"/>
    <x v="2"/>
    <d v="1899-12-30T10:45:00"/>
    <d v="1899-12-30T14:00:00"/>
    <s v="OMRG"/>
    <n v="2018"/>
  </r>
  <r>
    <x v="58"/>
    <x v="6"/>
    <m/>
    <n v="0"/>
    <n v="112647"/>
    <s v="M"/>
    <s v="INST. ESPEJO RETROVISOR DERECHO (DPOK)"/>
    <m/>
    <s v="K1165866"/>
    <s v="GRC060D"/>
    <s v="MARTINEZ ZARATE EDUARDO"/>
    <s v="YARIS"/>
    <x v="1"/>
    <d v="1899-12-30T10:45:00"/>
    <d v="1899-12-30T14:00:00"/>
    <s v="CSN"/>
    <n v="2019"/>
  </r>
  <r>
    <x v="58"/>
    <x v="10"/>
    <m/>
    <n v="1899"/>
    <n v="112568"/>
    <s v="M"/>
    <s v="S90"/>
    <s v="EXPRESS"/>
    <s v="JK022356"/>
    <s v="GPN476A"/>
    <s v="FLORES CERVANTES MA BERIDIANA"/>
    <s v="AVANZA"/>
    <x v="0"/>
    <d v="1899-12-30T11:30:00"/>
    <d v="1899-12-30T14:00:00"/>
    <s v="OMRG"/>
    <n v="2018"/>
  </r>
  <r>
    <x v="58"/>
    <x v="10"/>
    <m/>
    <n v="2849"/>
    <n v="112614"/>
    <s v="K"/>
    <s v="S150 / A+B"/>
    <s v="EXPRESS"/>
    <s v="HP569090"/>
    <s v="NAR5671"/>
    <s v="TARRICONE VEGAS GABRIEL ALEJANDRO"/>
    <s v="COROLLA"/>
    <x v="2"/>
    <d v="1899-12-30T11:45:00"/>
    <d v="1899-12-30T14:00:00"/>
    <s v="OMRG / FTP"/>
    <n v="2017"/>
  </r>
  <r>
    <x v="58"/>
    <x v="10"/>
    <m/>
    <n v="1899"/>
    <n v="112652"/>
    <s v="K"/>
    <s v="S70"/>
    <m/>
    <s v="JW784225"/>
    <s v="GNM514C"/>
    <s v="MARTINEZ DIAZ HUGO FERNANDO"/>
    <s v="RAV4"/>
    <x v="1"/>
    <d v="1899-12-30T12:15:00"/>
    <d v="1899-12-30T17:45:00"/>
    <s v="OMRG"/>
    <n v="2018"/>
  </r>
  <r>
    <x v="58"/>
    <x v="11"/>
    <m/>
    <n v="3260"/>
    <n v="112678"/>
    <s v="K"/>
    <s v="S60"/>
    <m/>
    <s v="J0258662"/>
    <s v="GA3321B"/>
    <s v="GONZALEZ MALDONADO AGUSTIN"/>
    <s v="HILUX"/>
    <x v="2"/>
    <d v="1899-12-30T11:45:00"/>
    <d v="1899-12-30T16:30:00"/>
    <s v="CSN"/>
    <n v="2018"/>
  </r>
  <r>
    <x v="58"/>
    <x v="11"/>
    <m/>
    <n v="5330"/>
    <n v="112681"/>
    <s v="J"/>
    <s v="S120"/>
    <s v="EXPRESS"/>
    <s v="G3509162"/>
    <s v="GVS1339"/>
    <s v="THIRION GRETA MARIA DEL RAYO"/>
    <s v="PRIUS16-"/>
    <x v="1"/>
    <d v="1899-12-30T12:30:00"/>
    <d v="1899-12-30T14:30:00"/>
    <s v="OMRG"/>
    <n v="2016"/>
  </r>
  <r>
    <x v="58"/>
    <x v="11"/>
    <m/>
    <n v="1899"/>
    <n v="112682"/>
    <s v="J"/>
    <s v="S50"/>
    <m/>
    <s v="L1205214"/>
    <s v="GMD262C"/>
    <s v="CABRERA GARCIA JOSE RUBEN"/>
    <s v="YARIS"/>
    <x v="0"/>
    <d v="1899-12-30T12:45:00"/>
    <d v="1899-12-30T15:00:00"/>
    <s v="AC"/>
    <n v="2020"/>
  </r>
  <r>
    <x v="59"/>
    <x v="0"/>
    <m/>
    <n v="1899"/>
    <n v="111949"/>
    <s v="K"/>
    <s v="S30"/>
    <m/>
    <s v="NP283682"/>
    <s v="GGW951E"/>
    <s v="TRANSPORTES HBG SA DE CV"/>
    <s v="COROLLA"/>
    <x v="1"/>
    <d v="1899-12-30T08:15:00"/>
    <d v="1899-12-30T14:00:00"/>
    <s v="FTP"/>
    <n v="2022"/>
  </r>
  <r>
    <x v="59"/>
    <x v="0"/>
    <m/>
    <n v="1899"/>
    <n v="112616"/>
    <s v="I"/>
    <s v="S70"/>
    <m/>
    <n v="91323313"/>
    <s v="GVY407D"/>
    <s v="RAMIREZ DIAZ RODOLFO"/>
    <s v="YARIS"/>
    <x v="2"/>
    <d v="1899-12-30T08:30:00"/>
    <d v="1899-12-30T12:00:00"/>
    <s v="AC"/>
    <n v="2009"/>
  </r>
  <r>
    <x v="59"/>
    <x v="1"/>
    <m/>
    <n v="3260"/>
    <n v="112586"/>
    <s v="M"/>
    <s v="S60"/>
    <s v="EXPRESS"/>
    <s v="LK007057"/>
    <s v="GHM813C"/>
    <s v="RODRIGUEZ VILLAFAñA EFREN JR"/>
    <s v="AVANZA"/>
    <x v="0"/>
    <d v="1899-12-30T08:30:00"/>
    <d v="1899-12-30T11:00:00"/>
    <s v="OMRG"/>
    <n v="2020"/>
  </r>
  <r>
    <x v="59"/>
    <x v="1"/>
    <m/>
    <n v="0"/>
    <n v="112618"/>
    <s v="I"/>
    <s v="REEMP. G0P / REEMP E0M / REEMP E0L / INSP C0M"/>
    <s v="CAMPAÑA"/>
    <n v="91323313"/>
    <s v="GVY407D"/>
    <s v="RAMIREZ DIAZ RODOLFO"/>
    <s v="YARIS"/>
    <x v="2"/>
    <d v="1899-12-30T08:30:00"/>
    <d v="1899-12-30T12:00:00"/>
    <s v="AC"/>
    <n v="2009"/>
  </r>
  <r>
    <x v="59"/>
    <x v="1"/>
    <m/>
    <n v="1899"/>
    <n v="112675"/>
    <s v="M"/>
    <s v="S230"/>
    <m/>
    <s v="K6199351"/>
    <s v="27RC5L"/>
    <s v="TURISMOS PEJO TUR SA DE CV"/>
    <s v="HIACE"/>
    <x v="1"/>
    <d v="1899-12-30T08:30:00"/>
    <d v="1899-12-30T11:00:00"/>
    <s v="CAAA"/>
    <n v="2019"/>
  </r>
  <r>
    <x v="59"/>
    <x v="2"/>
    <m/>
    <n v="6280"/>
    <n v="112603"/>
    <s v="K"/>
    <s v="S40 / DIAG. RUIDO EN PARTE DELANTEA IZQ DE LA UNIDAD / DIAG. CONFIG TELEFONO HUAWEI / CAMBIO DE PARABRISAS (H Y P)"/>
    <m/>
    <s v="MU012536"/>
    <s v="67L058"/>
    <s v="TORTILLAS MEXWRAPS SA DE CV"/>
    <s v="RAV419-"/>
    <x v="2"/>
    <d v="1899-12-30T09:00:00"/>
    <s v="DIAG"/>
    <s v="FTP / JOAM"/>
    <n v="2021"/>
  </r>
  <r>
    <x v="59"/>
    <x v="2"/>
    <m/>
    <n v="0"/>
    <n v="112654"/>
    <s v="M"/>
    <s v="DPOK: INST DE VICERAS IZQ Y DERECHA"/>
    <m/>
    <s v="CW135835"/>
    <s v="GBK118C"/>
    <s v="ALVARADO JUAN FRANCISCO JAVIER"/>
    <s v="RAV4"/>
    <x v="1"/>
    <d v="1899-12-30T09:00:00"/>
    <d v="1899-12-30T14:00:00"/>
    <s v="GALC"/>
    <n v="2012"/>
  </r>
  <r>
    <x v="59"/>
    <x v="2"/>
    <m/>
    <n v="5330"/>
    <n v="112663"/>
    <s v="M"/>
    <s v="S40"/>
    <m/>
    <s v="M1144116"/>
    <s v="67L366"/>
    <s v="YINSHAN SA DE CV"/>
    <s v="PRIUS C"/>
    <x v="0"/>
    <d v="1899-12-30T09:15:00"/>
    <d v="1899-12-30T12:00:00"/>
    <s v="CAAA"/>
    <n v="2021"/>
  </r>
  <r>
    <x v="59"/>
    <x v="8"/>
    <m/>
    <n v="1899"/>
    <n v="112660"/>
    <s v="K"/>
    <s v="S30"/>
    <s v="EXPRESS"/>
    <s v="LK011465"/>
    <s v="GSV634C"/>
    <s v="GOMEZ PORTUGAL ANTILLON JAIME"/>
    <s v="AVANZA"/>
    <x v="2"/>
    <d v="1899-12-30T09:00:00"/>
    <d v="1899-12-30T11:00:00"/>
    <s v="OMRG"/>
    <n v="2020"/>
  </r>
  <r>
    <x v="59"/>
    <x v="8"/>
    <m/>
    <n v="4210"/>
    <n v="112676"/>
    <s v="K"/>
    <s v="S60 / A Y B"/>
    <m/>
    <s v="M1230419"/>
    <s v="GSU876E"/>
    <s v="RTV TECH SAS DE CV"/>
    <s v="YARIS"/>
    <x v="1"/>
    <d v="1899-12-30T10:15:00"/>
    <d v="1899-12-30T15:00:00"/>
    <s v="CAAA"/>
    <n v="2021"/>
  </r>
  <r>
    <x v="59"/>
    <x v="8"/>
    <m/>
    <n v="3260"/>
    <n v="112705"/>
    <s v="I"/>
    <s v="S20"/>
    <s v="EXPRESS"/>
    <s v="NJ015120"/>
    <s v="GMD233E"/>
    <s v="MORALES FRANCO VICTOR"/>
    <s v="RAIZE"/>
    <x v="0"/>
    <d v="1899-12-30T13:00:00"/>
    <d v="1899-12-30T17:00:00"/>
    <s v="OMRG"/>
    <n v="2022"/>
  </r>
  <r>
    <x v="59"/>
    <x v="3"/>
    <m/>
    <n v="3260"/>
    <n v="112527"/>
    <s v="M"/>
    <s v="S20"/>
    <s v="EXPRESS"/>
    <s v="NJ028923"/>
    <s v="GMZ994E"/>
    <s v="GRUPO LA SIESTA DIVERSIONES Y SERVICIOS"/>
    <s v="RAIZE"/>
    <x v="1"/>
    <d v="1899-12-30T09:40:00"/>
    <d v="1899-12-30T14:00:00"/>
    <s v="OMRG"/>
    <n v="2022"/>
  </r>
  <r>
    <x v="59"/>
    <x v="3"/>
    <m/>
    <n v="1899"/>
    <n v="112575"/>
    <s v="J"/>
    <s v="S90"/>
    <s v="EXPRESS"/>
    <s v="FS587369"/>
    <s v="GYG680A"/>
    <s v="CASIQUE GUERRERO ALICIA"/>
    <s v="SIENNA"/>
    <x v="0"/>
    <d v="1899-12-30T09:20:00"/>
    <d v="1899-12-30T11:30:00"/>
    <s v="OMRG"/>
    <n v="2015"/>
  </r>
  <r>
    <x v="59"/>
    <x v="3"/>
    <m/>
    <n v="1899"/>
    <n v="112630"/>
    <s v="I"/>
    <s v="S30"/>
    <m/>
    <s v="N1418749"/>
    <s v="JX50001"/>
    <s v="ELEMENT FLEET MANAGEMENT CORPORATION MEX"/>
    <s v="EHILUX"/>
    <x v="2"/>
    <d v="1899-12-30T09:15:00"/>
    <d v="1899-12-30T13:00:00"/>
    <s v="AC"/>
    <n v="2022"/>
  </r>
  <r>
    <x v="59"/>
    <x v="4"/>
    <m/>
    <n v="0"/>
    <n v="112631"/>
    <s v="M"/>
    <s v="INST. PROTECTOR DE CATALIZADOR"/>
    <m/>
    <s v="G0169265"/>
    <s v="NW6023B"/>
    <s v="VITERRA Y ASOCIADOS SA DE CV"/>
    <s v="HILUX"/>
    <x v="1"/>
    <d v="1899-12-30T10:00:00"/>
    <d v="1899-12-30T18:00:00"/>
    <s v="GALC"/>
    <n v="2016"/>
  </r>
  <r>
    <x v="59"/>
    <x v="4"/>
    <m/>
    <n v="5330"/>
    <n v="112645"/>
    <s v="M"/>
    <s v="S40"/>
    <m/>
    <s v="MW164942"/>
    <s v="UNE631F"/>
    <s v="ARIZA DE MEXICO, S.A. DE C.V."/>
    <s v="RAV419-"/>
    <x v="0"/>
    <d v="1899-12-30T10:00:00"/>
    <d v="1899-12-30T14:00:00"/>
    <s v="AC"/>
    <n v="2021"/>
  </r>
  <r>
    <x v="59"/>
    <x v="4"/>
    <m/>
    <n v="1899"/>
    <n v="112655"/>
    <s v="M"/>
    <s v="S70"/>
    <s v="EXPRESS"/>
    <s v="LK008457"/>
    <s v="G15FVU"/>
    <s v="GONZALEZ HERNANDEZ ARTURO"/>
    <s v="AVANZA"/>
    <x v="2"/>
    <d v="1899-12-30T10:10:00"/>
    <d v="1899-12-30T14:00:00"/>
    <s v="OMRG"/>
    <n v="2020"/>
  </r>
  <r>
    <x v="59"/>
    <x v="14"/>
    <m/>
    <n v="0"/>
    <n v="112679"/>
    <s v="K"/>
    <s v="INST. HORQUILLAS DER E IZQ, RUEDA DE DISCO, KIT BRAKER, BANDA ACC, CUCHILLAS LIMPIAPARABRISAS IZQ Y DER, CUBRE POLVO FLECHA IZQ., JUEGO BAL DEL, ACOPLAMIENTO EN DISCO, EMPAQUE Y ENTRADA DE AGUA, , ANTICONGELANTE."/>
    <s v="SERV. MOVIL"/>
    <n v="75034165"/>
    <s v="GVP059D"/>
    <s v="INSTITUTO MARIA DEL REFUGIO"/>
    <s v="YARIS"/>
    <x v="2"/>
    <s v="MOV"/>
    <s v="SMA"/>
    <s v="CEPE"/>
    <n v="2007"/>
  </r>
  <r>
    <x v="59"/>
    <x v="5"/>
    <m/>
    <n v="1899"/>
    <n v="112576"/>
    <s v="K"/>
    <s v="S110"/>
    <s v="EXPRESS"/>
    <s v="GY109483"/>
    <s v="GWA241D"/>
    <s v="HERRERA SANCHEZ CLAUDIA VERONICA"/>
    <s v="YARIS R"/>
    <x v="0"/>
    <d v="1899-12-30T10:00:00"/>
    <d v="1899-12-30T14:00:00"/>
    <s v="OMRG"/>
    <n v="2016"/>
  </r>
  <r>
    <x v="59"/>
    <x v="5"/>
    <m/>
    <n v="835.2"/>
    <n v="112604"/>
    <s v="K"/>
    <s v="DIAG. RUIDO AL FRENAR (BALATAS TRASERAS)"/>
    <m/>
    <s v="H0249553"/>
    <s v="GE7351B"/>
    <s v="GLOBAL CONTAINERS SA DE CV"/>
    <s v="HILUX"/>
    <x v="2"/>
    <d v="1899-12-30T13:00:00"/>
    <s v="DIAG"/>
    <s v="FTP / JOAM"/>
    <n v="2017"/>
  </r>
  <r>
    <x v="59"/>
    <x v="5"/>
    <m/>
    <n v="2849"/>
    <n v="112644"/>
    <s v="M"/>
    <s v="S30 / A Y B"/>
    <s v="EXPRESS"/>
    <s v="KR071279"/>
    <s v="UMM363H"/>
    <s v="ATSHUSHI KOBORI"/>
    <s v="CHR"/>
    <x v="1"/>
    <d v="1899-12-30T10:50:00"/>
    <d v="1899-12-30T14:00:00"/>
    <s v="OMRG / CAAA"/>
    <n v="2019"/>
  </r>
  <r>
    <x v="59"/>
    <x v="26"/>
    <m/>
    <n v="1899"/>
    <n v="112711"/>
    <s v="J"/>
    <s v="S50"/>
    <s v="SERV. MOVIL"/>
    <s v="L1633696"/>
    <s v="SP"/>
    <s v="ROSAS RANGEL JOSE EFREN"/>
    <s v="PRIUS C"/>
    <x v="0"/>
    <s v="MOV"/>
    <s v="SMA"/>
    <s v="CEPE"/>
    <n v="2020"/>
  </r>
  <r>
    <x v="59"/>
    <x v="6"/>
    <m/>
    <n v="0"/>
    <n v="112658"/>
    <s v="M"/>
    <s v="DPOK: INST. CILINDRO DE PTA DEL IZQ Y CODIFICACIÓN"/>
    <m/>
    <s v="L1638619"/>
    <s v="NVB1697"/>
    <s v="PRAXAIR MEXICO S DE RL DE CV"/>
    <s v="PRIUS C"/>
    <x v="1"/>
    <d v="1899-12-30T11:30:00"/>
    <d v="1899-12-30T17:00:00"/>
    <s v="AC"/>
    <n v="2020"/>
  </r>
  <r>
    <x v="59"/>
    <x v="6"/>
    <m/>
    <n v="7549"/>
    <n v="112685"/>
    <s v="I"/>
    <s v="S320 / A Y B"/>
    <s v="EXPRESS"/>
    <s v="J0257978"/>
    <s v="GH5392C"/>
    <s v="AGROSERVICIOS NIETO"/>
    <s v="HILUX"/>
    <x v="2"/>
    <d v="1899-12-30T11:30:00"/>
    <d v="1899-12-30T16:00:00"/>
    <s v="OMRG / CAAA"/>
    <n v="2018"/>
  </r>
  <r>
    <x v="59"/>
    <x v="10"/>
    <m/>
    <n v="3260"/>
    <n v="112684"/>
    <s v="K"/>
    <s v="S20"/>
    <s v="EXPRESS"/>
    <s v="M1214079"/>
    <s v="SP"/>
    <s v="ZARATE CISNEROS OSWALDO"/>
    <s v="YARIS"/>
    <x v="1"/>
    <d v="1899-12-30T11:10:00"/>
    <d v="1899-12-30T14:00:00"/>
    <s v="OMRG"/>
    <n v="2021"/>
  </r>
  <r>
    <x v="59"/>
    <x v="11"/>
    <m/>
    <n v="1899"/>
    <n v="112692"/>
    <s v="J"/>
    <s v="S70"/>
    <m/>
    <s v="MK021189"/>
    <s v="GLU938E"/>
    <s v="RAMIREZ GOMEZ DANIELA"/>
    <s v="AVANZA"/>
    <x v="2"/>
    <d v="1899-12-30T12:15:00"/>
    <d v="1899-12-30T16:00:00"/>
    <s v="AC"/>
    <n v="2021"/>
  </r>
  <r>
    <x v="59"/>
    <x v="11"/>
    <m/>
    <n v="5330"/>
    <n v="112709"/>
    <s v="M"/>
    <s v="S280"/>
    <s v="EXPRESS"/>
    <s v="K0264823"/>
    <s v="FZ2975C"/>
    <s v="AHERN INTERNACIONAL DE MEXICO S.A. DE C."/>
    <s v="HILUX"/>
    <x v="1"/>
    <d v="1899-12-30T13:30:00"/>
    <d v="1899-12-30T17:00:00"/>
    <s v="OMRG"/>
    <n v="2019"/>
  </r>
  <r>
    <x v="59"/>
    <x v="12"/>
    <m/>
    <n v="1899"/>
    <n v="112706"/>
    <s v="J"/>
    <s v="S70"/>
    <s v="EXPRESS"/>
    <s v="J3076861"/>
    <s v="63L802"/>
    <s v="GUEVARA MA. JUANA"/>
    <s v="PRIUS16-"/>
    <x v="0"/>
    <d v="1899-12-30T12:30:00"/>
    <d v="1899-12-30T17:00:00"/>
    <s v="OMRG"/>
    <n v="2018"/>
  </r>
  <r>
    <x v="59"/>
    <x v="15"/>
    <m/>
    <n v="835.2"/>
    <n v="112664"/>
    <s v="M"/>
    <s v="DIAG. TESTIGO ENCENDIDO (ABS)"/>
    <m/>
    <s v="HS771683"/>
    <s v="YYF271C"/>
    <s v="TEXTILES AGRICOLAS SA DE CV"/>
    <s v="SIENNA"/>
    <x v="0"/>
    <d v="1899-12-30T15:30:00"/>
    <s v="DIAG"/>
    <s v="GALC"/>
    <n v="2017"/>
  </r>
  <r>
    <x v="59"/>
    <x v="7"/>
    <m/>
    <n v="8532"/>
    <n v="112720"/>
    <s v="M"/>
    <s v="S30 / REEMP BALATAS DELANTERAS Y TRASERAS"/>
    <m/>
    <s v="FP182970"/>
    <s v="GVX513B"/>
    <s v="QUINTANILLA SANCHEZ JOSE"/>
    <s v="COROLLA"/>
    <x v="1"/>
    <d v="1899-12-30T14:00:00"/>
    <d v="1899-12-30T17:00:00"/>
    <s v="AC"/>
    <n v="2015"/>
  </r>
  <r>
    <x v="59"/>
    <x v="19"/>
    <m/>
    <n v="1899"/>
    <n v="112724"/>
    <s v="J"/>
    <s v="S30"/>
    <s v="EXPRESS"/>
    <s v="N1323050"/>
    <s v="JX08467"/>
    <s v="VILLEGAS IÑIGUEZ VANESSA"/>
    <s v="HILUX"/>
    <x v="0"/>
    <d v="1899-12-30T14:10:00"/>
    <d v="1899-12-30T17:00:00"/>
    <s v="OMRG"/>
    <n v="2022"/>
  </r>
  <r>
    <x v="59"/>
    <x v="13"/>
    <m/>
    <n v="5330"/>
    <n v="112688"/>
    <s v="M"/>
    <s v="S40"/>
    <m/>
    <s v="M1314116"/>
    <s v="GL3950B"/>
    <s v="LEON CHAVEZ NORA ELIA"/>
    <s v="HILUX"/>
    <x v="2"/>
    <d v="1899-12-30T15:00:00"/>
    <d v="1899-12-30T18:00:00"/>
    <s v="CAAA"/>
    <n v="2021"/>
  </r>
  <r>
    <x v="59"/>
    <x v="21"/>
    <m/>
    <n v="835.2"/>
    <n v="112712"/>
    <s v="J"/>
    <s v="DIAG. TESTIGO ENCENDIDO (CTE. NO SUPO EXPLICAR QUÉ TESTIGO ES Y TAMPOCO ENVIÓ IMAGEN)"/>
    <m/>
    <s v="LK010751"/>
    <s v="GRD634D"/>
    <s v="BERMEJO MORA MARIA ELENA"/>
    <s v="AVANZA"/>
    <x v="2"/>
    <d v="1899-12-30T16:00:00"/>
    <s v="DIAG"/>
    <s v="FTP / JOAM"/>
    <n v="2020"/>
  </r>
  <r>
    <x v="59"/>
    <x v="29"/>
    <m/>
    <n v="1899"/>
    <n v="112656"/>
    <s v="M"/>
    <s v="S130"/>
    <s v="EXPRESS"/>
    <s v="HW557880"/>
    <s v="GJG313C"/>
    <s v="AVILA ORTA ENRIQUE"/>
    <s v="RAV4"/>
    <x v="1"/>
    <d v="1899-12-30T16:00:00"/>
    <d v="1899-12-30T18:00:00"/>
    <s v="OMRG"/>
    <n v="2017"/>
  </r>
  <r>
    <x v="60"/>
    <x v="38"/>
    <m/>
    <n v="0"/>
    <s v="S-143211"/>
    <s v="K"/>
    <s v="INST. DE FLECHA IZQ Y DER / RETENES (RECIBE SUSI)"/>
    <m/>
    <s v="FS610248"/>
    <s v="PBR1488"/>
    <s v="LAGUNAS RUIZ JOSE DANTE"/>
    <s v="SIENNA"/>
    <x v="2"/>
    <d v="1899-12-30T08:00:00"/>
    <d v="1899-12-30T16:00:00"/>
    <s v="FTP"/>
    <n v="2015"/>
  </r>
  <r>
    <x v="60"/>
    <x v="17"/>
    <m/>
    <n v="0"/>
    <n v="112695"/>
    <s v="M"/>
    <s v="INST. LODERA DELANTERA LADO DERECHO (RECIBE SUSI)"/>
    <m/>
    <s v="MJ003168"/>
    <s v="65L438"/>
    <s v="AGUILARES SPR DE RL"/>
    <s v="COROLLA HV"/>
    <x v="2"/>
    <d v="1899-12-30T08:00:00"/>
    <d v="1899-12-30T11:00:00"/>
    <s v="CAAA"/>
    <n v="2021"/>
  </r>
  <r>
    <x v="60"/>
    <x v="0"/>
    <m/>
    <n v="1899"/>
    <n v="112687"/>
    <s v="J"/>
    <s v="S30"/>
    <m/>
    <s v="L1185468"/>
    <s v="GPM207B"/>
    <s v="ARREGUIN RIZO JAVIER"/>
    <s v="YARIS"/>
    <x v="0"/>
    <d v="1899-12-30T08:30:00"/>
    <d v="1899-12-30T11:00:00"/>
    <s v="AC"/>
    <n v="2020"/>
  </r>
  <r>
    <x v="60"/>
    <x v="0"/>
    <m/>
    <n v="3260"/>
    <n v="112696"/>
    <s v="J"/>
    <s v="S20"/>
    <s v="EXPRESS"/>
    <s v="N1248727"/>
    <s v="GRS035E"/>
    <s v="HARINERA LOS PIRINEOS S.A. DE C.V."/>
    <s v="YARIS"/>
    <x v="1"/>
    <d v="1899-12-30T08:30:00"/>
    <d v="1899-12-30T12:00:00"/>
    <s v="OMRG"/>
    <n v="2022"/>
  </r>
  <r>
    <x v="60"/>
    <x v="0"/>
    <m/>
    <n v="0"/>
    <n v="112690"/>
    <s v="K"/>
    <s v="INST. AMORTIGUADORES DELANTEROS Y TRASEROS / ALINEACIÓN (CANALIZAR CON H Y P POR DETALLES EN PINTURA)"/>
    <m/>
    <s v="GM025271"/>
    <s v="GR04299"/>
    <s v="CANO OROPEZA FLORENCIO"/>
    <s v="TACOMA"/>
    <x v="2"/>
    <d v="1899-12-30T09:00:00"/>
    <d v="1899-12-30T18:00:00"/>
    <s v="GALC"/>
    <n v="2016"/>
  </r>
  <r>
    <x v="60"/>
    <x v="1"/>
    <m/>
    <n v="0"/>
    <n v="112691"/>
    <s v="K"/>
    <s v="INSP. 21TD03"/>
    <s v="CAMPAÑA"/>
    <s v="GM025271"/>
    <s v="GR04299"/>
    <s v="CANO OROPEZA FLORENCIO"/>
    <s v="TACOMA"/>
    <x v="2"/>
    <d v="1899-12-30T14:00:00"/>
    <d v="1899-12-30T18:00:00"/>
    <s v="GALC"/>
    <n v="2016"/>
  </r>
  <r>
    <x v="60"/>
    <x v="1"/>
    <m/>
    <n v="2699"/>
    <n v="112737"/>
    <s v="J"/>
    <s v="S70 / A Y B (800.00)"/>
    <m/>
    <s v="LK011152"/>
    <s v="GUB528C"/>
    <s v="NORIEGA PEREZ CLAUDIA JAZHEL"/>
    <s v="AVANZA"/>
    <x v="0"/>
    <d v="1899-12-30T09:15:00"/>
    <d v="1899-12-30T12:00:00"/>
    <s v="AC"/>
    <n v="2020"/>
  </r>
  <r>
    <x v="60"/>
    <x v="1"/>
    <m/>
    <n v="3260"/>
    <n v="112738"/>
    <s v="I"/>
    <s v="S20"/>
    <m/>
    <s v="MS068030"/>
    <s v="GND242E"/>
    <s v="NOLASCO CARRANCO JOSE RAMIRO"/>
    <s v="HIGHLANDER"/>
    <x v="1"/>
    <d v="1899-12-30T10:00:00"/>
    <d v="1899-12-30T14:00:00"/>
    <s v="AC"/>
    <n v="2021"/>
  </r>
  <r>
    <x v="60"/>
    <x v="2"/>
    <m/>
    <n v="3260"/>
    <n v="112640"/>
    <s v="J"/>
    <s v="S20"/>
    <s v="EXPRESS"/>
    <s v="NU065853"/>
    <s v="68L825"/>
    <s v="GUZMAN VILLANUEVA J. REFUGIO"/>
    <s v="RAV4 HV"/>
    <x v="1"/>
    <d v="1899-12-30T08:45:00"/>
    <d v="1899-12-30T11:30:00"/>
    <s v="OMRG"/>
    <n v="2022"/>
  </r>
  <r>
    <x v="60"/>
    <x v="3"/>
    <m/>
    <n v="3260"/>
    <n v="112593"/>
    <s v="M"/>
    <s v="S60"/>
    <s v="EXPRESS"/>
    <s v="J1095592"/>
    <s v="GHX054C"/>
    <s v="GRUPO LA SIESTA DIVERSIONES Y SERVICIOS S"/>
    <s v="YARIS"/>
    <x v="1"/>
    <d v="1899-12-30T09:35:00"/>
    <d v="1899-12-30T11:00:00"/>
    <s v="OMRG"/>
    <n v="2018"/>
  </r>
  <r>
    <x v="60"/>
    <x v="3"/>
    <m/>
    <n v="6599"/>
    <n v="112700"/>
    <s v="M"/>
    <s v="S80"/>
    <s v="EXPRESS"/>
    <s v="KU739813"/>
    <s v="GMA616C"/>
    <s v="ARAIZA TIERRABLANCA FABIOLA"/>
    <s v="CAMRY"/>
    <x v="0"/>
    <d v="1899-12-30T09:55:00"/>
    <d v="1899-12-30T13:00:00"/>
    <s v="OMRG"/>
    <n v="2019"/>
  </r>
  <r>
    <x v="60"/>
    <x v="3"/>
    <m/>
    <n v="5140"/>
    <n v="112703"/>
    <s v="M"/>
    <s v="S100"/>
    <m/>
    <s v="L1635467"/>
    <s v="13F377"/>
    <s v="YINSHAN SA DE CV"/>
    <s v="PRIUS C"/>
    <x v="2"/>
    <d v="1899-12-30T09:30:00"/>
    <d v="1899-12-30T14:00:00"/>
    <s v="CAAA"/>
    <n v="2020"/>
  </r>
  <r>
    <x v="60"/>
    <x v="5"/>
    <m/>
    <n v="7549"/>
    <n v="112545"/>
    <s v="K"/>
    <s v="S80 / A Y B"/>
    <s v="EXPRESS"/>
    <s v="K1627402"/>
    <s v="65L871"/>
    <s v="VALVIDIA MANCERA ROCIO"/>
    <s v="PRIUS C"/>
    <x v="1"/>
    <d v="1899-12-30T10:30:00"/>
    <d v="1899-12-30T14:00:00"/>
    <s v="OMRG / CAAA"/>
    <n v="2019"/>
  </r>
  <r>
    <x v="60"/>
    <x v="6"/>
    <m/>
    <n v="6599"/>
    <n v="112667"/>
    <s v="I"/>
    <s v="S80"/>
    <m/>
    <s v="LU866688"/>
    <s v="GWF989C"/>
    <s v="MC HENRY DENNIS MICHAEL"/>
    <s v="CAMRY"/>
    <x v="1"/>
    <d v="1899-12-30T11:00:00"/>
    <d v="1899-12-30T17:00:00"/>
    <s v="AC"/>
    <n v="2020"/>
  </r>
  <r>
    <x v="60"/>
    <x v="6"/>
    <m/>
    <n v="2849"/>
    <n v="112757"/>
    <s v="K"/>
    <s v="S30 / A Y B"/>
    <m/>
    <s v="M1215917"/>
    <s v="GKW255E"/>
    <s v="BARRERA CHACON MANUEL DE JESUS"/>
    <s v="YARIS"/>
    <x v="2"/>
    <d v="1899-12-30T12:00:00"/>
    <d v="1899-12-30T17:00:00"/>
    <s v="FTP / CAAA"/>
    <n v="2021"/>
  </r>
  <r>
    <x v="60"/>
    <x v="10"/>
    <m/>
    <n v="6599"/>
    <n v="112716"/>
    <s v="J"/>
    <s v="S80 (UNIDAD DE CECILIA LEAL)"/>
    <s v="EXPRESS / REC. A DOMICILIO"/>
    <s v="KD045270"/>
    <s v="UPH030B"/>
    <s v="RUIZ MENDOZA SALVADOR ALEJANDRO"/>
    <s v="RAV419-"/>
    <x v="1"/>
    <d v="1899-12-30T11:15:00"/>
    <d v="1899-12-30T16:00:00"/>
    <s v="OMRG"/>
    <n v="2019"/>
  </r>
  <r>
    <x v="60"/>
    <x v="11"/>
    <m/>
    <n v="6599"/>
    <n v="112728"/>
    <s v="M"/>
    <s v="S80"/>
    <s v="EXPRESS"/>
    <s v="N3156211"/>
    <s v="69L347"/>
    <s v="IRINEO CRUZ VICTORIA ELENA"/>
    <s v="PRIUS"/>
    <x v="2"/>
    <d v="1899-12-30T12:15:00"/>
    <d v="1899-12-30T17:00:00"/>
    <s v="OMRG"/>
    <n v="2022"/>
  </r>
  <r>
    <x v="60"/>
    <x v="11"/>
    <m/>
    <n v="3260"/>
    <n v="112729"/>
    <s v="M"/>
    <s v="S180"/>
    <s v="EXPRESS"/>
    <s v="EW088504"/>
    <s v="GTN329C"/>
    <s v="INTAGRI S.C."/>
    <s v="RAV4"/>
    <x v="1"/>
    <d v="1899-12-30T16:00:00"/>
    <d v="1899-12-30T18:00:00"/>
    <s v="OMRG"/>
    <n v="2014"/>
  </r>
  <r>
    <x v="60"/>
    <x v="12"/>
    <m/>
    <n v="1899"/>
    <n v="112653"/>
    <s v="I"/>
    <s v="S170"/>
    <m/>
    <s v="J1610523"/>
    <s v="NFT8801"/>
    <s v="FARMACIAS G Y G SA DE CV"/>
    <s v="PRIUS C"/>
    <x v="0"/>
    <d v="1899-12-30T12:30:00"/>
    <d v="1899-12-30T17:00:00"/>
    <s v="AC"/>
    <n v="2018"/>
  </r>
  <r>
    <x v="60"/>
    <x v="12"/>
    <m/>
    <n v="835.2"/>
    <n v="112680"/>
    <s v="K"/>
    <s v="DIAG. BATERIA NO FUNCIONA CORRECTAMENTE"/>
    <m/>
    <s v="L1185389"/>
    <s v="GPB638B"/>
    <s v="EMBASER S DE RL DE CV"/>
    <s v="YARIS"/>
    <x v="2"/>
    <d v="1899-12-30T12:45:00"/>
    <s v="DIAG"/>
    <s v="FTP / JOAM"/>
    <n v="2020"/>
  </r>
  <r>
    <x v="60"/>
    <x v="12"/>
    <m/>
    <n v="0"/>
    <n v="112731"/>
    <s v="M"/>
    <s v="DPOK: INST. CILINDRO DE PTA DELANTERA IZQ Y CODIFICACIÓN"/>
    <m/>
    <s v="L1638619"/>
    <s v="NVB1697"/>
    <s v="PRAXAIR MEXICO S DE RL DE CV"/>
    <s v="PRIUS C"/>
    <x v="1"/>
    <d v="1899-12-30T12:30:00"/>
    <d v="1899-12-30T17:00:00"/>
    <s v="CAAA"/>
    <n v="2020"/>
  </r>
  <r>
    <x v="60"/>
    <x v="15"/>
    <m/>
    <n v="5140"/>
    <n v="112735"/>
    <s v="J"/>
    <s v="S100"/>
    <s v="EXPRESS"/>
    <s v="LP066262"/>
    <s v="GWF913C"/>
    <s v="VAZQUEZ GOMEZ GABRIELA"/>
    <s v="COROLLA"/>
    <x v="2"/>
    <d v="1899-12-30T12:45:00"/>
    <d v="1899-12-30T17:00:00"/>
    <s v="OMRG"/>
    <n v="2020"/>
  </r>
  <r>
    <x v="60"/>
    <x v="15"/>
    <m/>
    <n v="2849"/>
    <n v="112741"/>
    <s v="K"/>
    <s v="S70 / A Y B"/>
    <s v="EXPRESS"/>
    <s v="L6002458"/>
    <s v="82RB6U"/>
    <s v="JALEC TIRISTARAN SA DE CV"/>
    <s v="HIACE"/>
    <x v="1"/>
    <d v="1899-12-30T13:45:00"/>
    <d v="1899-12-30T18:00:00"/>
    <s v="OMRG / CAAA"/>
    <n v="2020"/>
  </r>
  <r>
    <x v="60"/>
    <x v="15"/>
    <m/>
    <n v="5330"/>
    <n v="112748"/>
    <s v="M"/>
    <s v="S40"/>
    <s v="EXPRESS"/>
    <s v="MP204998"/>
    <s v="GHV158E"/>
    <s v="PEREZ MOLINA KEIKO MARISOL"/>
    <s v="COROLLA"/>
    <x v="0"/>
    <d v="1899-12-30T14:00:00"/>
    <d v="1899-12-30T18:00:00"/>
    <s v="OMRG"/>
    <n v="2021"/>
  </r>
  <r>
    <x v="60"/>
    <x v="7"/>
    <m/>
    <n v="1899"/>
    <n v="112747"/>
    <s v="J"/>
    <s v="S50"/>
    <s v="EXPRESS"/>
    <s v="NJ037030"/>
    <s v="67L436"/>
    <s v="ARIAS GONZALEZ ABIGAIL ARISBETH"/>
    <s v="COROLLA HV"/>
    <x v="0"/>
    <d v="1899-12-30T14:00:00"/>
    <d v="1899-12-30T18:00:00"/>
    <s v="AC"/>
    <n v="2022"/>
  </r>
  <r>
    <x v="60"/>
    <x v="7"/>
    <m/>
    <n v="1899"/>
    <n v="112755"/>
    <s v="M"/>
    <s v="S50"/>
    <s v="EXPRESS"/>
    <s v="L3125162"/>
    <s v="66L539"/>
    <s v="TORRES GARNICA CAROLINA"/>
    <s v="PRIUS16-"/>
    <x v="1"/>
    <d v="1899-12-30T14:40:00"/>
    <d v="1899-12-30T18:00:00"/>
    <s v="OMRG"/>
    <n v="2020"/>
  </r>
  <r>
    <x v="60"/>
    <x v="19"/>
    <m/>
    <n v="1899"/>
    <n v="112746"/>
    <s v="M"/>
    <s v="S50"/>
    <m/>
    <s v="LS043016"/>
    <s v="GUY431C"/>
    <s v="PROCESOS METALMECANICOS DEL BAJIO SA DE C"/>
    <s v="SIENNA"/>
    <x v="0"/>
    <d v="1899-12-30T14:45:00"/>
    <d v="1899-12-30T17:00:00"/>
    <s v="AC"/>
    <n v="2020"/>
  </r>
  <r>
    <x v="60"/>
    <x v="20"/>
    <m/>
    <n v="1899"/>
    <n v="112780"/>
    <s v="M"/>
    <s v="S30"/>
    <s v="EXPRESS"/>
    <s v="N6004577"/>
    <s v="GLU955E"/>
    <s v="AGRONUTRIENTES Y SEMILLAS DEL BAJIO SA DE"/>
    <s v="HIACE"/>
    <x v="0"/>
    <d v="1899-12-30T17:00:00"/>
    <d v="1899-12-30T18:00:00"/>
    <s v="OMRG"/>
    <n v="2022"/>
  </r>
  <r>
    <x v="60"/>
    <x v="13"/>
    <m/>
    <n v="835.2"/>
    <n v="112708"/>
    <s v="K"/>
    <s v="DIAG. UNIDAD VIBRA CUANDO SE ENCIENDE EL ACC"/>
    <m/>
    <s v="6S491979"/>
    <s v="GYB769D"/>
    <s v="SANCHEZ HERNANDEZ REGULO"/>
    <s v="SIENNA"/>
    <x v="2"/>
    <d v="1899-12-30T15:00:00"/>
    <s v="DIAG"/>
    <s v="GALC / JOAM"/>
    <n v="2006"/>
  </r>
  <r>
    <x v="60"/>
    <x v="13"/>
    <m/>
    <n v="5330"/>
    <n v="112759"/>
    <s v="M"/>
    <s v="S40"/>
    <s v="SERV. MOVIL"/>
    <s v="MS079424"/>
    <s v="G42BHT"/>
    <s v="TOYOTA MOTOR MANUFACTURING DE GUANAJUATO"/>
    <s v="HIGHLANDER"/>
    <x v="0"/>
    <s v="SERV"/>
    <s v="MOV"/>
    <s v="CEPE"/>
    <n v="2021"/>
  </r>
  <r>
    <x v="60"/>
    <x v="25"/>
    <m/>
    <n v="1899"/>
    <n v="112760"/>
    <s v="M"/>
    <s v="S50"/>
    <s v="SERV. MOVIL"/>
    <s v="MW130117"/>
    <s v="F33BHG"/>
    <s v="TOYOTA MOTOR MANUFACTURING DE GUANAJUATO"/>
    <s v="RAV419-"/>
    <x v="0"/>
    <s v="SERV"/>
    <s v="MOV"/>
    <s v="CEPE"/>
    <n v="2021"/>
  </r>
  <r>
    <x v="60"/>
    <x v="21"/>
    <m/>
    <n v="835.2"/>
    <n v="112719"/>
    <s v="M"/>
    <s v="DIAG. PUERTA LATERAL NO CIERRA CORRECTAMENTE"/>
    <m/>
    <s v="ES437773"/>
    <s v="GTM566D"/>
    <s v="GASOLINERA SERVICIO  EL CARMEN SA DE CV"/>
    <s v="SIENNA"/>
    <x v="1"/>
    <d v="1899-12-30T15:45:00"/>
    <s v="DIAG"/>
    <s v="FTP / JOAM"/>
    <n v="2014"/>
  </r>
  <r>
    <x v="60"/>
    <x v="21"/>
    <m/>
    <n v="1899"/>
    <n v="112727"/>
    <s v="M"/>
    <s v="S90"/>
    <m/>
    <s v="HS865290"/>
    <s v="GVP847B"/>
    <s v="GARCIA CORONA MARTHA ELISABET"/>
    <s v="SIENNA"/>
    <x v="2"/>
    <d v="1899-12-30T15:30:00"/>
    <d v="1899-12-30T18:00:00"/>
    <s v="AC"/>
    <n v="2017"/>
  </r>
  <r>
    <x v="60"/>
    <x v="21"/>
    <m/>
    <n v="3260"/>
    <n v="112761"/>
    <s v="I"/>
    <s v="S60"/>
    <s v="SERV. MOVIL"/>
    <s v="MS041087"/>
    <s v="27F823"/>
    <s v="TOYOTA MOTOR MANUFACTURING DE GUANAJUATO"/>
    <s v="SIENNA HV"/>
    <x v="0"/>
    <s v="SERV"/>
    <s v="MOV"/>
    <s v="CEPE"/>
    <n v="2021"/>
  </r>
  <r>
    <x v="60"/>
    <x v="32"/>
    <m/>
    <n v="6599"/>
    <n v="112763"/>
    <s v="I"/>
    <s v="S80"/>
    <s v="SERV. MOVIL"/>
    <s v="KD025924"/>
    <s v="W65BDM"/>
    <s v="TOYOTA MOTOR MANUFACTURING DE GUANAJUATO"/>
    <s v="RAV4"/>
    <x v="0"/>
    <s v="SERV"/>
    <s v="MOV"/>
    <s v="CEPE"/>
    <n v="2019"/>
  </r>
  <r>
    <x v="60"/>
    <x v="29"/>
    <m/>
    <n v="5330"/>
    <n v="112739"/>
    <s v="K"/>
    <s v="S40"/>
    <s v="EXPRESS"/>
    <s v="JP757439"/>
    <s v="G000000"/>
    <s v="MEDINA RAYON LUISA FERNANDA"/>
    <s v="COROLLA"/>
    <x v="2"/>
    <d v="1899-12-30T16:20:00"/>
    <d v="1899-12-30T18:00:00"/>
    <s v="OMRG"/>
    <n v="2018"/>
  </r>
  <r>
    <x v="60"/>
    <x v="29"/>
    <m/>
    <n v="5330"/>
    <n v="112769"/>
    <s v="I"/>
    <s v="S40"/>
    <s v="SERV. MOVIL"/>
    <s v="MW170054"/>
    <s v="U80BJF"/>
    <s v="TOYOTA MOTOR MANUFACTURING DE GUANAJUATO"/>
    <s v="RAV419-"/>
    <x v="0"/>
    <s v="SERV"/>
    <s v="MOV"/>
    <s v="CEPE"/>
    <n v="2021"/>
  </r>
  <r>
    <x v="60"/>
    <x v="29"/>
    <m/>
    <n v="1899"/>
    <n v="112774"/>
    <s v="J"/>
    <s v="S90"/>
    <m/>
    <s v="K0186592"/>
    <s v="PF18011"/>
    <s v="LOMELI DIAZ ANGEL"/>
    <s v="HILUX"/>
    <x v="1"/>
    <d v="1899-12-30T16:00:00"/>
    <d v="1899-12-30T18:00:00"/>
    <s v="AC"/>
    <n v="2019"/>
  </r>
  <r>
    <x v="60"/>
    <x v="30"/>
    <m/>
    <n v="3260"/>
    <n v="112768"/>
    <s v="M"/>
    <s v="S60"/>
    <s v="SERV. MOVIL"/>
    <s v="KS998024"/>
    <s v="W42BBF"/>
    <s v="TOYOTA MOTOR MANUFACTURING DE GUANAJUATO"/>
    <s v="SIENNA"/>
    <x v="0"/>
    <s v="SERV"/>
    <s v="MOV"/>
    <s v="CEPE"/>
    <n v="2019"/>
  </r>
  <r>
    <x v="61"/>
    <x v="17"/>
    <m/>
    <n v="1899"/>
    <n v="112797"/>
    <s v="I"/>
    <s v="S250 (RECIBE SUSI)"/>
    <m/>
    <s v="E0261198"/>
    <s v="GE7763B"/>
    <s v="GUTIERREZ HERNANDEZ JOSE JESUS"/>
    <s v="HILUX"/>
    <x v="0"/>
    <d v="1899-12-30T08:00:00"/>
    <d v="1899-12-30T11:00:00"/>
    <s v="CAAA"/>
    <n v="2014"/>
  </r>
  <r>
    <x v="61"/>
    <x v="0"/>
    <m/>
    <n v="1614.15"/>
    <n v="112765"/>
    <s v="K"/>
    <s v="S30 (EMPLEADO TOYOTA)"/>
    <m/>
    <s v="NJ043756"/>
    <s v="67L988"/>
    <s v="YERENA LATORRE FRANCISCO JAVIER"/>
    <s v="COROLLA HV"/>
    <x v="2"/>
    <d v="1899-12-30T08:45:00"/>
    <d v="1899-12-30T11:00:00"/>
    <s v="CAAA"/>
    <n v="2022"/>
  </r>
  <r>
    <x v="61"/>
    <x v="0"/>
    <m/>
    <n v="1899"/>
    <n v="112818"/>
    <s v="M"/>
    <s v="S50"/>
    <s v="EXPRESS"/>
    <s v="LS043016"/>
    <s v="GUY431C"/>
    <s v="PROCESOS METALMECANICOS DEL BAJIO SA DE C"/>
    <s v="SIENNA"/>
    <x v="1"/>
    <d v="1899-12-30T08:30:00"/>
    <d v="1899-12-30T11:00:00"/>
    <s v="OMRG"/>
    <n v="2020"/>
  </r>
  <r>
    <x v="61"/>
    <x v="1"/>
    <m/>
    <n v="5330"/>
    <n v="112776"/>
    <s v="J"/>
    <s v="S120"/>
    <m/>
    <s v="ES496131"/>
    <s v="GHX798C"/>
    <s v="TRAPOTEX S.A. DE C.V."/>
    <s v="SIENNA"/>
    <x v="0"/>
    <d v="1899-12-30T08:30:00"/>
    <d v="1899-12-30T12:00:00"/>
    <s v="GALC"/>
    <n v="2014"/>
  </r>
  <r>
    <x v="61"/>
    <x v="2"/>
    <m/>
    <n v="3852"/>
    <n v="112702"/>
    <s v="J"/>
    <s v="INST. BALATAS DELANTERAS / PURGADO DE FRENOS"/>
    <m/>
    <s v="M1211822"/>
    <s v="GHE213D"/>
    <s v="LOZADA RAMIREZ FRANCISCO JAVIER"/>
    <s v="YARIS"/>
    <x v="2"/>
    <d v="1899-12-30T09:15:00"/>
    <d v="1899-12-30T14:00:00"/>
    <s v="AC"/>
    <n v="2021"/>
  </r>
  <r>
    <x v="61"/>
    <x v="8"/>
    <m/>
    <n v="1899"/>
    <n v="112756"/>
    <s v="M"/>
    <s v="S10"/>
    <m/>
    <s v="P1421093"/>
    <s v="GV4392C"/>
    <s v="ARVIZU MANCERA MA. TERESA DEL ROSARIO"/>
    <s v="HILUX"/>
    <x v="1"/>
    <d v="1899-12-30T09:30:00"/>
    <d v="1899-12-30T12:00:00"/>
    <s v="CAAA"/>
    <n v="2023"/>
  </r>
  <r>
    <x v="61"/>
    <x v="8"/>
    <m/>
    <n v="5140"/>
    <n v="112794"/>
    <s v="M"/>
    <s v="S100"/>
    <m/>
    <s v="L0002184"/>
    <s v="GN9723C"/>
    <s v="PROYECTOS IEM S DE RL DE CV"/>
    <s v="HILUX"/>
    <x v="2"/>
    <d v="1899-12-30T10:45:00"/>
    <d v="1899-12-30T14:00:00"/>
    <s v="AC"/>
    <n v="2020"/>
  </r>
  <r>
    <x v="61"/>
    <x v="3"/>
    <m/>
    <n v="7549"/>
    <n v="112626"/>
    <s v="K"/>
    <s v="S80 / A Y B"/>
    <s v="EXPRESS"/>
    <s v="MP198877"/>
    <s v="GXL881D"/>
    <s v="LOPEZ RAMIREZ JALIL"/>
    <s v="COROLLA"/>
    <x v="2"/>
    <d v="1899-12-30T09:15:00"/>
    <d v="1899-12-30T12:30:00"/>
    <s v="OMRG / CAAA"/>
    <n v="2021"/>
  </r>
  <r>
    <x v="61"/>
    <x v="3"/>
    <m/>
    <n v="7002"/>
    <n v="112670"/>
    <s v="K"/>
    <s v="S40 / DIAG. EN ACC POR MAL OLOR / DIAG. VIBRACIÓN EN VOLANTE"/>
    <s v="EXPRESS"/>
    <s v="MU556709"/>
    <s v="67L351"/>
    <s v="YINSHAN SA DE CV"/>
    <s v="CAMRY HV"/>
    <x v="1"/>
    <d v="1899-12-30T10:00:00"/>
    <s v="DIAG"/>
    <s v="FTP / JOAM / OMRG"/>
    <n v="2021"/>
  </r>
  <r>
    <x v="61"/>
    <x v="3"/>
    <m/>
    <n v="1899"/>
    <n v="112793"/>
    <s v="K"/>
    <s v="S30"/>
    <m/>
    <s v="MW168947"/>
    <s v="GYX703D"/>
    <s v="VERA LEON ANA STEFANY"/>
    <s v="RAV419-"/>
    <x v="0"/>
    <d v="1899-12-30T10:15:00"/>
    <d v="1899-12-30T14:00:00"/>
    <s v="GALC"/>
    <n v="2021"/>
  </r>
  <r>
    <x v="61"/>
    <x v="4"/>
    <m/>
    <n v="6599"/>
    <n v="112701"/>
    <s v="J"/>
    <s v="S80"/>
    <s v="EXPRESS"/>
    <s v="GW538685"/>
    <s v="GGA004E"/>
    <s v="MANRIQUEZ DIAZ ALVARO"/>
    <s v="RAV4"/>
    <x v="0"/>
    <d v="1899-12-30T10:00:00"/>
    <d v="1899-12-30T14:00:00"/>
    <s v="OMRG"/>
    <n v="2016"/>
  </r>
  <r>
    <x v="61"/>
    <x v="4"/>
    <m/>
    <n v="0"/>
    <n v="112715"/>
    <s v="I"/>
    <s v="INST. 20TA03"/>
    <s v="CAMPAÑA"/>
    <s v="DC974614"/>
    <s v="GTF3469"/>
    <s v="OREA HERNANDEZ SERGIO ANTONIO"/>
    <s v="COROLLA"/>
    <x v="2"/>
    <d v="1899-12-30T11:30:00"/>
    <d v="1899-12-30T15:00:00"/>
    <s v="GALC"/>
    <n v="2013"/>
  </r>
  <r>
    <x v="61"/>
    <x v="4"/>
    <m/>
    <n v="1899"/>
    <n v="112725"/>
    <s v="M"/>
    <s v="S50"/>
    <s v="EXPRESS"/>
    <s v="M1146863"/>
    <s v="UMS669E"/>
    <s v="YINSHAN SA DE CV"/>
    <s v="PRIUS16-"/>
    <x v="1"/>
    <d v="1899-12-30T11:00:00"/>
    <d v="1899-12-30T14:00:00"/>
    <s v="OMRG"/>
    <n v="2021"/>
  </r>
  <r>
    <x v="61"/>
    <x v="14"/>
    <m/>
    <n v="835"/>
    <n v="112699"/>
    <s v="J"/>
    <s v="DIAG. RUIDO EN AC"/>
    <m/>
    <s v="9U349509"/>
    <s v="GMD088D"/>
    <s v="GUADIANA PANTOJA MA. SOCORRO"/>
    <s v="CAMRY"/>
    <x v="0"/>
    <d v="1899-12-30T12:00:00"/>
    <s v="DIAG"/>
    <s v="FTP / JOAM"/>
    <n v="2009"/>
  </r>
  <r>
    <x v="61"/>
    <x v="5"/>
    <m/>
    <n v="3260"/>
    <n v="112377"/>
    <s v="J"/>
    <s v="S60"/>
    <s v="MOVIL SMA"/>
    <s v="L3110237"/>
    <s v="ULG634E"/>
    <s v="MIRANDA VALENZUELA ALMA RUTH"/>
    <s v="PRIUS16-"/>
    <x v="0"/>
    <s v="MOV"/>
    <s v="SMA"/>
    <s v="CEPE"/>
    <n v="2020"/>
  </r>
  <r>
    <x v="61"/>
    <x v="5"/>
    <m/>
    <n v="6090"/>
    <n v="112398"/>
    <s v="M"/>
    <s v="S100 / A Y B"/>
    <m/>
    <s v="HU657708"/>
    <s v="SP"/>
    <s v="TERRONES PEREDO MONICA"/>
    <s v="CAMRY"/>
    <x v="1"/>
    <d v="1899-12-30T11:00:00"/>
    <d v="1899-12-30T14:00:00"/>
    <s v="CAAA"/>
    <n v="2017"/>
  </r>
  <r>
    <x v="61"/>
    <x v="5"/>
    <m/>
    <n v="3260"/>
    <n v="112790"/>
    <s v="K"/>
    <s v="S20"/>
    <m/>
    <s v="N1323157"/>
    <s v="GS5075C"/>
    <s v="LOR CONSULTORES Y CONSTRUCTORES SA DE CV"/>
    <s v="HILUX"/>
    <x v="2"/>
    <d v="1899-12-30T11:00:00"/>
    <d v="1899-12-30T14:00:00"/>
    <s v="GALC"/>
    <n v="2022"/>
  </r>
  <r>
    <x v="61"/>
    <x v="26"/>
    <m/>
    <n v="6599"/>
    <n v="112767"/>
    <s v="J"/>
    <s v="S80"/>
    <s v="MOVIL SMA"/>
    <s v="KJ007386"/>
    <s v="GMJ489E"/>
    <s v="LOPEZ CERVANTES NORMA ARACELI"/>
    <s v="RAV419-"/>
    <x v="0"/>
    <s v="MOV"/>
    <s v="SMA"/>
    <s v="CEPE"/>
    <n v="2019"/>
  </r>
  <r>
    <x v="61"/>
    <x v="6"/>
    <m/>
    <n v="1899"/>
    <n v="112717"/>
    <s v="I"/>
    <s v="S90"/>
    <s v="MOVIL SMA"/>
    <s v="MK012968"/>
    <s v="PEF2963"/>
    <s v="RAMIREZ AVALOS HUMBERTO FAVIO"/>
    <s v="AVANZA"/>
    <x v="0"/>
    <s v="MOV"/>
    <s v="SMA"/>
    <s v="CEPE"/>
    <n v="2021"/>
  </r>
  <r>
    <x v="61"/>
    <x v="6"/>
    <m/>
    <n v="6599"/>
    <n v="112722"/>
    <s v="M"/>
    <s v="S80"/>
    <s v="EXPRESS"/>
    <s v="H3044828"/>
    <s v="UKY291G"/>
    <s v="DOLORES MIJANGOS MIGUEL ANGEL"/>
    <s v="PRIUS16-"/>
    <x v="1"/>
    <d v="1899-12-30T11:45:00"/>
    <d v="1899-12-30T15:00:00"/>
    <s v="OMRG"/>
    <n v="2017"/>
  </r>
  <r>
    <x v="61"/>
    <x v="6"/>
    <m/>
    <n v="0"/>
    <n v="112726"/>
    <s v="M"/>
    <s v="DPOK: REEMP. BALATAS TRASERAS Y DELANTERAS / REEMP. BANDA ACC / FILTRO AIRE MOTOR / PURGADO DE FRENOS"/>
    <m/>
    <s v="EP050048"/>
    <s v="GWA608B"/>
    <s v="GOMEZ DURAN VERONICA DEL CARMEN"/>
    <s v="COROLLA"/>
    <x v="2"/>
    <d v="1899-12-30T11:45:00"/>
    <d v="1899-12-30T17:00:00"/>
    <s v="AC"/>
    <n v="2014"/>
  </r>
  <r>
    <x v="61"/>
    <x v="31"/>
    <m/>
    <n v="6599"/>
    <n v="112805"/>
    <s v="K"/>
    <s v="S80"/>
    <s v="MOVIL SMA"/>
    <s v="KR071419"/>
    <s v="GGN490C"/>
    <s v="ZARAGOZA MARTINEZ JOSE ALEJANDRO"/>
    <s v="CHR"/>
    <x v="0"/>
    <s v="MOV"/>
    <s v="SMA"/>
    <s v="CEPE"/>
    <n v="2019"/>
  </r>
  <r>
    <x v="61"/>
    <x v="10"/>
    <m/>
    <n v="2849"/>
    <n v="112734"/>
    <s v="M"/>
    <s v="S30 / A Y B"/>
    <s v="EXPRESS"/>
    <s v="KR071279"/>
    <s v="UMM363H"/>
    <s v="ATSHUSHI KOBORI"/>
    <s v="CHR"/>
    <x v="1"/>
    <d v="1899-12-30T11:15:00"/>
    <d v="1899-12-30T14:00:00"/>
    <s v="OMRG / CAAA"/>
    <n v="2019"/>
  </r>
  <r>
    <x v="61"/>
    <x v="10"/>
    <m/>
    <n v="6599"/>
    <n v="112749"/>
    <s v="K"/>
    <s v="S80"/>
    <s v="EXPRESS"/>
    <s v="LJ026831"/>
    <s v="65L676"/>
    <s v="LOPEZ MACIEL ENRIQUE"/>
    <s v="RAV4 HV"/>
    <x v="2"/>
    <d v="1899-12-30T11:30:00"/>
    <d v="1899-12-30T16:00:00"/>
    <s v="OMRG"/>
    <n v="2020"/>
  </r>
  <r>
    <x v="61"/>
    <x v="10"/>
    <m/>
    <n v="836"/>
    <n v="112802"/>
    <s v="K"/>
    <s v="INST. FILTRO DIESEL"/>
    <s v="MOVIL SMA"/>
    <s v="N4003573"/>
    <s v="SP"/>
    <s v="COMERCIALIZADORA AGROSAG BAJA"/>
    <s v="HILUX"/>
    <x v="0"/>
    <s v="MOV"/>
    <s v="SMA"/>
    <s v="CEPE"/>
    <n v="2022"/>
  </r>
  <r>
    <x v="61"/>
    <x v="11"/>
    <m/>
    <n v="3260"/>
    <n v="112762"/>
    <s v="K"/>
    <s v="S60"/>
    <s v="MOVIL SMA"/>
    <s v="KJ016583"/>
    <s v="SP"/>
    <s v="PONER JENNIFER MIRIAM"/>
    <s v="RAV4"/>
    <x v="0"/>
    <s v="MOV"/>
    <s v="SMA"/>
    <s v="CEPE"/>
    <n v="2019"/>
  </r>
  <r>
    <x v="61"/>
    <x v="15"/>
    <m/>
    <n v="3260"/>
    <n v="112775"/>
    <s v="J"/>
    <s v="S60"/>
    <s v="EXPRESS"/>
    <s v="LU924876"/>
    <s v="GHU321E"/>
    <s v="TRANSPORTES  GOMHER SA DE CV"/>
    <s v="CAMRY"/>
    <x v="0"/>
    <d v="1899-12-30T13:00:00"/>
    <d v="1899-12-30T17:00:00"/>
    <s v="OMRG"/>
    <n v="2020"/>
  </r>
  <r>
    <x v="61"/>
    <x v="15"/>
    <m/>
    <n v="3260"/>
    <n v="112796"/>
    <s v="M"/>
    <s v="S60"/>
    <m/>
    <s v="K1177109"/>
    <s v="GSV499C"/>
    <s v="MAULEON GOMEZ MARIA SANDRA"/>
    <s v="YARIS"/>
    <x v="1"/>
    <d v="1899-12-30T14:00:00"/>
    <d v="1899-12-30T17:00:00"/>
    <s v="GALC"/>
    <n v="2019"/>
  </r>
  <r>
    <x v="61"/>
    <x v="7"/>
    <m/>
    <n v="5330"/>
    <n v="112811"/>
    <s v="M"/>
    <s v="S120"/>
    <m/>
    <s v="K3901221"/>
    <s v="SX0239C"/>
    <s v="ARISTA LOGISTICS SA DE CV"/>
    <s v="HILUXD"/>
    <x v="0"/>
    <d v="1899-12-30T15:45:00"/>
    <d v="1899-12-30T18:00:00"/>
    <s v="AC"/>
    <n v="2019"/>
  </r>
  <r>
    <x v="61"/>
    <x v="22"/>
    <m/>
    <n v="5330"/>
    <n v="112812"/>
    <s v="M"/>
    <s v="S120"/>
    <s v="EXPRESS"/>
    <s v="H1396052"/>
    <s v="ST8916B"/>
    <s v="ARISTA LOGISTICS SA DE CV"/>
    <s v="HILUX"/>
    <x v="0"/>
    <d v="1899-12-30T16:20:00"/>
    <d v="1899-12-30T18:00:00"/>
    <m/>
    <n v="2017"/>
  </r>
  <r>
    <x v="61"/>
    <x v="19"/>
    <m/>
    <n v="5330"/>
    <n v="112781"/>
    <s v="J"/>
    <s v="S40"/>
    <s v="EXPRESS"/>
    <s v="N0427866"/>
    <s v="GT1670C"/>
    <s v="AGROSERVICIOS NIETO"/>
    <s v="HILUX"/>
    <x v="0"/>
    <d v="1899-12-30T14:00:00"/>
    <d v="1899-12-30T17:00:00"/>
    <s v="OMRG"/>
    <n v="2022"/>
  </r>
  <r>
    <x v="61"/>
    <x v="13"/>
    <m/>
    <n v="1670.4"/>
    <n v="112742"/>
    <s v="J"/>
    <s v="DIAG. RUIDO EN UNIDAD DESPUÉS DE REALIZAR SU SERV. / DIAG. TESTIGO ENCENDIDO (SENSOR DE PRESIÓN DE LLANTA)"/>
    <m/>
    <s v="H3566317"/>
    <s v="GSM762C"/>
    <s v="ESPINOSA INGENIEROS CONSTRUCTORES SA DE"/>
    <s v="PRIUS16-"/>
    <x v="2"/>
    <d v="1899-12-30T15:00:00"/>
    <s v="DIAG"/>
    <s v="GALC / JOAM"/>
    <n v="2017"/>
  </r>
  <r>
    <x v="61"/>
    <x v="21"/>
    <m/>
    <n v="1899"/>
    <n v="112745"/>
    <s v="J"/>
    <s v="S50"/>
    <m/>
    <s v="LU344794"/>
    <s v="GKX103C"/>
    <s v="FRIAS PIÑA EVANGELINA"/>
    <s v="CAMRY"/>
    <x v="2"/>
    <d v="1899-12-30T15:15:00"/>
    <d v="1899-12-30T18:00:00"/>
    <s v="CAAA"/>
    <n v="2020"/>
  </r>
  <r>
    <x v="61"/>
    <x v="21"/>
    <m/>
    <n v="835.2"/>
    <n v="112807"/>
    <s v="I"/>
    <s v="DIAG. PANTALLA DE TRABA AL CAMBIAR MÚSICA Y DEFENSA CAÍDA"/>
    <m/>
    <s v="PJ066493"/>
    <s v="SP"/>
    <s v="GARCIA ALVAREZ EVA MARIA"/>
    <s v="RAIZE"/>
    <x v="1"/>
    <d v="1899-12-30T15:15:00"/>
    <s v="DIAG"/>
    <s v="GALC / JOAM"/>
    <n v="2023"/>
  </r>
  <r>
    <x v="61"/>
    <x v="29"/>
    <m/>
    <n v="3260"/>
    <n v="112789"/>
    <s v="J"/>
    <s v="S60"/>
    <s v="EXPRESS"/>
    <s v="LJ025318"/>
    <s v="64L486"/>
    <s v="TINAJERO RAMIREZ LAURA GUADALUPE"/>
    <s v="COROLLA HV"/>
    <x v="2"/>
    <d v="1899-12-30T16:00:00"/>
    <d v="1899-12-30T18:00:00"/>
    <s v="OMRG"/>
    <n v="2020"/>
  </r>
  <r>
    <x v="61"/>
    <x v="29"/>
    <m/>
    <n v="1899"/>
    <s v="S-141859"/>
    <s v="K"/>
    <s v="S30"/>
    <m/>
    <s v="N0428432"/>
    <s v="GV4647C"/>
    <s v="VALENCIA REYES PEDRO JOSE"/>
    <s v="HILUX"/>
    <x v="1"/>
    <d v="1899-12-30T16:00:00"/>
    <d v="1899-12-30T18:00:00"/>
    <s v="CAAA"/>
    <n v="2022"/>
  </r>
  <r>
    <x v="61"/>
    <x v="37"/>
    <m/>
    <n v="4094.2"/>
    <n v="112697"/>
    <s v="I"/>
    <s v="CAMBIO DE BALATAS TRASERAS / DIAG. SUSPENSIÓN (CTE. LLEVARÁ SU UNIDAD AL PUNTO DE VENTA DE SMA Y SE ENTREGARÁ EN EL MISMO LUGAR EL JUEVES)"/>
    <s v="REC. A DOMICILIO"/>
    <s v="CW135051"/>
    <s v="GGC094C"/>
    <s v="LEWIS BRIGITTE"/>
    <s v="RAV4"/>
    <x v="1"/>
    <s v="REC "/>
    <s v="DOM"/>
    <s v="FTP / GALC / JOAM"/>
    <n v="2012"/>
  </r>
  <r>
    <x v="62"/>
    <x v="17"/>
    <m/>
    <n v="2849"/>
    <n v="112830"/>
    <s v="I"/>
    <s v="S90 / A Y B"/>
    <s v="EXPRESS"/>
    <s v="HP600763"/>
    <s v="A98AMF"/>
    <s v="RICO SIERRA JUANA MARINA"/>
    <s v="COROLLA"/>
    <x v="2"/>
    <d v="1899-12-30T13:30:00"/>
    <d v="1899-12-30T17:00:00"/>
    <s v="OMRG"/>
    <n v="2017"/>
  </r>
  <r>
    <x v="62"/>
    <x v="0"/>
    <m/>
    <n v="5330"/>
    <n v="112574"/>
    <s v="I"/>
    <s v="S40 / LAVADO INYECTORES"/>
    <m/>
    <s v="GP455202"/>
    <s v="GXF803E"/>
    <s v="PARRA CERVANTES JONATHAN DANIEL"/>
    <s v="COROLLA"/>
    <x v="0"/>
    <d v="1899-12-30T08:30:00"/>
    <d v="1899-12-30T11:00:00"/>
    <s v="CEPE"/>
    <n v="2016"/>
  </r>
  <r>
    <x v="62"/>
    <x v="0"/>
    <m/>
    <n v="1899"/>
    <n v="112814"/>
    <s v="I"/>
    <s v="S470"/>
    <m/>
    <s v="FM187133"/>
    <s v="FZ1702C"/>
    <s v="SUPER GANADERO Y AGRICOLA DE SAN JOS"/>
    <s v="TACOMA"/>
    <x v="1"/>
    <d v="1899-12-30T08:30:00"/>
    <d v="1899-12-30T11:00:00"/>
    <s v="AC"/>
    <n v="2015"/>
  </r>
  <r>
    <x v="62"/>
    <x v="1"/>
    <m/>
    <n v="1899"/>
    <n v="112758"/>
    <s v="M"/>
    <s v="S270"/>
    <s v="EXPRESS"/>
    <s v="8S183064"/>
    <s v="GUT991D"/>
    <s v="GARCIA CALDERON LAURA OFELIA"/>
    <s v="SIENNA"/>
    <x v="1"/>
    <d v="1899-12-30T08:30:00"/>
    <d v="1899-12-30T11:00:00"/>
    <s v="OMRG"/>
    <n v="2008"/>
  </r>
  <r>
    <x v="62"/>
    <x v="1"/>
    <m/>
    <n v="0"/>
    <s v="D-141835"/>
    <s v="M"/>
    <s v="INST. ARNÉS DE DIRECCIÓN"/>
    <m/>
    <s v="LJ027986"/>
    <s v="GHY225C"/>
    <s v="COLUNGA HERNANDEZ DANIEL"/>
    <s v="RAV4"/>
    <x v="2"/>
    <d v="1899-12-30T09:00:00"/>
    <d v="1899-12-30T14:00:00"/>
    <s v="GALC"/>
    <n v="2020"/>
  </r>
  <r>
    <x v="62"/>
    <x v="2"/>
    <m/>
    <n v="1899"/>
    <n v="112783"/>
    <s v="J"/>
    <s v="S10"/>
    <m/>
    <s v="N4003673"/>
    <s v="SP"/>
    <s v="PRODUCTORES AGRICOLAS DEL MODULO ACA"/>
    <s v="HILUX"/>
    <x v="0"/>
    <d v="1899-12-30T09:15:00"/>
    <d v="1899-12-30T12:00:00"/>
    <s v="AC"/>
    <n v="2022"/>
  </r>
  <r>
    <x v="62"/>
    <x v="2"/>
    <m/>
    <n v="5330"/>
    <n v="112823"/>
    <s v="I"/>
    <s v="S280"/>
    <s v="EXPRESS"/>
    <s v="G3000739"/>
    <s v="67L202"/>
    <s v="VILLEGAS GARCIA J GUADALUPE"/>
    <s v="PRIUS16-"/>
    <x v="1"/>
    <d v="1899-12-30T08:45:00"/>
    <d v="1899-12-30T12:00:00"/>
    <s v="OMRG"/>
    <n v="2016"/>
  </r>
  <r>
    <x v="62"/>
    <x v="8"/>
    <m/>
    <n v="1899"/>
    <n v="112832"/>
    <s v="K"/>
    <s v="S70"/>
    <m/>
    <s v="M3137554"/>
    <s v="65L674"/>
    <s v="PREMIER SEEDS MEXICANA S.A. DE C.V."/>
    <s v="PRIUS16-"/>
    <x v="1"/>
    <d v="1899-12-30T10:30:00"/>
    <d v="1899-12-30T14:00:00"/>
    <s v="CEPE"/>
    <n v="2021"/>
  </r>
  <r>
    <x v="62"/>
    <x v="8"/>
    <m/>
    <n v="1899"/>
    <n v="112861"/>
    <s v="K"/>
    <s v="S10"/>
    <m/>
    <s v="P0001795"/>
    <s v="SP"/>
    <s v="SIERRA CARREÑO RAUL"/>
    <s v="YARIS"/>
    <x v="2"/>
    <d v="1899-12-30T09:30:00"/>
    <d v="1899-12-30T12:00:00"/>
    <s v="AC"/>
    <n v="2023"/>
  </r>
  <r>
    <x v="62"/>
    <x v="3"/>
    <m/>
    <n v="835.2"/>
    <n v="112683"/>
    <s v="K"/>
    <s v="DIAG. PUERTA DE GASOLINA NO ABRE / PILA DEL CONTROL DE LLAVES NO FUNCIONA"/>
    <m/>
    <s v="KJ017827"/>
    <s v="GHF662D"/>
    <s v="FLORES GARZA ILIANA"/>
    <s v="RAV419-"/>
    <x v="0"/>
    <d v="1899-12-30T11:00:00"/>
    <s v="DIAG"/>
    <s v="FTP / JOAM"/>
    <n v="2019"/>
  </r>
  <r>
    <x v="62"/>
    <x v="3"/>
    <m/>
    <n v="3260"/>
    <n v="112821"/>
    <s v="K"/>
    <s v="S20"/>
    <s v="EXPRESS"/>
    <s v="N3171094"/>
    <s v="68L428"/>
    <s v="MEDINA BRAVO MARIO ALBERTO"/>
    <s v="PRIUS16-"/>
    <x v="1"/>
    <d v="1899-12-30T09:30:00"/>
    <d v="1899-12-30T12:00:00"/>
    <s v="OMRG"/>
    <n v="2022"/>
  </r>
  <r>
    <x v="62"/>
    <x v="4"/>
    <m/>
    <n v="1899"/>
    <n v="112770"/>
    <s v="J"/>
    <s v="S90"/>
    <s v="EXPRESS"/>
    <s v="N0051054"/>
    <s v="GNN0001"/>
    <s v="DIAZ RUIZ JOSE DE LA LUZ"/>
    <s v="HILUXD"/>
    <x v="1"/>
    <d v="1899-12-30T10:00:00"/>
    <d v="1899-12-30T15:00:00"/>
    <s v="OMRG"/>
    <n v="2022"/>
  </r>
  <r>
    <x v="62"/>
    <x v="4"/>
    <m/>
    <n v="5330"/>
    <n v="112785"/>
    <s v="K"/>
    <s v="S120"/>
    <s v="EXPRESS"/>
    <s v="MU014843"/>
    <s v="66L973"/>
    <s v="CONTROLADORA MABE"/>
    <s v="RAV4 HV"/>
    <x v="2"/>
    <d v="1899-12-30T10:30:00"/>
    <d v="1899-12-30T15:00:00"/>
    <s v="OMRG"/>
    <n v="2021"/>
  </r>
  <r>
    <x v="62"/>
    <x v="4"/>
    <m/>
    <n v="1899"/>
    <n v="112831"/>
    <s v="M"/>
    <s v="S10"/>
    <m/>
    <s v="NW223568"/>
    <s v="SP"/>
    <s v="RAMIREZ EVARISTO SILVIA"/>
    <s v="RAV4"/>
    <x v="0"/>
    <d v="1899-12-30T10:30:00"/>
    <d v="1899-12-30T14:00:00"/>
    <s v="AC"/>
    <n v="2022"/>
  </r>
  <r>
    <x v="62"/>
    <x v="5"/>
    <m/>
    <n v="1899"/>
    <n v="112713"/>
    <s v="K"/>
    <s v="S90 / INST. FILTRO AC / A Y B"/>
    <s v="REC. A DOMICILIO"/>
    <s v="KD006402"/>
    <s v="GLB112D"/>
    <s v="TOYOTETSU DE MEXICO SA DE CV"/>
    <s v="RAV419-"/>
    <x v="1"/>
    <d v="1899-12-30T12:00:00"/>
    <d v="1899-12-30T16:00:00"/>
    <s v="CEPE"/>
    <n v="2019"/>
  </r>
  <r>
    <x v="62"/>
    <x v="5"/>
    <m/>
    <n v="3260"/>
    <n v="112787"/>
    <s v="I"/>
    <s v="S60 / RECTIFICACION DE DISCOS"/>
    <s v="EXPRESS"/>
    <s v="LD065792"/>
    <s v="SP"/>
    <s v="ELEMENT FLEET MANAGEMENT CORPORATION"/>
    <s v="RAV4"/>
    <x v="0"/>
    <d v="1899-12-30T11:00:00"/>
    <d v="1899-12-30T18:00:00"/>
    <s v="AC / OMRG"/>
    <n v="2020"/>
  </r>
  <r>
    <x v="62"/>
    <x v="5"/>
    <m/>
    <n v="1899"/>
    <n v="112853"/>
    <s v="J"/>
    <s v="S70"/>
    <m/>
    <s v="K1630852"/>
    <s v="66L132"/>
    <s v="ACEVEDO RODRIGUEZ OSCAR"/>
    <s v="PRIUS C"/>
    <x v="2"/>
    <d v="1899-12-30T11:00:00"/>
    <d v="1899-12-30T14:00:00"/>
    <s v="AC / GALC"/>
    <n v="2019"/>
  </r>
  <r>
    <x v="62"/>
    <x v="10"/>
    <m/>
    <n v="2849"/>
    <n v="112580"/>
    <s v="K"/>
    <s v="S30 / A Y B"/>
    <m/>
    <s v="MK020123"/>
    <s v="GLA656E"/>
    <s v="MARTINEZ ZAMORA JOSE GUADALUPE"/>
    <s v="AVANZA"/>
    <x v="2"/>
    <d v="1899-12-30T11:15:00"/>
    <d v="1899-12-30T14:00:00"/>
    <s v="AC"/>
    <n v="2021"/>
  </r>
  <r>
    <x v="62"/>
    <x v="10"/>
    <m/>
    <n v="835.2"/>
    <n v="112732"/>
    <s v="J"/>
    <s v="DIAG. SE JALONEA LA UNIDAD"/>
    <m/>
    <s v="N6005681"/>
    <s v="UNF038H"/>
    <s v="RODRIGUEZ AGUILAR NAYLA"/>
    <s v="HIACE"/>
    <x v="0"/>
    <d v="1899-12-30T11:30:00"/>
    <s v="DIAG"/>
    <s v="FTP / JOAM"/>
    <n v="2022"/>
  </r>
  <r>
    <x v="62"/>
    <x v="11"/>
    <m/>
    <n v="2849"/>
    <n v="112828"/>
    <s v="M"/>
    <s v="S110 / DIAG. RECHINIDO PARTE TRASERA AL AVANZAR Y AL GIRAR EL VOLANTE"/>
    <s v="EXPRESS"/>
    <s v="LP070239"/>
    <s v="GVK821E"/>
    <s v="VELAZQUEZ MATA KARLA MARGARITA"/>
    <s v="COROLLA"/>
    <x v="2"/>
    <d v="1899-12-30T15:30:00"/>
    <s v="DIAG"/>
    <s v="GALC / OMRG / JOAM"/>
    <n v="2020"/>
  </r>
  <r>
    <x v="62"/>
    <x v="11"/>
    <m/>
    <n v="1899"/>
    <n v="112829"/>
    <s v="J"/>
    <s v="S30"/>
    <s v="EXPRESS"/>
    <s v="M3133329"/>
    <s v="66L947"/>
    <s v="ALCANTARA RAMIREZ FRANCISCO ANTONIO"/>
    <s v="PRIUS16-"/>
    <x v="0"/>
    <d v="1899-12-30T12:10:00"/>
    <d v="1899-12-30T17:00:00"/>
    <s v="OMRG"/>
    <n v="2021"/>
  </r>
  <r>
    <x v="62"/>
    <x v="12"/>
    <m/>
    <n v="1899"/>
    <n v="112820"/>
    <s v="M"/>
    <s v="S30"/>
    <s v="EXPRESS"/>
    <s v="KJ023533"/>
    <s v="69L530"/>
    <s v="ALVARADO DE LA CRUZ DANNY"/>
    <s v="RAV4 HV"/>
    <x v="2"/>
    <d v="1899-12-30T12:30:00"/>
    <d v="1899-12-30T17:00:00"/>
    <s v="OMRG"/>
    <n v="2019"/>
  </r>
  <r>
    <x v="62"/>
    <x v="12"/>
    <m/>
    <n v="835.2"/>
    <n v="112849"/>
    <s v="M"/>
    <s v="DIAG. GOLPETEO EN LA PARTE DE ABAJO"/>
    <m/>
    <s v="MP204998"/>
    <s v="GHV158E"/>
    <s v="PEREZ MOLINA KEIKO MARISOL"/>
    <s v="COROLLA"/>
    <x v="1"/>
    <d v="1899-12-30T12:30:00"/>
    <s v="DIAG"/>
    <s v="GALC / JOAM"/>
    <n v="2021"/>
  </r>
  <r>
    <x v="62"/>
    <x v="7"/>
    <m/>
    <n v="0"/>
    <n v="112778"/>
    <s v="K"/>
    <s v="DPOK: INST. FLECHA DERECHA / INST. CUBREPOLVO / INST. TUERCA"/>
    <m/>
    <s v="AC441995"/>
    <s v="674XWB"/>
    <s v="INTAGRI S.C."/>
    <s v="COROLLA"/>
    <x v="1"/>
    <d v="1899-12-30T14:00:00"/>
    <d v="1899-12-30T18:00:00"/>
    <s v="CEPE"/>
    <n v="2010"/>
  </r>
  <r>
    <x v="62"/>
    <x v="20"/>
    <m/>
    <n v="0"/>
    <n v="112847"/>
    <s v="J"/>
    <s v="GARANTÍA: INST. DE CARGADOR INALÁMBRICO"/>
    <m/>
    <s v="NS097896"/>
    <s v="68L006"/>
    <s v="GUTIERREZ IGLESIAS KARINA"/>
    <s v="SIENNA HV"/>
    <x v="0"/>
    <d v="1899-12-30T15:00:00"/>
    <d v="1899-12-30T18:00:00"/>
    <s v="FTP"/>
    <n v="2022"/>
  </r>
  <r>
    <x v="62"/>
    <x v="21"/>
    <m/>
    <n v="0"/>
    <n v="112833"/>
    <s v="J"/>
    <s v="INST. MANGUERA INF. RADIADOR"/>
    <m/>
    <s v="ES452588"/>
    <s v="ULS424B"/>
    <s v="VARELA RAMIREZ JOSE ALFREDO"/>
    <s v="SIENNA"/>
    <x v="2"/>
    <d v="1899-12-30T16:00:00"/>
    <d v="1899-12-30T18:00:00"/>
    <s v="OMRG"/>
    <n v="2014"/>
  </r>
  <r>
    <x v="63"/>
    <x v="0"/>
    <m/>
    <n v="6599"/>
    <n v="112550"/>
    <s v="I"/>
    <s v="S80"/>
    <m/>
    <s v="JP811223"/>
    <s v="GXA605C"/>
    <s v="FAJARDO ANAYA KEIN JONATHAN"/>
    <s v="COROLLA"/>
    <x v="0"/>
    <d v="1899-12-30T08:15:00"/>
    <d v="1899-12-30T11:00:00"/>
    <s v="AC"/>
    <n v="2018"/>
  </r>
  <r>
    <x v="63"/>
    <x v="0"/>
    <m/>
    <n v="1899"/>
    <n v="112714"/>
    <s v="M"/>
    <s v="S50"/>
    <m/>
    <s v="LD066022"/>
    <s v="GYW892B"/>
    <s v="ALTAMIRANO ROMO SUSANA ELIZABETH"/>
    <s v="RAV419-"/>
    <x v="2"/>
    <d v="1899-12-30T08:15:00"/>
    <d v="1899-12-30T10:45:00"/>
    <s v="CEPE"/>
    <n v="2020"/>
  </r>
  <r>
    <x v="63"/>
    <x v="1"/>
    <m/>
    <n v="0"/>
    <n v="112723"/>
    <s v="M"/>
    <s v="INST. CHISGUETEROS"/>
    <m/>
    <s v="FP266981"/>
    <s v="GUW4128"/>
    <s v="CARRANZA FLORES DORA MARIA"/>
    <s v="COROLLA"/>
    <x v="0"/>
    <d v="1899-12-30T08:45:00"/>
    <d v="1899-12-30T13:00:00"/>
    <s v="GALC"/>
    <n v="2015"/>
  </r>
  <r>
    <x v="63"/>
    <x v="1"/>
    <m/>
    <n v="2849"/>
    <n v="112764"/>
    <s v="K"/>
    <s v="S70 / A Y B"/>
    <s v="EXPRESS"/>
    <s v="MJ012683"/>
    <s v="66L145"/>
    <s v="ROJAS GALLEGOS LUIS ANGEL"/>
    <s v="COROLLA HV"/>
    <x v="2"/>
    <d v="1899-12-30T09:15:00"/>
    <d v="1899-12-30T12:00:00"/>
    <s v="CEPE / OMRG"/>
    <n v="2021"/>
  </r>
  <r>
    <x v="63"/>
    <x v="2"/>
    <m/>
    <n v="1899"/>
    <n v="112633"/>
    <s v="M"/>
    <s v="S130"/>
    <m/>
    <s v="GK006922"/>
    <s v="GPR836C"/>
    <s v="MORA ROJAS CRISTINA"/>
    <s v="AVANZA"/>
    <x v="2"/>
    <d v="1899-12-30T08:45:00"/>
    <d v="1899-12-30T11:45:00"/>
    <s v="CEPE"/>
    <n v="2016"/>
  </r>
  <r>
    <x v="63"/>
    <x v="2"/>
    <m/>
    <n v="5330"/>
    <n v="112900"/>
    <s v="I"/>
    <s v="S120"/>
    <s v="EXPRESS"/>
    <s v="K1407229"/>
    <s v="GV8626B"/>
    <s v="HIDRAULICA TLALOC SA DE CV"/>
    <s v="HILUX"/>
    <x v="0"/>
    <d v="1899-12-30T08:45:00"/>
    <d v="1899-12-30T12:15:00"/>
    <s v="OMRG"/>
    <n v="2019"/>
  </r>
  <r>
    <x v="63"/>
    <x v="3"/>
    <m/>
    <n v="5140"/>
    <n v="112808"/>
    <s v="J"/>
    <s v="S100"/>
    <s v="EXPRESS"/>
    <s v="LP076402"/>
    <s v="GLX960C"/>
    <s v="BARRON RAMIREZ JOSAFAT"/>
    <s v="COROLLA"/>
    <x v="2"/>
    <d v="1899-12-30T10:15:00"/>
    <d v="1899-12-30T14:45:00"/>
    <s v="OMRG"/>
    <n v="2020"/>
  </r>
  <r>
    <x v="63"/>
    <x v="3"/>
    <m/>
    <n v="2849"/>
    <n v="112841"/>
    <s v="K"/>
    <s v="S70 / A Y B"/>
    <s v="EXPRESS"/>
    <s v="K3069822"/>
    <s v="27J632"/>
    <s v="ZARCO TOVAR OMAR AGUSTIN"/>
    <s v="PRIUS16-"/>
    <x v="0"/>
    <d v="1899-12-30T09:30:00"/>
    <d v="1899-12-30T12:45:00"/>
    <s v="CEPE / OMRG"/>
    <n v="2019"/>
  </r>
  <r>
    <x v="63"/>
    <x v="9"/>
    <m/>
    <n v="3260"/>
    <n v="112880"/>
    <s v="M"/>
    <s v="S60"/>
    <s v="EXPRESS"/>
    <s v="JK023111"/>
    <s v="GTD745C"/>
    <s v="QUINTANA SILVA PATRICIA"/>
    <s v="AVANZA"/>
    <x v="2"/>
    <d v="1899-12-30T09:45:00"/>
    <d v="1899-12-30T12:30:00"/>
    <s v="OMRG"/>
    <n v="2018"/>
  </r>
  <r>
    <x v="63"/>
    <x v="4"/>
    <m/>
    <n v="1899"/>
    <n v="112837"/>
    <s v="M"/>
    <s v="S50"/>
    <m/>
    <s v="L0082539"/>
    <s v="GH6830B"/>
    <s v="PAREDES MELESIO ROBERTO"/>
    <s v="HILUX"/>
    <x v="2"/>
    <d v="1899-12-30T09:45:00"/>
    <d v="1899-12-30T12:30:00"/>
    <s v="GALC"/>
    <n v="2020"/>
  </r>
  <r>
    <x v="63"/>
    <x v="4"/>
    <m/>
    <n v="1899"/>
    <n v="112846"/>
    <s v="K"/>
    <s v="S30"/>
    <s v="EXPRESS"/>
    <s v="M1320611"/>
    <s v="GS2209C"/>
    <s v="PEREZ CERVANTES ARTURO"/>
    <s v="HILUX"/>
    <x v="0"/>
    <d v="1899-12-30T10:45:00"/>
    <d v="1899-12-30T14:45:00"/>
    <s v="OMRG"/>
    <n v="2021"/>
  </r>
  <r>
    <x v="63"/>
    <x v="14"/>
    <m/>
    <n v="3260"/>
    <s v="G-142384"/>
    <s v="M"/>
    <s v="S20"/>
    <s v="EXPRESS"/>
    <s v="NJ018352"/>
    <s v="SP"/>
    <s v="URIBE DERRAMADERO IVONNE ANDREA"/>
    <s v="RAIZE"/>
    <x v="0"/>
    <d v="1899-12-30T11:45:00"/>
    <d v="1899-12-30T14:00:00"/>
    <s v="OMRG"/>
    <n v="2022"/>
  </r>
  <r>
    <x v="63"/>
    <x v="5"/>
    <m/>
    <n v="1899"/>
    <n v="112733"/>
    <s v="M"/>
    <s v="S30"/>
    <s v="EXPRESS"/>
    <s v="M1321719"/>
    <s v="ND4117A"/>
    <s v="SANCHEZ IBARRA CARLOS"/>
    <s v="HILUX"/>
    <x v="0"/>
    <d v="1899-12-30T11:15:00"/>
    <d v="1899-12-30T13:15:00"/>
    <s v="OMRG"/>
    <n v="2021"/>
  </r>
  <r>
    <x v="63"/>
    <x v="5"/>
    <m/>
    <n v="3260"/>
    <n v="112850"/>
    <s v="K"/>
    <s v="S60"/>
    <s v="EXPRESS"/>
    <s v="LR109242"/>
    <s v="PBA2637"/>
    <s v="MORENO HERRERA ALFREDO"/>
    <s v="CHR"/>
    <x v="2"/>
    <d v="1899-12-30T12:00:00"/>
    <d v="1899-12-30T14:00:00"/>
    <s v="OMRG"/>
    <n v="2020"/>
  </r>
  <r>
    <x v="63"/>
    <x v="26"/>
    <m/>
    <n v="0"/>
    <s v="G-143071"/>
    <s v="A"/>
    <s v="INST. 23TA01"/>
    <s v="CAMPAÑA"/>
    <s v="N1253235"/>
    <s v="GUA649E"/>
    <s v="LOPEZ ESPITIA VICTOR MANUEL"/>
    <s v="YARIS"/>
    <x v="2"/>
    <d v="1899-12-30T10:30:00"/>
    <d v="1899-12-30T13:30:00"/>
    <s v="GALC"/>
    <n v="2022"/>
  </r>
  <r>
    <x v="63"/>
    <x v="26"/>
    <m/>
    <n v="6599"/>
    <n v="112881"/>
    <s v="M"/>
    <s v="S240"/>
    <m/>
    <s v="FP315450"/>
    <s v="UKR473F"/>
    <s v="NUTRIX SA DE CV"/>
    <s v="COROLLA"/>
    <x v="2"/>
    <d v="1899-12-30T10:30:00"/>
    <d v="1899-12-30T14:00:00"/>
    <s v="AC"/>
    <n v="2015"/>
  </r>
  <r>
    <x v="63"/>
    <x v="6"/>
    <m/>
    <n v="2849"/>
    <n v="112855"/>
    <s v="J"/>
    <s v="S110 / A Y B"/>
    <m/>
    <s v="J3584220"/>
    <s v="65L930"/>
    <s v="TDS INVERNADEROS S A DE C V"/>
    <s v="PRIUS16-"/>
    <x v="2"/>
    <d v="1899-12-30T11:45:00"/>
    <d v="1899-12-30T13:30:00"/>
    <s v="GALC"/>
    <n v="2018"/>
  </r>
  <r>
    <x v="63"/>
    <x v="6"/>
    <m/>
    <n v="3260"/>
    <n v="112892"/>
    <s v="K"/>
    <s v="S20"/>
    <m/>
    <s v="NP294930"/>
    <s v="GNC306E"/>
    <s v="HERNANDEZ PANTOJA OFELIA"/>
    <s v="COROLLA"/>
    <x v="0"/>
    <d v="1899-12-30T12:00:00"/>
    <d v="1899-12-30T14:00:00"/>
    <s v="AC"/>
    <n v="2022"/>
  </r>
  <r>
    <x v="63"/>
    <x v="31"/>
    <m/>
    <n v="1899"/>
    <n v="112883"/>
    <s v="M"/>
    <s v="S190"/>
    <s v="EXPRESS"/>
    <s v="EK008244"/>
    <s v="GHF361D"/>
    <s v="CHAVEZ ALVARADO JUAN MANUEL"/>
    <s v="AVANZA"/>
    <x v="0"/>
    <d v="1899-12-30T11:15:00"/>
    <d v="1899-12-30T13:45:00"/>
    <s v="OMRG"/>
    <n v="2014"/>
  </r>
  <r>
    <x v="63"/>
    <x v="10"/>
    <m/>
    <n v="1899"/>
    <n v="112124"/>
    <s v="I"/>
    <s v="S10"/>
    <m/>
    <s v="NP360703"/>
    <s v="SP"/>
    <s v="RUIZ PRESA FRANCISCO"/>
    <s v="COROLLA"/>
    <x v="0"/>
    <d v="1899-12-30T12:15:00"/>
    <d v="1899-12-30T14:00:00"/>
    <s v="CEPE"/>
    <n v="2022"/>
  </r>
  <r>
    <x v="63"/>
    <x v="10"/>
    <m/>
    <n v="1899"/>
    <n v="112866"/>
    <s v="M"/>
    <s v="S110"/>
    <s v="EXPRESS"/>
    <s v="H1063414"/>
    <s v="GGF138D"/>
    <s v="GARCIA ANDRADE MARIA SOLEDAD"/>
    <s v="YARIS"/>
    <x v="2"/>
    <d v="1899-12-30T12:45:00"/>
    <d v="1899-12-30T14:15:00"/>
    <s v="OMRG"/>
    <n v="2017"/>
  </r>
  <r>
    <x v="63"/>
    <x v="27"/>
    <m/>
    <n v="1899"/>
    <n v="112882"/>
    <s v="I"/>
    <s v="S70"/>
    <s v="EXPRESS"/>
    <s v="LP002218"/>
    <s v="SBX393A"/>
    <s v="MATA VAZQUEZ SALVADOR"/>
    <s v="COROLLA"/>
    <x v="2"/>
    <d v="1899-12-30T13:00:00"/>
    <d v="1899-12-30T14:00:00"/>
    <s v="OMRG"/>
    <n v="2020"/>
  </r>
  <r>
    <x v="63"/>
    <x v="11"/>
    <m/>
    <n v="3260"/>
    <n v="112869"/>
    <s v="J"/>
    <s v="S20"/>
    <m/>
    <s v="N3000129"/>
    <s v="GPG963E"/>
    <s v="ARREGUIN SOTO JUAN PABLO"/>
    <s v="AVANZA"/>
    <x v="0"/>
    <d v="1899-12-30T12:30:00"/>
    <d v="1899-12-30T14:00:00"/>
    <s v="AC"/>
    <n v="2022"/>
  </r>
  <r>
    <x v="64"/>
    <x v="0"/>
    <m/>
    <n v="1899"/>
    <n v="112840"/>
    <s v="I"/>
    <s v="S30"/>
    <m/>
    <s v="NP277753"/>
    <s v="GTJ231E"/>
    <s v="TOVAR NAVA ADRIAN"/>
    <s v="COROLLA"/>
    <x v="0"/>
    <d v="1899-12-30T08:30:00"/>
    <d v="1899-12-30T11:00:00"/>
    <s v="AC"/>
    <n v="2022"/>
  </r>
  <r>
    <x v="64"/>
    <x v="0"/>
    <m/>
    <n v="3260"/>
    <n v="112854"/>
    <s v="I"/>
    <s v="S20"/>
    <m/>
    <s v="N3002258"/>
    <s v="GPL256E"/>
    <s v="GALLEGOS HERRERA CUTBERTO"/>
    <s v="AVANZA"/>
    <x v="1"/>
    <d v="1899-12-30T08:15:00"/>
    <d v="1899-12-30T11:00:00"/>
    <s v="CEPE"/>
    <n v="2022"/>
  </r>
  <r>
    <x v="64"/>
    <x v="0"/>
    <m/>
    <n v="1899"/>
    <n v="112856"/>
    <s v="I"/>
    <s v="S90"/>
    <s v="EXPRESS"/>
    <s v="JS269263"/>
    <s v="GYW400D"/>
    <s v="MANRIQUEZ HERNANDEZ SANDRA"/>
    <s v="HIGHLANDER"/>
    <x v="2"/>
    <d v="1899-12-30T08:30:00"/>
    <d v="1899-12-30T11:00:00"/>
    <s v="OMRG"/>
    <n v="2018"/>
  </r>
  <r>
    <x v="64"/>
    <x v="1"/>
    <m/>
    <n v="0"/>
    <s v="G-143232"/>
    <s v="A"/>
    <s v="CAMPAÑA:23TM01"/>
    <s v="CAMPAÑA"/>
    <s v="N1252737"/>
    <s v="SP"/>
    <s v="ACOSTA TIERRA BLANCA LISSETTE ABRIL"/>
    <s v="YARIS"/>
    <x v="1"/>
    <d v="1899-12-30T08:30:00"/>
    <d v="1899-12-30T12:45:00"/>
    <s v="FTP"/>
    <n v="2022"/>
  </r>
  <r>
    <x v="64"/>
    <x v="1"/>
    <m/>
    <n v="1899"/>
    <n v="112914"/>
    <s v="J"/>
    <s v="S10"/>
    <m/>
    <s v="N3016115"/>
    <s v="SP"/>
    <s v="VILLANUEVA ROJAS MARIA DEL CARMEN"/>
    <s v="AVANZA "/>
    <x v="0"/>
    <d v="1899-12-30T08:45:00"/>
    <d v="1899-12-30T13:30:00"/>
    <s v="CAAA"/>
    <n v="2022"/>
  </r>
  <r>
    <x v="64"/>
    <x v="2"/>
    <m/>
    <n v="1899"/>
    <n v="112801"/>
    <s v="M"/>
    <s v="S170"/>
    <s v="EXPRESS"/>
    <s v="GP560654"/>
    <s v="GJX752D"/>
    <s v="MENDOZA GASCA NOEMI"/>
    <s v="COROLLA"/>
    <x v="1"/>
    <d v="1899-12-30T08:45:00"/>
    <d v="1899-12-30T11:30:00"/>
    <s v="OMRG"/>
    <n v="2016"/>
  </r>
  <r>
    <x v="64"/>
    <x v="2"/>
    <m/>
    <n v="1899"/>
    <n v="112834"/>
    <s v="M"/>
    <s v="S10"/>
    <m/>
    <s v="NW303122"/>
    <s v="GUM142E"/>
    <s v="JARAMILLO J. CARMEN"/>
    <s v="RAV4"/>
    <x v="0"/>
    <d v="1899-12-30T09:00:00"/>
    <d v="1899-12-30T11:45:00"/>
    <s v="CEPE"/>
    <n v="2022"/>
  </r>
  <r>
    <x v="64"/>
    <x v="2"/>
    <m/>
    <n v="0"/>
    <n v="112835"/>
    <s v="J"/>
    <s v="CAMPAÑA G04: REEMPLAZO DE ARNESES  _x000a_CAMPAÑA G0P: REEMPLAZO DEL INFLADOR DE BOLSA DE AIRE  "/>
    <s v="CAMPAÑA"/>
    <s v="ES452588"/>
    <s v="ULS424B"/>
    <s v="VARELA RAMIREZ JOSE ALFREDO"/>
    <s v="SIENNA"/>
    <x v="2"/>
    <d v="1899-12-30T09:00:00"/>
    <d v="1899-12-30T15:00:00"/>
    <s v="CSN"/>
    <n v="2014"/>
  </r>
  <r>
    <x v="64"/>
    <x v="8"/>
    <m/>
    <n v="2849"/>
    <n v="112826"/>
    <s v="K"/>
    <s v="S30_x000a_ALINEACION_x000a_BALANCEO"/>
    <s v="EXPRESS"/>
    <s v="MS067287"/>
    <s v="68L490"/>
    <s v="GARCIA HERNANDEZ DANIEL OMAR"/>
    <s v="SIENNA HV"/>
    <x v="1"/>
    <d v="1899-12-30T09:15:00"/>
    <d v="1899-12-30T17:45:00"/>
    <s v="OMRG/ CAAA"/>
    <n v="2021"/>
  </r>
  <r>
    <x v="64"/>
    <x v="8"/>
    <m/>
    <n v="6598"/>
    <n v="112862"/>
    <s v="K"/>
    <s v="S100"/>
    <s v="MAYOR"/>
    <s v="L6002335"/>
    <s v="42RB5X"/>
    <s v="PAOCE SA DE CV"/>
    <s v="HIACE"/>
    <x v="2"/>
    <d v="1899-12-30T09:45:00"/>
    <d v="1899-12-30T14:45:00"/>
    <s v="AC"/>
    <n v="2020"/>
  </r>
  <r>
    <x v="64"/>
    <x v="8"/>
    <m/>
    <n v="5140"/>
    <n v="112891"/>
    <s v="K"/>
    <s v="S100"/>
    <s v="MAYOR"/>
    <s v="L0004686"/>
    <s v="GR8398B"/>
    <s v="AGROIMPERIO DEL BAJIO S DE RL DE CV"/>
    <s v="HILUX"/>
    <x v="0"/>
    <d v="1899-12-30T09:15:00"/>
    <d v="1899-12-30T16:45:00"/>
    <s v="CAAA"/>
    <n v="2020"/>
  </r>
  <r>
    <x v="64"/>
    <x v="3"/>
    <m/>
    <n v="0"/>
    <n v="112779"/>
    <s v="I"/>
    <s v="DIAG,RUIDO EN LA TRANSMISION"/>
    <m/>
    <s v="BS028131"/>
    <s v="GLH959E"/>
    <s v="PRODUCTORES DE GRANSEM SPR DE RL"/>
    <s v="HIGHLANDER"/>
    <x v="0"/>
    <d v="1899-12-30T09:15:00"/>
    <d v="1899-12-30T00:00:00"/>
    <s v="GALC"/>
    <n v="2011"/>
  </r>
  <r>
    <x v="64"/>
    <x v="3"/>
    <m/>
    <n v="6280"/>
    <n v="112809"/>
    <s v="M"/>
    <s v="S40_x000a_ALINEACION_x000a_BALANCEO"/>
    <s v="EXPRESS"/>
    <s v="N1328426"/>
    <s v="GS7526C"/>
    <s v="AGRO QUERETANA, S. DE R.L. DE C.V."/>
    <s v="HILUX"/>
    <x v="1"/>
    <d v="1899-12-30T09:30:00"/>
    <d v="1899-12-30T13:30:00"/>
    <s v="OMRG / CAAA"/>
    <n v="2022"/>
  </r>
  <r>
    <x v="64"/>
    <x v="3"/>
    <m/>
    <n v="1899"/>
    <n v="112816"/>
    <s v="M"/>
    <s v="S130"/>
    <m/>
    <s v="E1432453"/>
    <s v="GGH771D"/>
    <s v="CORREA GUERRA GRACIELA"/>
    <s v="YARIS"/>
    <x v="2"/>
    <d v="1899-12-30T09:15:00"/>
    <d v="1899-12-30T11:45:00"/>
    <s v="AC"/>
    <n v="2014"/>
  </r>
  <r>
    <x v="64"/>
    <x v="4"/>
    <m/>
    <n v="0"/>
    <n v="112740"/>
    <s v="J"/>
    <s v="DIAG,RUIDO AL ENCENDER EN FRIO"/>
    <m/>
    <s v="KD044100"/>
    <s v="GSN658D"/>
    <s v="METAL ONE STEEL SERVICE DE MEXICO S.A. DE"/>
    <s v="RAV419-"/>
    <x v="2"/>
    <d v="1899-12-30T10:00:00"/>
    <d v="1899-12-30T00:00:00"/>
    <s v="FTP"/>
    <n v="2019"/>
  </r>
  <r>
    <x v="64"/>
    <x v="4"/>
    <m/>
    <n v="6599"/>
    <n v="112844"/>
    <s v="I"/>
    <s v="S160"/>
    <s v="MAYOR"/>
    <s v="L0007569"/>
    <s v="EW8626B"/>
    <s v="YINSHAN SA DE CV"/>
    <s v="HILUX"/>
    <x v="0"/>
    <d v="1899-12-30T09:45:00"/>
    <d v="1899-12-30T13:00:00"/>
    <s v="CEPE"/>
    <n v="2020"/>
  </r>
  <r>
    <x v="64"/>
    <x v="5"/>
    <m/>
    <n v="5140"/>
    <n v="112806"/>
    <s v="M"/>
    <s v="S300_x000a_DIAG,SE JALONEA AL CAMBIAR DE MARCHA"/>
    <s v="EXPRESS"/>
    <s v="H0252697"/>
    <s v="GA9455A"/>
    <s v="GUANAJUATO COOLING SA DE CV"/>
    <s v="HILUX"/>
    <x v="2"/>
    <d v="1899-12-30T10:30:00"/>
    <d v="1899-12-30T00:00:00"/>
    <s v="OMRG / FTP"/>
    <n v="2017"/>
  </r>
  <r>
    <x v="64"/>
    <x v="5"/>
    <m/>
    <n v="1899"/>
    <n v="112919"/>
    <s v="K"/>
    <s v="S10"/>
    <s v="EXPRESS"/>
    <s v="P0001877"/>
    <s v="TRU311B"/>
    <s v="START BANREGIO SA DE CV SOFOM ER BANREGIO GRUPO FINANCIERO"/>
    <s v="YARIS"/>
    <x v="1"/>
    <d v="1899-12-30T10:15:00"/>
    <d v="1899-12-30T14:45:00"/>
    <s v="OMRG"/>
    <n v="2023"/>
  </r>
  <r>
    <x v="64"/>
    <x v="6"/>
    <m/>
    <n v="6599"/>
    <n v="112859"/>
    <s v="M"/>
    <s v="S80_x000a_INSTA.DE LODERAS Y TOLVAS INFERIORES (DPOK)"/>
    <s v="EXPRESS"/>
    <s v="LP019947"/>
    <s v="GME568E"/>
    <s v="KYOHO TOYOTSU MEXICO SA DE CV"/>
    <s v="COROLLA"/>
    <x v="1"/>
    <d v="1899-12-30T11:30:00"/>
    <d v="1899-12-30T18:30:00"/>
    <s v="OMRG"/>
    <n v="2020"/>
  </r>
  <r>
    <x v="64"/>
    <x v="6"/>
    <m/>
    <n v="2849"/>
    <n v="112864"/>
    <s v="K"/>
    <s v="S90_x000a_ALINEACION_x000a_BALANCEO"/>
    <s v="EXPRESS"/>
    <s v="LJ038533"/>
    <s v="UPZ490D"/>
    <s v="JESSMIDAN S.A DE C.V."/>
    <s v="RAV419-"/>
    <x v="2"/>
    <d v="1899-12-30T11:15:00"/>
    <d v="1899-12-30T17:45:00"/>
    <s v="OMRG"/>
    <n v="2020"/>
  </r>
  <r>
    <x v="64"/>
    <x v="6"/>
    <m/>
    <n v="3260"/>
    <n v="112916"/>
    <s v="J"/>
    <s v="S20"/>
    <m/>
    <s v="N3000129"/>
    <s v="GPG963E"/>
    <s v="ARREGUIN SOTO JUAN PABLO"/>
    <s v="AVANZA"/>
    <x v="0"/>
    <d v="1899-12-30T11:00:00"/>
    <d v="1899-12-30T14:30:00"/>
    <s v="CEPE"/>
    <n v="2022"/>
  </r>
  <r>
    <x v="64"/>
    <x v="31"/>
    <m/>
    <n v="0"/>
    <n v="112860"/>
    <s v="M"/>
    <s v="CAMPAÑA 22TC07: ACTUALIZACION  DEL SOFTWARE "/>
    <s v="CAMPAÑA"/>
    <s v="LP019947"/>
    <s v="GME568E"/>
    <s v="KYOHO TOYOTSU MEXICO SA DE CV"/>
    <s v="COROLLA"/>
    <x v="1"/>
    <d v="1899-12-30T13:00:00"/>
    <d v="1899-12-30T18:30:00"/>
    <s v="CEPE"/>
    <n v="2020"/>
  </r>
  <r>
    <x v="64"/>
    <x v="10"/>
    <m/>
    <n v="0"/>
    <n v="112788"/>
    <s v="I"/>
    <s v="DIAG,PERILLA A/C NO FUNCIONA SOLO EN NIVEL ALTO"/>
    <m/>
    <s v="CM137461"/>
    <s v="GA3286B"/>
    <s v="AGSA ASOCIADOS, S.C."/>
    <s v="TACOMA"/>
    <x v="2"/>
    <d v="1899-12-30T11:15:00"/>
    <d v="1899-12-30T00:00:00"/>
    <s v="GALC"/>
    <n v="2012"/>
  </r>
  <r>
    <x v="64"/>
    <x v="10"/>
    <m/>
    <n v="0"/>
    <n v="112813"/>
    <s v="M"/>
    <s v="REEMPLAZO DE FILTRO DIESEL"/>
    <m/>
    <s v="N4200445"/>
    <s v="GC6779D"/>
    <s v="HIGH LAND GREENS S DE RL DE CV"/>
    <s v="HILUXD"/>
    <x v="1"/>
    <d v="1899-12-30T11:30:00"/>
    <d v="1899-12-30T13:45:00"/>
    <s v="AC"/>
    <n v="2022"/>
  </r>
  <r>
    <x v="64"/>
    <x v="11"/>
    <m/>
    <n v="0"/>
    <n v="112791"/>
    <s v="M"/>
    <s v="DIAG,TESTIGO ABS ENCENDIDO EN EL TABLERO"/>
    <m/>
    <s v="HS771683"/>
    <s v="YYF271C"/>
    <s v="TEXTILES AGRICOLAS SA DE CV"/>
    <s v="SIENNA"/>
    <x v="0"/>
    <d v="1899-12-30T12:00:00"/>
    <d v="1899-12-30T00:00:00"/>
    <s v="FTP"/>
    <n v="2017"/>
  </r>
  <r>
    <x v="64"/>
    <x v="11"/>
    <m/>
    <n v="3260"/>
    <n v="112874"/>
    <s v="M"/>
    <s v="S20_x000a_ESTETICA EXTERIOR (PILIDO Y ENCERADO)"/>
    <m/>
    <s v="NW199770"/>
    <s v="GPZ701E"/>
    <s v="LARA RAFAEL SARA OFELIA"/>
    <s v="RAV4"/>
    <x v="2"/>
    <d v="1899-12-30T12:15:00"/>
    <d v="1899-12-30T16:00:00"/>
    <s v="AC /VT"/>
    <n v="2022"/>
  </r>
  <r>
    <x v="64"/>
    <x v="11"/>
    <m/>
    <n v="1899"/>
    <n v="112877"/>
    <s v="M"/>
    <s v="S90"/>
    <s v="EXPRESS"/>
    <s v="JK021666"/>
    <s v="GHZ253C"/>
    <s v="LONA SILICEO PABLO"/>
    <s v="AVANZA"/>
    <x v="1"/>
    <d v="1899-12-30T13:00:00"/>
    <d v="1899-12-30T15:00:00"/>
    <s v="OMRG"/>
    <n v="2018"/>
  </r>
  <r>
    <x v="64"/>
    <x v="12"/>
    <m/>
    <n v="3260"/>
    <n v="112906"/>
    <s v="K"/>
    <s v="S180"/>
    <m/>
    <s v="H1051203"/>
    <s v="XYN193A"/>
    <s v="INGENIERIA EN PLANTAS PROCESADORAS DE CITR"/>
    <s v="YARIS     ."/>
    <x v="2"/>
    <d v="1899-12-30T12:30:00"/>
    <d v="1899-12-30T17:30:00"/>
    <s v="CEPE"/>
    <n v="2017"/>
  </r>
  <r>
    <x v="64"/>
    <x v="12"/>
    <m/>
    <n v="1899"/>
    <n v="112917"/>
    <s v="K"/>
    <s v="S10"/>
    <s v="EXPRESS"/>
    <s v="PS141572"/>
    <s v="69L650"/>
    <s v="CARRILLO RODRIGUEZ ANTONIO"/>
    <s v="SIENNA"/>
    <x v="0"/>
    <d v="1899-12-30T13:00:00"/>
    <d v="1899-12-30T17:45:00"/>
    <s v="OMR"/>
    <n v="2023"/>
  </r>
  <r>
    <x v="64"/>
    <x v="15"/>
    <m/>
    <n v="0"/>
    <n v="112799"/>
    <s v="M"/>
    <s v="DIAG,STEREO NO ENCIENDE"/>
    <m/>
    <s v="L1185468"/>
    <s v="GXC420C"/>
    <s v="ARREGUIN RIZO JAVIER"/>
    <s v="YARIS"/>
    <x v="0"/>
    <d v="1899-12-30T14:15:00"/>
    <d v="1899-12-30T00:00:00"/>
    <s v="GALC"/>
    <n v="2020"/>
  </r>
  <r>
    <x v="64"/>
    <x v="20"/>
    <m/>
    <n v="2849"/>
    <n v="112907"/>
    <s v="J"/>
    <s v="S50_x000a_ALINEACION_x000a_BALANCEO"/>
    <s v="EXPRESS"/>
    <s v="JW831721"/>
    <s v="51FVF8"/>
    <s v="FRANCO BALTAZAR AUDOMARO"/>
    <s v="RAV4"/>
    <x v="0"/>
    <d v="1899-12-30T14:15:00"/>
    <d v="1899-12-30T17:45:00"/>
    <s v="OMRG /CAAA"/>
    <n v="2018"/>
  </r>
  <r>
    <x v="64"/>
    <x v="21"/>
    <m/>
    <n v="0"/>
    <n v="112920"/>
    <s v="J"/>
    <s v="BALATAS DELANTERAS"/>
    <m/>
    <s v="HW632024"/>
    <s v="GNN277C"/>
    <s v="HERNANDEZ CORDERO PATRICIA"/>
    <s v="RAV4"/>
    <x v="1"/>
    <d v="1899-12-30T16:00:00"/>
    <d v="1899-12-30T18:30:00"/>
    <s v="CSN"/>
    <n v="2017"/>
  </r>
  <r>
    <x v="64"/>
    <x v="29"/>
    <m/>
    <n v="0"/>
    <n v="112858"/>
    <s v="J"/>
    <s v="INSTA.BALATAS DELANTERAS_x000a_PURGADO DE FRENOS ( EN TALLER)"/>
    <m/>
    <s v="M1211822"/>
    <s v="GHE213D"/>
    <s v="LOZADA RAMIREZ FRANCISCO JAVIER"/>
    <s v="YARIS"/>
    <x v="2"/>
    <d v="1899-12-30T16:00:00"/>
    <d v="1899-12-30T00:00:00"/>
    <s v="AC"/>
    <n v="2021"/>
  </r>
  <r>
    <x v="65"/>
    <x v="0"/>
    <m/>
    <n v="835.2"/>
    <n v="112782"/>
    <s v="K"/>
    <s v="DIAG. EN RIELES DE LOS ASIENTOS DE 2DA FILA (AL RECORRERLOS ESTÁN MUY DUROS)"/>
    <m/>
    <s v="MS041274"/>
    <s v="SP"/>
    <s v="OLIVERA GARCIA JORGE"/>
    <s v="SIENNA HV"/>
    <x v="0"/>
    <d v="1899-12-30T08:30:00"/>
    <s v="DIAG"/>
    <s v="FTP / JOAM"/>
    <n v="2021"/>
  </r>
  <r>
    <x v="65"/>
    <x v="0"/>
    <m/>
    <n v="5140"/>
    <n v="112865"/>
    <s v="I"/>
    <s v="S100"/>
    <s v="EXPRESS"/>
    <s v="H0250512"/>
    <s v="GL3414B"/>
    <s v="GONZALEZ RAMIREZ LUCIO"/>
    <s v="HILUX"/>
    <x v="1"/>
    <d v="1899-12-30T08:30:00"/>
    <d v="1899-12-30T11:00:00"/>
    <s v="OMRG"/>
    <n v="2017"/>
  </r>
  <r>
    <x v="65"/>
    <x v="0"/>
    <m/>
    <n v="7434.2"/>
    <n v="112909"/>
    <s v="J"/>
    <s v="S80 / DIAG. RETROVISOR LADO DERECHO ESTÁ FLOJO / CANALIZAR CON H Y P PARA COTIZACIÓN DE PINTURA"/>
    <m/>
    <s v="ES506662"/>
    <s v="GNK298C"/>
    <s v="EDISON MAQUINARIA S.A. DE C.V."/>
    <s v="SIENNA"/>
    <x v="2"/>
    <d v="1899-12-30T15:00:00"/>
    <s v="DIAG"/>
    <s v="GALC / JOAM / CAAA"/>
    <n v="2014"/>
  </r>
  <r>
    <x v="65"/>
    <x v="1"/>
    <m/>
    <n v="7549"/>
    <n v="112894"/>
    <s v="K"/>
    <s v="S80 / A Y B"/>
    <s v="EXPRESS"/>
    <s v="N4002047"/>
    <s v="JX53983"/>
    <s v="NOVASEM INNOVACIONES SA DE CV"/>
    <s v="HILUXD"/>
    <x v="2"/>
    <d v="1899-12-30T09:45:00"/>
    <d v="1899-12-30T12:00:00"/>
    <s v="OMRG / CAAA"/>
    <n v="2022"/>
  </r>
  <r>
    <x v="65"/>
    <x v="1"/>
    <m/>
    <n v="1899"/>
    <n v="112921"/>
    <s v="K"/>
    <s v="S10"/>
    <m/>
    <s v="NP387426"/>
    <s v="LPS400A"/>
    <s v="GONZALEZ CHAPARRO EMMANUEL"/>
    <s v="COROLLA"/>
    <x v="0"/>
    <d v="1899-12-30T08:30:00"/>
    <d v="1899-12-30T11:00:00"/>
    <s v="GALC "/>
    <n v="2022"/>
  </r>
  <r>
    <x v="65"/>
    <x v="2"/>
    <m/>
    <n v="1899"/>
    <n v="112843"/>
    <s v="J"/>
    <s v="S310"/>
    <m/>
    <s v="7S017338"/>
    <s v="GMD376D"/>
    <s v="LEMAIRE BORJA MARIA ESTELA IVONNE"/>
    <s v="SIENNA"/>
    <x v="1"/>
    <d v="1899-12-30T09:15:00"/>
    <d v="1899-12-30T12:00:00"/>
    <s v="GALC"/>
    <n v="2007"/>
  </r>
  <r>
    <x v="65"/>
    <x v="2"/>
    <m/>
    <n v="5940"/>
    <n v="112868"/>
    <s v="M"/>
    <s v="S100 / A Y B (800,00)"/>
    <s v="EXPRESS"/>
    <s v="HU657708"/>
    <s v="SP"/>
    <s v="TERRONES PEREDO MONICA"/>
    <s v="CAMRY"/>
    <x v="0"/>
    <d v="1899-12-30T09:15:00"/>
    <d v="1899-12-30T12:00:00"/>
    <s v="OMRG / CAAA"/>
    <n v="2017"/>
  </r>
  <r>
    <x v="65"/>
    <x v="2"/>
    <m/>
    <n v="3260"/>
    <n v="112884"/>
    <s v="J"/>
    <s v="S320"/>
    <m/>
    <s v="8M049880"/>
    <s v="GV9017A"/>
    <s v="CONSTRUCCIONES MENHIR SA DE CV"/>
    <s v="TACOMA"/>
    <x v="2"/>
    <d v="1899-12-30T08:45:00"/>
    <d v="1899-12-30T11:00:00"/>
    <s v="AC"/>
    <n v="2008"/>
  </r>
  <r>
    <x v="65"/>
    <x v="8"/>
    <m/>
    <n v="6130"/>
    <n v="112934"/>
    <s v="M"/>
    <s v="S40 / A Y B (800,00)"/>
    <s v="EXPRESS"/>
    <s v="N1328426"/>
    <s v="GS7526C"/>
    <s v="AGRO QUERETANA, S. DE R.L. DE C.V."/>
    <s v="HILUX"/>
    <x v="1"/>
    <d v="1899-12-30T13:20:00"/>
    <d v="1899-12-30T17:00:00"/>
    <s v="OMRG / CAAA"/>
    <n v="2022"/>
  </r>
  <r>
    <x v="65"/>
    <x v="8"/>
    <m/>
    <n v="1899"/>
    <n v="112947"/>
    <s v="M"/>
    <s v="S50"/>
    <s v="EXPRESS"/>
    <s v="MK012995"/>
    <s v="GLL233E"/>
    <s v="MEJIA ALCALA LUIS ANDRES"/>
    <s v="AVANZA"/>
    <x v="2"/>
    <d v="1899-12-30T11:45:00"/>
    <d v="1899-12-30T15:00:00"/>
    <s v="OMRG"/>
    <n v="2021"/>
  </r>
  <r>
    <x v="65"/>
    <x v="3"/>
    <m/>
    <n v="6599"/>
    <n v="112059"/>
    <s v="K"/>
    <s v="S160"/>
    <m/>
    <s v="EW145388"/>
    <s v="GGJ312D"/>
    <s v="HERRERA MANCERA MA MERCEDES"/>
    <s v="RAV4"/>
    <x v="1"/>
    <d v="1899-12-30T09:15:00"/>
    <d v="1899-12-30T14:00:00"/>
    <s v="CEPE"/>
    <n v="2014"/>
  </r>
  <r>
    <x v="65"/>
    <x v="3"/>
    <m/>
    <n v="835.2"/>
    <n v="112798"/>
    <s v="K"/>
    <s v="DIAG. EN BATERÍA (CTE. SOLICITA GARANTÍA PERO YA NO APLICA)"/>
    <m/>
    <s v="KP946567"/>
    <s v="GXS614B"/>
    <s v="VALDEZ ARTURO"/>
    <s v="COROLLA"/>
    <x v="0"/>
    <d v="1899-12-30T10:00:00"/>
    <s v="DIAG"/>
    <s v="GALC / JOAM"/>
    <n v="2019"/>
  </r>
  <r>
    <x v="65"/>
    <x v="4"/>
    <m/>
    <n v="5330"/>
    <n v="112875"/>
    <s v="K"/>
    <s v="S120"/>
    <s v="EXPRESS"/>
    <s v="MU014843"/>
    <s v="66L973"/>
    <s v="CONTROLADORA MABE"/>
    <s v="RAV4 HV"/>
    <x v="2"/>
    <d v="1899-12-30T11:00:00"/>
    <d v="1899-12-30T17:00:00"/>
    <s v="OMRG"/>
    <n v="2021"/>
  </r>
  <r>
    <x v="65"/>
    <x v="4"/>
    <m/>
    <n v="3260"/>
    <n v="112925"/>
    <s v="J"/>
    <s v="S60"/>
    <m/>
    <s v="K1157080"/>
    <s v="GMJ267D"/>
    <s v="PESA TECNICA METALURGICA INDUSTRIAL DEL"/>
    <s v="AYARIS"/>
    <x v="0"/>
    <d v="1899-12-30T10:00:00"/>
    <d v="1899-12-30T14:00:00"/>
    <s v="CAAA"/>
    <n v="2019"/>
  </r>
  <r>
    <x v="65"/>
    <x v="4"/>
    <m/>
    <n v="1899"/>
    <n v="112937"/>
    <s v="K"/>
    <s v="S110"/>
    <s v="EXPRESS"/>
    <s v="HW548970"/>
    <s v="GRK949D"/>
    <s v="SEMILLEROS MEXICANOS UNIDOS SEMUAC AC"/>
    <s v="RAV4"/>
    <x v="1"/>
    <d v="1899-12-30T10:45:00"/>
    <d v="1899-12-30T15:00:00"/>
    <s v="OMRG"/>
    <n v="2017"/>
  </r>
  <r>
    <x v="65"/>
    <x v="5"/>
    <m/>
    <n v="3260"/>
    <n v="112403"/>
    <s v="J"/>
    <s v="S20"/>
    <s v="MOVIL SMA"/>
    <s v="NJ029144"/>
    <s v="PDV4676"/>
    <s v="COMPROMISO EN MOVILIDAD EXCELENCIA SA DE"/>
    <s v="RAIZE"/>
    <x v="0"/>
    <s v="MOV"/>
    <s v="SMA"/>
    <s v="CSN"/>
    <n v="2022"/>
  </r>
  <r>
    <x v="65"/>
    <x v="5"/>
    <m/>
    <n v="835.2"/>
    <n v="112825"/>
    <s v="J"/>
    <s v="DIAG. VIBRA Y TIEMBLA LA UNIDAD"/>
    <m/>
    <s v="KJ015414"/>
    <s v="65L431"/>
    <s v="PLAZA ALMANZA J ANTONIO"/>
    <s v="RAV4 HV"/>
    <x v="1"/>
    <d v="1899-12-30T10:30:00"/>
    <s v="DIAG"/>
    <s v="FTP / JOAM"/>
    <n v="2019"/>
  </r>
  <r>
    <x v="65"/>
    <x v="5"/>
    <m/>
    <n v="0"/>
    <n v="112899"/>
    <s v="K"/>
    <s v="DPOK: HORQUILLA DELANTERA DERECHA E IZQ"/>
    <m/>
    <s v="JS955641"/>
    <s v="PDE8942"/>
    <s v="CAROLINA PERFORMANCE FABRICS SA DE CV"/>
    <s v="SIENNA"/>
    <x v="2"/>
    <d v="1899-12-30T10:30:00"/>
    <d v="1899-12-30T14:00:00"/>
    <s v="AC"/>
    <n v="2018"/>
  </r>
  <r>
    <x v="65"/>
    <x v="6"/>
    <m/>
    <n v="1899"/>
    <n v="112772"/>
    <s v="J"/>
    <s v="S50"/>
    <s v="MOVIL SMA"/>
    <s v="L3126446"/>
    <s v="65L059"/>
    <s v="IBARRA LERMA FELICITAS"/>
    <s v="PRIUS16-"/>
    <x v="0"/>
    <s v="MOV"/>
    <s v="SMA"/>
    <s v="CSN"/>
    <n v="2020"/>
  </r>
  <r>
    <x v="65"/>
    <x v="6"/>
    <m/>
    <n v="1899"/>
    <n v="112886"/>
    <s v="M"/>
    <s v="S10"/>
    <s v="EXPRESS"/>
    <s v="NW322478"/>
    <s v="SP"/>
    <s v="LOMA LABRADA ERENDIRA GRISEL"/>
    <s v="RAV4"/>
    <x v="2"/>
    <d v="1899-12-30T12:00:00"/>
    <d v="1899-12-30T17:00:00"/>
    <s v="OMRG"/>
    <n v="2022"/>
  </r>
  <r>
    <x v="65"/>
    <x v="6"/>
    <m/>
    <n v="835.2"/>
    <n v="112904"/>
    <s v="J"/>
    <s v="DIAG. AC TIENE MAL OLOR / DIAG. TAPON DE CLUTCH"/>
    <m/>
    <s v="NJ040926"/>
    <s v="GRM424E"/>
    <s v="MEDINA VERGARA DANEY ANDREA"/>
    <s v="RAIZE"/>
    <x v="1"/>
    <d v="1899-12-30T12:30:00"/>
    <s v="DIAG"/>
    <s v="FTP / JOAM"/>
    <n v="2022"/>
  </r>
  <r>
    <x v="65"/>
    <x v="31"/>
    <m/>
    <n v="1899"/>
    <n v="112908"/>
    <s v="K"/>
    <s v="S70"/>
    <s v="MOVIL SMA"/>
    <s v="HM104559"/>
    <s v="ST7925B"/>
    <s v="MUÑOZ URBINA FILIBERTO RAMON"/>
    <s v="TACOMA"/>
    <x v="0"/>
    <s v="MOV"/>
    <s v="SMA"/>
    <s v="CSN"/>
    <n v="2017"/>
  </r>
  <r>
    <x v="65"/>
    <x v="10"/>
    <m/>
    <n v="5330"/>
    <n v="112973"/>
    <s v="J"/>
    <s v="S40"/>
    <m/>
    <s v="N0424662"/>
    <s v="EJ1526B"/>
    <s v="DIKEN INTERNATIONAL S DE RL DE CV"/>
    <s v="HILUX"/>
    <x v="0"/>
    <d v="1899-12-30T13:00:00"/>
    <d v="1899-12-30T17:00:00"/>
    <s v="CEPE"/>
    <n v="2022"/>
  </r>
  <r>
    <x v="65"/>
    <x v="10"/>
    <m/>
    <n v="1899"/>
    <n v="112923"/>
    <s v="K"/>
    <s v="S50"/>
    <s v="EXPRESS"/>
    <s v="L0005852"/>
    <s v="GV8594B"/>
    <s v="HIDRAULICA TLALOC SA DE CV"/>
    <s v="HILUX"/>
    <x v="1"/>
    <d v="1899-12-30T12:15:00"/>
    <d v="1899-12-30T17:00:00"/>
    <s v="OMRG"/>
    <n v="2020"/>
  </r>
  <r>
    <x v="65"/>
    <x v="10"/>
    <m/>
    <n v="6599"/>
    <n v="112896"/>
    <s v="I"/>
    <s v="S80 (CLIENTE MUY INTOLERANTE) EXPLICAR LO DE LA CAMPAÑA 20TA02, NO QUIERE QUE SE APLIQUE"/>
    <m/>
    <s v="KU708619"/>
    <s v="110FVN"/>
    <s v="ENSUEñO HOTELERIA DE CELAYA S.A. DE C.V."/>
    <s v="CAMRY"/>
    <x v="2"/>
    <d v="1899-12-30T11:30:00"/>
    <d v="1899-12-30T14:00:00"/>
    <s v="CEPE"/>
    <n v="2019"/>
  </r>
  <r>
    <x v="65"/>
    <x v="11"/>
    <m/>
    <n v="835.2"/>
    <n v="112857"/>
    <s v="M"/>
    <s v="DIAG. TESTIGO ENCENDIDO (CHECK ENGINE)"/>
    <m/>
    <n v="75072309"/>
    <s v="UME2923"/>
    <s v="SOSA VAZQUEZ ALEJANDRO"/>
    <s v="YARIS"/>
    <x v="2"/>
    <d v="1899-12-30T12:00:00"/>
    <s v="DIAG"/>
    <s v="GALC / JOAM"/>
    <n v="2007"/>
  </r>
  <r>
    <x v="65"/>
    <x v="11"/>
    <m/>
    <n v="1899"/>
    <n v="112887"/>
    <s v="K"/>
    <s v="S70"/>
    <s v="MOVIL SMA"/>
    <s v="NS110226"/>
    <s v="37RD8D"/>
    <s v="RODRIGUEZ GARCIA JOSE LUIS"/>
    <s v="SIENNA HV"/>
    <x v="0"/>
    <s v="MOV"/>
    <s v="SMA"/>
    <s v="CSN"/>
    <n v="2022"/>
  </r>
  <r>
    <x v="65"/>
    <x v="11"/>
    <m/>
    <n v="1899"/>
    <n v="112895"/>
    <s v="M"/>
    <s v="S30"/>
    <m/>
    <s v="M3137312"/>
    <s v="66L587"/>
    <s v="RODRIGUEZ CONTRERAS SANDRA GESSEL"/>
    <s v="PRIUS16-"/>
    <x v="1"/>
    <d v="1899-12-30T14:15:00"/>
    <d v="1899-12-30T17:00:00"/>
    <s v="CEPE"/>
    <n v="2021"/>
  </r>
  <r>
    <x v="65"/>
    <x v="28"/>
    <m/>
    <n v="1899"/>
    <n v="112953"/>
    <s v="M"/>
    <s v="S70"/>
    <m/>
    <s v="K1179989"/>
    <s v="GXP968B"/>
    <s v="PATIÑO FONSECA JESUS"/>
    <s v="YARIS"/>
    <x v="1"/>
    <d v="1899-12-30T13:30:00"/>
    <d v="1899-12-30T17:00:00"/>
    <s v="CAAA"/>
    <n v="2019"/>
  </r>
  <r>
    <x v="65"/>
    <x v="12"/>
    <m/>
    <n v="1899"/>
    <n v="112905"/>
    <s v="J"/>
    <s v="S50"/>
    <s v="MOVIL SMA"/>
    <s v="HW630505"/>
    <s v="GHY775D"/>
    <s v="HERNANDEZ CORREA SERGIO ROBERTO"/>
    <s v="RAV4"/>
    <x v="0"/>
    <s v="MOV"/>
    <s v="SMA"/>
    <s v="CSN"/>
    <n v="2017"/>
  </r>
  <r>
    <x v="65"/>
    <x v="12"/>
    <m/>
    <n v="1899"/>
    <n v="112931"/>
    <s v="M"/>
    <s v="S30"/>
    <s v="EXPRESS"/>
    <s v="KJ023533"/>
    <s v="69L530"/>
    <s v="ALVARADO DE LA CRUZ DANNY"/>
    <s v="RAV4 HV"/>
    <x v="2"/>
    <d v="1899-12-30T13:00:00"/>
    <d v="1899-12-30T17:00:00"/>
    <s v="OMRG"/>
    <n v="2019"/>
  </r>
  <r>
    <x v="65"/>
    <x v="15"/>
    <m/>
    <n v="1899"/>
    <n v="112933"/>
    <s v="J"/>
    <s v="S250"/>
    <m/>
    <s v="DC937266"/>
    <s v="GLF094C"/>
    <s v="MEZA ROMERO JOSE LUIS"/>
    <s v="COROLLA"/>
    <x v="0"/>
    <d v="1899-12-30T12:45:00"/>
    <d v="1899-12-30T17:00:00"/>
    <s v="CAAA"/>
    <n v="2013"/>
  </r>
  <r>
    <x v="65"/>
    <x v="7"/>
    <m/>
    <n v="1899"/>
    <n v="112970"/>
    <s v="K"/>
    <s v="S190"/>
    <m/>
    <s v="CS240590"/>
    <s v="GMJ535D"/>
    <s v="ACEVEDO RODRIGUEZ OSCAR"/>
    <s v="SIENNA"/>
    <x v="1"/>
    <d v="1899-12-30T16:15:00"/>
    <d v="1899-12-30T18:00:00"/>
    <s v="OMRG"/>
    <n v="2012"/>
  </r>
  <r>
    <x v="65"/>
    <x v="19"/>
    <m/>
    <n v="5330"/>
    <n v="112942"/>
    <s v="J"/>
    <s v="S40"/>
    <s v="EXPRESS"/>
    <s v="N3013524"/>
    <s v="GTL059E"/>
    <s v="COCONI ORTEGA MERCEDES GABRIELA"/>
    <s v="AVANZA"/>
    <x v="0"/>
    <d v="1899-12-30T14:00:00"/>
    <d v="1899-12-30T17:00:00"/>
    <s v="OMRG"/>
    <n v="2022"/>
  </r>
  <r>
    <x v="65"/>
    <x v="21"/>
    <m/>
    <n v="1899"/>
    <n v="112974"/>
    <s v="J"/>
    <s v="S50"/>
    <m/>
    <s v="L1204624"/>
    <s v="GRW203D"/>
    <s v="KYOHO TOYOTSU MEXICO SA DE CV"/>
    <s v="YARIS"/>
    <x v="1"/>
    <d v="1899-12-30T15:15:00"/>
    <d v="1899-12-30T18:00:00"/>
    <s v="CEPE / CAAA"/>
    <n v="2020"/>
  </r>
  <r>
    <x v="66"/>
    <x v="0"/>
    <m/>
    <n v="3260"/>
    <n v="112499"/>
    <s v="K"/>
    <s v="S60"/>
    <m/>
    <s v="GW533487"/>
    <s v="GJG167C"/>
    <s v="PINEDA RASGADO MANUEL"/>
    <s v="RAV4"/>
    <x v="2"/>
    <d v="1899-12-30T08:15:00"/>
    <d v="1899-12-30T11:00:00"/>
    <s v="CEPE"/>
    <n v="2016"/>
  </r>
  <r>
    <x v="66"/>
    <x v="0"/>
    <m/>
    <n v="6599"/>
    <n v="112851"/>
    <s v="J"/>
    <s v="S80"/>
    <s v="EXPRESS"/>
    <s v="L1408580"/>
    <s v="GW8139B"/>
    <s v="OLVERA BECERRA MARIA GUADALUPE"/>
    <s v="HILUX"/>
    <x v="0"/>
    <d v="1899-12-30T08:30:00"/>
    <d v="1899-12-30T11:00:00"/>
    <s v="OMRG"/>
    <n v="2020"/>
  </r>
  <r>
    <x v="66"/>
    <x v="0"/>
    <m/>
    <n v="1899"/>
    <n v="112927"/>
    <s v="I"/>
    <s v="S110"/>
    <m/>
    <s v="HS771513"/>
    <s v="GXH777C"/>
    <s v="GARCIA PEREZ RAMON ALEJANDRO"/>
    <s v="SIENNA"/>
    <x v="1"/>
    <d v="1899-12-30T08:30:00"/>
    <d v="1899-12-30T11:00:00"/>
    <s v="AC"/>
    <n v="2017"/>
  </r>
  <r>
    <x v="66"/>
    <x v="1"/>
    <m/>
    <n v="2849"/>
    <n v="112029"/>
    <s v="I"/>
    <s v="S30 / A Y B"/>
    <m/>
    <s v="MU449594"/>
    <s v="GKV997E"/>
    <s v="ORTEGA HERRERA RAMON"/>
    <s v="CAMRY"/>
    <x v="1"/>
    <d v="1899-12-30T08:30:00"/>
    <d v="1899-12-30T11:15:00"/>
    <s v="CAAA"/>
    <n v="2021"/>
  </r>
  <r>
    <x v="66"/>
    <x v="1"/>
    <m/>
    <n v="6599"/>
    <n v="112911"/>
    <s v="J"/>
    <s v="S160 (CONF. CON CTE SI ACEPTA A Y B)"/>
    <m/>
    <s v="JW748761"/>
    <s v="GMC115D"/>
    <s v="SPEQTRUM AEROSPACE S DE RL DE CV"/>
    <s v="RAV4"/>
    <x v="0"/>
    <d v="1899-12-30T09:00:00"/>
    <d v="1899-12-30T12:00:00"/>
    <s v="GALC"/>
    <n v="2018"/>
  </r>
  <r>
    <x v="66"/>
    <x v="1"/>
    <m/>
    <n v="5330"/>
    <n v="112938"/>
    <s v="K"/>
    <s v="S40"/>
    <s v="EXPRESS"/>
    <s v="M3128196"/>
    <s v="66L897"/>
    <s v="CAMPOS COSS ANA KAREN"/>
    <s v="PRIUS16-"/>
    <x v="2"/>
    <d v="1899-12-30T08:15:00"/>
    <d v="1899-12-30T12:00:00"/>
    <s v="OMRG"/>
    <n v="2021"/>
  </r>
  <r>
    <x v="66"/>
    <x v="2"/>
    <m/>
    <n v="1899"/>
    <n v="112913"/>
    <s v="J"/>
    <s v="S50"/>
    <m/>
    <s v="MU550389"/>
    <s v="67L168"/>
    <s v="LOPEZ NAVARRETE RAFAEL"/>
    <s v="CAMRY HV"/>
    <x v="2"/>
    <d v="1899-12-30T09:00:00"/>
    <d v="1899-12-30T12:00:00"/>
    <s v="CSN"/>
    <n v="2021"/>
  </r>
  <r>
    <x v="66"/>
    <x v="2"/>
    <m/>
    <n v="5330"/>
    <n v="112952"/>
    <s v="I"/>
    <s v="S40"/>
    <m/>
    <s v="MU022216"/>
    <s v="67L830"/>
    <s v="CHAVEZ AVILA JORDI EMMANUEL"/>
    <s v="RAV4 HV"/>
    <x v="1"/>
    <d v="1899-12-30T08:45:00"/>
    <d v="1899-12-30T12:00:00"/>
    <s v="FTP"/>
    <n v="2021"/>
  </r>
  <r>
    <x v="66"/>
    <x v="8"/>
    <m/>
    <n v="5330"/>
    <n v="112961"/>
    <s v="M"/>
    <s v="S40"/>
    <m/>
    <s v="N0426375"/>
    <s v="GC2423D"/>
    <s v="AGROSERVICIOS NIETO"/>
    <s v="HILUX"/>
    <x v="2"/>
    <d v="1899-12-30T09:45:00"/>
    <d v="1899-12-30T12:00:00"/>
    <s v="CEPE"/>
    <n v="2022"/>
  </r>
  <r>
    <x v="66"/>
    <x v="8"/>
    <m/>
    <n v="1899"/>
    <n v="112999"/>
    <s v="J"/>
    <s v="S110"/>
    <m/>
    <s v="H1058129"/>
    <s v="RLD330A"/>
    <s v="MELCHOR PEREZ JOSE MIGUEL"/>
    <s v="YARIS"/>
    <x v="0"/>
    <d v="1899-12-30T09:00:00"/>
    <d v="1899-12-30T12:00:00"/>
    <s v="CEPE"/>
    <n v="2017"/>
  </r>
  <r>
    <x v="66"/>
    <x v="3"/>
    <m/>
    <n v="1899"/>
    <n v="112084"/>
    <s v="I"/>
    <s v="S10"/>
    <m/>
    <s v="PU723769"/>
    <s v="SP"/>
    <s v="CANO SAINTANDRE JOSE LUIS"/>
    <s v="CAMRY"/>
    <x v="0"/>
    <d v="1899-12-30T09:15:00"/>
    <d v="1899-12-30T14:00:00"/>
    <s v="AC"/>
    <n v="2023"/>
  </r>
  <r>
    <x v="66"/>
    <x v="3"/>
    <m/>
    <n v="1899"/>
    <n v="112936"/>
    <s v="K"/>
    <s v="S110"/>
    <s v="EXPRESS"/>
    <s v="H3037763"/>
    <s v="GWB529D"/>
    <s v="REYNOSO CARRANZA SANTIAGO DAVID"/>
    <s v="PRIUS16-"/>
    <x v="1"/>
    <d v="1899-12-30T10:00:00"/>
    <d v="1899-12-30T14:00:00"/>
    <s v="OMRG"/>
    <n v="2017"/>
  </r>
  <r>
    <x v="66"/>
    <x v="3"/>
    <m/>
    <n v="1899"/>
    <n v="113009"/>
    <s v="J"/>
    <s v="S10"/>
    <m/>
    <s v="P4003825"/>
    <s v="SP"/>
    <s v="PRODOCSA S A DE C V"/>
    <s v="HILUXD"/>
    <x v="2"/>
    <d v="1899-12-30T10:30:00"/>
    <d v="1899-12-30T14:00:00"/>
    <s v="CAAA"/>
    <n v="2023"/>
  </r>
  <r>
    <x v="66"/>
    <x v="4"/>
    <m/>
    <n v="4095.2"/>
    <n v="112950"/>
    <s v="K"/>
    <s v="S230 / DIAG. EN GENERAL DE LA UNIDAD"/>
    <m/>
    <s v="H1051203"/>
    <s v="XYN193A"/>
    <s v="RUIZ GONZALEZ YADIRA"/>
    <s v="YARIS"/>
    <x v="2"/>
    <d v="1899-12-30T10:30:00"/>
    <s v="DIAG"/>
    <s v="FTP"/>
    <n v="2017"/>
  </r>
  <r>
    <x v="66"/>
    <x v="4"/>
    <m/>
    <n v="5330"/>
    <n v="112951"/>
    <s v="J"/>
    <s v="S40"/>
    <m/>
    <s v="M1320552"/>
    <s v="GS1545C"/>
    <s v="PROYECTOS INDUSTRIALES HYM SA DE CV"/>
    <s v="HILUX"/>
    <x v="0"/>
    <d v="1899-12-30T09:45:00"/>
    <d v="1899-12-30T14:00:00"/>
    <s v="CSN"/>
    <n v="2021"/>
  </r>
  <r>
    <x v="66"/>
    <x v="4"/>
    <m/>
    <n v="1899"/>
    <n v="112954"/>
    <s v="M"/>
    <s v="S90"/>
    <m/>
    <s v="H1043212"/>
    <s v="GLY722C"/>
    <s v="RAMIREZ ALMANZA MARIA ESTHER"/>
    <s v="YARIS"/>
    <x v="1"/>
    <d v="1899-12-30T10:00:00"/>
    <d v="1899-12-30T14:00:00"/>
    <s v="AC"/>
    <n v="2017"/>
  </r>
  <r>
    <x v="66"/>
    <x v="5"/>
    <m/>
    <n v="2849"/>
    <n v="112932"/>
    <s v="K"/>
    <s v="S30 / A Y B"/>
    <s v="EXPRESS"/>
    <s v="N1327952"/>
    <s v="GC2702D"/>
    <s v="FLETES Y FORRAJES SA DE CV"/>
    <s v="HILUX"/>
    <x v="2"/>
    <d v="1899-12-30T10:20:00"/>
    <d v="1899-12-30T14:00:00"/>
    <s v="OMRG / CAAA"/>
    <n v="2022"/>
  </r>
  <r>
    <x v="66"/>
    <x v="5"/>
    <m/>
    <n v="3260"/>
    <n v="112969"/>
    <s v="J"/>
    <s v="S140"/>
    <m/>
    <s v="FU097673"/>
    <s v="GGF546D"/>
    <s v="CORTES ESPECIALIZADOS DE PAPEL SA DE CV"/>
    <s v="CAMRY"/>
    <x v="0"/>
    <d v="1899-12-30T10:30:00"/>
    <d v="1899-12-30T14:00:00"/>
    <s v="AC"/>
    <n v="2015"/>
  </r>
  <r>
    <x v="66"/>
    <x v="5"/>
    <m/>
    <n v="1899"/>
    <n v="112978"/>
    <s v="M"/>
    <s v="S10"/>
    <m/>
    <s v="NW322478"/>
    <s v="SP"/>
    <s v="LOMA LABRADA ERENDIRA GRISEL"/>
    <s v="RAV4"/>
    <x v="1"/>
    <d v="1899-12-30T11:15:00"/>
    <d v="1899-12-30T17:00:00"/>
    <s v="CEPE"/>
    <n v="2022"/>
  </r>
  <r>
    <x v="66"/>
    <x v="6"/>
    <m/>
    <n v="835.2"/>
    <n v="112956"/>
    <s v="M"/>
    <s v="DIAG. DAÑOS EN CUBIERTA PARTE BAJA DEL MOTOR"/>
    <m/>
    <s v="M3137051"/>
    <s v="67L394"/>
    <s v="RAMIREZ VILLASEÑOR JOAN NEFTALI"/>
    <s v="PRIUS16-"/>
    <x v="0"/>
    <d v="1899-12-30T11:00:00"/>
    <s v="DIAG"/>
    <s v="GALC / FTP"/>
    <n v="2021"/>
  </r>
  <r>
    <x v="66"/>
    <x v="6"/>
    <m/>
    <n v="2849"/>
    <n v="112982"/>
    <s v="J"/>
    <s v="S70 / A Y B"/>
    <s v="EXPRESS"/>
    <s v="H1033439"/>
    <s v="GGM845D"/>
    <s v="PROMOCIONALES CREATIVOS SA DE CV"/>
    <s v="YARIS"/>
    <x v="1"/>
    <d v="1899-12-30T10:45:00"/>
    <d v="1899-12-30T14:00:00"/>
    <s v="OMRG / CAAA"/>
    <n v="2017"/>
  </r>
  <r>
    <x v="66"/>
    <x v="6"/>
    <m/>
    <n v="1899"/>
    <n v="112990"/>
    <s v="I"/>
    <s v="S170"/>
    <m/>
    <s v="K6202761"/>
    <s v="GYL056B"/>
    <s v="DE SANTIAGO CARDENAS RODOLFO"/>
    <s v="HIACE"/>
    <x v="2"/>
    <d v="1899-12-30T11:30:00"/>
    <d v="1899-12-30T14:00:00"/>
    <s v="AC"/>
    <n v="2019"/>
  </r>
  <r>
    <x v="66"/>
    <x v="31"/>
    <m/>
    <n v="1899"/>
    <n v="112992"/>
    <s v="I"/>
    <s v="S350"/>
    <m/>
    <s v="J6188115"/>
    <s v="GYL054B"/>
    <s v="DE SANTIAGO CARDENAS RODOLFO"/>
    <s v="HIACE"/>
    <x v="2"/>
    <d v="1899-12-30T12:15:00"/>
    <d v="1899-12-30T17:00:00"/>
    <s v="AC"/>
    <n v="2018"/>
  </r>
  <r>
    <x v="66"/>
    <x v="10"/>
    <m/>
    <n v="5330"/>
    <n v="112989"/>
    <s v="K"/>
    <s v="S40"/>
    <s v="EXPRESS"/>
    <s v="MK019590"/>
    <s v="GYP387D"/>
    <s v="PSSL SEGURIDAD PRIVADA SA DE CV"/>
    <s v="AVANZA"/>
    <x v="2"/>
    <d v="1899-12-30T11:15:00"/>
    <d v="1899-12-30T14:00:00"/>
    <s v="OMRG"/>
    <n v="2021"/>
  </r>
  <r>
    <x v="66"/>
    <x v="10"/>
    <m/>
    <n v="6090"/>
    <n v="112991"/>
    <s v="J"/>
    <s v="S100 / INST. DE LLANTAS / A Y B"/>
    <m/>
    <s v="KP877635"/>
    <s v="GRW202D"/>
    <s v="KYOHO TOYOTSU MEXICO SA DE CV"/>
    <s v="COROLLA"/>
    <x v="1"/>
    <d v="1899-12-30T11:30:00"/>
    <d v="1899-12-30T17:00:00"/>
    <s v="CSN / CAAA"/>
    <n v="2019"/>
  </r>
  <r>
    <x v="66"/>
    <x v="10"/>
    <m/>
    <n v="1899"/>
    <n v="113018"/>
    <s v="J"/>
    <s v="S50"/>
    <m/>
    <s v="K1404394"/>
    <s v="GB4337A"/>
    <s v="ORKIDEON SERVICIOS SAPI DE CV"/>
    <s v="HILUX"/>
    <x v="0"/>
    <d v="1899-12-30T13:00:00"/>
    <d v="1899-12-30T17:00:00"/>
    <s v="FTP"/>
    <n v="2019"/>
  </r>
  <r>
    <x v="66"/>
    <x v="11"/>
    <m/>
    <n v="1899"/>
    <n v="112944"/>
    <s v="M"/>
    <s v="S310"/>
    <s v="EXPRESS"/>
    <s v="FW358690"/>
    <s v="GJ2610D"/>
    <s v="RAYA ROSAS MA DE JESUS"/>
    <s v="RAV4"/>
    <x v="2"/>
    <d v="1899-12-30T12:00:00"/>
    <d v="1899-12-30T16:00:00"/>
    <s v="OMRG"/>
    <n v="2015"/>
  </r>
  <r>
    <x v="66"/>
    <x v="11"/>
    <m/>
    <n v="6130"/>
    <n v="112998"/>
    <s v="M"/>
    <s v="S40 / A Y B (800,00)"/>
    <s v="EXPRESS"/>
    <s v="N1328426"/>
    <s v="GS7526C"/>
    <s v="AGRO QUERETANA, S. DE R.L. DE C.V."/>
    <s v="HILUX"/>
    <x v="1"/>
    <d v="1899-12-30T12:20:00"/>
    <d v="1899-12-30T16:00:00"/>
    <s v="OMRG"/>
    <n v="2022"/>
  </r>
  <r>
    <x v="66"/>
    <x v="11"/>
    <m/>
    <n v="1899"/>
    <n v="113006"/>
    <s v="I"/>
    <s v="S10"/>
    <m/>
    <s v="N3180625"/>
    <s v="SP"/>
    <s v="GUERRERO OROZCO HECTOR RAMON"/>
    <s v="PRIUS"/>
    <x v="0"/>
    <d v="1899-12-30T12:00:00"/>
    <d v="1899-12-30T17:00:00"/>
    <s v="CEPE"/>
    <n v="2022"/>
  </r>
  <r>
    <x v="66"/>
    <x v="12"/>
    <m/>
    <n v="1899"/>
    <n v="113012"/>
    <s v="J"/>
    <s v="S150"/>
    <m/>
    <s v="L3126385"/>
    <s v="65L136"/>
    <s v="OLIVER RAMIREZ GERARDO"/>
    <s v="PRIUS16-"/>
    <x v="1"/>
    <d v="1899-12-30T12:30:00"/>
    <d v="1899-12-30T17:00:00"/>
    <s v="CEPE"/>
    <n v="2020"/>
  </r>
  <r>
    <x v="66"/>
    <x v="12"/>
    <m/>
    <n v="1899"/>
    <n v="113015"/>
    <s v="M"/>
    <s v="S10"/>
    <s v="EXPRESS"/>
    <s v="P0429971"/>
    <s v="SP"/>
    <s v="MENDEZ MARTINEZ SIMON"/>
    <s v="HILUX"/>
    <x v="0"/>
    <d v="1899-12-30T13:00:00"/>
    <d v="1899-12-30T16:00:00"/>
    <s v="OMRG"/>
    <n v="2023"/>
  </r>
  <r>
    <x v="66"/>
    <x v="21"/>
    <m/>
    <n v="835.2"/>
    <n v="112955"/>
    <s v="I"/>
    <s v="DIAG. TESTIGOS ENCENDIDO (INICIALIZACIÓN DE LUCES)"/>
    <m/>
    <s v="KJ013652"/>
    <s v="ULU173C"/>
    <s v="RANGEL CHAVEZ JUAN PABLO"/>
    <s v="RAV419-"/>
    <x v="2"/>
    <d v="1899-12-30T15:30:00"/>
    <s v="DIAG"/>
    <s v="FTP / JOAM"/>
    <n v="2019"/>
  </r>
  <r>
    <x v="67"/>
    <x v="17"/>
    <m/>
    <n v="5330"/>
    <n v="113051"/>
    <s v="I"/>
    <s v="S40 (RECIBE SUSI)"/>
    <m/>
    <s v="N1240630"/>
    <s v="GNP376E"/>
    <s v="DISTRIBUIDORA DE MEDICAMENTOS GENERICOS SA"/>
    <s v="YARIS"/>
    <x v="2"/>
    <d v="1899-12-30T09:30:00"/>
    <d v="1899-12-30T13:00:00"/>
    <s v="AC"/>
    <n v="2022"/>
  </r>
  <r>
    <x v="67"/>
    <x v="0"/>
    <m/>
    <n v="1899"/>
    <n v="112061"/>
    <s v="M"/>
    <s v="S90 (RECIBE SUSI)"/>
    <s v="EXPRESS"/>
    <s v="KR066433"/>
    <s v="GHZ008C"/>
    <s v="PAREDES MANDUJANO ANGEL DANIEL"/>
    <s v="CHR"/>
    <x v="1"/>
    <d v="1899-12-30T09:20:00"/>
    <d v="1899-12-30T12:00:00"/>
    <s v="OMRG"/>
    <n v="2019"/>
  </r>
  <r>
    <x v="67"/>
    <x v="0"/>
    <m/>
    <n v="0"/>
    <s v="R-142810"/>
    <s v="M"/>
    <s v="INST. ARNÉS DE DIRECCIÓN (DONDE VA EL VOLANTE)"/>
    <m/>
    <s v="LJ027986"/>
    <s v="GHY225C"/>
    <s v="COLUNGA HERNANDEZ DANIEL"/>
    <s v="RAV419-"/>
    <x v="2"/>
    <d v="1899-12-30T09:00:00"/>
    <d v="1899-12-30T12:00:00"/>
    <s v="FTP / JOAM"/>
    <n v="2019"/>
  </r>
  <r>
    <x v="67"/>
    <x v="0"/>
    <m/>
    <n v="6599"/>
    <n v="112910"/>
    <s v="I"/>
    <s v="S160"/>
    <s v="EXPRESS"/>
    <s v="FP329565"/>
    <s v="GNM953C"/>
    <s v="ARTEAGA HINOJOSA JOSE ALBERTO"/>
    <s v="COROLLA"/>
    <x v="0"/>
    <d v="1899-12-30T09:20:00"/>
    <d v="1899-12-30T12:00:00"/>
    <s v="OMRG"/>
    <n v="2015"/>
  </r>
  <r>
    <x v="67"/>
    <x v="1"/>
    <m/>
    <n v="5140"/>
    <n v="112980"/>
    <s v="J"/>
    <s v="S100"/>
    <m/>
    <s v="J1616303"/>
    <s v="65L440"/>
    <s v="ALMANZA CARRILLO MA. DEL REFUGIO"/>
    <s v="PRIUS C"/>
    <x v="2"/>
    <d v="1899-12-30T09:00:00"/>
    <d v="1899-12-30T12:00:00"/>
    <s v="CEPE"/>
    <n v="2018"/>
  </r>
  <r>
    <x v="67"/>
    <x v="1"/>
    <m/>
    <n v="2849"/>
    <n v="112987"/>
    <s v="K"/>
    <s v="S170 / A Y B"/>
    <s v="EXPRESS"/>
    <s v="J0258911"/>
    <s v="Z22AXB"/>
    <s v="INGENIERIA INDUSTRIAL"/>
    <s v="HILUX"/>
    <x v="0"/>
    <d v="1899-12-30T09:00:00"/>
    <d v="1899-12-30T11:00:00"/>
    <s v="OMRG / CAAA"/>
    <n v="2018"/>
  </r>
  <r>
    <x v="67"/>
    <x v="2"/>
    <m/>
    <n v="2849"/>
    <n v="112819"/>
    <s v="J"/>
    <s v="S50 / A Y B"/>
    <m/>
    <s v="L1639763"/>
    <s v="17J018"/>
    <s v="YINSHAN SA DE CV"/>
    <s v="PRIUS C"/>
    <x v="0"/>
    <d v="1899-12-30T09:00:00"/>
    <d v="1899-12-30T12:00:00"/>
    <s v="CAAA"/>
    <n v="2020"/>
  </r>
  <r>
    <x v="67"/>
    <x v="2"/>
    <m/>
    <n v="5330"/>
    <n v="113003"/>
    <s v="J"/>
    <s v="S40 (RECIBE SUSI)"/>
    <m/>
    <s v="MP214175"/>
    <s v="GJA917E"/>
    <s v="ROJANO HERNANDEZ CLAUDIA PATRICIA"/>
    <s v="COROLLA"/>
    <x v="1"/>
    <d v="1899-12-30T09:00:00"/>
    <d v="1899-12-30T12:00:00"/>
    <s v="GALC"/>
    <n v="2021"/>
  </r>
  <r>
    <x v="67"/>
    <x v="8"/>
    <m/>
    <n v="1899"/>
    <n v="112984"/>
    <s v="K"/>
    <s v="S350"/>
    <m/>
    <s v="G0168850"/>
    <s v="GH1086B"/>
    <s v="OPERADORA LIBRAMIENTO CELAYA, S.A DE C.V"/>
    <s v="HILUX"/>
    <x v="0"/>
    <d v="1899-12-30T10:30:00"/>
    <d v="1899-12-30T17:00:00"/>
    <s v="CEPE"/>
    <n v="2016"/>
  </r>
  <r>
    <x v="67"/>
    <x v="8"/>
    <m/>
    <n v="1899"/>
    <n v="112985"/>
    <s v="M"/>
    <s v="S190"/>
    <m/>
    <s v="J0177543"/>
    <s v="GH7101B"/>
    <s v="ELECTRO CONSTRUCCIONES ALSA S. DE R.L. DE"/>
    <s v="HILUX"/>
    <x v="2"/>
    <d v="1899-12-30T09:00:00"/>
    <d v="1899-12-30T11:00:00"/>
    <s v="AC"/>
    <n v="2018"/>
  </r>
  <r>
    <x v="67"/>
    <x v="3"/>
    <m/>
    <n v="3260"/>
    <n v="112815"/>
    <s v="K"/>
    <s v="S60"/>
    <m/>
    <s v="JP830257"/>
    <s v="GNW277E"/>
    <s v="MORA ZAMORA MARIANA"/>
    <s v="COROLLA"/>
    <x v="2"/>
    <d v="1899-12-30T11:00:00"/>
    <d v="1899-12-30T14:00:00"/>
    <s v="AC"/>
    <n v="2018"/>
  </r>
  <r>
    <x v="67"/>
    <x v="3"/>
    <m/>
    <n v="1899"/>
    <n v="112995"/>
    <s v="I"/>
    <s v="S30 (RECIBE SUSI)"/>
    <m/>
    <s v="NP277753"/>
    <s v="GTJ231E"/>
    <s v="TOVAR NAVA ADRIAN"/>
    <s v="COROLLA"/>
    <x v="1"/>
    <d v="1899-12-30T11:30:00"/>
    <d v="1899-12-30T14:00:00"/>
    <s v="AC"/>
    <n v="2022"/>
  </r>
  <r>
    <x v="67"/>
    <x v="3"/>
    <m/>
    <n v="3260"/>
    <n v="113063"/>
    <s v="K"/>
    <s v="S140"/>
    <m/>
    <s v="J3078335"/>
    <s v="66L336"/>
    <s v="CERVERA SALDAÑA VICTOR RUBEN"/>
    <s v="PRIUS16-"/>
    <x v="0"/>
    <d v="1899-12-30T11:15:00"/>
    <d v="1899-12-30T14:00:00"/>
    <s v="CEPE"/>
    <n v="2018"/>
  </r>
  <r>
    <x v="67"/>
    <x v="4"/>
    <m/>
    <n v="5330"/>
    <n v="112879"/>
    <s v="K"/>
    <s v="S120"/>
    <s v="EXPRESS"/>
    <s v="HW543236"/>
    <s v="GLZ222C"/>
    <s v="GARCIA NIETO HILARIO"/>
    <s v="RAV4"/>
    <x v="2"/>
    <d v="1899-12-30T10:30:00"/>
    <d v="1899-12-30T17:00:00"/>
    <s v="CEPE"/>
    <n v="2017"/>
  </r>
  <r>
    <x v="67"/>
    <x v="4"/>
    <m/>
    <n v="835.2"/>
    <n v="112967"/>
    <s v="M"/>
    <s v="DIAG. TESTIGO PRESIÓN DE AIRE / REEMP. BALATAS DELANTERAS"/>
    <m/>
    <s v="JS964044"/>
    <s v="GVR036B"/>
    <s v="PEREZ OVALLE SALVADOR"/>
    <s v="SIENNA"/>
    <x v="0"/>
    <d v="1899-12-30T10:00:00"/>
    <s v="DIAG"/>
    <s v="GALC / JOAM"/>
    <n v="2018"/>
  </r>
  <r>
    <x v="67"/>
    <x v="4"/>
    <m/>
    <n v="3260"/>
    <n v="113027"/>
    <s v="I"/>
    <s v="S20"/>
    <s v="EXPRESS"/>
    <s v="N3171397"/>
    <s v="68L395"/>
    <s v="ROBLES CASTILLO SILVIA EVANGELINA"/>
    <s v="PRIUS16-"/>
    <x v="1"/>
    <d v="1899-12-30T11:00:00"/>
    <d v="1899-12-30T14:00:00"/>
    <s v="OMRG"/>
    <n v="2022"/>
  </r>
  <r>
    <x v="67"/>
    <x v="5"/>
    <m/>
    <n v="3260"/>
    <n v="112838"/>
    <s v="K"/>
    <s v="S60"/>
    <s v="MOVIL SMA"/>
    <s v="LJ033249"/>
    <s v="GVW939B"/>
    <s v="CAMPOS BALDERRAMA ZOILA FLOR"/>
    <s v="RAV4"/>
    <x v="0"/>
    <s v="MOV"/>
    <s v="SMA"/>
    <s v="CSN"/>
    <n v="2020"/>
  </r>
  <r>
    <x v="67"/>
    <x v="5"/>
    <m/>
    <n v="3260"/>
    <n v="112885"/>
    <s v="I"/>
    <s v="S60"/>
    <s v="EXPRESS"/>
    <s v="K1160663"/>
    <s v="GLE689C"/>
    <s v="ALVAREZ SALDAÑA BLAS"/>
    <s v="YARIS"/>
    <x v="1"/>
    <d v="1899-12-30T11:20:00"/>
    <d v="1899-12-30T17:00:00"/>
    <s v="OMRG"/>
    <n v="2019"/>
  </r>
  <r>
    <x v="67"/>
    <x v="5"/>
    <m/>
    <n v="1899"/>
    <n v="113042"/>
    <s v="K"/>
    <s v="S50"/>
    <s v="EXPRESS"/>
    <s v="MP164840"/>
    <s v="ULT385C"/>
    <s v="DOMINGUEZ BARRERA OMAR"/>
    <s v="COROLLA"/>
    <x v="2"/>
    <d v="1899-12-30T11:45:00"/>
    <d v="1899-12-30T17:00:00"/>
    <s v="OMRG"/>
    <n v="2021"/>
  </r>
  <r>
    <x v="67"/>
    <x v="26"/>
    <m/>
    <n v="3260"/>
    <n v="112873"/>
    <s v="K"/>
    <s v="S60"/>
    <s v="MOVIL SMA"/>
    <s v="JW707065"/>
    <s v="GRB067A"/>
    <s v="MERCADO ALBA JOSE"/>
    <s v="RAV4"/>
    <x v="0"/>
    <s v="MOV"/>
    <s v="SMA"/>
    <s v="CSN"/>
    <n v="2018"/>
  </r>
  <r>
    <x v="67"/>
    <x v="6"/>
    <m/>
    <n v="835.2"/>
    <n v="112962"/>
    <s v="M"/>
    <s v="DIAG. NO PASÓ LA VERIFICACIÓN / DIAG. EN BATERÍA"/>
    <m/>
    <s v="GP366479"/>
    <s v="GNJ737C"/>
    <s v="GUTIERREZ MORENO GABRIELA"/>
    <s v="COROLLA"/>
    <x v="2"/>
    <d v="1899-12-30T11:00:00"/>
    <s v="DIAG"/>
    <s v="FTP / JOAM"/>
    <n v="2016"/>
  </r>
  <r>
    <x v="67"/>
    <x v="6"/>
    <m/>
    <n v="2849"/>
    <n v="112983"/>
    <s v="J"/>
    <s v="S90 / A Y B"/>
    <m/>
    <s v="KD003221"/>
    <s v="GRW235D"/>
    <s v="KYOHO TOYOTSU MEXICO SA DE CV"/>
    <s v="RAV419-"/>
    <x v="1"/>
    <d v="1899-12-30T10:45:00"/>
    <d v="1899-12-30T17:00:00"/>
    <s v="CAAA"/>
    <n v="2019"/>
  </r>
  <r>
    <x v="67"/>
    <x v="10"/>
    <m/>
    <n v="1899"/>
    <n v="113043"/>
    <s v="J"/>
    <s v="S30"/>
    <m/>
    <s v="N1327299"/>
    <s v="GB6419D"/>
    <s v="CASTILLO ARTEAGA RAYMUNDO"/>
    <s v="HILUX"/>
    <x v="2"/>
    <d v="1899-12-30T12:00:00"/>
    <d v="1899-12-30T15:00:00"/>
    <s v="CEPE"/>
    <n v="2022"/>
  </r>
  <r>
    <x v="67"/>
    <x v="10"/>
    <m/>
    <n v="6599"/>
    <n v="113067"/>
    <s v="J"/>
    <s v="S80"/>
    <m/>
    <s v="FW241299"/>
    <s v="GGM284E"/>
    <s v="HERRERA OLIVARES VERONICA"/>
    <s v="RAV4"/>
    <x v="0"/>
    <d v="1899-12-30T13:00:00"/>
    <d v="1899-12-30T17:00:00"/>
    <s v="CEPE"/>
    <n v="2015"/>
  </r>
  <r>
    <x v="67"/>
    <x v="27"/>
    <m/>
    <n v="1899"/>
    <n v="112817"/>
    <s v="K"/>
    <s v="S70"/>
    <s v="MOVIL SMA"/>
    <s v="K6200803"/>
    <s v="62RB6N"/>
    <s v="HERRERA RODRIGUEZ ERNESTO"/>
    <s v="HIACE"/>
    <x v="0"/>
    <s v="MOV"/>
    <s v="SMA"/>
    <s v="CSN"/>
    <n v="2019"/>
  </r>
  <r>
    <x v="67"/>
    <x v="27"/>
    <m/>
    <n v="1899"/>
    <n v="113014"/>
    <s v="I"/>
    <s v="S270"/>
    <m/>
    <s v="EW130341"/>
    <s v="GUN529D"/>
    <s v="FLORES SUAREZ LUZ GABRIELA"/>
    <s v="RAV4"/>
    <x v="2"/>
    <d v="1899-12-30T12:15:00"/>
    <d v="1899-12-30T15:00:00"/>
    <s v="CEPE"/>
    <n v="2014"/>
  </r>
  <r>
    <x v="67"/>
    <x v="11"/>
    <m/>
    <n v="1899"/>
    <n v="112965"/>
    <s v="K"/>
    <s v="S170"/>
    <s v="MOVIL SMA"/>
    <s v="K0266136"/>
    <s v="ABC1234"/>
    <s v="COMERCIALIZADORA AGROSAG BAJA"/>
    <s v="HILUX"/>
    <x v="0"/>
    <s v="MOV"/>
    <s v="SMA"/>
    <s v="CSN"/>
    <n v="2019"/>
  </r>
  <r>
    <x v="67"/>
    <x v="11"/>
    <m/>
    <n v="0"/>
    <n v="113001"/>
    <s v="M"/>
    <s v="PRIMERO INST. PELÍCULA DE SEGURIDAD (INSTALARÁ PREVIAS) DESPUÉS LOS ACC:  INST. DE TAPETES / SKID PLATE"/>
    <m/>
    <s v="PT131345"/>
    <s v="SP"/>
    <s v="ANAYA PALACIOS EDGAR"/>
    <s v="TACOMA"/>
    <x v="2"/>
    <d v="1899-12-30T14:00:00"/>
    <d v="1899-12-30T17:00:00"/>
    <s v="AC"/>
    <n v="2023"/>
  </r>
  <r>
    <x v="67"/>
    <x v="12"/>
    <m/>
    <n v="1899"/>
    <n v="112929"/>
    <s v="K"/>
    <s v="S50 (RECIBE NAYE) CTE LLEGA A LAS 9:00 AM"/>
    <s v="MOVIL SMA"/>
    <s v="JK025246"/>
    <s v="GHY642D"/>
    <s v="AVILA MEJIA JOSE JUAN"/>
    <s v="AVANZA"/>
    <x v="0"/>
    <s v="MOV"/>
    <s v="SMA"/>
    <s v="CSN"/>
    <n v="2018"/>
  </r>
  <r>
    <x v="67"/>
    <x v="12"/>
    <m/>
    <n v="835.2"/>
    <n v="113022"/>
    <s v="K"/>
    <s v="DIAG. RUIDO EN BALATAS LADO CHOFER / DIAG. RUIDO Y VIBRACIÓN AL FRENAR"/>
    <m/>
    <s v="L1196881"/>
    <s v="GYY740C"/>
    <s v="PEBSA INGENIERIA ELECTROMECANICA SA DE CV"/>
    <s v="YARIS"/>
    <x v="2"/>
    <d v="1899-12-30T14:00:00"/>
    <d v="1899-12-30T17:00:00"/>
    <s v="GALC"/>
    <n v="2020"/>
  </r>
  <r>
    <x v="67"/>
    <x v="15"/>
    <m/>
    <n v="835.2"/>
    <n v="112997"/>
    <s v="K"/>
    <s v="DIAG. TESTIGO ENCENDIDO EN TABLERO (TACK OFF)"/>
    <m/>
    <s v="8S108966"/>
    <s v="GXE706C"/>
    <s v="HERNANDEZ HERNANDEZ JUAN"/>
    <s v="SIENNA"/>
    <x v="2"/>
    <d v="1899-12-30T13:00:00"/>
    <s v="DIAG"/>
    <s v="GALC / JOAM"/>
    <n v="2008"/>
  </r>
  <r>
    <x v="67"/>
    <x v="15"/>
    <m/>
    <n v="1899"/>
    <n v="113000"/>
    <s v="J"/>
    <s v="S10"/>
    <s v="MOVIL SMA"/>
    <s v="NU072059"/>
    <s v="SP"/>
    <s v="JENKS JAMES ARTHUR"/>
    <s v="RAV4"/>
    <x v="0"/>
    <s v="MOV"/>
    <s v="SMA"/>
    <s v="CSN"/>
    <n v="2022"/>
  </r>
  <r>
    <x v="67"/>
    <x v="7"/>
    <m/>
    <n v="1899"/>
    <n v="113020"/>
    <s v="M"/>
    <s v="S230"/>
    <s v="EXPRESS"/>
    <s v="CS176651"/>
    <s v="GWA421D"/>
    <s v="GUTIERREZ GUZMAN CELIA"/>
    <s v="SIENNA"/>
    <x v="0"/>
    <d v="1899-12-30T13:40:00"/>
    <d v="1899-12-30T17:00:00"/>
    <s v="OMRG"/>
    <n v="2012"/>
  </r>
  <r>
    <x v="67"/>
    <x v="19"/>
    <m/>
    <n v="1899"/>
    <n v="113024"/>
    <s v="M"/>
    <s v="S130"/>
    <s v="EXPRESS"/>
    <s v="F1435104"/>
    <s v="GNZ355D"/>
    <s v="RODRIGUEZ CARREÑO ALIZZETT"/>
    <s v="YARIS"/>
    <x v="0"/>
    <d v="1899-12-30T14:00:00"/>
    <d v="1899-12-30T17:00:00"/>
    <s v="OMRG"/>
    <n v="2015"/>
  </r>
  <r>
    <x v="67"/>
    <x v="20"/>
    <m/>
    <n v="3260"/>
    <n v="113034"/>
    <s v="M"/>
    <s v="S120"/>
    <s v="EXPRESS"/>
    <s v="H1046175"/>
    <s v="GJA222A"/>
    <s v="HUICHAPA ACOSTA SERGIO"/>
    <s v="YARIS"/>
    <x v="0"/>
    <d v="1899-12-30T14:20:00"/>
    <d v="1899-12-30T17:00:00"/>
    <s v="OMRG"/>
    <n v="2017"/>
  </r>
  <r>
    <x v="67"/>
    <x v="13"/>
    <m/>
    <n v="1899"/>
    <n v="113055"/>
    <s v="M"/>
    <s v="S70"/>
    <m/>
    <s v="KS303622"/>
    <s v="GNK878C"/>
    <s v="REFACCIONES Y ACCESORIOS PARA LA INDUSTRIA"/>
    <s v="HIGHLANDER"/>
    <x v="2"/>
    <d v="1899-12-30T15:00:00"/>
    <d v="1899-12-30T18:00:00"/>
    <s v="CAAA"/>
    <n v="2019"/>
  </r>
  <r>
    <x v="67"/>
    <x v="21"/>
    <m/>
    <n v="835.2"/>
    <n v="113032"/>
    <s v="K"/>
    <s v="DIAG. FILTRACIÓN DE AGUA (UNIDAD DE COMONUEVOS, SOLICITÓ DIANA RMZ)"/>
    <m/>
    <s v="KJ016415"/>
    <s v="G000000"/>
    <s v="INMOTION AUTO CELAYA, S DE RL DE CV"/>
    <s v="RAV419-"/>
    <x v="2"/>
    <d v="1899-12-30T15:45:00"/>
    <s v="DIAG"/>
    <s v="FTP / JOAM"/>
    <n v="2019"/>
  </r>
  <r>
    <x v="67"/>
    <x v="29"/>
    <m/>
    <n v="0"/>
    <n v="113065"/>
    <s v="J"/>
    <s v="REEMP. ACEITE Y LAVADO (CORTESÍA) (RAFAEL)"/>
    <s v="BIENVENIDA"/>
    <s v="P4004195"/>
    <s v="GW5546C"/>
    <s v="MORALES ROSAS GUSTAVO"/>
    <s v="HILUXD"/>
    <x v="2"/>
    <d v="1899-12-30T15:45:00"/>
    <d v="1899-12-30T16:45:00"/>
    <s v="CAAA"/>
    <n v="2023"/>
  </r>
  <r>
    <x v="67"/>
    <x v="33"/>
    <m/>
    <n v="835.2"/>
    <n v="113036"/>
    <s v="I"/>
    <s v="DIAG. ESTÉREO NO SE PUEDE CONECTAR POR BLUETHOOT"/>
    <m/>
    <s v="FM182489"/>
    <s v="GP68799"/>
    <s v="ESPITIA PATIÑO ERIK DANIEL"/>
    <s v="TACOMA"/>
    <x v="0"/>
    <d v="1899-12-30T16:15:00"/>
    <s v="DIAG"/>
    <s v="GALC / JOAM"/>
    <n v="2015"/>
  </r>
  <r>
    <x v="68"/>
    <x v="0"/>
    <m/>
    <n v="1899"/>
    <n v="111977"/>
    <s v="K"/>
    <s v="S50 (RECIBE SUSI)"/>
    <s v="EXPRESS"/>
    <s v="L0007886"/>
    <s v="GW2023A"/>
    <s v="MERINO ZENEA VICTOR ALONSO"/>
    <s v="HILUX"/>
    <x v="0"/>
    <d v="1899-12-30T08:00:00"/>
    <d v="1899-12-30T11:00:00"/>
    <s v="OMRG"/>
    <n v="2020"/>
  </r>
  <r>
    <x v="68"/>
    <x v="0"/>
    <m/>
    <n v="1899"/>
    <n v="112343"/>
    <s v="I"/>
    <s v="S10"/>
    <m/>
    <s v="N1253917"/>
    <s v="GUP800E"/>
    <s v="CORDOVA MACIAS JOSE LUIS"/>
    <s v="YARIS"/>
    <x v="2"/>
    <d v="1899-12-30T08:15:00"/>
    <d v="1899-12-30T11:00:00"/>
    <s v="FTP"/>
    <n v="2022"/>
  </r>
  <r>
    <x v="68"/>
    <x v="0"/>
    <m/>
    <n v="1899"/>
    <n v="112958"/>
    <s v="I"/>
    <s v="S130"/>
    <s v="EXPRESS"/>
    <s v="J1130831"/>
    <s v="GMA880C"/>
    <s v="VALLE GUALBERTO"/>
    <s v="YARIS"/>
    <x v="1"/>
    <d v="1899-12-30T08:20:00"/>
    <d v="1899-12-30T11:00:00"/>
    <s v="OMRG"/>
    <n v="2018"/>
  </r>
  <r>
    <x v="68"/>
    <x v="1"/>
    <m/>
    <n v="1899"/>
    <n v="112342"/>
    <s v="I"/>
    <s v="INSP. 23TM01"/>
    <s v="CAMPAÑA"/>
    <s v="N1253917"/>
    <s v="GUP800E"/>
    <s v="CORDOVA MACIAS JOSE LUIS"/>
    <s v="YARIS"/>
    <x v="2"/>
    <d v="1899-12-30T09:00:00"/>
    <d v="1899-12-30T12:00:00"/>
    <s v="FTP"/>
    <n v="2022"/>
  </r>
  <r>
    <x v="68"/>
    <x v="1"/>
    <m/>
    <n v="1899"/>
    <n v="112928"/>
    <s v="J"/>
    <s v="S30"/>
    <m/>
    <s v="N1420479"/>
    <s v="GU3007C"/>
    <s v="FITORGANICA SA DE CV"/>
    <s v="HILUX"/>
    <x v="1"/>
    <d v="1899-12-30T08:30:00"/>
    <d v="1899-12-30T11:00:00"/>
    <s v="CSN"/>
    <n v="2022"/>
  </r>
  <r>
    <x v="68"/>
    <x v="1"/>
    <m/>
    <n v="0"/>
    <n v="112941"/>
    <s v="J"/>
    <s v="INST. BANDA ACC (RECIBE SUSI)"/>
    <m/>
    <s v="KY513547"/>
    <s v="GLD721D"/>
    <s v="PALMA BOLAÑOS JAVIER"/>
    <s v="YARIS R"/>
    <x v="0"/>
    <d v="1899-12-30T08:30:00"/>
    <d v="1899-12-30T12:00:00"/>
    <s v="AC"/>
    <n v="2019"/>
  </r>
  <r>
    <x v="68"/>
    <x v="2"/>
    <m/>
    <n v="1899"/>
    <n v="112930"/>
    <s v="M"/>
    <s v="S30"/>
    <s v="EXPRESS"/>
    <s v="NP275048"/>
    <s v="GLP320E"/>
    <s v="RAMIREZ MARENGO RAYMUNDO"/>
    <s v="COROLLA"/>
    <x v="1"/>
    <d v="1899-12-30T09:20:00"/>
    <d v="1899-12-30T12:00:00"/>
    <s v="OMRG"/>
    <n v="2022"/>
  </r>
  <r>
    <x v="68"/>
    <x v="2"/>
    <m/>
    <n v="3260"/>
    <n v="112943"/>
    <s v="M"/>
    <s v="S140"/>
    <m/>
    <s v="ED586630"/>
    <s v="GTN699C"/>
    <s v="JIMENEZ GARCIA JOSE ALFREDO"/>
    <s v="YARIS"/>
    <x v="2"/>
    <d v="1899-12-30T09:00:00"/>
    <d v="1899-12-30T12:00:00"/>
    <s v="CSN"/>
    <n v="2014"/>
  </r>
  <r>
    <x v="68"/>
    <x v="8"/>
    <m/>
    <n v="3260"/>
    <n v="112972"/>
    <s v="K"/>
    <s v="S180"/>
    <s v="EXPRESS"/>
    <s v="FK014815"/>
    <s v="GTN772C"/>
    <s v="VAZQUEZ PAREDES JOSE LUIS"/>
    <s v="AVANZA"/>
    <x v="2"/>
    <d v="1899-12-30T09:00:00"/>
    <d v="1899-12-30T12:00:00"/>
    <s v="OMRG"/>
    <n v="2015"/>
  </r>
  <r>
    <x v="68"/>
    <x v="8"/>
    <m/>
    <n v="1899"/>
    <n v="113074"/>
    <s v="I"/>
    <s v="S30"/>
    <m/>
    <s v="N3004851"/>
    <s v="68L341"/>
    <s v="ROBLES CERVANTES ALEJANDRO"/>
    <s v="COROLLA HV"/>
    <x v="1"/>
    <d v="1899-12-30T09:30:00"/>
    <d v="1899-12-30T12:00:00"/>
    <s v="FTP"/>
    <n v="2022"/>
  </r>
  <r>
    <x v="68"/>
    <x v="3"/>
    <m/>
    <n v="1899"/>
    <n v="112912"/>
    <s v="J"/>
    <s v="S30"/>
    <m/>
    <s v="MP205543"/>
    <s v="GKC401E"/>
    <s v="CHIMAL ORTEGA MA DE LOURDES"/>
    <s v="COROLLA"/>
    <x v="2"/>
    <d v="1899-12-30T09:30:00"/>
    <d v="1899-12-30T13:00:00"/>
    <s v="OMRG"/>
    <n v="2021"/>
  </r>
  <r>
    <x v="68"/>
    <x v="3"/>
    <m/>
    <n v="1899"/>
    <n v="112945"/>
    <s v="K"/>
    <s v="S90"/>
    <m/>
    <s v="L0446642"/>
    <s v="GV3868B"/>
    <s v="RAMOS MORENO FRANCISCO"/>
    <s v="HILUXD"/>
    <x v="1"/>
    <d v="1899-12-30T09:45:00"/>
    <d v="1899-12-30T15:00:00"/>
    <s v="CSN"/>
    <n v="2020"/>
  </r>
  <r>
    <x v="68"/>
    <x v="4"/>
    <m/>
    <n v="3260"/>
    <n v="112848"/>
    <s v="K"/>
    <s v="S60"/>
    <s v="EXPRESS"/>
    <s v="K1161931"/>
    <s v="GMB142D"/>
    <s v="ORTIZ HERNANDEZ MONICA BELEN"/>
    <s v="YARIS"/>
    <x v="2"/>
    <d v="1899-12-30T09:45:00"/>
    <d v="1899-12-30T12:00:00"/>
    <s v="OMRG"/>
    <n v="2019"/>
  </r>
  <r>
    <x v="68"/>
    <x v="4"/>
    <m/>
    <n v="1899"/>
    <n v="112922"/>
    <s v="K"/>
    <s v="S30"/>
    <m/>
    <s v="M1320611"/>
    <s v="GS2209C"/>
    <s v="PEREZ CERVANTES ARTURO"/>
    <s v="HILUX"/>
    <x v="1"/>
    <d v="1899-12-30T10:00:00"/>
    <d v="1899-12-30T14:00:00"/>
    <s v="FTP"/>
    <n v="2021"/>
  </r>
  <r>
    <x v="68"/>
    <x v="5"/>
    <m/>
    <n v="5330"/>
    <n v="112935"/>
    <s v="M"/>
    <s v="S40"/>
    <s v="EXPRESS"/>
    <s v="MU012200"/>
    <s v="UKV727J"/>
    <s v="PEREZ MUÑOZ ANA GABRIELA"/>
    <s v="RAV4 HV"/>
    <x v="1"/>
    <d v="1899-12-30T10:30:00"/>
    <d v="1899-12-30T14:00:00"/>
    <s v="OMRG"/>
    <n v="2021"/>
  </r>
  <r>
    <x v="68"/>
    <x v="5"/>
    <m/>
    <n v="5330"/>
    <n v="112939"/>
    <s v="M"/>
    <s v="S120"/>
    <m/>
    <s v="K0182664"/>
    <s v="GU7092C"/>
    <s v="LOPEZ OLIVARES LUZ DE MARIA"/>
    <s v="HILUX"/>
    <x v="2"/>
    <d v="1899-12-30T11:00:00"/>
    <d v="1899-12-30T14:00:00"/>
    <s v="AC"/>
    <n v="2019"/>
  </r>
  <r>
    <x v="68"/>
    <x v="5"/>
    <m/>
    <n v="6599"/>
    <n v="112979"/>
    <s v="J"/>
    <s v="S80 (RECIBE MARCO)"/>
    <m/>
    <s v="J1119121"/>
    <s v="GNK592C"/>
    <s v="RIVERA GOMEZ MONICA ALEJANDRA"/>
    <s v="YARIS"/>
    <x v="0"/>
    <d v="1899-12-30T11:00:00"/>
    <d v="1899-12-30T14:00:00"/>
    <s v="FTP"/>
    <n v="2018"/>
  </r>
  <r>
    <x v="68"/>
    <x v="26"/>
    <m/>
    <n v="0"/>
    <n v="113077"/>
    <s v="K"/>
    <s v="A Y F / LAVADO (A. V. JOSÉ LUIS) CLIENTE LLEGA A LAS 10:00 AM"/>
    <s v="BIENVENIDA"/>
    <s v="PJ067006"/>
    <s v="SP"/>
    <s v="GONZALEZ ZARATE NESTOR EDUARDO"/>
    <s v="RAIZE"/>
    <x v="2"/>
    <d v="1899-12-30T10:15:00"/>
    <d v="1899-12-30T14:00:00"/>
    <s v="OMRG"/>
    <n v="2023"/>
  </r>
  <r>
    <x v="68"/>
    <x v="6"/>
    <m/>
    <n v="2849"/>
    <n v="113011"/>
    <s v="J"/>
    <s v="S190 / A Y B (V.C.) )RECIBE MARCO)"/>
    <s v="EXPRESS"/>
    <s v="L0003086"/>
    <s v="NW5764B"/>
    <s v="PROMOTORA TECNICA INDUSTRIAL SA DE CV"/>
    <s v="HILUX"/>
    <x v="0"/>
    <d v="1899-12-30T12:30:00"/>
    <d v="1899-12-30T15:00:00"/>
    <s v="OMRG"/>
    <n v="2020"/>
  </r>
  <r>
    <x v="68"/>
    <x v="6"/>
    <m/>
    <n v="6599"/>
    <n v="113013"/>
    <s v="I"/>
    <s v="S160"/>
    <m/>
    <s v="BC700669"/>
    <s v="GPA077D"/>
    <s v="PATIÑO ARREGUIN ADRIAN"/>
    <s v="COROLLA"/>
    <x v="1"/>
    <d v="1899-12-30T10:45:00"/>
    <d v="1899-12-30T14:00:00"/>
    <s v="CSN"/>
    <n v="2011"/>
  </r>
  <r>
    <x v="68"/>
    <x v="10"/>
    <m/>
    <n v="3260"/>
    <n v="113026"/>
    <s v="J"/>
    <s v="S60"/>
    <m/>
    <s v="NJ014141"/>
    <s v="ULT416F"/>
    <s v="BOLAñOS HIDALGO SILVIA FABIOLA"/>
    <s v="RAIZE"/>
    <x v="2"/>
    <d v="1899-12-30T12:30:00"/>
    <d v="1899-12-30T14:00:00"/>
    <s v="CSN"/>
    <n v="2022"/>
  </r>
  <r>
    <x v="68"/>
    <x v="10"/>
    <m/>
    <n v="0"/>
    <n v="113111"/>
    <s v="K"/>
    <s v="A Y F / LAVADO (A.V. JOSÉ LUIS)"/>
    <s v="BIENVENIDA"/>
    <s v="P3009405"/>
    <s v="SP"/>
    <s v="RODRIGUEZ RAZO LEOPOLDO"/>
    <s v="COROLLA"/>
    <x v="1"/>
    <d v="1899-12-30T11:15:00"/>
    <d v="1899-12-30T12:15:00"/>
    <s v="OMRG"/>
    <n v="2022"/>
  </r>
  <r>
    <x v="68"/>
    <x v="11"/>
    <m/>
    <n v="1899"/>
    <n v="113038"/>
    <s v="J"/>
    <s v="S30"/>
    <m/>
    <s v="N6004911"/>
    <s v="GND217E"/>
    <s v="ARRIAGA VERA MARTHA"/>
    <s v="HIACE"/>
    <x v="2"/>
    <d v="1899-12-30T12:30:00"/>
    <d v="1899-12-30T14:00:00"/>
    <s v="AC"/>
    <n v="2022"/>
  </r>
  <r>
    <x v="68"/>
    <x v="11"/>
    <m/>
    <n v="1899"/>
    <n v="113039"/>
    <s v="M"/>
    <s v="S50"/>
    <m/>
    <s v="KJ018323"/>
    <s v="GVC637E"/>
    <s v="CONEJO GODINEZ JORGE RAFAEL"/>
    <s v="RAV419-"/>
    <x v="1"/>
    <d v="1899-12-30T12:30:00"/>
    <d v="1899-12-30T14:00:00"/>
    <s v="FTP"/>
    <n v="2019"/>
  </r>
  <r>
    <x v="69"/>
    <x v="1"/>
    <m/>
    <n v="1899"/>
    <n v="113044"/>
    <s v="M"/>
    <s v="S270"/>
    <s v="EXPRESS"/>
    <s v="H6172654"/>
    <s v="15RB8U"/>
    <s v="TURISMOS PEJO TUR SA DE CV"/>
    <s v="HIACE"/>
    <x v="1"/>
    <d v="1899-12-30T08:30:00"/>
    <d v="1899-12-30T11:30:00"/>
    <s v="OMRG"/>
    <n v="2017"/>
  </r>
  <r>
    <x v="69"/>
    <x v="1"/>
    <m/>
    <n v="2699"/>
    <n v="113097"/>
    <s v="J"/>
    <s v="S50/A Y B"/>
    <m/>
    <s v="N4002109"/>
    <s v="UK53041"/>
    <s v="NUEVA AGROINDUSTRIAS DEL NORTE SA DE CV"/>
    <s v="HILUXD"/>
    <x v="0"/>
    <d v="1899-12-30T08:30:00"/>
    <d v="1899-12-30T12:00:00"/>
    <s v="AC"/>
    <n v="2022"/>
  </r>
  <r>
    <x v="69"/>
    <x v="1"/>
    <m/>
    <n v="3260"/>
    <n v="113100"/>
    <s v="J"/>
    <s v="S140"/>
    <m/>
    <s v="ES424577"/>
    <s v="GMD258D"/>
    <s v="NAVA NAVA MA. EUGENIA"/>
    <s v="SIENNA"/>
    <x v="2"/>
    <d v="1899-12-30T08:30:00"/>
    <d v="1899-12-30T12:15:00"/>
    <s v="CEPE"/>
    <n v="2014"/>
  </r>
  <r>
    <x v="69"/>
    <x v="2"/>
    <m/>
    <n v="3260"/>
    <n v="113078"/>
    <s v="M"/>
    <s v="S20"/>
    <m/>
    <s v="NJ030472"/>
    <s v="G000000"/>
    <s v="VARGAS BUSTAMANTE MARGARITA"/>
    <s v="RAIZE"/>
    <x v="1"/>
    <d v="1899-12-30T09:15:00"/>
    <d v="1899-12-30T11:30:00"/>
    <s v="CEPE"/>
    <n v="2022"/>
  </r>
  <r>
    <x v="69"/>
    <x v="2"/>
    <m/>
    <n v="1899"/>
    <n v="113085"/>
    <s v="M"/>
    <s v="S390"/>
    <m/>
    <s v="E0261607"/>
    <s v="GH7098B"/>
    <s v="ELECTRO CONSTRUCCIONES ALSA S. DE R.L. DE"/>
    <s v="HILUX"/>
    <x v="0"/>
    <d v="1899-12-30T09:00:00"/>
    <d v="1899-12-30T11:30:00"/>
    <s v="FTP"/>
    <n v="2014"/>
  </r>
  <r>
    <x v="69"/>
    <x v="2"/>
    <m/>
    <n v="1899"/>
    <n v="113087"/>
    <s v="K"/>
    <s v="S70"/>
    <s v="EXPRESS"/>
    <s v="J1137007"/>
    <s v="GWT247C"/>
    <s v="LOPEZ CHAVEZ FERNANDA"/>
    <s v="YARIS"/>
    <x v="2"/>
    <d v="1899-12-30T09:00:00"/>
    <d v="1899-12-30T17:00:00"/>
    <s v="OMRG"/>
    <n v="2018"/>
  </r>
  <r>
    <x v="69"/>
    <x v="8"/>
    <m/>
    <n v="0"/>
    <s v="P-142393"/>
    <s v="M"/>
    <s v="CORTE Y PROGRAMACION DE LLAVE"/>
    <m/>
    <s v="NA012167"/>
    <s v="GXV908E"/>
    <s v="MONTOYA VELAZQUEZ RUBEN GERARDO FRANCISCO"/>
    <s v="YARIS GR"/>
    <x v="0"/>
    <d v="1899-12-30T09:00:00"/>
    <d v="1899-12-30T15:00:00"/>
    <s v="CEPE"/>
    <n v="2022"/>
  </r>
  <r>
    <x v="69"/>
    <x v="8"/>
    <m/>
    <n v="836"/>
    <n v="113086"/>
    <s v="J"/>
    <s v="DIAG. ESTA SALIENDO HUMO NEGRO POR ESCAPE"/>
    <m/>
    <s v="J1088522"/>
    <s v="GE8226C"/>
    <s v="GARCIA ZUÑIGA JUAN FERNANDO"/>
    <s v="HILUXD"/>
    <x v="1"/>
    <d v="1899-12-30T09:00:00"/>
    <s v="DIAG."/>
    <s v="GALC"/>
    <n v="2018"/>
  </r>
  <r>
    <x v="69"/>
    <x v="3"/>
    <m/>
    <n v="0"/>
    <n v="113025"/>
    <s v="K"/>
    <s v="AYF /LAVADO( A.V. PABLO ALFARO)"/>
    <s v="BIENVENIDA"/>
    <s v="PJ066395"/>
    <s v="SP"/>
    <s v="MENDOZA ALONSO FELIX"/>
    <s v="RAIZE"/>
    <x v="0"/>
    <d v="1899-12-30T09:15:00"/>
    <d v="1899-12-30T10:30:00"/>
    <s v="OMRG"/>
    <n v="2023"/>
  </r>
  <r>
    <x v="69"/>
    <x v="3"/>
    <m/>
    <n v="2849"/>
    <n v="113070"/>
    <s v="K"/>
    <s v="S130/ A Y B"/>
    <s v="EXPRESS"/>
    <s v="DK005211"/>
    <s v="GJH453C"/>
    <s v="ESQUIVEL GONZALEZ FABIOLA IVETH"/>
    <s v="AVANZA"/>
    <x v="2"/>
    <d v="1899-12-30T09:30:00"/>
    <d v="1899-12-30T16:00:00"/>
    <s v="OMRG/AC"/>
    <n v="2013"/>
  </r>
  <r>
    <x v="69"/>
    <x v="3"/>
    <m/>
    <n v="3620"/>
    <n v="113098"/>
    <s v="K"/>
    <s v="S20"/>
    <s v="EXPRESS"/>
    <s v="N1325339"/>
    <s v="SP"/>
    <s v="GONZALEZ ARROYO DANIEL"/>
    <s v="HILUX"/>
    <x v="1"/>
    <d v="1899-12-30T10:00:00"/>
    <d v="1899-12-30T16:45:00"/>
    <s v="OMRG"/>
    <n v="2022"/>
  </r>
  <r>
    <x v="69"/>
    <x v="4"/>
    <m/>
    <n v="0"/>
    <s v="S-143349"/>
    <s v="M"/>
    <s v="INST. BASES DE AMORTIGUADORES"/>
    <m/>
    <s v="AW024749"/>
    <s v="GPB109D"/>
    <s v="HERNANDEZ GARCIA RAUL"/>
    <s v="RAV4"/>
    <x v="1"/>
    <d v="1899-12-30T10:00:00"/>
    <d v="1899-12-30T16:00:00"/>
    <s v="FTP"/>
    <n v="2010"/>
  </r>
  <r>
    <x v="69"/>
    <x v="4"/>
    <m/>
    <n v="1899"/>
    <n v="113084"/>
    <s v="K"/>
    <s v="S150"/>
    <s v="EXPRESS"/>
    <s v="EP021746"/>
    <s v="GHT136A"/>
    <s v="LEGARIA BUENO ANGEL DAVID"/>
    <s v="COROLLA"/>
    <x v="0"/>
    <d v="1899-12-30T10:15:00"/>
    <d v="1899-12-30T14:00:00"/>
    <s v="OMRG"/>
    <n v="2014"/>
  </r>
  <r>
    <x v="69"/>
    <x v="4"/>
    <m/>
    <n v="3260"/>
    <n v="113102"/>
    <s v="K"/>
    <s v="S220"/>
    <s v="EXPRESS"/>
    <s v="K0264297"/>
    <s v="GW6657B"/>
    <s v="AGROSERVICIOS NIETO"/>
    <s v="HILUX"/>
    <x v="2"/>
    <d v="1899-12-30T10:30:00"/>
    <d v="1900-01-11T10:48:00"/>
    <s v="OMRG"/>
    <n v="2019"/>
  </r>
  <r>
    <x v="69"/>
    <x v="5"/>
    <m/>
    <n v="1899"/>
    <n v="112966"/>
    <s v="I"/>
    <s v="S70"/>
    <s v="EXPRESS"/>
    <s v="GS153792"/>
    <s v="GTD599C"/>
    <s v="RUIZ ALMANZA MARIA GUADALUPE"/>
    <s v="HIGHLANDER"/>
    <x v="2"/>
    <d v="1899-12-30T11:00:00"/>
    <d v="1899-12-30T13:30:00"/>
    <s v="OMRG"/>
    <n v="2016"/>
  </r>
  <r>
    <x v="69"/>
    <x v="5"/>
    <m/>
    <n v="1899"/>
    <n v="113105"/>
    <s v="M"/>
    <s v="S90"/>
    <m/>
    <s v="FP208887"/>
    <s v="GJH251C"/>
    <s v="MEDINA MORALES MARTIN"/>
    <s v="COROLLA"/>
    <x v="1"/>
    <d v="1899-12-30T11:30:00"/>
    <d v="1899-12-30T15:00:00"/>
    <s v="CEPE"/>
    <n v="2015"/>
  </r>
  <r>
    <x v="69"/>
    <x v="26"/>
    <m/>
    <n v="1899"/>
    <n v="113108"/>
    <s v="K"/>
    <s v="S290"/>
    <m/>
    <s v="BW013779"/>
    <s v="GJH257C"/>
    <s v="MEDINA MORALES MARTIN"/>
    <s v="RAV4"/>
    <x v="1"/>
    <d v="1899-12-30T12:15:00"/>
    <d v="1899-12-30T15:15:00"/>
    <s v="CEPE"/>
    <n v="2011"/>
  </r>
  <r>
    <x v="69"/>
    <x v="6"/>
    <m/>
    <n v="2699"/>
    <n v="113045"/>
    <s v="M"/>
    <s v="S170/AYB"/>
    <m/>
    <s v="FP266523"/>
    <s v="GTU8770"/>
    <s v="TOVAR GONZALEZ GUSTAVO"/>
    <s v="COROLLA"/>
    <x v="1"/>
    <d v="1899-12-30T11:00:00"/>
    <d v="1899-12-30T16:00:00"/>
    <s v="GALC"/>
    <n v="2015"/>
  </r>
  <r>
    <x v="69"/>
    <x v="6"/>
    <m/>
    <n v="1899"/>
    <n v="113101"/>
    <s v="J"/>
    <s v="S150"/>
    <s v="EXPRESS"/>
    <s v="EP038025"/>
    <s v="GNP196E"/>
    <s v="PEREZ AYALA MAURICIO"/>
    <s v="COROLLA"/>
    <x v="2"/>
    <d v="1899-12-30T11:15:00"/>
    <d v="1899-12-30T15:30:00"/>
    <s v="OMRG"/>
    <n v="2014"/>
  </r>
  <r>
    <x v="69"/>
    <x v="31"/>
    <m/>
    <n v="0"/>
    <n v="113046"/>
    <s v="M"/>
    <s v="INST. 20TA03"/>
    <s v="CAMPAÑA"/>
    <s v="FP266523"/>
    <s v="GTU8770"/>
    <s v="TOVAR GONZALEZ GUSTAVO"/>
    <s v="COROLLA"/>
    <x v="1"/>
    <d v="1899-12-30T14:00:00"/>
    <d v="1899-12-30T16:00:00"/>
    <s v="GALC"/>
    <n v="2015"/>
  </r>
  <r>
    <x v="69"/>
    <x v="10"/>
    <m/>
    <n v="6599"/>
    <n v="112994"/>
    <s v="K"/>
    <s v="S80"/>
    <s v="EXPRESS"/>
    <s v="K1627402"/>
    <s v="65L871"/>
    <s v="VALVIDIA MANCERA ROCIO"/>
    <s v="PRIUS C"/>
    <x v="2"/>
    <d v="1899-12-30T12:30:00"/>
    <d v="1899-12-30T16:45:00"/>
    <s v="OMRG"/>
    <n v="2019"/>
  </r>
  <r>
    <x v="69"/>
    <x v="10"/>
    <m/>
    <n v="1899"/>
    <n v="113083"/>
    <s v="K"/>
    <s v="S50"/>
    <s v="EXPRESS"/>
    <s v="MP164840"/>
    <s v="ULT385C"/>
    <s v="DOMINGUEZ BARRERA OMAR"/>
    <s v="COROLLA"/>
    <x v="0"/>
    <d v="1899-12-30T11:45:00"/>
    <d v="1899-12-30T17:45:00"/>
    <s v="OMRG"/>
    <n v="2021"/>
  </r>
  <r>
    <x v="69"/>
    <x v="10"/>
    <m/>
    <n v="6599"/>
    <n v="113124"/>
    <s v="J"/>
    <s v="S80"/>
    <s v="REC. A DOMICILIO"/>
    <s v="KD045270"/>
    <s v="UPH030B"/>
    <s v="RUIZ MENDOZA SALVADOR ALEJANDRO"/>
    <s v="RAV419-"/>
    <x v="1"/>
    <d v="1899-12-30T12:00:00"/>
    <d v="1899-12-30T14:00:00"/>
    <s v="GALC"/>
    <n v="2019"/>
  </r>
  <r>
    <x v="69"/>
    <x v="12"/>
    <m/>
    <n v="0"/>
    <s v="P-142270"/>
    <s v="I"/>
    <s v="AYF /LAVADO( A.V . ANDREA)"/>
    <s v="BIENVENIDA"/>
    <s v="PU085285"/>
    <s v="SP"/>
    <s v="INMOTION"/>
    <s v="SIENNA"/>
    <x v="2"/>
    <d v="1899-12-30T12:15:00"/>
    <d v="1899-12-30T12:45:00"/>
    <s v="OMRG"/>
    <n v="2023"/>
  </r>
  <r>
    <x v="69"/>
    <x v="15"/>
    <m/>
    <n v="1899"/>
    <n v="113126"/>
    <s v="M"/>
    <s v="S30"/>
    <m/>
    <s v="LP112952"/>
    <s v="GTG484B"/>
    <s v="RAMIREZ VILLAGOMEZ MA GUADALUPE"/>
    <s v="COROLLA"/>
    <x v="1"/>
    <d v="1899-12-30T13:00:00"/>
    <d v="1899-12-30T16:00:00"/>
    <s v="OMRG"/>
    <n v="2020"/>
  </r>
  <r>
    <x v="69"/>
    <x v="20"/>
    <m/>
    <n v="950"/>
    <n v="113119"/>
    <s v="M"/>
    <s v="AYB"/>
    <m/>
    <s v="L0007569"/>
    <s v="EW8626B"/>
    <s v="YINSHAN SA DE CV"/>
    <s v="HILUX"/>
    <x v="0"/>
    <d v="1899-12-30T14:15:00"/>
    <d v="1899-12-30T18:00:00"/>
    <s v="AC"/>
    <n v="2020"/>
  </r>
  <r>
    <x v="69"/>
    <x v="13"/>
    <m/>
    <n v="3260"/>
    <n v="113004"/>
    <s v="M"/>
    <s v="S60"/>
    <s v="SERV. MOVIL"/>
    <s v="LD052248"/>
    <s v="G22BHG"/>
    <s v="TOYOTA MOTOR MANUFACTURING DE GUANAJUATO"/>
    <s v="RAV419-"/>
    <x v="0"/>
    <m/>
    <m/>
    <s v="CSN"/>
    <n v="2020"/>
  </r>
  <r>
    <x v="69"/>
    <x v="13"/>
    <m/>
    <n v="0"/>
    <n v="113023"/>
    <s v="J"/>
    <s v="A YF /LAVADO( A.V. PABLO)"/>
    <s v="BIENVENIDA"/>
    <s v="PJ066654"/>
    <s v="SP"/>
    <s v="CINCO SANDOVAL MARCO VINICIO"/>
    <s v="RAIZE"/>
    <x v="2"/>
    <d v="1899-12-30T14:45:00"/>
    <d v="1899-12-30T15:30:00"/>
    <s v="OMRG"/>
    <n v="2023"/>
  </r>
  <r>
    <x v="69"/>
    <x v="25"/>
    <m/>
    <n v="1899"/>
    <n v="113005"/>
    <s v="M"/>
    <s v="S30"/>
    <s v="SERV. MOVIL"/>
    <s v="NJ043440"/>
    <s v="32F010"/>
    <s v="TOYOTA MOTOR MANUFACTURING DE GUANAJUATO"/>
    <s v="COROLLA HV"/>
    <x v="0"/>
    <m/>
    <m/>
    <s v="CSN"/>
    <n v="2022"/>
  </r>
  <r>
    <x v="69"/>
    <x v="21"/>
    <m/>
    <n v="1899"/>
    <n v="112698"/>
    <s v="M"/>
    <s v="S10"/>
    <m/>
    <s v="NJ049672"/>
    <s v="SP"/>
    <s v="PARDO MENDEZ ISABEL CRISTINA"/>
    <s v="RAIZE"/>
    <x v="2"/>
    <d v="1899-12-30T15:15:00"/>
    <d v="1899-12-30T18:00:00"/>
    <s v="AC"/>
    <n v="2022"/>
  </r>
  <r>
    <x v="69"/>
    <x v="21"/>
    <m/>
    <n v="0"/>
    <s v="I-140894"/>
    <s v="I"/>
    <s v="AYF /LAVADO( A.V. LUIS PLAZA)"/>
    <s v="BIENVENIDA"/>
    <s v="PU085285"/>
    <s v="SP"/>
    <s v="INMOTION"/>
    <s v="RAV4"/>
    <x v="1"/>
    <d v="1899-12-30T15:15:00"/>
    <d v="1899-12-30T15:45:00"/>
    <s v="OMRG"/>
    <n v="2023"/>
  </r>
  <r>
    <x v="69"/>
    <x v="21"/>
    <m/>
    <n v="5330"/>
    <n v="113007"/>
    <s v="M"/>
    <s v="S40"/>
    <s v="SERV. MOVIL"/>
    <s v="MW141062"/>
    <s v="A85BHU"/>
    <s v="TOYOTA MOTOR MANUFACTURING DE GUANAJUATO"/>
    <s v="RAV419-"/>
    <x v="0"/>
    <m/>
    <m/>
    <s v="CSN"/>
    <n v="2021"/>
  </r>
  <r>
    <x v="69"/>
    <x v="32"/>
    <m/>
    <n v="5330"/>
    <n v="113089"/>
    <s v="I"/>
    <s v="S40"/>
    <s v="SERV. MOVIL"/>
    <s v="MS010585"/>
    <s v="67L087"/>
    <s v="TOYOTA MOTOR MANUFACTURING DE GUANAJUATO"/>
    <s v="SIENNA HV"/>
    <x v="0"/>
    <m/>
    <m/>
    <s v="CSN"/>
    <n v="2021"/>
  </r>
  <r>
    <x v="69"/>
    <x v="29"/>
    <m/>
    <n v="1899"/>
    <s v="S-143160"/>
    <s v="I"/>
    <s v="S50"/>
    <s v="SERV. MOVIL"/>
    <s v="MS520984"/>
    <s v="J18BHJ"/>
    <s v="TOYOTA MOTOR MANUFACTURING DE GUANAJUATO"/>
    <s v="HIGHLANDER"/>
    <x v="0"/>
    <m/>
    <m/>
    <s v="CSN"/>
    <n v="2021"/>
  </r>
  <r>
    <x v="69"/>
    <x v="30"/>
    <m/>
    <n v="1899"/>
    <n v="113008"/>
    <s v="I"/>
    <s v="S30"/>
    <s v="SERV. MOVIL"/>
    <s v="MW177604"/>
    <s v="E70BJT"/>
    <s v="TOYOTA MOTOR MANUFACTURING DE GUANAJUATO"/>
    <s v="RAV419-"/>
    <x v="0"/>
    <m/>
    <m/>
    <s v="CSN"/>
    <n v="2021"/>
  </r>
  <r>
    <x v="69"/>
    <x v="33"/>
    <m/>
    <n v="0"/>
    <n v="113122"/>
    <s v="I"/>
    <s v="AYF /LAVADO( A.V. LUIS PLAZA)"/>
    <s v="BIENVENIDA"/>
    <s v="P3037126"/>
    <s v="SP"/>
    <s v="MARTINEZ ARROYO ALVARO CESAR"/>
    <s v="AVANZA"/>
    <x v="2"/>
    <d v="1899-12-30T16:15:00"/>
    <d v="1899-12-30T16:45:00"/>
    <s v="OMRG"/>
    <n v="2023"/>
  </r>
  <r>
    <x v="70"/>
    <x v="0"/>
    <m/>
    <n v="2699"/>
    <n v="113052"/>
    <s v="M"/>
    <s v="S10 / A Y B (800.00)"/>
    <m/>
    <s v="P1334705"/>
    <s v="SV2924C"/>
    <s v="AGRO QUERETANA, S. DE R.L. DE C.V."/>
    <s v="HILUX"/>
    <x v="1"/>
    <d v="1899-12-30T08:30:00"/>
    <d v="1899-12-30T11:00:00"/>
    <s v="AC"/>
    <n v="2023"/>
  </r>
  <r>
    <x v="70"/>
    <x v="0"/>
    <m/>
    <n v="2849"/>
    <n v="113069"/>
    <s v="I"/>
    <s v="S30 / A Y B / CAMBIO FILTRO AC"/>
    <m/>
    <s v="MW169296"/>
    <s v="GLH996E"/>
    <s v="OLBIL DE MEXICO SA DE CV"/>
    <s v="RAV419-"/>
    <x v="2"/>
    <d v="1899-12-30T08:15:00"/>
    <d v="1899-12-30T12:00:00"/>
    <s v="AC"/>
    <n v="2021"/>
  </r>
  <r>
    <x v="70"/>
    <x v="0"/>
    <m/>
    <n v="1899"/>
    <n v="113155"/>
    <s v="J"/>
    <s v="S110"/>
    <m/>
    <s v="LM124762"/>
    <s v="GE0704B"/>
    <s v="QUIMICA OSTROVA S DE RL DE CV"/>
    <s v="TACOMA"/>
    <x v="0"/>
    <d v="1899-12-30T08:15:00"/>
    <d v="1899-12-30T14:00:00"/>
    <s v="FTP"/>
    <n v="2020"/>
  </r>
  <r>
    <x v="70"/>
    <x v="1"/>
    <m/>
    <n v="1899"/>
    <n v="112977"/>
    <s v="K"/>
    <s v="S30 / REV. POR TORNILLO BARRIDO EN PUERTA"/>
    <s v="EXPRESS"/>
    <s v="MK012907"/>
    <s v="GGL958E"/>
    <s v="PIñA RUIZ LAURA"/>
    <s v="AVANZA"/>
    <x v="2"/>
    <d v="1899-12-30T10:00:00"/>
    <s v="DIAG"/>
    <s v="FTP / JOAM / OMRG"/>
    <n v="2021"/>
  </r>
  <r>
    <x v="70"/>
    <x v="1"/>
    <m/>
    <n v="3260"/>
    <n v="113181"/>
    <s v="J"/>
    <s v="S180"/>
    <s v="EXPRESS"/>
    <s v="H1000191"/>
    <s v="GMC244D"/>
    <s v="RODRIGUEZ MANCERA SAÚL"/>
    <s v="YARIS"/>
    <x v="0"/>
    <d v="1899-12-30T08:30:00"/>
    <d v="1899-12-30T12:00:00"/>
    <s v="OMRG"/>
    <n v="2017"/>
  </r>
  <r>
    <x v="70"/>
    <x v="2"/>
    <m/>
    <n v="6599"/>
    <n v="113076"/>
    <s v="M"/>
    <s v="S160"/>
    <m/>
    <s v="8S141114"/>
    <s v="GXF005D"/>
    <s v="ORTEGA LOPEZ MIGUEL"/>
    <s v="SIENNA"/>
    <x v="1"/>
    <d v="1899-12-30T09:15:00"/>
    <d v="1899-12-30T12:00:00"/>
    <s v="CEPE"/>
    <n v="2008"/>
  </r>
  <r>
    <x v="70"/>
    <x v="2"/>
    <m/>
    <n v="1899"/>
    <n v="113136"/>
    <s v="M"/>
    <s v="S110"/>
    <m/>
    <s v="H3051499"/>
    <s v="V23ASH"/>
    <s v="FERTILIDAD DE SUELOS S DE RL"/>
    <s v="PRIUS16-"/>
    <x v="0"/>
    <d v="1899-12-30T09:00:00"/>
    <d v="1899-12-30T12:00:00"/>
    <s v="FTP"/>
    <n v="2017"/>
  </r>
  <r>
    <x v="70"/>
    <x v="3"/>
    <m/>
    <n v="3260"/>
    <n v="113068"/>
    <s v="I"/>
    <s v="S120"/>
    <s v="EXPRESS"/>
    <s v="H3548818"/>
    <s v="66L136"/>
    <s v="TENIENTE RUIZ ABIGAIL"/>
    <s v="PRIUS16-"/>
    <x v="2"/>
    <d v="1899-12-30T09:40:00"/>
    <d v="1899-12-30T12:00:00"/>
    <s v="FTP"/>
    <n v="2017"/>
  </r>
  <r>
    <x v="70"/>
    <x v="3"/>
    <m/>
    <n v="0"/>
    <n v="113104"/>
    <s v="K"/>
    <s v="A Y F CON LAVADO (SALVADOR)"/>
    <s v="BIENVENIDA"/>
    <s v="PJ066505"/>
    <s v="SP"/>
    <s v="GONZALEZ RODRIGUEZ ARNULFO"/>
    <s v="RAIZE"/>
    <x v="1"/>
    <d v="1899-12-30T09:15:00"/>
    <d v="1899-12-30T11:00:00"/>
    <s v="OMRG"/>
    <n v="2023"/>
  </r>
  <r>
    <x v="70"/>
    <x v="3"/>
    <m/>
    <n v="835.2"/>
    <n v="113125"/>
    <s v="I"/>
    <s v="DIAG. TESTIGOS ENCENDIDOS (ABS, BRAKE, MODO 4X4, FALLA EN CONTROL DE MANEJO)"/>
    <m/>
    <s v="MX006587"/>
    <s v="NJ2869A"/>
    <s v="ARCOS GARCIA GASPAR"/>
    <s v="TUNDRA"/>
    <x v="0"/>
    <d v="1899-12-30T09:15:00"/>
    <s v="DIAG"/>
    <s v="GALC / JOAM"/>
    <n v="2021"/>
  </r>
  <r>
    <x v="70"/>
    <x v="4"/>
    <m/>
    <n v="3256"/>
    <n v="113134"/>
    <s v="K"/>
    <s v="INST. BALATAS TRASERAS"/>
    <m/>
    <s v="J3075308"/>
    <s v="ULC254F"/>
    <s v="MENDOZA MEJIA LIZETH"/>
    <s v="PRIUS16-"/>
    <x v="2"/>
    <d v="1899-12-30T11:15:00"/>
    <d v="1899-12-30T14:00:00"/>
    <s v="GALC"/>
    <n v="2018"/>
  </r>
  <r>
    <x v="70"/>
    <x v="14"/>
    <m/>
    <n v="0"/>
    <n v="113115"/>
    <s v="M"/>
    <s v="REEMP. DE AMORT. TRASEROS / REEMP. GOMA LIMPIAPARABRISAS)"/>
    <s v="MOVIL SMA"/>
    <s v="L3126446"/>
    <s v="65L059"/>
    <s v="IBARRA LERMA FELICITAS"/>
    <s v="PRIUS16-"/>
    <x v="0"/>
    <s v="MOV"/>
    <s v="SMA"/>
    <s v="CSN"/>
    <n v="2020"/>
  </r>
  <r>
    <x v="70"/>
    <x v="5"/>
    <m/>
    <n v="1899"/>
    <n v="112940"/>
    <s v="M"/>
    <s v="S90"/>
    <s v="EXPRESS"/>
    <s v="J1055933"/>
    <s v="GB9441B"/>
    <s v="CAPORAL HUERTA JOSE LUIS"/>
    <s v="HILUXD"/>
    <x v="1"/>
    <d v="1899-12-30T10:40:00"/>
    <d v="1899-12-30T14:00:00"/>
    <s v="OMRG"/>
    <n v="2018"/>
  </r>
  <r>
    <x v="70"/>
    <x v="5"/>
    <m/>
    <n v="1899"/>
    <n v="113049"/>
    <s v="J"/>
    <s v="S10"/>
    <s v="MOVIL SMA"/>
    <s v="PW241538"/>
    <s v="SP"/>
    <s v="ESPINOSA MOLINA GUILLERMO"/>
    <s v="RAV4"/>
    <x v="0"/>
    <s v="MOV"/>
    <s v="SMA"/>
    <s v="CSN"/>
    <n v="2023"/>
  </r>
  <r>
    <x v="70"/>
    <x v="5"/>
    <m/>
    <n v="5330"/>
    <n v="113173"/>
    <s v="K"/>
    <s v="S40"/>
    <m/>
    <s v="N1327784"/>
    <s v="GB6109D"/>
    <s v="RECOLECTANDO A LA INDUSTRIA ECOLOGIA Y S"/>
    <s v="S HILUX"/>
    <x v="0"/>
    <d v="1899-12-30T12:30:00"/>
    <d v="1899-12-30T17:00:00"/>
    <s v="CEPE"/>
    <n v="2022"/>
  </r>
  <r>
    <x v="70"/>
    <x v="5"/>
    <m/>
    <n v="0"/>
    <n v="113116"/>
    <s v="K"/>
    <s v="A Y F CON LAVADO (FERNANDO) CITA SE AGENDÓ 10:45, CTE. LLEGA A LAS 10:00 AM"/>
    <s v="BIENVENIDA SMA"/>
    <s v="PT128120"/>
    <s v="SP"/>
    <s v="RAYA HERNANDEZ MIGUEL"/>
    <s v="TACOMA"/>
    <x v="0"/>
    <s v="BIENV"/>
    <s v="SMA"/>
    <s v="CSN"/>
    <n v="2023"/>
  </r>
  <r>
    <x v="70"/>
    <x v="5"/>
    <m/>
    <n v="0"/>
    <s v="T-143455"/>
    <s v="I"/>
    <s v="REINGRESO: RUIDO EN ACC (VÍCTOR T. YA REALIZÓ LA ENTREVISTA)"/>
    <s v="REINGRESO"/>
    <s v="N1232961"/>
    <s v="GPR362E"/>
    <s v="TORRES ALVAREZ MARIA GUADALUPE"/>
    <s v="YARIS"/>
    <x v="2"/>
    <d v="1899-12-30T10:15:00"/>
    <s v="REINGRESO"/>
    <s v="JOAM"/>
    <n v="2022"/>
  </r>
  <r>
    <x v="70"/>
    <x v="26"/>
    <m/>
    <n v="3260"/>
    <n v="113061"/>
    <s v="K"/>
    <s v="S60"/>
    <s v="MOVIL SMA"/>
    <s v="JS235504"/>
    <s v="GLT224D"/>
    <s v="DEL RIO GONZALEZ JESUS"/>
    <s v="HIGHLANDER"/>
    <x v="0"/>
    <s v="MOV"/>
    <s v="SMA"/>
    <s v="CSN"/>
    <n v="2018"/>
  </r>
  <r>
    <x v="70"/>
    <x v="6"/>
    <m/>
    <n v="3260"/>
    <n v="113062"/>
    <s v="K"/>
    <s v="S20"/>
    <s v="MOVIL SMA"/>
    <s v="N0427207"/>
    <s v="ST6173C"/>
    <s v="YAÑEZ CHAVEZ MICAELA"/>
    <s v="HILUX"/>
    <x v="0"/>
    <s v="MOV"/>
    <s v="SMA"/>
    <s v="CSN"/>
    <n v="2022"/>
  </r>
  <r>
    <x v="70"/>
    <x v="6"/>
    <m/>
    <n v="1899"/>
    <n v="113175"/>
    <s v="M"/>
    <s v="S30"/>
    <m/>
    <s v="MS529305"/>
    <s v="GGR263E"/>
    <s v="RAMIREZ GARCIA JUAN"/>
    <s v="HIGHLANDER"/>
    <x v="1"/>
    <d v="1899-12-30T11:00:00"/>
    <d v="1899-12-30T14:00:00"/>
    <s v="AC"/>
    <n v="2021"/>
  </r>
  <r>
    <x v="70"/>
    <x v="6"/>
    <m/>
    <n v="2849"/>
    <n v="113183"/>
    <s v="J"/>
    <s v="S250 / A Y B (800.00)"/>
    <s v="EXPRESS"/>
    <n v="74008085"/>
    <s v="GH25746"/>
    <s v="CENTENO TAPIA IRMA PAULINA"/>
    <s v="HILUX"/>
    <x v="2"/>
    <d v="1899-12-30T11:30:00"/>
    <d v="1899-12-30T16:00:00"/>
    <s v="OMRG / AC"/>
    <n v="2007"/>
  </r>
  <r>
    <x v="70"/>
    <x v="10"/>
    <m/>
    <n v="0"/>
    <n v="113021"/>
    <s v="I"/>
    <s v="A Y F CON LAVADO (PABLO)"/>
    <s v="BIENVENIDA"/>
    <s v="PS146845"/>
    <s v="SP"/>
    <s v="SERVIN TABAREZ CESAR"/>
    <s v="SIENNA"/>
    <x v="0"/>
    <d v="1899-12-30T11:15:00"/>
    <d v="1899-12-30T14:00:00"/>
    <s v="OMRG"/>
    <n v="2023"/>
  </r>
  <r>
    <x v="70"/>
    <x v="10"/>
    <m/>
    <n v="1899"/>
    <n v="113048"/>
    <s v="M"/>
    <s v="S30"/>
    <m/>
    <s v="MS047805"/>
    <s v="67L966"/>
    <s v="LLANTYSERV SA DE CV"/>
    <s v="SIENNA HV"/>
    <x v="1"/>
    <d v="1899-12-30T11:45:00"/>
    <d v="1899-12-30T14:00:00"/>
    <s v="OMRG"/>
    <n v="2021"/>
  </r>
  <r>
    <x v="70"/>
    <x v="10"/>
    <m/>
    <n v="0"/>
    <n v="113172"/>
    <s v="K"/>
    <s v="A Y F CON LAVADO (FLOR)"/>
    <s v="BIENVENIDA"/>
    <s v="PJ066958"/>
    <s v="SP"/>
    <s v="HUERTA RUIZ MARTHA"/>
    <s v="RAIZE"/>
    <x v="2"/>
    <d v="1899-12-30T11:15:00"/>
    <d v="1899-12-30T12:15:00"/>
    <s v="CEPE"/>
    <n v="2023"/>
  </r>
  <r>
    <x v="70"/>
    <x v="10"/>
    <m/>
    <n v="0"/>
    <n v="113107"/>
    <s v="K"/>
    <s v="A Y F CON LAVADO (FERNANDO) CITA SE AGENÓ A LAS 11:45 CTE LLEGA A LAS 11:00 AM"/>
    <s v="BIENVENIDA SMA"/>
    <s v="P6006463"/>
    <m/>
    <s v="DUARTE LOPEZ J. JUAN"/>
    <s v="HIACE"/>
    <x v="0"/>
    <s v="BIENV"/>
    <s v="SMA"/>
    <s v="CSN"/>
    <n v="2023"/>
  </r>
  <r>
    <x v="70"/>
    <x v="27"/>
    <m/>
    <n v="5330"/>
    <n v="113050"/>
    <s v="K"/>
    <s v="S40"/>
    <s v="MOVIL SMA"/>
    <s v="N1419573"/>
    <s v="GC8910D"/>
    <s v="CONCRETOS ABCD SA DE CV"/>
    <s v="HILUX"/>
    <x v="0"/>
    <s v="MOV"/>
    <s v="SMA"/>
    <s v="CSN"/>
    <n v="2022"/>
  </r>
  <r>
    <x v="70"/>
    <x v="11"/>
    <m/>
    <n v="835.2"/>
    <n v="112996"/>
    <s v="M"/>
    <s v="DIAG. RUIDO AL FRENAR Y EN REVERSA"/>
    <s v="REC. A DOMICILIO"/>
    <s v="MW140662"/>
    <s v="Z72BHT"/>
    <s v="TOYOTA MOTOR MANUFACTURING DE GUANAJUATO"/>
    <s v="RAV419-"/>
    <x v="0"/>
    <d v="1899-12-30T12:00:00"/>
    <s v="DIAG"/>
    <s v="FTP / JOAM"/>
    <n v="2021"/>
  </r>
  <r>
    <x v="70"/>
    <x v="11"/>
    <m/>
    <n v="1899"/>
    <n v="113146"/>
    <s v="J"/>
    <s v="S150"/>
    <s v="EXPRESS"/>
    <s v="FP219619"/>
    <s v="GGE476D"/>
    <s v="TENIENTE VALENTE MARIA ORALIA GRACIELA"/>
    <s v="COROLLA"/>
    <x v="1"/>
    <d v="1899-12-30T12:00:00"/>
    <d v="1899-12-30T15:00:00"/>
    <s v="OMRG"/>
    <n v="2015"/>
  </r>
  <r>
    <x v="70"/>
    <x v="11"/>
    <m/>
    <n v="6599"/>
    <n v="113151"/>
    <s v="J"/>
    <s v="S80"/>
    <s v="EXPRESS"/>
    <s v="L3109276"/>
    <s v="66L511"/>
    <s v="ABURTO DE LA ROSA CARLOS ALBERTO"/>
    <s v="PRIUS16-"/>
    <x v="2"/>
    <d v="1899-12-30T12:15:00"/>
    <d v="1899-12-30T16:00:00"/>
    <s v="OMRG"/>
    <n v="2020"/>
  </r>
  <r>
    <x v="70"/>
    <x v="12"/>
    <m/>
    <n v="0"/>
    <n v="113106"/>
    <s v="K"/>
    <s v="A Y F CON LAVADO (FERNANDO)"/>
    <s v="BIENVENIDA SMA"/>
    <s v="PJ067334"/>
    <s v="SP"/>
    <s v="YBARRA SANCHEZ LUZ MARIA"/>
    <s v="RAIZE"/>
    <x v="2"/>
    <s v="BIENV"/>
    <s v="SMA"/>
    <s v="CSN"/>
    <n v="2023"/>
  </r>
  <r>
    <x v="70"/>
    <x v="12"/>
    <m/>
    <n v="3260"/>
    <n v="113182"/>
    <s v="M"/>
    <s v="S260"/>
    <s v="EXPRESS"/>
    <s v="J0258664"/>
    <s v="GS8483B"/>
    <s v="AGRICOLA NIETO S DE PR DE RL DE CV"/>
    <s v="HILUX"/>
    <x v="1"/>
    <d v="1899-12-30T13:00:00"/>
    <d v="1899-12-30T16:45:00"/>
    <s v="OMRG"/>
    <n v="2018"/>
  </r>
  <r>
    <x v="70"/>
    <x v="15"/>
    <m/>
    <n v="1899"/>
    <n v="113186"/>
    <s v="K"/>
    <s v="S50"/>
    <m/>
    <s v="MP164840"/>
    <s v="ULT385C"/>
    <s v="DOMINGUEZ BARRERA OMAR"/>
    <s v="COROLLA"/>
    <x v="0"/>
    <d v="1899-12-30T14:00:00"/>
    <d v="1899-12-30T17:00:00"/>
    <s v="AC"/>
    <n v="2021"/>
  </r>
  <r>
    <x v="70"/>
    <x v="7"/>
    <m/>
    <n v="1899"/>
    <n v="113152"/>
    <s v="M"/>
    <s v="S10"/>
    <s v="EXPRESS"/>
    <s v="N1245754"/>
    <s v="SP"/>
    <s v="TORRES LEON LUIS ENRIQUE"/>
    <s v="YARIS"/>
    <x v="0"/>
    <d v="1899-12-30T13:00:00"/>
    <d v="1899-12-30T17:00:00"/>
    <s v="OMRG"/>
    <n v="2022"/>
  </r>
  <r>
    <x v="70"/>
    <x v="7"/>
    <m/>
    <n v="6599"/>
    <n v="113165"/>
    <s v="K"/>
    <s v="S160"/>
    <m/>
    <s v="6M021422"/>
    <s v="GL3495B"/>
    <s v="JIMENEZ GAMIÑO FERNANDO RAUL"/>
    <s v="TACOMA"/>
    <x v="1"/>
    <d v="1899-12-30T13:15:00"/>
    <d v="1899-12-30T17:00:00"/>
    <s v="CEPE"/>
    <n v="2006"/>
  </r>
  <r>
    <x v="70"/>
    <x v="7"/>
    <m/>
    <n v="0"/>
    <s v="P-143475"/>
    <s v="J"/>
    <s v="A Y F CON LAVADO (FERNANDO)"/>
    <s v="BIENVENIDA SMA"/>
    <s v="P0012283"/>
    <s v="SP"/>
    <s v="SOTO HERNANDEZ ROBERTO"/>
    <s v="YARIS"/>
    <x v="0"/>
    <s v="BIENV"/>
    <s v="SMA"/>
    <s v="CSN"/>
    <n v="2023"/>
  </r>
  <r>
    <x v="70"/>
    <x v="19"/>
    <m/>
    <n v="3260"/>
    <n v="113153"/>
    <s v="J"/>
    <s v="S20"/>
    <s v="EXPRESS"/>
    <s v="N3006312"/>
    <s v="68L457"/>
    <s v="RUVALCABA MOSQUEDA DANIEL"/>
    <s v="COROLLA HV"/>
    <x v="0"/>
    <d v="1899-12-30T13:45:00"/>
    <d v="1899-12-30T17:30:00"/>
    <s v="OMRG"/>
    <n v="2022"/>
  </r>
  <r>
    <x v="70"/>
    <x v="20"/>
    <m/>
    <n v="1899"/>
    <n v="113160"/>
    <s v="M"/>
    <s v="S150"/>
    <s v="EXPRESS"/>
    <s v="L0003866"/>
    <s v="GH0109B"/>
    <s v="AGROSERVICIOS NIETO"/>
    <s v="HILUX"/>
    <x v="0"/>
    <d v="1899-12-30T14:15:00"/>
    <d v="1899-12-30T18:00:00"/>
    <s v="OMRG"/>
    <n v="2020"/>
  </r>
  <r>
    <x v="70"/>
    <x v="13"/>
    <m/>
    <n v="1899"/>
    <n v="113161"/>
    <s v="M"/>
    <s v="S10"/>
    <m/>
    <s v="N3000583"/>
    <s v="SP"/>
    <s v="RIVAS JUAREZ DEBORA"/>
    <s v="COROLLA"/>
    <x v="2"/>
    <d v="1899-12-30T15:00:00"/>
    <d v="1899-12-30T18:00:00"/>
    <s v="GALC"/>
    <n v="2022"/>
  </r>
  <r>
    <x v="70"/>
    <x v="21"/>
    <m/>
    <n v="1899"/>
    <n v="113073"/>
    <s v="M"/>
    <s v="S70"/>
    <m/>
    <s v="M1211807"/>
    <s v="GJN153D"/>
    <s v="JIMENEZ PEREZ ARMANDO"/>
    <s v="YARIS"/>
    <x v="2"/>
    <d v="1899-12-30T15:15:00"/>
    <d v="1899-12-30T18:00:00"/>
    <s v="AC"/>
    <n v="2021"/>
  </r>
  <r>
    <x v="70"/>
    <x v="21"/>
    <m/>
    <n v="1899"/>
    <n v="113179"/>
    <s v="J"/>
    <s v="S90"/>
    <s v="EXPRESS"/>
    <s v="JU007576"/>
    <s v="GUX219C"/>
    <s v="UGALDE BELTRAN JORGE ALBERTO"/>
    <s v="CAMRY"/>
    <x v="1"/>
    <d v="1899-12-30T16:00:00"/>
    <d v="1899-12-30T18:00:00"/>
    <s v="OMRG"/>
    <n v="2018"/>
  </r>
  <r>
    <x v="71"/>
    <x v="0"/>
    <m/>
    <n v="1899"/>
    <n v="113148"/>
    <s v="M"/>
    <s v="S130"/>
    <s v="EXPRESS"/>
    <s v="GK003929"/>
    <s v="GLY417C"/>
    <s v="YAÑEZ CHAVEZ MARIA ISABEL"/>
    <s v="AVANZA"/>
    <x v="1"/>
    <d v="1899-12-30T08:30:00"/>
    <d v="1899-12-30T11:00:00"/>
    <s v="OMRG"/>
    <n v="2016"/>
  </r>
  <r>
    <x v="71"/>
    <x v="0"/>
    <m/>
    <n v="1899"/>
    <n v="113154"/>
    <s v="J"/>
    <s v="S30"/>
    <m/>
    <s v="N1326566"/>
    <s v="GN5786C"/>
    <s v="SEMINARIO DE LA INMACULADA CONCEPCION DE"/>
    <s v="HILUX"/>
    <x v="0"/>
    <d v="1899-12-30T08:15:00"/>
    <d v="1899-12-30T12:00:00"/>
    <s v="AC"/>
    <n v="2022"/>
  </r>
  <r>
    <x v="71"/>
    <x v="0"/>
    <m/>
    <n v="1899"/>
    <n v="113194"/>
    <s v="J"/>
    <s v="S10"/>
    <m/>
    <s v="PJ060343"/>
    <s v="SP"/>
    <s v="ARMENTA TREVIÑO ROSARIO NALLELI"/>
    <s v="RAIZE"/>
    <x v="2"/>
    <d v="1899-12-30T08:15:00"/>
    <d v="1899-12-30T11:00:00"/>
    <s v="FTP"/>
    <n v="2023"/>
  </r>
  <r>
    <x v="71"/>
    <x v="1"/>
    <m/>
    <n v="1899"/>
    <n v="113177"/>
    <s v="J"/>
    <s v="S130"/>
    <m/>
    <s v="9Z078893"/>
    <s v="GPW195C"/>
    <s v="PEREZ ZARATE JUANITA"/>
    <s v="COROLLA"/>
    <x v="2"/>
    <d v="1899-12-30T08:30:00"/>
    <d v="1899-12-30T11:00:00"/>
    <s v="GALC"/>
    <n v="2009"/>
  </r>
  <r>
    <x v="71"/>
    <x v="1"/>
    <m/>
    <n v="835.2"/>
    <n v="113207"/>
    <s v="M"/>
    <s v="DIAG. AIRE ACC NO ENFRÍA CORRECTAMENTE (INTERMITENTE) / DIAG. CHAPA BATEA NO FUNCIONA"/>
    <m/>
    <s v="FM187133"/>
    <s v="FZ1702C"/>
    <s v="SUPER GANADERO Y AGRICOLA DE SAN JOSE SA"/>
    <s v="TACOMA"/>
    <x v="0"/>
    <d v="1899-12-30T15:15:00"/>
    <s v="DIAG"/>
    <s v="GALC / JOAM"/>
    <n v="2015"/>
  </r>
  <r>
    <x v="71"/>
    <x v="1"/>
    <m/>
    <n v="3260"/>
    <n v="113214"/>
    <s v="K"/>
    <s v="S180"/>
    <m/>
    <s v="BK007882"/>
    <s v="GRR865C"/>
    <s v="GARCIA MOCTEZUMA ANDRES"/>
    <s v="AVANZA"/>
    <x v="1"/>
    <d v="1899-12-30T08:30:00"/>
    <d v="1899-12-30T11:00:00"/>
    <s v="CEPE"/>
    <n v="2011"/>
  </r>
  <r>
    <x v="71"/>
    <x v="2"/>
    <m/>
    <n v="0"/>
    <n v="113144"/>
    <s v="M"/>
    <s v="DPOK: INST. ESPEJO RETROVISOR DERECHO"/>
    <m/>
    <s v="K1165866"/>
    <s v="GRC060D"/>
    <s v="MARTINEZ ZARATE EDUARDO"/>
    <s v="YARIS"/>
    <x v="1"/>
    <d v="1899-12-30T09:15:00"/>
    <d v="1899-12-30T14:00:00"/>
    <s v="CEPE"/>
    <n v="2019"/>
  </r>
  <r>
    <x v="71"/>
    <x v="8"/>
    <m/>
    <n v="2849"/>
    <n v="113150"/>
    <s v="K"/>
    <s v="S90 / A Y B"/>
    <s v="EXPRESS"/>
    <s v="H3052504"/>
    <s v="66L811"/>
    <s v="MARTINEZ GONZALEZ MARTIN"/>
    <s v="PRIUS16-"/>
    <x v="2"/>
    <d v="1899-12-30T09:00:00"/>
    <d v="1899-12-30T12:00:00"/>
    <s v="OMRG / AC"/>
    <n v="2017"/>
  </r>
  <r>
    <x v="71"/>
    <x v="8"/>
    <m/>
    <n v="1899"/>
    <n v="113202"/>
    <s v="J"/>
    <s v="S110"/>
    <m/>
    <s v="GS764784"/>
    <s v="GVB920C"/>
    <s v="HERRERA MOLINA MARIA GUADALUPE"/>
    <s v="SIENNA"/>
    <x v="1"/>
    <d v="1899-12-30T09:00:00"/>
    <d v="1899-12-30T12:00:00"/>
    <s v="GALC"/>
    <n v="2016"/>
  </r>
  <r>
    <x v="71"/>
    <x v="8"/>
    <m/>
    <n v="1899"/>
    <n v="113210"/>
    <s v="J"/>
    <s v="S50"/>
    <m/>
    <s v="K1165469"/>
    <s v="GNN589C"/>
    <s v="METALFRIO SOLUTIONS MEXICO SA DE CV"/>
    <s v="YARIS"/>
    <x v="0"/>
    <d v="1899-12-30T09:00:00"/>
    <d v="1899-12-30T12:00:00"/>
    <s v="FTP"/>
    <n v="2019"/>
  </r>
  <r>
    <x v="71"/>
    <x v="3"/>
    <m/>
    <n v="835.2"/>
    <n v="112948"/>
    <s v="I"/>
    <s v="DIAG. RUIDO AL IR EN REVERSA"/>
    <m/>
    <s v="BW067317"/>
    <s v="GVG1886"/>
    <s v="WALLACE ARAIZA MARTA"/>
    <s v="RAV4"/>
    <x v="1"/>
    <d v="1899-12-30T09:45:00"/>
    <s v="DIAG"/>
    <s v="FTP / JOAM"/>
    <n v="2011"/>
  </r>
  <r>
    <x v="71"/>
    <x v="3"/>
    <m/>
    <n v="0"/>
    <n v="113199"/>
    <s v="I"/>
    <s v="A Y F CON LAVADO (CASA) SNACK: DULCE"/>
    <s v="BIENVENIDA"/>
    <s v="PP005663"/>
    <s v="GXD975E"/>
    <s v="RICO ARANDA ANA KAREN"/>
    <s v="COROLLA"/>
    <x v="2"/>
    <d v="1899-12-30T09:15:00"/>
    <d v="1899-12-30T10:15:00"/>
    <s v="OMRG"/>
    <n v="2023"/>
  </r>
  <r>
    <x v="71"/>
    <x v="3"/>
    <m/>
    <n v="4210"/>
    <n v="113224"/>
    <s v="J"/>
    <s v="S380 / A Y B / (CONF, REEMP. DE BALATAS, SE APARTÓ ESPACIO EN TABLERO)"/>
    <m/>
    <s v="F6165271"/>
    <s v="GLC155D"/>
    <s v="SIGMA QUALITY ASSISTANCE SA DE CV"/>
    <s v="HIACE"/>
    <x v="0"/>
    <d v="1899-12-30T11:00:00"/>
    <d v="1899-12-30T18:00:00"/>
    <s v="AC"/>
    <n v="2015"/>
  </r>
  <r>
    <x v="71"/>
    <x v="9"/>
    <m/>
    <n v="0"/>
    <n v="112949"/>
    <s v="I"/>
    <s v="INT. G0F"/>
    <s v="CAMPAÑA"/>
    <s v="BW067317"/>
    <s v="GVG1886"/>
    <s v="WALLACE ARAIZA MARTA"/>
    <s v="RAV4"/>
    <x v="1"/>
    <d v="1899-12-30T11:45:00"/>
    <s v="DIAG"/>
    <s v="FTP"/>
    <n v="2011"/>
  </r>
  <r>
    <x v="71"/>
    <x v="4"/>
    <m/>
    <n v="835.2"/>
    <n v="113131"/>
    <s v="I"/>
    <s v="DIAG. LEYENDA MANTENIENCE EN TABLERO"/>
    <m/>
    <s v="N3007154"/>
    <s v="GRC740E"/>
    <s v="BARAJAS HERNANDEZ MARGARITA"/>
    <s v="AVANZA"/>
    <x v="2"/>
    <d v="1899-12-30T10:00:00"/>
    <s v="DIAG"/>
    <s v="GALC / JOAM"/>
    <n v="2022"/>
  </r>
  <r>
    <x v="71"/>
    <x v="4"/>
    <m/>
    <n v="6598"/>
    <n v="113137"/>
    <s v="K"/>
    <s v="S200"/>
    <s v="EXPRESS"/>
    <s v="6M020597"/>
    <s v="GJ02328"/>
    <s v="GRANADOS SALAS GERARDO"/>
    <s v="TACOMA"/>
    <x v="1"/>
    <d v="1899-12-30T09:45:00"/>
    <d v="1899-12-30T14:00:00"/>
    <s v="OMRG"/>
    <n v="2006"/>
  </r>
  <r>
    <x v="71"/>
    <x v="4"/>
    <m/>
    <n v="1899"/>
    <n v="113176"/>
    <s v="I"/>
    <s v="S10"/>
    <m/>
    <s v="N1328989"/>
    <s v="GT2498C"/>
    <s v="MALTA TEXTO DE MEXICO S.A DE C.V"/>
    <s v="HILUX"/>
    <x v="0"/>
    <d v="1899-12-30T10:30:00"/>
    <d v="1899-12-30T14:00:00"/>
    <s v="AC"/>
    <n v="2022"/>
  </r>
  <r>
    <x v="71"/>
    <x v="5"/>
    <m/>
    <n v="3260"/>
    <n v="112964"/>
    <s v="K"/>
    <s v="S60"/>
    <s v="MOVIL SMA"/>
    <s v="MJ026531"/>
    <s v="67L119"/>
    <s v="MOLINA MORFIN JAVIER"/>
    <s v="COROLLA HV"/>
    <x v="0"/>
    <s v="MOV"/>
    <s v="SMA"/>
    <s v="CSN"/>
    <n v="2021"/>
  </r>
  <r>
    <x v="71"/>
    <x v="5"/>
    <m/>
    <n v="1899"/>
    <n v="113132"/>
    <s v="K"/>
    <s v="S130"/>
    <s v="EXPRESS"/>
    <s v="ES406813"/>
    <s v="GJF191C"/>
    <s v="ANAYA ARIAS GUILLERMO"/>
    <s v="SIENNA"/>
    <x v="1"/>
    <d v="1899-12-30T10:45:00"/>
    <d v="1899-12-30T15:45:00"/>
    <s v="OMRG"/>
    <n v="2014"/>
  </r>
  <r>
    <x v="71"/>
    <x v="5"/>
    <m/>
    <n v="3260"/>
    <n v="113156"/>
    <s v="J"/>
    <s v="S120"/>
    <m/>
    <s v="GW488793"/>
    <s v="GMD220D"/>
    <s v="CENTENO CASTILLO VICTOR HUGO"/>
    <s v="RAV4"/>
    <x v="2"/>
    <d v="1899-12-30T10:15:00"/>
    <d v="1899-12-30T14:00:00"/>
    <s v="CEPE"/>
    <n v="2016"/>
  </r>
  <r>
    <x v="71"/>
    <x v="26"/>
    <m/>
    <n v="6599"/>
    <n v="113200"/>
    <s v="K"/>
    <s v="S80"/>
    <s v="MOVIL SMA"/>
    <s v="K5675332"/>
    <s v="SP"/>
    <s v="SUSAN ANDREA KOROL"/>
    <s v="RUNNER"/>
    <x v="0"/>
    <s v="MOV"/>
    <s v="SMA"/>
    <s v="CSN"/>
    <n v="2019"/>
  </r>
  <r>
    <x v="71"/>
    <x v="6"/>
    <m/>
    <n v="3260"/>
    <n v="113180"/>
    <s v="K"/>
    <s v="S60"/>
    <s v="EXPRESS"/>
    <s v="K1173500"/>
    <s v="GXV315C"/>
    <s v="MARTINEZ MARQUEZ LUIS"/>
    <s v="YARIS"/>
    <x v="2"/>
    <d v="1899-12-30T11:15:00"/>
    <d v="1899-12-30T16:00:00"/>
    <s v="OMRG"/>
    <n v="2019"/>
  </r>
  <r>
    <x v="71"/>
    <x v="6"/>
    <m/>
    <n v="0"/>
    <n v="113188"/>
    <s v="M"/>
    <s v="REEMP. BANDA ACC"/>
    <m/>
    <s v="G1447998"/>
    <s v="GRV141B"/>
    <s v="MARTINEZ ESQUIVEL MA SOLEDAD"/>
    <s v="YARIS"/>
    <x v="1"/>
    <d v="1899-12-30T12:00:00"/>
    <d v="1899-12-30T16:00:00"/>
    <s v="GALC"/>
    <n v="2016"/>
  </r>
  <r>
    <x v="71"/>
    <x v="10"/>
    <m/>
    <n v="3260"/>
    <n v="112518"/>
    <s v="K"/>
    <s v="S140"/>
    <s v="EXPRESS"/>
    <s v="H1015751"/>
    <s v="GGE754E"/>
    <s v="CONSOLACION OJEDA"/>
    <s v="YARIS"/>
    <x v="2"/>
    <d v="1899-12-30T12:00:00"/>
    <d v="1899-12-30T17:00:00"/>
    <s v="OMRG"/>
    <n v="2017"/>
  </r>
  <r>
    <x v="71"/>
    <x v="10"/>
    <m/>
    <n v="1899"/>
    <n v="112959"/>
    <s v="K"/>
    <s v="S170"/>
    <s v="MOVIL SMA"/>
    <s v="8K032387"/>
    <s v="GMD147C"/>
    <s v="VELAZQUEZ VAZQUEZ JOSE MANUEL"/>
    <s v="FJ"/>
    <x v="0"/>
    <s v="MOV"/>
    <s v="SMA"/>
    <s v="CSN"/>
    <n v="2008"/>
  </r>
  <r>
    <x v="71"/>
    <x v="10"/>
    <m/>
    <n v="835.2"/>
    <n v="113178"/>
    <s v="K"/>
    <s v="DIAG. RUIDO EN LLANTA IZQ"/>
    <m/>
    <s v="PP010386"/>
    <s v="SP"/>
    <s v="TOVAR PAREDES DANIEL"/>
    <s v="COROLLA"/>
    <x v="1"/>
    <d v="1899-12-30T12:30:00"/>
    <s v="DIAG"/>
    <s v="FTP / JOAM"/>
    <n v="2023"/>
  </r>
  <r>
    <x v="71"/>
    <x v="27"/>
    <m/>
    <n v="0"/>
    <n v="113195"/>
    <s v="K"/>
    <s v="A Y F CON LAVADO (ANDREA)"/>
    <s v="BIENVENIDA"/>
    <s v="PP010386"/>
    <s v="SP"/>
    <s v="TOVAR PAREDES DANIEL"/>
    <s v="COROLLA"/>
    <x v="1"/>
    <d v="1899-12-30T11:45:00"/>
    <s v="DIAG"/>
    <s v="OMRG"/>
    <n v="2023"/>
  </r>
  <r>
    <x v="71"/>
    <x v="27"/>
    <m/>
    <n v="0"/>
    <n v="113205"/>
    <s v="K"/>
    <s v="INSP. C0R"/>
    <s v="MOVIL SMA / CAMPAÑA"/>
    <s v="8K032387"/>
    <s v="GMD147C"/>
    <s v="VELAZQUEZ VAZQUEZ JOSE MANUEL"/>
    <s v="FJ"/>
    <x v="0"/>
    <s v="MOV"/>
    <s v="SMA"/>
    <s v="CSN"/>
    <n v="2008"/>
  </r>
  <r>
    <x v="71"/>
    <x v="11"/>
    <m/>
    <n v="5330"/>
    <n v="112971"/>
    <s v="M"/>
    <s v="S40"/>
    <s v="EXPRESS"/>
    <s v="MK017561"/>
    <s v="GHY857E"/>
    <s v="RODRIGUEZ VALENCIA MARIA EUGENIA"/>
    <s v="AVANZA"/>
    <x v="1"/>
    <d v="1899-12-30T12:30:00"/>
    <d v="1899-12-30T16:00:00"/>
    <s v="OMRG"/>
    <n v="2021"/>
  </r>
  <r>
    <x v="71"/>
    <x v="11"/>
    <m/>
    <n v="5140"/>
    <n v="113066"/>
    <s v="K"/>
    <s v="S100"/>
    <m/>
    <s v="L3126545"/>
    <s v="68L766"/>
    <s v="MEDINA OLIVEROS JOSE ANGEL"/>
    <s v="PRIUS16-"/>
    <x v="2"/>
    <d v="1899-12-30T11:45:00"/>
    <d v="1899-12-30T14:00:00"/>
    <s v="CEPE"/>
    <n v="2020"/>
  </r>
  <r>
    <x v="71"/>
    <x v="11"/>
    <m/>
    <n v="3260"/>
    <n v="113092"/>
    <s v="K"/>
    <s v="S20"/>
    <s v="MOVIL SMA"/>
    <s v="N3002270"/>
    <s v="UPL127F"/>
    <s v="YAñEZ CHAVEZ MICAELA"/>
    <s v="AVANZA"/>
    <x v="0"/>
    <s v="MOV"/>
    <s v="SMA"/>
    <s v="CSN"/>
    <n v="2022"/>
  </r>
  <r>
    <x v="71"/>
    <x v="28"/>
    <m/>
    <n v="1899"/>
    <n v="113094"/>
    <s v="K"/>
    <s v="S10"/>
    <s v="MOVIL SMA"/>
    <s v="NW266800"/>
    <s v="SP"/>
    <s v="YAÑEZ CHAVEZ MICAELA"/>
    <s v="RAV4"/>
    <x v="0"/>
    <s v="MOV"/>
    <s v="SMA"/>
    <s v="CSN"/>
    <n v="2022"/>
  </r>
  <r>
    <x v="71"/>
    <x v="12"/>
    <m/>
    <n v="0"/>
    <s v="T-143301"/>
    <s v="K"/>
    <s v="INST. TOMA DE AGUA Y REEMP. DE ANTICONGELANTE"/>
    <s v="MOVIL SMA"/>
    <n v="75034165"/>
    <s v="GVP059D"/>
    <s v="INSTITUTO MARIA DEL REFUGIO"/>
    <s v="YARIS"/>
    <x v="2"/>
    <s v="MOV"/>
    <s v="SMA"/>
    <s v="CSN"/>
    <n v="2007"/>
  </r>
  <r>
    <x v="71"/>
    <x v="12"/>
    <m/>
    <n v="0"/>
    <s v="P-142461"/>
    <s v="K"/>
    <s v="A Y F CON LAVADO (ERNESTO)"/>
    <s v="BIENVENIDA"/>
    <s v="P0009740"/>
    <s v="SP"/>
    <s v="GUERRERO HERRERA MAYRA"/>
    <s v="YARIS"/>
    <x v="1"/>
    <d v="1899-12-30T12:15:00"/>
    <d v="1899-12-30T13:15:00"/>
    <s v="OMRG"/>
    <n v="2023"/>
  </r>
  <r>
    <x v="71"/>
    <x v="16"/>
    <m/>
    <n v="0"/>
    <n v="113081"/>
    <s v="K"/>
    <s v="A Y F CON LAVADO (RAFAEL)"/>
    <s v="BIENVENIDA SMA"/>
    <s v="P0430512"/>
    <s v="SP"/>
    <s v="TOYOTA FINANCIAL SERVICES DE MEXICO S.A D"/>
    <s v="HILUX"/>
    <x v="0"/>
    <s v="BIENV"/>
    <s v="SMA"/>
    <s v="CSN"/>
    <n v="2023"/>
  </r>
  <r>
    <x v="71"/>
    <x v="15"/>
    <m/>
    <n v="2849"/>
    <n v="113215"/>
    <s v="J"/>
    <s v="S130 / A Y B (V.C.)"/>
    <m/>
    <s v="M0421497"/>
    <s v="GP8410C"/>
    <s v="COMAGRICEN SA DE CV"/>
    <s v="HILUX"/>
    <x v="0"/>
    <d v="1899-12-30T13:15:00"/>
    <d v="1899-12-30T16:00:00"/>
    <s v="CEPE"/>
    <n v="2021"/>
  </r>
  <r>
    <x v="71"/>
    <x v="15"/>
    <m/>
    <n v="1899"/>
    <n v="113229"/>
    <s v="I"/>
    <s v="S130"/>
    <s v="EXPRESS"/>
    <s v="GS742025"/>
    <s v="GNY853D"/>
    <s v="COLEGIO VILLAGRAN AC"/>
    <s v="SIENNA"/>
    <x v="2"/>
    <d v="1899-12-30T13:45:00"/>
    <d v="1899-12-30T16:00:00"/>
    <s v="OMRG"/>
    <n v="2016"/>
  </r>
  <r>
    <x v="71"/>
    <x v="7"/>
    <m/>
    <n v="0"/>
    <n v="113216"/>
    <s v="J"/>
    <s v="A Y F CON LAVADO (PABLO)"/>
    <s v="BIENVENIDA"/>
    <s v="NS130939"/>
    <s v="G000000"/>
    <s v="CORONA TABARES BENJAMIN"/>
    <s v="SIENNA"/>
    <x v="1"/>
    <d v="1899-12-30T13:15:00"/>
    <d v="1899-12-30T16:00:00"/>
    <s v="CEPE"/>
    <n v="2022"/>
  </r>
  <r>
    <x v="71"/>
    <x v="19"/>
    <m/>
    <n v="1899"/>
    <n v="113064"/>
    <s v="M"/>
    <s v="S130"/>
    <s v="EXPRESS"/>
    <s v="GU221255"/>
    <s v="GNH131C"/>
    <s v="ORTEGA HERNANDEZ ALEJANDRO"/>
    <s v="CAMRY"/>
    <x v="0"/>
    <d v="1899-12-30T14:45:00"/>
    <d v="1899-12-30T17:00:00"/>
    <s v="OMRG"/>
    <n v="2016"/>
  </r>
  <r>
    <x v="71"/>
    <x v="20"/>
    <m/>
    <n v="0"/>
    <n v="113129"/>
    <s v="I"/>
    <s v="A Y F CON LAVADO (ANDREA)"/>
    <s v="BIENVENIDA"/>
    <s v="PP005410"/>
    <s v="SP"/>
    <s v="KYOHO TOYOTSU MEXICO SA DE CV"/>
    <s v="COROLLA"/>
    <x v="0"/>
    <d v="1899-12-30T14:15:00"/>
    <d v="1899-12-30T18:00:00"/>
    <s v="OMRG"/>
    <n v="2023"/>
  </r>
  <r>
    <x v="71"/>
    <x v="13"/>
    <m/>
    <n v="0"/>
    <n v="113157"/>
    <s v="J"/>
    <s v="A Y F CON LAVADO (PABLO)"/>
    <s v="BIENVENIDA"/>
    <s v="PJ066654"/>
    <s v="SP"/>
    <s v="CINCO SANDOVAL MARCO VINICIO"/>
    <s v="RAIZE"/>
    <x v="2"/>
    <d v="1899-12-30T14:45:00"/>
    <d v="1899-12-30T18:00:00"/>
    <s v="GALC"/>
    <n v="2023"/>
  </r>
  <r>
    <x v="71"/>
    <x v="21"/>
    <m/>
    <n v="835.2"/>
    <n v="113204"/>
    <s v="J"/>
    <s v="DIAG. RUIDO EN BALATAS TRASERAS (UNIDAD NUEVA, ATENDER POR GARANTÍA TAMBIÉN REALIZARÁ EVENTO DE BIENVENIDA)"/>
    <m/>
    <s v="GS736652"/>
    <s v="GPU419D"/>
    <s v="BACA ROMERO GILBERTO"/>
    <s v="SIENNA"/>
    <x v="2"/>
    <d v="1899-12-30T15:30:00"/>
    <s v="DIAG"/>
    <s v="FTP / JOAM"/>
    <n v="2016"/>
  </r>
  <r>
    <x v="71"/>
    <x v="21"/>
    <m/>
    <n v="1899"/>
    <n v="113230"/>
    <s v="K"/>
    <s v="S130"/>
    <m/>
    <s v="JP778165"/>
    <s v="GSZ141D"/>
    <s v="GONZALEZ OLIVO VERONICA"/>
    <s v="COROLLA"/>
    <x v="1"/>
    <d v="1899-12-30T16:00:00"/>
    <d v="1899-12-30T18:00:00"/>
    <s v="CEPE"/>
    <n v="2018"/>
  </r>
  <r>
    <x v="71"/>
    <x v="29"/>
    <m/>
    <n v="6599"/>
    <n v="113197"/>
    <s v="K"/>
    <s v="S80"/>
    <s v="EXPRESS"/>
    <s v="K1149032"/>
    <s v="GWA172D"/>
    <s v="COMPRAVENTA DE ALIMENTOS GRANOS Y FORRAJE"/>
    <s v="YARIS"/>
    <x v="2"/>
    <d v="1899-12-30T16:00:00"/>
    <d v="1899-12-30T18:00:00"/>
    <s v="OMRG"/>
    <n v="2019"/>
  </r>
  <r>
    <x v="72"/>
    <x v="38"/>
    <m/>
    <n v="5330"/>
    <n v="13292"/>
    <s v="J"/>
    <s v="S120"/>
    <m/>
    <s v="K1165096"/>
    <s v="GKD964C"/>
    <s v="COMERCIO AL DETALLE PARA GUANAJUATO"/>
    <s v="YARIS"/>
    <x v="0"/>
    <d v="1899-12-30T08:00:00"/>
    <d v="1899-12-30T12:00:00"/>
    <s v="CAAA"/>
    <n v="2019"/>
  </r>
  <r>
    <x v="72"/>
    <x v="17"/>
    <m/>
    <n v="6598"/>
    <n v="113289"/>
    <s v="I"/>
    <s v="S200"/>
    <m/>
    <s v="DS110549"/>
    <s v="GGA671E"/>
    <s v="LOPEZ CANCHOLA CHRISTIAN"/>
    <s v="HIGHLANDER"/>
    <x v="2"/>
    <d v="1899-12-30T12:00:00"/>
    <d v="1899-12-30T18:00:00"/>
    <s v="AC"/>
    <n v="2013"/>
  </r>
  <r>
    <x v="72"/>
    <x v="0"/>
    <m/>
    <n v="1899"/>
    <n v="112993"/>
    <s v="K"/>
    <s v="S10     "/>
    <s v="EXPRESS"/>
    <s v="NU717377"/>
    <s v="SP"/>
    <s v="RC TOOLS SA DE CV"/>
    <s v="CAMRY"/>
    <x v="0"/>
    <d v="1899-12-30T08:30:00"/>
    <d v="1899-12-30T12:45:00"/>
    <s v="OMRG"/>
    <n v="2022"/>
  </r>
  <r>
    <x v="72"/>
    <x v="0"/>
    <m/>
    <n v="0"/>
    <n v="113139"/>
    <s v="M"/>
    <s v="REEMPLAZO FLECHA LADO IZQUIERDO/ ALINEACIÓN"/>
    <m/>
    <s v="FW220032"/>
    <s v="GVA534C"/>
    <s v="MEJIA QUINTANA JUAN ALBERTO"/>
    <s v="RAV4"/>
    <x v="1"/>
    <d v="1899-12-30T09:00:00"/>
    <d v="1899-12-30T12:45:00"/>
    <s v="GALC/GALC"/>
    <n v="2015"/>
  </r>
  <r>
    <x v="72"/>
    <x v="0"/>
    <m/>
    <n v="5273"/>
    <n v="113231"/>
    <s v="M"/>
    <s v="S130 , CAMBIO DE BALATAS DELANTERAS"/>
    <m/>
    <s v="HP711582"/>
    <s v="GYC318B"/>
    <s v="JUAREZ GUTIERREZ LETICIA"/>
    <s v="COROLLA"/>
    <x v="2"/>
    <d v="1899-12-30T08:15:00"/>
    <d v="1899-12-30T13:45:00"/>
    <s v="AC/AC"/>
    <n v="2017"/>
  </r>
  <r>
    <x v="72"/>
    <x v="1"/>
    <m/>
    <n v="1899"/>
    <n v="113241"/>
    <s v="M"/>
    <s v="S50"/>
    <s v="EXPRESS"/>
    <s v="MK016642"/>
    <s v="GNV667D"/>
    <s v="MARTINEZ HERNANEZ ELIZABETH"/>
    <s v="AVANZA"/>
    <x v="1"/>
    <d v="1899-12-30T09:00:00"/>
    <d v="1899-12-30T12:30:00"/>
    <s v="OMRG"/>
    <n v="2021"/>
  </r>
  <r>
    <x v="72"/>
    <x v="1"/>
    <m/>
    <n v="1899"/>
    <n v="113254"/>
    <s v="K"/>
    <s v="S150"/>
    <m/>
    <s v="LK005899"/>
    <s v="GWB783D"/>
    <s v="TRRI SA DE CV"/>
    <s v="AVANZA"/>
    <x v="2"/>
    <d v="1899-12-30T08:30:00"/>
    <d v="1899-12-30T16:45:00"/>
    <s v="FTP"/>
    <n v="2020"/>
  </r>
  <r>
    <x v="72"/>
    <x v="1"/>
    <m/>
    <n v="0"/>
    <n v="113279"/>
    <s v="J"/>
    <s v="INST. DE FILTRO BATERIA HIBRIDA /LIMPIEZA DE DUCTOS"/>
    <m/>
    <s v="MJ001519"/>
    <s v="65L550"/>
    <s v="AGUILARES SPR DE RL"/>
    <s v="COROLLA HV"/>
    <x v="0"/>
    <d v="1899-12-30T09:00:00"/>
    <d v="1899-12-30T11:15:00"/>
    <s v="FTP/FTP"/>
    <n v="2021"/>
  </r>
  <r>
    <x v="72"/>
    <x v="2"/>
    <m/>
    <n v="4210"/>
    <n v="113103"/>
    <s v="K"/>
    <s v="S20 /A Y B"/>
    <s v="EXPRESS"/>
    <s v="N3185100"/>
    <s v="68L938"/>
    <s v="OLIVER ALVAREZ SERGIO EDGAR"/>
    <s v="PRIUS16-"/>
    <x v="2"/>
    <d v="1899-12-30T08:45:00"/>
    <d v="1899-12-30T12:30:00"/>
    <s v="OMRG/CAAA"/>
    <n v="2022"/>
  </r>
  <r>
    <x v="72"/>
    <x v="2"/>
    <m/>
    <n v="1899"/>
    <n v="113158"/>
    <s v="J"/>
    <s v="S70"/>
    <m/>
    <s v="H1046961"/>
    <s v="GSV207C"/>
    <s v="GUTIERREZ VILLALOBOS JOSE MARCELINO"/>
    <s v="YARIS"/>
    <x v="1"/>
    <d v="1899-12-30T08:45:00"/>
    <d v="1899-12-30T12:30:00"/>
    <s v="CEPE"/>
    <n v="2017"/>
  </r>
  <r>
    <x v="72"/>
    <x v="8"/>
    <m/>
    <n v="3260"/>
    <n v="113164"/>
    <s v="J"/>
    <s v="S140"/>
    <m/>
    <s v="G0164798"/>
    <s v="GC3540B"/>
    <s v="MADRIGAL CAMPOS JOSE LUIS"/>
    <s v="HILUX"/>
    <x v="1"/>
    <d v="1899-12-30T09:00:00"/>
    <d v="1899-12-30T12:00:00"/>
    <s v="CEPE"/>
    <n v="2016"/>
  </r>
  <r>
    <x v="72"/>
    <x v="3"/>
    <m/>
    <n v="1899"/>
    <n v="113286"/>
    <s v="J"/>
    <s v="S170"/>
    <m/>
    <s v="K0186533"/>
    <s v="GR9444B"/>
    <s v="FGASGRO MEX S. DE RL"/>
    <s v="HILUX"/>
    <x v="2"/>
    <d v="1899-12-30T09:15:00"/>
    <d v="1899-12-30T12:15:00"/>
    <s v="CAAA"/>
    <n v="2019"/>
  </r>
  <r>
    <x v="72"/>
    <x v="3"/>
    <m/>
    <n v="3260"/>
    <n v="113017"/>
    <s v="M"/>
    <s v="S140"/>
    <s v="EXPRESS"/>
    <s v="J3601506"/>
    <s v="65L298"/>
    <s v="VARGAS HERNANDEZ MARIAZELL"/>
    <s v="PRIUS16-"/>
    <x v="1"/>
    <d v="1899-12-30T09:30:00"/>
    <d v="1899-12-30T12:00:00"/>
    <s v="OMRG"/>
    <n v="2018"/>
  </r>
  <r>
    <x v="72"/>
    <x v="3"/>
    <m/>
    <n v="2849"/>
    <n v="113190"/>
    <s v="K"/>
    <s v="S130/A Y B"/>
    <m/>
    <s v="GW464975"/>
    <s v="GVD654C"/>
    <s v="MOLINA LICEA MA ARTEMIA"/>
    <s v="RAV4"/>
    <x v="0"/>
    <d v="1899-12-30T09:30:00"/>
    <d v="1899-12-30T15:45:00"/>
    <s v="OMRG/CAAA"/>
    <n v="2016"/>
  </r>
  <r>
    <x v="72"/>
    <x v="4"/>
    <m/>
    <n v="4210"/>
    <n v="113209"/>
    <s v="K"/>
    <s v="S20/ AY B/CAMBIO DE ACEITE DE TRANSMICIÓN"/>
    <m/>
    <s v="LJ019836"/>
    <s v="69L522"/>
    <s v="GSR LOGISTICA SA DE CV"/>
    <s v="COROLLA HV"/>
    <x v="0"/>
    <d v="1899-12-30T10:00:00"/>
    <d v="1899-12-30T16:30:00"/>
    <s v="OMRG/CAAA/FTP"/>
    <n v="2020"/>
  </r>
  <r>
    <x v="72"/>
    <x v="4"/>
    <m/>
    <n v="1899"/>
    <n v="113239"/>
    <s v="I"/>
    <s v="S50"/>
    <s v="EXPRESS"/>
    <s v="K1161267"/>
    <s v="GS2817C"/>
    <s v="SUASTE RICO MARTINA ELIZABETH"/>
    <s v="YARIS"/>
    <x v="1"/>
    <d v="1899-12-30T10:00:00"/>
    <d v="1899-12-30T12:30:00"/>
    <s v="OMRG"/>
    <n v="2019"/>
  </r>
  <r>
    <x v="72"/>
    <x v="5"/>
    <m/>
    <n v="5330"/>
    <n v="113133"/>
    <s v="I"/>
    <s v="S120"/>
    <m/>
    <s v="GY146850"/>
    <s v="GXR608B"/>
    <s v="MATEHUALA DIAZ MARIA LUISA"/>
    <s v="YARIS R"/>
    <x v="1"/>
    <d v="1899-12-30T10:15:00"/>
    <d v="1899-12-30T14:00:00"/>
    <s v="AC"/>
    <n v="2016"/>
  </r>
  <r>
    <x v="72"/>
    <x v="5"/>
    <m/>
    <n v="5140"/>
    <n v="113251"/>
    <s v="J"/>
    <s v="S200"/>
    <s v="EXPRESS"/>
    <s v="L3108521"/>
    <s v="65L645"/>
    <s v="MARQUESADA CELULAR S. DE R.L. DE C.V."/>
    <s v="PRIUS16-"/>
    <x v="0"/>
    <d v="1899-12-30T10:30:00"/>
    <d v="1899-12-30T13:00:00"/>
    <s v="OMRG"/>
    <n v="2020"/>
  </r>
  <r>
    <x v="72"/>
    <x v="5"/>
    <m/>
    <n v="3260"/>
    <n v="113258"/>
    <s v="J"/>
    <s v="S20"/>
    <m/>
    <s v="N3005208"/>
    <s v="68L316"/>
    <s v="ESPINOZA VAZQUEZ ALMA LIDIA"/>
    <s v="COROLLA HV"/>
    <x v="2"/>
    <d v="1899-12-30T10:15:00"/>
    <d v="1899-12-30T13:00:00"/>
    <s v="FTP"/>
    <n v="2022"/>
  </r>
  <r>
    <x v="72"/>
    <x v="6"/>
    <m/>
    <n v="5330"/>
    <n v="113248"/>
    <s v="M"/>
    <s v="S120"/>
    <s v="EXPRESS"/>
    <s v="E1430791"/>
    <s v="GVD188C"/>
    <s v="AYALA OJEDA LUIS ENRIQUE"/>
    <s v="YARIS"/>
    <x v="2"/>
    <d v="1899-12-30T11:00:00"/>
    <d v="1899-12-30T14:00:00"/>
    <s v="OMRG"/>
    <n v="2014"/>
  </r>
  <r>
    <x v="72"/>
    <x v="6"/>
    <m/>
    <n v="70"/>
    <n v="113274"/>
    <s v="K"/>
    <s v="INST. FILTRO AIRE DE MOTOR"/>
    <m/>
    <s v="LP078276"/>
    <s v="GNJ102D"/>
    <s v="ARIZA FRANCO GERARDO"/>
    <s v="COROLLA"/>
    <x v="0"/>
    <d v="1899-12-30T11:00:00"/>
    <d v="1899-12-30T16:15:00"/>
    <s v="FTP"/>
    <n v="2020"/>
  </r>
  <r>
    <x v="72"/>
    <x v="10"/>
    <m/>
    <n v="0"/>
    <n v="113191"/>
    <s v="I"/>
    <s v="R. DE SOPORTE SUPERIOR DERECHO DE MOTOR (VC)"/>
    <m/>
    <s v="CS240590"/>
    <s v="GNJ535D"/>
    <s v="ACEVEDO RODRIGUEZ OSCAR"/>
    <s v="SIENNA"/>
    <x v="1"/>
    <d v="1899-12-30T11:30:00"/>
    <d v="1899-12-30T15:00:00"/>
    <s v="FTP"/>
    <n v="2012"/>
  </r>
  <r>
    <x v="72"/>
    <x v="11"/>
    <m/>
    <n v="1899"/>
    <n v="113233"/>
    <s v="M"/>
    <s v="S30"/>
    <s v="EXPRESS"/>
    <s v="MS529305"/>
    <s v="GGR263E"/>
    <s v="RAMIREZ GARCIA JUAN"/>
    <s v="HIGHLANDER"/>
    <x v="2"/>
    <d v="1899-12-30T12:00:00"/>
    <d v="1899-12-30T16:00:00"/>
    <s v="OMRG"/>
    <n v="2021"/>
  </r>
  <r>
    <x v="72"/>
    <x v="11"/>
    <m/>
    <n v="6599"/>
    <n v="113281"/>
    <s v="I"/>
    <s v="S80 (VERIFICAR KM Y SECUENCIA DE SERVICIOS)"/>
    <m/>
    <s v="L1209101"/>
    <s v="GWB088B"/>
    <s v="TUPAFA S.A DE C.V"/>
    <s v="YARIS"/>
    <x v="1"/>
    <d v="1899-12-30T12:15:00"/>
    <d v="1899-12-30T15:00:00"/>
    <s v="CAAA"/>
    <n v="2020"/>
  </r>
  <r>
    <x v="72"/>
    <x v="12"/>
    <m/>
    <n v="836"/>
    <n v="113135"/>
    <s v="K"/>
    <s v="DIAG. AJUSTE DE LUCES (QUEDARON DISPAREJOS), DIAG. ACTIVACIÓN MODO VERANO"/>
    <m/>
    <s v="NJ043756"/>
    <s v="67L988"/>
    <s v="YERENA LATORRE FRANCISCO JAVIER"/>
    <s v="COROLLA HV"/>
    <x v="0"/>
    <d v="1899-12-30T12:15:00"/>
    <s v="DIAG."/>
    <s v="FTP/FTP/JOAM"/>
    <n v="2022"/>
  </r>
  <r>
    <x v="72"/>
    <x v="12"/>
    <m/>
    <n v="5140"/>
    <n v="113243"/>
    <s v="M"/>
    <s v="S100"/>
    <s v="EXPRESS"/>
    <s v="JK022042"/>
    <s v="SP"/>
    <s v="INTEGRA SOLUCIONES INDUSTRIALES S.A DE C.V"/>
    <s v="AVANZA"/>
    <x v="2"/>
    <d v="1899-12-30T12:15:00"/>
    <d v="1899-12-30T16:00:00"/>
    <s v="OMRG"/>
    <n v="2018"/>
  </r>
  <r>
    <x v="72"/>
    <x v="12"/>
    <m/>
    <n v="0"/>
    <n v="113278"/>
    <s v="A"/>
    <s v="INST. 23TM01"/>
    <s v="CAMPAÑA"/>
    <s v="N1251619"/>
    <m/>
    <s v="INMOTION AUTO CELAYA S DE RL DE CV"/>
    <s v="YARIS"/>
    <x v="1"/>
    <d v="1899-12-30T12:15:00"/>
    <d v="1899-12-30T17:30:00"/>
    <s v="GALC"/>
    <n v="2022"/>
  </r>
  <r>
    <x v="72"/>
    <x v="15"/>
    <m/>
    <n v="6599"/>
    <n v="113225"/>
    <s v="K"/>
    <s v="S160, DIAG. RUIDO AL FRENAR , DIAG. RUIDOS AL BRINCAR"/>
    <s v="EXPRESS"/>
    <s v="6M021422"/>
    <s v="GL3495B"/>
    <s v="JIMENEZ GAMIÑO FERNANDO RAUL"/>
    <s v="TACOMA"/>
    <x v="1"/>
    <d v="1899-12-30T14:00:00"/>
    <s v="DIAG."/>
    <s v="CEPE/GALC"/>
    <n v="2006"/>
  </r>
  <r>
    <x v="72"/>
    <x v="7"/>
    <m/>
    <n v="3260"/>
    <n v="113290"/>
    <s v="K"/>
    <s v="S20"/>
    <s v="EXPRESS"/>
    <s v="NP294930"/>
    <s v="GNC306E"/>
    <s v="HERNANDEZ PANTOJA OFELIA"/>
    <s v="COROLLA"/>
    <x v="1"/>
    <d v="1899-12-30T13:15:00"/>
    <d v="1899-12-30T17:00:00"/>
    <s v="OMRG"/>
    <n v="2022"/>
  </r>
  <r>
    <x v="72"/>
    <x v="19"/>
    <m/>
    <n v="0"/>
    <s v="P-142165"/>
    <s v="J"/>
    <s v="AY F / LAVADO( A.V. LUIS PLAZA)"/>
    <s v="BIENVENIDA"/>
    <s v="P3010237"/>
    <s v="SP"/>
    <s v="ESPINOZA BUSTAMANTE AIDA"/>
    <s v="COROLLA"/>
    <x v="0"/>
    <d v="1899-12-30T13:45:00"/>
    <d v="1900-01-13T10:48:00"/>
    <s v="OMR"/>
    <n v="2023"/>
  </r>
  <r>
    <x v="72"/>
    <x v="13"/>
    <m/>
    <n v="1899"/>
    <n v="113163"/>
    <s v="I"/>
    <s v="S90"/>
    <m/>
    <s v="HY170301"/>
    <s v="GNV207E"/>
    <s v="RODRIGUEZ VILLANUEVA MA. DE LOURDES"/>
    <s v="YARIS R"/>
    <x v="2"/>
    <d v="1899-12-30T15:00:00"/>
    <d v="1899-12-30T17:30:00"/>
    <s v="AC"/>
    <n v="2017"/>
  </r>
  <r>
    <x v="72"/>
    <x v="13"/>
    <m/>
    <n v="3260"/>
    <n v="113253"/>
    <s v="M"/>
    <s v="S20"/>
    <s v="SERV. MOVIL"/>
    <s v="MS087937"/>
    <s v="Y96BJD"/>
    <s v="TOYOTA MOTOR MANUFACTURING DE GUANAJUATO"/>
    <s v="HIGHLANDER"/>
    <x v="0"/>
    <m/>
    <m/>
    <s v="CSN"/>
    <n v="2021"/>
  </r>
  <r>
    <x v="72"/>
    <x v="25"/>
    <m/>
    <n v="3260"/>
    <n v="113255"/>
    <s v="M"/>
    <s v="S20"/>
    <s v="SERV. MOVIL"/>
    <s v="MS080721"/>
    <s v="M82BJW"/>
    <s v="TOYOTA MOTOR MANUFACTURING DE GUANAJUATO"/>
    <s v="HIGHLANDER"/>
    <x v="0"/>
    <m/>
    <m/>
    <s v="CSN"/>
    <n v="2021"/>
  </r>
  <r>
    <x v="72"/>
    <x v="21"/>
    <m/>
    <n v="6599"/>
    <n v="113256"/>
    <s v="M"/>
    <s v="S80"/>
    <s v="SERV. MOVIL"/>
    <s v="KS998283"/>
    <s v="H43BBT"/>
    <s v="TOYOTA MOTOR MANUFACTURING DE GUANAJUATO"/>
    <s v="SIENNA"/>
    <x v="0"/>
    <m/>
    <m/>
    <s v="CSN"/>
    <n v="2019"/>
  </r>
  <r>
    <x v="72"/>
    <x v="32"/>
    <m/>
    <n v="1899"/>
    <n v="113266"/>
    <s v="I"/>
    <s v="S30"/>
    <s v="SERV. MOVIL"/>
    <s v="MS527590"/>
    <s v="M17BHR"/>
    <s v="TOYOTA MOTOR MANUFACTURING DE GUANAJUATO"/>
    <s v="HIGHLANDER"/>
    <x v="0"/>
    <m/>
    <m/>
    <s v="CSN"/>
    <n v="2021"/>
  </r>
  <r>
    <x v="72"/>
    <x v="29"/>
    <m/>
    <n v="1899"/>
    <n v="113267"/>
    <s v="I"/>
    <s v="S30"/>
    <s v="SERV. MOVIL"/>
    <s v="MW146664"/>
    <s v="J72BHW"/>
    <s v="TOYOTA MOTOR MANUFACTURING DE GUANAJUATO"/>
    <s v="RAV419-"/>
    <x v="0"/>
    <m/>
    <m/>
    <s v="CSN"/>
    <n v="2021"/>
  </r>
  <r>
    <x v="72"/>
    <x v="30"/>
    <m/>
    <n v="1899"/>
    <n v="113268"/>
    <s v="I"/>
    <s v="S50"/>
    <s v="SERV. MOVIL"/>
    <s v="NP104490"/>
    <s v="F44BJL"/>
    <s v="TOYOTA MOTOR MANUFACTURING DE GUANAJUATO"/>
    <s v="COROLLA"/>
    <x v="0"/>
    <m/>
    <m/>
    <s v="CSN"/>
    <n v="2022"/>
  </r>
  <r>
    <x v="73"/>
    <x v="0"/>
    <m/>
    <n v="5330"/>
    <n v="112704"/>
    <s v="M"/>
    <s v="S40"/>
    <s v="EXPRESS"/>
    <s v="LP084129"/>
    <s v="GYR081B"/>
    <s v="PONCE DE LEON Y SANCHEZ VICTOR MANUEL"/>
    <s v="COROLLA"/>
    <x v="2"/>
    <d v="1899-12-30T09:00:00"/>
    <d v="1899-12-30T12:00:00"/>
    <s v="OMRG"/>
    <n v="2020"/>
  </r>
  <r>
    <x v="73"/>
    <x v="0"/>
    <m/>
    <n v="5330"/>
    <n v="113053"/>
    <s v="J"/>
    <s v="S120"/>
    <m/>
    <s v="M0042754"/>
    <s v="GP1515C"/>
    <s v="EXPOR SAN ANTONIO SA DE CV"/>
    <s v="HILUXD"/>
    <x v="0"/>
    <d v="1899-12-30T09:00:00"/>
    <d v="1899-12-30T14:00:00"/>
    <s v="CEPE"/>
    <n v="2021"/>
  </r>
  <r>
    <x v="73"/>
    <x v="1"/>
    <m/>
    <n v="1899"/>
    <n v="113145"/>
    <s v="J"/>
    <s v="S190"/>
    <m/>
    <s v="L0726097"/>
    <s v="GD1015B"/>
    <s v="EXPOR SAN ANTONIO SA DE CV"/>
    <s v="HILUXD"/>
    <x v="2"/>
    <d v="1899-12-30T09:00:00"/>
    <d v="1899-12-30T11:30:00"/>
    <s v="AC"/>
    <n v="2020"/>
  </r>
  <r>
    <x v="73"/>
    <x v="1"/>
    <m/>
    <n v="3260"/>
    <n v="113235"/>
    <s v="I"/>
    <s v="S60"/>
    <m/>
    <s v="N0065380"/>
    <s v="GD1762D"/>
    <s v="EXPOR SAN ANTONIO SA DE CV"/>
    <s v="HILUXD"/>
    <x v="0"/>
    <d v="1899-12-30T12:00:00"/>
    <d v="1899-12-30T16:00:00"/>
    <s v="AC"/>
    <n v="2022"/>
  </r>
  <r>
    <x v="73"/>
    <x v="1"/>
    <m/>
    <n v="5330"/>
    <n v="113242"/>
    <s v="M"/>
    <s v="S280"/>
    <s v="EXPRESS"/>
    <s v="J1090118"/>
    <s v="GC6512D"/>
    <s v="EXPOR SAN ANTONIO SA DE CV"/>
    <s v="HILUXD"/>
    <x v="1"/>
    <d v="1899-12-30T10:00:00"/>
    <d v="1899-12-30T14:00:00"/>
    <s v="OMRG"/>
    <n v="2018"/>
  </r>
  <r>
    <x v="73"/>
    <x v="2"/>
    <m/>
    <n v="6598"/>
    <n v="113298"/>
    <s v="I"/>
    <s v="S200"/>
    <m/>
    <s v="DS110549"/>
    <s v="GGA671E"/>
    <s v="CHRISTIAN LOPEZ CANCHOLA"/>
    <s v="HIGHLANDER"/>
    <x v="2"/>
    <d v="1899-12-30T11:15:00"/>
    <d v="1899-12-30T15:00:00"/>
    <s v="CEPE"/>
    <n v="2013"/>
  </r>
  <r>
    <x v="73"/>
    <x v="2"/>
    <m/>
    <n v="1899"/>
    <n v="113201"/>
    <s v="J"/>
    <s v="S130"/>
    <m/>
    <s v="C0003041"/>
    <s v="GU8644A"/>
    <s v="DIAZ MEJIA GERARDO DE JESUS"/>
    <s v="HILUX"/>
    <x v="1"/>
    <d v="1899-12-30T09:00:00"/>
    <d v="1899-12-30T12:00:00"/>
    <s v="CAAA"/>
    <n v="2012"/>
  </r>
  <r>
    <x v="73"/>
    <x v="2"/>
    <m/>
    <n v="1899"/>
    <n v="113299"/>
    <s v="K"/>
    <s v="S210"/>
    <m/>
    <s v="8S000278"/>
    <s v="GMM121E"/>
    <s v="ALFARO NIETO PAULINA"/>
    <s v="SEQUOIA"/>
    <x v="0"/>
    <d v="1899-12-30T09:45:00"/>
    <d v="1899-12-30T12:00:00"/>
    <s v="CAAA"/>
    <n v="2008"/>
  </r>
  <r>
    <x v="73"/>
    <x v="8"/>
    <m/>
    <n v="1899"/>
    <n v="113217"/>
    <s v="M"/>
    <s v="S70"/>
    <m/>
    <s v="J3064259"/>
    <s v="65L619"/>
    <s v="HERNANDEZ CARREON JUAN"/>
    <s v="PRIUS16-"/>
    <x v="0"/>
    <d v="1899-12-30T09:00:00"/>
    <d v="1899-12-30T12:00:00"/>
    <s v="CAAA"/>
    <n v="2018"/>
  </r>
  <r>
    <x v="73"/>
    <x v="8"/>
    <m/>
    <n v="3260"/>
    <n v="113261"/>
    <s v="J"/>
    <s v="S60"/>
    <m/>
    <s v="MS056205"/>
    <s v="67L453"/>
    <s v="AGUILAR IBARRA ROSA JOSEFINA"/>
    <s v="SIENNA HV"/>
    <x v="1"/>
    <d v="1899-12-30T09:00:00"/>
    <d v="1899-12-30T13:00:00"/>
    <s v="FTP"/>
    <n v="2021"/>
  </r>
  <r>
    <x v="73"/>
    <x v="8"/>
    <m/>
    <n v="2734.2"/>
    <n v="113316"/>
    <s v="M"/>
    <s v="S70 / DIAG. TESTIGO ENCENDIDO: SENSOR PRESION DE AIRE"/>
    <s v="EXPRESS"/>
    <s v="KD021415"/>
    <s v="PHJ344A"/>
    <s v="MAGALLON TAVARES FRANCISCO GUILLERMO"/>
    <s v="RAV419-"/>
    <x v="2"/>
    <d v="1899-12-30T09:45:00"/>
    <s v="DIAG"/>
    <s v="FTP / JOAM / OMRG"/>
    <n v="2019"/>
  </r>
  <r>
    <x v="73"/>
    <x v="3"/>
    <m/>
    <n v="3260"/>
    <n v="112870"/>
    <s v="K"/>
    <s v="S20"/>
    <m/>
    <s v="NP308928"/>
    <s v="GNW238E"/>
    <s v="PATIñO LOPEZ EDDIE"/>
    <s v="COROLLA"/>
    <x v="2"/>
    <d v="1899-12-30T09:30:00"/>
    <d v="1899-12-30T14:00:00"/>
    <s v="CEPE"/>
    <n v="2022"/>
  </r>
  <r>
    <x v="73"/>
    <x v="3"/>
    <m/>
    <n v="5330"/>
    <n v="112946"/>
    <s v="M"/>
    <s v="S40"/>
    <m/>
    <s v="MJ018835"/>
    <s v="66L622"/>
    <s v="MEJIA PATIÑO JOSE"/>
    <s v="COROLLA HV"/>
    <x v="0"/>
    <d v="1899-12-30T09:45:00"/>
    <d v="1899-12-30T12:00:00"/>
    <s v="AC"/>
    <n v="2021"/>
  </r>
  <r>
    <x v="73"/>
    <x v="4"/>
    <m/>
    <n v="1899"/>
    <n v="113218"/>
    <s v="M"/>
    <s v="S150"/>
    <m/>
    <s v="CW126864"/>
    <s v="GHW288C"/>
    <s v="LOPEZ LOPEZ JESUS"/>
    <s v="RAV4"/>
    <x v="0"/>
    <d v="1899-12-30T09:45:00"/>
    <d v="1899-12-30T12:00:00"/>
    <s v="GALC"/>
    <n v="2012"/>
  </r>
  <r>
    <x v="73"/>
    <x v="4"/>
    <m/>
    <n v="1899"/>
    <n v="112901"/>
    <s v="K"/>
    <s v="S10"/>
    <m/>
    <s v="PT024671"/>
    <s v="SP"/>
    <s v="TORTILLAS MEXWRAPS SA DE CV"/>
    <s v="TACOMA"/>
    <x v="2"/>
    <d v="1899-12-30T11:30:00"/>
    <d v="1899-12-30T15:00:00"/>
    <s v="AC"/>
    <n v="2023"/>
  </r>
  <r>
    <x v="73"/>
    <x v="4"/>
    <m/>
    <n v="4210"/>
    <n v="113280"/>
    <s v="K"/>
    <s v="S220 / A Y B"/>
    <m/>
    <s v="KU197754"/>
    <s v="JRG6406"/>
    <s v="DAOSA S.A DE C.V"/>
    <s v="CAMRY"/>
    <x v="1"/>
    <d v="1899-12-30T11:00:00"/>
    <d v="1899-12-30T14:00:00"/>
    <s v="CAAA"/>
    <n v="2019"/>
  </r>
  <r>
    <x v="73"/>
    <x v="14"/>
    <m/>
    <n v="3260"/>
    <n v="113303"/>
    <s v="I"/>
    <s v="S60"/>
    <m/>
    <s v="K1629946"/>
    <s v="NJD3878"/>
    <s v="TAPIAN COMUNICACIONES, TAPIAN COM S.A DE C"/>
    <s v="PRIUS C"/>
    <x v="2"/>
    <d v="1899-12-30T10:30:00"/>
    <d v="1899-12-30T14:00:00"/>
    <s v="CAAA"/>
    <n v="2019"/>
  </r>
  <r>
    <x v="73"/>
    <x v="5"/>
    <m/>
    <n v="5140"/>
    <n v="113112"/>
    <s v="J"/>
    <s v="S200"/>
    <s v="EXPRESS"/>
    <s v="A5314330"/>
    <s v="GYF713B"/>
    <s v="GARCIA RAMIREZ MARIA DEL CARMEN"/>
    <s v="YARIS"/>
    <x v="0"/>
    <d v="1899-12-30T11:30:00"/>
    <d v="1899-12-30T14:00:00"/>
    <s v="OMRG"/>
    <n v="2010"/>
  </r>
  <r>
    <x v="73"/>
    <x v="5"/>
    <m/>
    <n v="2849"/>
    <n v="112753"/>
    <s v="K"/>
    <s v="S30 / A Y B"/>
    <s v="EXPRESS"/>
    <s v="MT012183"/>
    <s v="SU6472B"/>
    <s v="ZAMORA VARGAS MARIA NEREYDA"/>
    <s v="TACOMA"/>
    <x v="2"/>
    <d v="1899-12-30T10:45:00"/>
    <d v="1899-12-30T14:00:00"/>
    <s v="OMRG / CAAA"/>
    <n v="2021"/>
  </r>
  <r>
    <x v="73"/>
    <x v="5"/>
    <m/>
    <n v="1899"/>
    <n v="113226"/>
    <s v="I"/>
    <s v="S150 / REVISAR PUERTA D CAJUELA NO SE SOSTIENE"/>
    <m/>
    <s v="8C719815"/>
    <s v="117XEJ"/>
    <s v="ORRALA ESPINOZA GUADALUPE ROSA ISELA"/>
    <s v="MATRIX"/>
    <x v="1"/>
    <d v="1899-12-30T10:30:00"/>
    <d v="1899-12-30T14:00:00"/>
    <s v="GALC / CAAA"/>
    <n v="2008"/>
  </r>
  <r>
    <x v="73"/>
    <x v="26"/>
    <m/>
    <n v="0"/>
    <n v="113227"/>
    <s v="I"/>
    <s v="REEMP. K0Q"/>
    <s v="CAMPAÑA"/>
    <s v="8C719815"/>
    <s v="117XEJ"/>
    <s v="ORRALA ESPINOZA GUADALUPE ROSA ISELA"/>
    <s v="MATRIX"/>
    <x v="1"/>
    <d v="1899-12-30T11:30:00"/>
    <d v="1899-12-30T17:00:00"/>
    <s v="GALC"/>
    <n v="2008"/>
  </r>
  <r>
    <x v="73"/>
    <x v="6"/>
    <m/>
    <n v="1899"/>
    <n v="112804"/>
    <s v="J"/>
    <s v="S130"/>
    <m/>
    <s v="GY146944"/>
    <s v="GGK479D"/>
    <s v="ONOFRE AMEZQUITA GONZALO ANTONIO"/>
    <s v="YARIS R"/>
    <x v="0"/>
    <d v="1899-12-30T11:00:00"/>
    <d v="1899-12-30T14:00:00"/>
    <s v="CEPE"/>
    <n v="2016"/>
  </r>
  <r>
    <x v="73"/>
    <x v="6"/>
    <m/>
    <n v="1899"/>
    <n v="113307"/>
    <s v="M"/>
    <s v="S350"/>
    <m/>
    <s v="D1427324"/>
    <s v="GGG204D"/>
    <s v="IMPAGTA S DE RL DE CV"/>
    <s v="YARIS"/>
    <x v="1"/>
    <d v="1899-12-30T12:15:00"/>
    <d v="1899-12-30T16:00:00"/>
    <s v="OMRG"/>
    <n v="2013"/>
  </r>
  <r>
    <x v="73"/>
    <x v="10"/>
    <m/>
    <n v="2849"/>
    <n v="113206"/>
    <s v="K"/>
    <s v="S90 / A Y B"/>
    <s v="EXPRESS"/>
    <s v="J1606070"/>
    <s v="65L624"/>
    <s v="GARCIA AGUILERA MARIA DE LOURDES"/>
    <s v="PRIUS C"/>
    <x v="1"/>
    <d v="1899-12-30T11:50:00"/>
    <d v="1899-12-30T15:00:00"/>
    <s v="OMRG / CAAA"/>
    <n v="2018"/>
  </r>
  <r>
    <x v="73"/>
    <x v="10"/>
    <m/>
    <n v="5330"/>
    <n v="113320"/>
    <s v="K"/>
    <s v="S120"/>
    <s v="EXPRESS"/>
    <s v="HS796469"/>
    <s v="GMD242D"/>
    <s v="CALVA RODRIGUEZ SC"/>
    <s v="SIENNA"/>
    <x v="2"/>
    <d v="1899-12-30T12:35:00"/>
    <d v="1899-12-30T16:00:00"/>
    <s v="OMRG"/>
    <n v="2017"/>
  </r>
  <r>
    <x v="73"/>
    <x v="12"/>
    <m/>
    <n v="1899"/>
    <n v="113249"/>
    <s v="K"/>
    <s v="S30"/>
    <s v="EXPRESS"/>
    <s v="LK013149"/>
    <s v="GNM434C"/>
    <s v="PEREZ SUSANA"/>
    <s v="AVANZA"/>
    <x v="0"/>
    <d v="1899-12-30T12:15:00"/>
    <d v="1899-12-30T16:00:00"/>
    <s v="OMRG"/>
    <n v="2020"/>
  </r>
  <r>
    <x v="73"/>
    <x v="12"/>
    <m/>
    <n v="6598"/>
    <n v="113310"/>
    <s v="M"/>
    <s v="S200"/>
    <m/>
    <s v="JS914847"/>
    <s v="GGP847E"/>
    <s v="RODRIGUEZ MEDINA JESUS ARMANDO"/>
    <s v="SIENNA"/>
    <x v="1"/>
    <d v="1899-12-30T13:30:00"/>
    <d v="1899-12-30T17:00:00"/>
    <s v="OMRG"/>
    <n v="2018"/>
  </r>
  <r>
    <x v="73"/>
    <x v="15"/>
    <m/>
    <n v="3260"/>
    <n v="113319"/>
    <s v="K"/>
    <s v="S60"/>
    <m/>
    <s v="N3001421"/>
    <s v="GPY045E"/>
    <s v="TIERRAFRIA RAMIREZ MA DE LOS ANGELES"/>
    <s v="AVANZA"/>
    <x v="0"/>
    <d v="1899-12-30T14:00:00"/>
    <d v="1899-12-30T17:00:00"/>
    <s v="AC"/>
    <n v="2022"/>
  </r>
  <r>
    <x v="73"/>
    <x v="15"/>
    <m/>
    <n v="835.2"/>
    <n v="113228"/>
    <s v="K"/>
    <s v="DIAG. REVISIÓN DE BALEROS (UNIDAD DE COMONUEVOS)"/>
    <m/>
    <s v="NP111539"/>
    <s v="G000000"/>
    <s v="INMOTION AUTO CELAYA, S DE RL DE CV"/>
    <s v="COROLLA"/>
    <x v="1"/>
    <d v="1899-12-30T13:00:00"/>
    <s v="DIAG"/>
    <s v="FTP"/>
    <n v="2022"/>
  </r>
  <r>
    <x v="73"/>
    <x v="15"/>
    <m/>
    <n v="5330"/>
    <n v="113314"/>
    <s v="M"/>
    <s v="S40"/>
    <m/>
    <s v="M1215489"/>
    <s v="GJL852E"/>
    <s v="ASOCIACION DE TRANSPORTISTAS DE GUANAJUATO"/>
    <s v="YARIS      AC"/>
    <x v="2"/>
    <d v="1899-12-30T15:00:00"/>
    <d v="1899-12-30T18:00:00"/>
    <s v="AC"/>
    <n v="2021"/>
  </r>
  <r>
    <x v="73"/>
    <x v="39"/>
    <m/>
    <n v="1899"/>
    <n v="113315"/>
    <s v="M"/>
    <s v="S50"/>
    <m/>
    <s v="MP205976"/>
    <s v="GJL851E"/>
    <s v="ASOCIACION DE TRANSPORTISTAS DE GUANAJUATO"/>
    <s v="COROLLA    AC"/>
    <x v="1"/>
    <d v="1899-12-30T14:30:00"/>
    <d v="1899-12-30T18:00:00"/>
    <s v="CEPE"/>
    <n v="2021"/>
  </r>
  <r>
    <x v="73"/>
    <x v="7"/>
    <m/>
    <n v="0"/>
    <n v="113143"/>
    <s v="K"/>
    <s v="A Y F CON LAVADO (LUIS PLAZA)"/>
    <s v="BIENVENIDA"/>
    <s v="P3009521"/>
    <s v="SP"/>
    <s v="ROJAS LEON MARIO"/>
    <s v="COROLLA"/>
    <x v="0"/>
    <d v="1899-12-30T13:15:00"/>
    <d v="1899-12-30T17:00:00"/>
    <s v="AC"/>
    <n v="2023"/>
  </r>
  <r>
    <x v="73"/>
    <x v="13"/>
    <m/>
    <n v="835.2"/>
    <n v="113283"/>
    <s v="K"/>
    <s v="DIAG. RUIDO EN MOTOR"/>
    <m/>
    <s v="N3168992"/>
    <s v="UMK761E"/>
    <s v="DMG MORI MEXICO S.A de C.V."/>
    <s v="PRIUS16-"/>
    <x v="2"/>
    <d v="1899-12-30T15:00:00"/>
    <s v="DIAG"/>
    <s v="GALC / JOAM"/>
    <n v="2022"/>
  </r>
  <r>
    <x v="73"/>
    <x v="21"/>
    <m/>
    <n v="1614.15"/>
    <n v="113185"/>
    <s v="M"/>
    <s v="S70 (COSTO EMPLEADO TOYOTA)"/>
    <m/>
    <s v="M1211807"/>
    <s v="GJN153D"/>
    <s v="JIMENEZ PEREZ ARMANDO"/>
    <s v="YARIS"/>
    <x v="1"/>
    <d v="1899-12-30T16:00:00"/>
    <d v="1899-12-30T18:00:00"/>
    <s v="AC"/>
    <n v="2021"/>
  </r>
  <r>
    <x v="73"/>
    <x v="29"/>
    <m/>
    <n v="3260"/>
    <n v="113323"/>
    <s v="I"/>
    <s v="S140"/>
    <m/>
    <s v="FS547719"/>
    <s v="GUN417D"/>
    <s v="BARAJAS BARRAGAN ERNESTO"/>
    <s v="SIENNA"/>
    <x v="2"/>
    <d v="1899-12-30T16:00:00"/>
    <d v="1899-12-30T18:00:00"/>
    <s v="CAAA"/>
    <n v="2015"/>
  </r>
  <r>
    <x v="73"/>
    <x v="33"/>
    <m/>
    <n v="0"/>
    <n v="113140"/>
    <s v="K"/>
    <s v="A Y F CON LAVADO (LUIS PLAZA)"/>
    <s v="BIENVENIDA"/>
    <s v="P3008511"/>
    <s v="SP"/>
    <s v="ALCOCER MONTOYA VERONICA"/>
    <s v="COROLLA"/>
    <x v="0"/>
    <d v="1899-12-30T16:15:00"/>
    <d v="1899-12-30T17:00:00"/>
    <s v="OMRG"/>
    <n v="2023"/>
  </r>
  <r>
    <x v="74"/>
    <x v="0"/>
    <m/>
    <n v="3260"/>
    <n v="113060"/>
    <s v="I"/>
    <s v="S20"/>
    <m/>
    <s v="N1234569"/>
    <s v="GMM055E"/>
    <s v="TORRES MACIAS ANDRES"/>
    <s v="YARIS"/>
    <x v="2"/>
    <d v="1899-12-30T08:15:00"/>
    <d v="1899-12-30T11:00:00"/>
    <s v="CEPE"/>
    <n v="2022"/>
  </r>
  <r>
    <x v="74"/>
    <x v="0"/>
    <m/>
    <n v="5330"/>
    <n v="113113"/>
    <s v="I"/>
    <s v="S40"/>
    <s v="EXPRESS"/>
    <s v="JK002291"/>
    <s v="GLP925C"/>
    <s v="OROZCO NAVARRETE ALEJANDRO"/>
    <s v="AVANZA"/>
    <x v="1"/>
    <d v="1899-12-30T08:15:00"/>
    <d v="1899-12-30T11:00:00"/>
    <s v="OMRG"/>
    <n v="2018"/>
  </r>
  <r>
    <x v="74"/>
    <x v="1"/>
    <m/>
    <n v="3260"/>
    <n v="113313"/>
    <s v="M"/>
    <s v="S20"/>
    <m/>
    <s v="NS092519"/>
    <s v="68L2133"/>
    <s v="CENTRO ORTHOPEDICO INTEGRAL PACB S.A"/>
    <s v="SIENNA HV"/>
    <x v="2"/>
    <d v="1899-12-30T08:30:00"/>
    <d v="1899-12-30T11:00:00"/>
    <s v="GALC"/>
    <n v="2022"/>
  </r>
  <r>
    <x v="74"/>
    <x v="1"/>
    <m/>
    <n v="5140"/>
    <n v="113351"/>
    <s v="J"/>
    <s v="S200"/>
    <m/>
    <s v="A5314330"/>
    <s v="GYF713B"/>
    <s v="GARCIA RAMIREZ MARIA DEL CARMEN"/>
    <s v="YARIS"/>
    <x v="0"/>
    <d v="1899-12-30T08:30:00"/>
    <d v="1899-12-30T11:00:00"/>
    <s v="CSN"/>
    <n v="2010"/>
  </r>
  <r>
    <x v="74"/>
    <x v="2"/>
    <m/>
    <n v="3260"/>
    <n v="113238"/>
    <s v="M"/>
    <s v="S140"/>
    <m/>
    <s v="LK007130"/>
    <s v="NXJ5767"/>
    <s v="YINSHAN SA DE CV"/>
    <s v="AVANZA"/>
    <x v="1"/>
    <d v="1899-12-30T09:15:00"/>
    <d v="1899-12-30T12:00:00"/>
    <s v="GALC"/>
    <n v="2020"/>
  </r>
  <r>
    <x v="74"/>
    <x v="2"/>
    <m/>
    <n v="5330"/>
    <n v="113308"/>
    <s v="M"/>
    <s v="S40 (SE RECIBE TEMPRANO PERO SE DESFASA EN SERV.)"/>
    <m/>
    <s v="LK006153"/>
    <s v="GVV371E"/>
    <s v="NOVELO PERAZA RUBEN ENRIQUE"/>
    <s v="AVANZA"/>
    <x v="0"/>
    <d v="1899-12-30T10:30:00"/>
    <d v="1899-12-30T13:45:00"/>
    <s v="GALC"/>
    <n v="2020"/>
  </r>
  <r>
    <x v="74"/>
    <x v="8"/>
    <m/>
    <n v="5140"/>
    <n v="113169"/>
    <s v="K"/>
    <s v="S100"/>
    <s v="EXPRESS"/>
    <s v="H1052600"/>
    <s v="GRD035D"/>
    <s v="GRUPO ARBOREAL, S.A. DE C.V."/>
    <s v="YARIS"/>
    <x v="2"/>
    <d v="1899-12-30T09:30:00"/>
    <d v="1899-12-30T11:00:00"/>
    <s v="OMRG"/>
    <n v="2017"/>
  </r>
  <r>
    <x v="74"/>
    <x v="8"/>
    <m/>
    <n v="0"/>
    <n v="113304"/>
    <s v="I"/>
    <s v="INSP. 23TM01"/>
    <m/>
    <s v="N1252356"/>
    <s v="GT2194E"/>
    <s v="SANDOVAL BUCIO FRANCISCO"/>
    <s v="YARIS"/>
    <x v="1"/>
    <d v="1899-12-30T09:15:00"/>
    <d v="1899-12-30T12:00:00"/>
    <s v="CEPE"/>
    <n v="2022"/>
  </r>
  <r>
    <x v="74"/>
    <x v="3"/>
    <m/>
    <n v="6599"/>
    <n v="113033"/>
    <s v="K"/>
    <s v="S80"/>
    <s v="EXPRESS"/>
    <s v="K1156180"/>
    <s v="GWK824B"/>
    <s v="RODRIGUEZ MORENO MARIA DOLORES"/>
    <s v="YARIS"/>
    <x v="2"/>
    <d v="1899-12-30T10:15:00"/>
    <d v="1899-12-30T12:30:00"/>
    <s v="OMRG"/>
    <n v="2019"/>
  </r>
  <r>
    <x v="74"/>
    <x v="3"/>
    <m/>
    <n v="0"/>
    <n v="113057"/>
    <s v="K"/>
    <s v="A Y F CON LAVADO (FLOR)"/>
    <s v="BIENVENIDA"/>
    <s v="PW248473"/>
    <s v="SP"/>
    <s v="SANCHEZ SANCHEZ JUAN JOSE"/>
    <s v="RAV4"/>
    <x v="0"/>
    <d v="1899-12-30T09:15:00"/>
    <d v="1899-12-30T11:15:00"/>
    <s v="OMRG"/>
    <n v="2023"/>
  </r>
  <r>
    <x v="74"/>
    <x v="3"/>
    <m/>
    <n v="1899"/>
    <n v="113364"/>
    <s v="K"/>
    <s v="S70"/>
    <m/>
    <s v="M3128636"/>
    <s v="66L711"/>
    <s v="LEMUS MUÑOZ LEDO RAMON IGNACIO"/>
    <s v="PRIUS16-"/>
    <x v="1"/>
    <d v="1899-12-30T09:30:00"/>
    <d v="1899-12-30T11:30:00"/>
    <s v="CSN"/>
    <n v="2021"/>
  </r>
  <r>
    <x v="74"/>
    <x v="4"/>
    <m/>
    <n v="1899"/>
    <n v="113138"/>
    <s v="I"/>
    <s v="S70"/>
    <m/>
    <s v="KJ022699"/>
    <s v="GPB748D"/>
    <s v="MENDOZA HERNANDEZ GERARDO"/>
    <s v="RAV419-"/>
    <x v="1"/>
    <d v="1899-12-30T09:45:00"/>
    <d v="1899-12-30T12:00:00"/>
    <s v="CEPE"/>
    <n v="2019"/>
  </r>
  <r>
    <x v="74"/>
    <x v="4"/>
    <m/>
    <n v="3260"/>
    <n v="113211"/>
    <s v="K"/>
    <s v="S20"/>
    <m/>
    <s v="NJ045441"/>
    <s v="GTG848E"/>
    <s v="MEDICA ANGELES GINECOPEDIATRICA SA DE"/>
    <s v="RAIZE"/>
    <x v="0"/>
    <d v="1899-12-30T10:15:00"/>
    <d v="1899-12-30T14:00:00"/>
    <s v="CSN"/>
    <n v="2022"/>
  </r>
  <r>
    <x v="74"/>
    <x v="4"/>
    <m/>
    <n v="1899"/>
    <n v="113339"/>
    <s v="J"/>
    <s v="S50"/>
    <m/>
    <s v="JM128749"/>
    <s v="MU9973W"/>
    <s v="MARTINEZ GUZMAN JOSE LUIS"/>
    <s v="TACOMA"/>
    <x v="2"/>
    <d v="1899-12-30T09:45:00"/>
    <d v="1899-12-30T12:00:00"/>
    <s v="GALC"/>
    <n v="2018"/>
  </r>
  <r>
    <x v="74"/>
    <x v="5"/>
    <m/>
    <n v="1899"/>
    <n v="113088"/>
    <s v="M"/>
    <s v="S70"/>
    <s v="EXPRESS"/>
    <s v="KP904891"/>
    <s v="GXN007D"/>
    <s v="OROZCO MOLINA BLANCA AURORA"/>
    <s v="COROLLA"/>
    <x v="0"/>
    <d v="1899-12-30T11:15:00"/>
    <d v="1899-12-30T14:00:00"/>
    <s v="OMRG"/>
    <n v="2019"/>
  </r>
  <r>
    <x v="74"/>
    <x v="5"/>
    <m/>
    <n v="6599"/>
    <n v="113095"/>
    <s v="I"/>
    <s v="S80"/>
    <m/>
    <s v="J1111501"/>
    <s v="GHM767E"/>
    <s v="GASCA ARRIAGA GABRIELA"/>
    <s v="YARIS"/>
    <x v="1"/>
    <d v="1899-12-30T10:30:00"/>
    <d v="1899-12-30T13:30:00"/>
    <s v="CEPE"/>
    <n v="2018"/>
  </r>
  <r>
    <x v="74"/>
    <x v="6"/>
    <m/>
    <n v="5330"/>
    <n v="113252"/>
    <s v="J"/>
    <s v="S40"/>
    <s v="EXPRESS"/>
    <s v="JK023105"/>
    <s v="GJW301D"/>
    <s v="SAAVEDRA PEREZ ANIREYA"/>
    <s v="AVANZA"/>
    <x v="0"/>
    <d v="1899-12-30T12:00:00"/>
    <d v="1899-12-30T14:00:00"/>
    <s v="OMRG"/>
    <n v="2018"/>
  </r>
  <r>
    <x v="74"/>
    <x v="6"/>
    <m/>
    <n v="1899"/>
    <n v="113296"/>
    <s v="I"/>
    <s v="S10"/>
    <m/>
    <s v="NU079842"/>
    <s v="SP"/>
    <s v="BIDASEM PRODUCTORA Y COMERCIALIZADORA"/>
    <s v="ASRAV4 HV"/>
    <x v="2"/>
    <d v="1899-12-30T12:15:00"/>
    <d v="1899-12-30T14:00:00"/>
    <s v="CEPE"/>
    <n v="2022"/>
  </r>
  <r>
    <x v="74"/>
    <x v="10"/>
    <m/>
    <n v="2183.85"/>
    <n v="113184"/>
    <s v="J"/>
    <s v="S30 (EMPLEADO TOYOTA)"/>
    <m/>
    <s v="N1232969"/>
    <s v="GMT002E"/>
    <s v="GONZALEZ HERNANDEZ SALVADOR"/>
    <s v="YARIS"/>
    <x v="2"/>
    <d v="1899-12-30T11:15:00"/>
    <d v="1899-12-30T13:30:00"/>
    <s v="CSN"/>
    <n v="2022"/>
  </r>
  <r>
    <x v="74"/>
    <x v="10"/>
    <m/>
    <n v="1899"/>
    <n v="113220"/>
    <s v="K"/>
    <s v="S30"/>
    <m/>
    <s v="M1320611"/>
    <s v="GS2209C"/>
    <s v="PEREZ CERVANTES ARTURO"/>
    <s v="HILUX"/>
    <x v="1"/>
    <d v="1899-12-30T11:15:00"/>
    <d v="1899-12-30T14:00:00"/>
    <s v="GALC"/>
    <n v="2021"/>
  </r>
  <r>
    <x v="74"/>
    <x v="11"/>
    <m/>
    <n v="0"/>
    <n v="113208"/>
    <s v="J"/>
    <s v="A Y F CON LAVADO (ANDREA)"/>
    <s v="BIENVENIDA"/>
    <s v="PJ067029"/>
    <s v="SP"/>
    <s v="GONZALEZ MIRELES PATRICIA"/>
    <s v="RAIZE"/>
    <x v="1"/>
    <d v="1899-12-30T11:45:00"/>
    <d v="1899-12-30T14:00:00"/>
    <s v="OMRG"/>
    <n v="2023"/>
  </r>
  <r>
    <x v="74"/>
    <x v="11"/>
    <m/>
    <n v="1899"/>
    <n v="113294"/>
    <s v="K"/>
    <s v="S130"/>
    <m/>
    <s v="JP778165"/>
    <s v="GSZ141D"/>
    <s v="GONZALEZ OLIVO VERONICA"/>
    <s v="COROLLA"/>
    <x v="0"/>
    <d v="1899-12-30T12:00:00"/>
    <d v="1899-12-30T14:00:00"/>
    <s v="CSN"/>
    <n v="2018"/>
  </r>
  <r>
    <x v="75"/>
    <x v="0"/>
    <m/>
    <n v="0"/>
    <n v="113196"/>
    <s v="J"/>
    <s v="A Y F CON LAVADO (LUIS PLAZA)"/>
    <s v="BIENVENIDA"/>
    <s v="PJ066668"/>
    <s v="SP"/>
    <s v="CARMONA CORNEJO JAZMIN ANABEL"/>
    <s v="RAIZE"/>
    <x v="2"/>
    <d v="1899-12-30T08:15:00"/>
    <d v="1899-12-30T09:15:00"/>
    <s v="OMRG"/>
    <n v="2023"/>
  </r>
  <r>
    <x v="75"/>
    <x v="0"/>
    <m/>
    <n v="1899"/>
    <n v="113213"/>
    <s v="M"/>
    <s v="S10"/>
    <m/>
    <s v="NW222609"/>
    <s v="SP"/>
    <s v="ZAMORA MEJIA RICARDO"/>
    <s v="RAV4"/>
    <x v="1"/>
    <d v="1899-12-30T08:15:00"/>
    <d v="1899-12-30T11:00:00"/>
    <s v="CEPE"/>
    <n v="2022"/>
  </r>
  <r>
    <x v="75"/>
    <x v="0"/>
    <m/>
    <n v="1899"/>
    <n v="113346"/>
    <s v="K"/>
    <s v="S90"/>
    <m/>
    <s v="F0265076"/>
    <s v="GE0689B"/>
    <s v="MORALES FLORES ARTURO"/>
    <s v="HILUX"/>
    <x v="0"/>
    <d v="1899-12-30T08:15:00"/>
    <d v="1899-12-30T16:00:00"/>
    <s v="AC"/>
    <n v="2015"/>
  </r>
  <r>
    <x v="75"/>
    <x v="1"/>
    <m/>
    <n v="5330"/>
    <n v="113244"/>
    <s v="J"/>
    <s v="S40"/>
    <m/>
    <s v="M1317107"/>
    <s v="GJ7929B"/>
    <s v="ERICKA YVONNE REGALADO RAMIREZ"/>
    <s v="HILUX"/>
    <x v="0"/>
    <d v="1899-12-30T08:15:00"/>
    <d v="1899-12-30T11:15:00"/>
    <s v="CAAA"/>
    <n v="2021"/>
  </r>
  <r>
    <x v="75"/>
    <x v="1"/>
    <m/>
    <n v="1899"/>
    <n v="113257"/>
    <s v="I"/>
    <s v="S50"/>
    <s v="EXPRESS"/>
    <s v="K0186972"/>
    <s v="SP"/>
    <s v="JUANDIEGO VAZQUEZ ERACLIO"/>
    <s v="HILUX"/>
    <x v="2"/>
    <d v="1899-12-30T08:30:00"/>
    <d v="1899-12-30T11:15:00"/>
    <s v="OMRG"/>
    <n v="2019"/>
  </r>
  <r>
    <x v="75"/>
    <x v="1"/>
    <m/>
    <n v="4210"/>
    <n v="113329"/>
    <s v="K"/>
    <s v="S140_x000a_ALINEACION_x000a_BALANCEO"/>
    <s v="EXPRESS"/>
    <s v="G0246665"/>
    <s v="GE0759B"/>
    <s v="JIMENEZ HERNANDEZ SERGIO ARTURO"/>
    <s v="HILUX"/>
    <x v="1"/>
    <d v="1899-12-30T09:00:00"/>
    <d v="1899-12-30T16:00:00"/>
    <s v="OMRG/ CAAA"/>
    <n v="2016"/>
  </r>
  <r>
    <x v="75"/>
    <x v="2"/>
    <m/>
    <n v="1899"/>
    <n v="113270"/>
    <s v="M"/>
    <s v="S90"/>
    <m/>
    <s v="DS302903"/>
    <s v="GNL405C"/>
    <s v="ESTRADA RODRIGUEZ PERFECTO"/>
    <s v="SIENNA"/>
    <x v="2"/>
    <d v="1899-12-30T08:45:00"/>
    <d v="1899-12-30T11:30:00"/>
    <s v="CEPE"/>
    <n v="2013"/>
  </r>
  <r>
    <x v="75"/>
    <x v="2"/>
    <m/>
    <n v="0"/>
    <n v="113297"/>
    <s v="A"/>
    <s v="CAMPAÑA: 20TA02"/>
    <s v="CAMPAÑA"/>
    <s v="KU708619"/>
    <s v="G10FVN"/>
    <s v="GRUPO LA SIESTA DIVERSIONES Y SERVICIOS S."/>
    <s v="CAMRY"/>
    <x v="1"/>
    <d v="1899-12-30T08:45:00"/>
    <d v="1899-12-30T12:15:00"/>
    <s v="GALC"/>
    <n v="2019"/>
  </r>
  <r>
    <x v="75"/>
    <x v="2"/>
    <m/>
    <n v="1899"/>
    <n v="113369"/>
    <s v="J"/>
    <s v="S50"/>
    <m/>
    <s v="N3172421"/>
    <s v="68L318"/>
    <s v="ALVAREZ GONZALEZ MARICELA"/>
    <s v="PRIUS16-"/>
    <x v="0"/>
    <d v="1899-12-30T09:15:00"/>
    <d v="1899-12-30T11:30:00"/>
    <s v="AC"/>
    <n v="2022"/>
  </r>
  <r>
    <x v="75"/>
    <x v="8"/>
    <m/>
    <n v="3260"/>
    <n v="113277"/>
    <s v="J"/>
    <s v="S20"/>
    <m/>
    <s v="N3002221"/>
    <s v="GRF096E"/>
    <s v="TINAJERO SOLIS JOAQUIN"/>
    <s v="AVANZA"/>
    <x v="2"/>
    <d v="1899-12-30T10:00:00"/>
    <d v="1899-12-30T12:45:00"/>
    <s v="CAAA"/>
    <n v="2022"/>
  </r>
  <r>
    <x v="75"/>
    <x v="8"/>
    <m/>
    <n v="6598"/>
    <n v="113301"/>
    <s v="M"/>
    <s v="S100_x000a_REMPLAZO ACEITE ATF TRANSMISION_x000a_REMPLAZO BANDA ACC"/>
    <m/>
    <s v="M6003229"/>
    <s v="EXL362B"/>
    <s v="GENTHERM DE MEXICO SA DE CV"/>
    <s v="HIACE"/>
    <x v="1"/>
    <d v="1899-12-30T11:00:00"/>
    <d v="1899-12-30T16:00:00"/>
    <s v="FTP"/>
    <n v="2021"/>
  </r>
  <r>
    <x v="75"/>
    <x v="8"/>
    <m/>
    <n v="1899"/>
    <n v="113336"/>
    <s v="J"/>
    <s v="S70"/>
    <m/>
    <s v="H1046961"/>
    <s v="GSV207C"/>
    <s v="GUTIERREZ VILLALOBOS JOSE MARCELINO"/>
    <s v="YARIS"/>
    <x v="0"/>
    <d v="1899-12-30T10:00:00"/>
    <d v="1899-12-30T12:00:00"/>
    <s v="GALC"/>
    <n v="2017"/>
  </r>
  <r>
    <x v="75"/>
    <x v="3"/>
    <m/>
    <n v="0"/>
    <n v="112607"/>
    <s v="K"/>
    <s v="DIAG,DIRECCION HIDRAULICA SE PONE RIGIDA"/>
    <m/>
    <s v="LP036794"/>
    <s v="GRR489C"/>
    <s v="CRUZ MARTINEZ OMAR"/>
    <s v="COROLLA"/>
    <x v="0"/>
    <d v="1899-12-30T09:15:00"/>
    <d v="1899-12-30T00:00:00"/>
    <s v="FTP"/>
    <n v="2020"/>
  </r>
  <r>
    <x v="75"/>
    <x v="3"/>
    <m/>
    <n v="1899"/>
    <n v="112960"/>
    <s v="K"/>
    <s v="S90"/>
    <m/>
    <s v="KS966670"/>
    <s v="JRB5254"/>
    <s v="JORGE MARTIN DEL CAMPO DE LA MORA"/>
    <s v="SIENNA"/>
    <x v="2"/>
    <d v="1899-12-30T09:45:00"/>
    <d v="1899-12-30T13:45:00"/>
    <s v="AC"/>
    <n v="2019"/>
  </r>
  <r>
    <x v="75"/>
    <x v="3"/>
    <m/>
    <n v="1899"/>
    <n v="113072"/>
    <s v="M"/>
    <s v="S70"/>
    <s v="EXPRESS"/>
    <s v="HP601734"/>
    <s v="EZV656A"/>
    <s v="AGUIRRE GUTIERREZ NORMA LIZETH"/>
    <s v="COROLLA"/>
    <x v="1"/>
    <d v="1899-12-30T09:30:00"/>
    <d v="1899-12-30T11:45:00"/>
    <s v="OMRG"/>
    <n v="2017"/>
  </r>
  <r>
    <x v="75"/>
    <x v="9"/>
    <m/>
    <n v="1899"/>
    <n v="113141"/>
    <s v="K"/>
    <s v="S10"/>
    <s v="EXPRESS"/>
    <s v="KP942861"/>
    <s v="GVD172C"/>
    <s v="HERNANDEZ HERRERA FERNANDO"/>
    <s v="COROLLA"/>
    <x v="2"/>
    <d v="1899-12-30T10:00:00"/>
    <d v="1899-12-30T13:15:00"/>
    <s v="OMRG"/>
    <n v="2019"/>
  </r>
  <r>
    <x v="75"/>
    <x v="4"/>
    <m/>
    <n v="6599"/>
    <n v="113035"/>
    <s v="K"/>
    <s v="S160"/>
    <s v="EXPRESS"/>
    <s v="DC067138"/>
    <s v="GGF368D"/>
    <s v="MARTHA PATRICIA SAENZ PEREZ"/>
    <s v="COROLLA"/>
    <x v="2"/>
    <d v="1899-12-30T10:15:00"/>
    <d v="1899-12-30T17:45:00"/>
    <s v="OMRG"/>
    <n v="2013"/>
  </r>
  <r>
    <x v="75"/>
    <x v="4"/>
    <m/>
    <n v="1899"/>
    <n v="113174"/>
    <s v="I"/>
    <s v="S10_x000a_REVISION DE TAPETE DEL COPILOTO ESTA ALGO DESHILACHADO"/>
    <m/>
    <s v="N3021149"/>
    <s v="SP"/>
    <s v="CAMARILLO TAVARES YOLANDA"/>
    <s v="AVANZA"/>
    <x v="1"/>
    <d v="1899-12-30T10:00:00"/>
    <d v="1899-12-30T12:30:00"/>
    <s v="CEPE"/>
    <n v="2022"/>
  </r>
  <r>
    <x v="75"/>
    <x v="14"/>
    <m/>
    <n v="2360"/>
    <n v="113376"/>
    <s v="J"/>
    <s v="S60 (SERV MOVIL)"/>
    <s v="SERV. MOVIL"/>
    <s v="K1093712"/>
    <s v="SP"/>
    <s v="PRODUCTORA AGRICOLA RESENDIZ SPR DE RL DE"/>
    <s v="HILUXD"/>
    <x v="2"/>
    <d v="1899-12-30T00:00:00"/>
    <d v="1899-12-30T00:00:00"/>
    <s v="CSN"/>
    <n v="2019"/>
  </r>
  <r>
    <x v="75"/>
    <x v="5"/>
    <m/>
    <n v="3260"/>
    <n v="113120"/>
    <s v="M"/>
    <s v="S140"/>
    <m/>
    <s v="FW184840"/>
    <s v="GJG412C"/>
    <s v="ARELLANO LARA WENDY"/>
    <s v="RAV4"/>
    <x v="1"/>
    <d v="1899-12-30T11:15:00"/>
    <d v="1899-12-30T13:45:00"/>
    <s v="AC"/>
    <n v="2015"/>
  </r>
  <r>
    <x v="75"/>
    <x v="5"/>
    <m/>
    <n v="1899"/>
    <n v="113142"/>
    <s v="I"/>
    <s v="S70"/>
    <m/>
    <s v="GS153792"/>
    <s v="GTD599C"/>
    <s v="RUIZ ALMANZA MARIA GUADALUPE"/>
    <s v="HIGHLANDER"/>
    <x v="2"/>
    <d v="1899-12-30T10:30:00"/>
    <d v="1899-12-30T13:30:00"/>
    <s v="AC"/>
    <n v="2016"/>
  </r>
  <r>
    <x v="75"/>
    <x v="26"/>
    <m/>
    <n v="6599"/>
    <n v="113059"/>
    <s v="J"/>
    <s v="S160 (SERV MOVIL)"/>
    <s v="SERV. MOVIL"/>
    <s v="J1399467"/>
    <s v="SP"/>
    <s v="PRODUCTORA AGRICOLA RESENDIZ SPR DE RL DE"/>
    <s v="HILUX"/>
    <x v="2"/>
    <d v="1899-12-30T00:00:00"/>
    <d v="1899-12-30T00:00:00"/>
    <s v="CSN"/>
    <n v="2018"/>
  </r>
  <r>
    <x v="75"/>
    <x v="6"/>
    <m/>
    <n v="1899"/>
    <n v="113222"/>
    <s v="I"/>
    <s v="S30"/>
    <m/>
    <s v="M1219045"/>
    <s v="SP"/>
    <s v="FERRUSCA RAMIREZ DANIEL"/>
    <s v="YARIS"/>
    <x v="2"/>
    <d v="1899-12-30T10:45:00"/>
    <d v="1899-12-30T14:00:00"/>
    <s v="GALC"/>
    <n v="2021"/>
  </r>
  <r>
    <x v="75"/>
    <x v="6"/>
    <m/>
    <n v="2849"/>
    <n v="113341"/>
    <s v="M"/>
    <s v="S90_x000a_ALINEACION _x000a_BALANCEO"/>
    <s v="EXPRESS"/>
    <s v="KS014902"/>
    <s v="GME569E"/>
    <s v="KYOHO TOYOTSU MEXICO SA DE CV"/>
    <s v="SIENNA"/>
    <x v="1"/>
    <d v="1899-12-30T11:00:00"/>
    <d v="1899-12-30T15:30:00"/>
    <s v="OMRG / CAAA"/>
    <n v="2019"/>
  </r>
  <r>
    <x v="75"/>
    <x v="10"/>
    <m/>
    <n v="3260"/>
    <n v="113234"/>
    <s v="M"/>
    <s v="S220"/>
    <s v="EXPRESS"/>
    <s v="K1093585"/>
    <s v="GF9026C"/>
    <s v="BAUTISTA LUNA EDWIN MARCOS"/>
    <s v="HILUXD"/>
    <x v="1"/>
    <d v="1899-12-30T11:15:00"/>
    <d v="1899-12-30T13:45:00"/>
    <s v="OMRG"/>
    <n v="2019"/>
  </r>
  <r>
    <x v="75"/>
    <x v="10"/>
    <m/>
    <n v="0"/>
    <n v="113359"/>
    <s v="J"/>
    <s v="INSTA.BALATAS DELANTERAS Y TRASERAS"/>
    <m/>
    <s v="LP032462"/>
    <s v="SP"/>
    <s v="LA IGLESIA DE JESUCRISTO DE LOS SANTOS DE"/>
    <s v="COROLLA   EN MEXIC"/>
    <x v="2"/>
    <d v="1899-12-30T11:15:00"/>
    <d v="1899-12-30T16:00:00"/>
    <s v="CEPE"/>
    <n v="2020"/>
  </r>
  <r>
    <x v="75"/>
    <x v="27"/>
    <m/>
    <n v="0"/>
    <s v="G-143700"/>
    <s v="A"/>
    <s v="CAMPAÑA:23TM01"/>
    <s v="CAMPAÑA"/>
    <s v="N1253917"/>
    <s v="GUP800E"/>
    <s v="CORDOVA MACIAS JOSE LUIS"/>
    <s v="YARIS"/>
    <x v="1"/>
    <d v="1899-12-30T11:30:00"/>
    <d v="1899-12-30T16:45:00"/>
    <s v="GALC"/>
    <m/>
  </r>
  <r>
    <x v="75"/>
    <x v="11"/>
    <m/>
    <n v="1899"/>
    <n v="113240"/>
    <s v="K"/>
    <s v="S110"/>
    <s v="EXPRESS"/>
    <s v="JK023215"/>
    <s v="GNH274C"/>
    <s v="ALVARADO HURTADO DELGADO"/>
    <s v="AVANZA"/>
    <x v="0"/>
    <d v="1899-12-30T12:00:00"/>
    <d v="1899-12-30T17:45:00"/>
    <s v="OMRG"/>
    <n v="2018"/>
  </r>
  <r>
    <x v="75"/>
    <x v="11"/>
    <m/>
    <n v="1899"/>
    <n v="113309"/>
    <s v="M"/>
    <s v="S10"/>
    <m/>
    <s v="NP129704"/>
    <s v="SP"/>
    <s v="HERRERA MARTINEZ LUIS DANIEL"/>
    <s v="COROLLA"/>
    <x v="1"/>
    <d v="1899-12-30T12:00:00"/>
    <d v="1899-12-30T14:15:00"/>
    <s v="AC"/>
    <n v="2022"/>
  </r>
  <r>
    <x v="75"/>
    <x v="12"/>
    <m/>
    <n v="1899"/>
    <n v="113273"/>
    <s v="K"/>
    <s v="S10"/>
    <s v="EXPRESS"/>
    <s v="NU076444"/>
    <s v="SP"/>
    <s v="MUÑOZ TORRES JOSE CUTBERTO"/>
    <s v="RAV4"/>
    <x v="0"/>
    <d v="1899-12-30T12:15:00"/>
    <d v="1899-12-30T17:30:00"/>
    <s v="OMRG"/>
    <n v="2022"/>
  </r>
  <r>
    <x v="75"/>
    <x v="12"/>
    <m/>
    <n v="1899"/>
    <n v="113330"/>
    <s v="M"/>
    <s v="S350"/>
    <m/>
    <s v="D1427324"/>
    <s v="GGG204D"/>
    <s v="IMPAGTA S DE RL DE CV"/>
    <s v="YARIS"/>
    <x v="1"/>
    <d v="1899-12-30T12:30:00"/>
    <d v="1899-12-30T13:45:00"/>
    <s v="AC"/>
    <n v="2013"/>
  </r>
  <r>
    <x v="75"/>
    <x v="15"/>
    <m/>
    <n v="1472.59"/>
    <n v="113331"/>
    <s v="I"/>
    <s v="CAMBIO DE ACEITE Y FILTRO_x000a_DIAG,PUERTA PASAJEROS LADO COPILOTO NO HABRE"/>
    <s v="EXPRESS"/>
    <s v="MK021791"/>
    <s v="GMN867E"/>
    <s v="MAYA MARTINEZ GUSTAVO ISIDRO"/>
    <s v="AVANZA"/>
    <x v="2"/>
    <d v="1899-12-30T12:45:00"/>
    <d v="1899-12-30T00:00:00"/>
    <s v="OMRG"/>
    <n v="2021"/>
  </r>
  <r>
    <x v="75"/>
    <x v="15"/>
    <m/>
    <n v="4060"/>
    <n v="113360"/>
    <s v="M"/>
    <s v="S60_x000a_ALINEACION_x000a_BALANCEO ($800)"/>
    <s v="EXPRESS"/>
    <s v="N4002091"/>
    <s v="UK53047"/>
    <s v="NUEVA AGROINDUSTRIAS DEL NORTE SA DE CV"/>
    <s v="HILUXD"/>
    <x v="0"/>
    <d v="1899-12-30T13:00:00"/>
    <d v="1899-12-30T16:30:00"/>
    <s v="OMRG/ CAAA"/>
    <n v="2022"/>
  </r>
  <r>
    <x v="75"/>
    <x v="15"/>
    <m/>
    <n v="5330"/>
    <n v="113368"/>
    <s v="J"/>
    <s v="S120"/>
    <m/>
    <s v="GP489038"/>
    <s v="ULE431F"/>
    <s v="ALVARADO BARBOSA VICTOR HUGO"/>
    <s v="COROLLA"/>
    <x v="1"/>
    <d v="1899-12-30T13:00:00"/>
    <d v="1899-12-30T15:00:00"/>
    <s v="CAAA"/>
    <n v="2016"/>
  </r>
  <r>
    <x v="75"/>
    <x v="7"/>
    <m/>
    <n v="5330"/>
    <n v="113363"/>
    <s v="K"/>
    <s v="S120"/>
    <s v="EXPRESS"/>
    <s v="M1417063"/>
    <s v="VE76210"/>
    <s v="NOVEDADES AGRICOLAS DASA SA DE CV"/>
    <s v="HILUX"/>
    <x v="2"/>
    <d v="1899-12-30T13:15:00"/>
    <d v="1899-12-30T16:30:00"/>
    <s v="OMRG"/>
    <n v="2021"/>
  </r>
  <r>
    <x v="75"/>
    <x v="7"/>
    <m/>
    <n v="2880"/>
    <n v="113375"/>
    <s v="J"/>
    <s v="INSTA.BALATAS DELANTERAS "/>
    <m/>
    <s v="BS064563"/>
    <s v="GPW993B"/>
    <s v="GONZALEZ HERNANDEZ MARTHA LETICIA"/>
    <s v="SIENNA"/>
    <x v="0"/>
    <d v="1899-12-30T13:30:00"/>
    <d v="1899-12-30T18:45:00"/>
    <s v="CEPE"/>
    <n v="2011"/>
  </r>
  <r>
    <x v="75"/>
    <x v="13"/>
    <m/>
    <n v="1899"/>
    <n v="113372"/>
    <s v="K"/>
    <s v="S90"/>
    <s v="EXPRESS"/>
    <s v="GP493025"/>
    <s v="GPU691C"/>
    <s v="FERRETERIA INTEGRAL DE CELAYA"/>
    <s v="COROLLA 2016"/>
    <x v="2"/>
    <d v="1899-12-30T16:00:00"/>
    <d v="1899-12-30T18:00:00"/>
    <s v="OMRG"/>
    <n v="2016"/>
  </r>
  <r>
    <x v="75"/>
    <x v="21"/>
    <m/>
    <n v="0"/>
    <n v="113318"/>
    <s v="K"/>
    <s v="DIAG, AL ARRANQUE LA UNIDAD COMIENZA A VIBRAR"/>
    <m/>
    <n v="81252092"/>
    <s v="GNL5196"/>
    <s v="ZARATE FLORES SANTIAGO"/>
    <s v="YARIS"/>
    <x v="1"/>
    <d v="1899-12-30T17:00:00"/>
    <d v="1899-12-30T00:00:00"/>
    <s v="GALC"/>
    <n v="2008"/>
  </r>
  <r>
    <x v="75"/>
    <x v="29"/>
    <m/>
    <n v="0"/>
    <s v="T-143559"/>
    <s v="M"/>
    <s v="REMPLAZO. BATERIA_x000a_REMPLAZO. GOMAS LIMPIADORAS"/>
    <m/>
    <s v="M1211822"/>
    <s v="GHE213D"/>
    <s v="LOZADA RAMIREZ FRANCISCO JAVIER"/>
    <s v="YARIS"/>
    <x v="2"/>
    <d v="1899-12-30T17:00:00"/>
    <d v="1899-12-30T18:45:00"/>
    <s v="CAAA"/>
    <n v="2021"/>
  </r>
  <r>
    <x v="76"/>
    <x v="0"/>
    <m/>
    <n v="4210"/>
    <n v="113317"/>
    <s v="K"/>
    <s v="S60 / A Y B"/>
    <s v="EXPRESS"/>
    <s v="LJ005541"/>
    <s v=" 65L915"/>
    <s v="COMERCIALIZADORA RECICLADOS PEREZ SA DE CV"/>
    <s v="COROLLA"/>
    <x v="2"/>
    <d v="1899-12-30T08:30:00"/>
    <d v="1899-12-30T11:00:00"/>
    <s v="OMRG / CAAA"/>
    <n v="2020"/>
  </r>
  <r>
    <x v="76"/>
    <x v="0"/>
    <m/>
    <n v="1899"/>
    <n v="113355"/>
    <s v="M"/>
    <s v="S90"/>
    <m/>
    <s v="M0424231"/>
    <s v=" GN1226C"/>
    <s v="AGROSERVICIOS NIETO"/>
    <s v="HILUX"/>
    <x v="1"/>
    <d v="1899-12-30T08:30:00"/>
    <d v="1899-12-30T11:00:00"/>
    <s v="AC"/>
    <n v="2021"/>
  </r>
  <r>
    <x v="76"/>
    <x v="0"/>
    <m/>
    <n v="1899"/>
    <n v="113371"/>
    <s v="J"/>
    <s v="S130"/>
    <m/>
    <s v="GK006516"/>
    <s v=" GPR648C"/>
    <s v="HERRERA HERNANDEZ MARIA GUADALUPE"/>
    <s v="AVANZA"/>
    <x v="0"/>
    <d v="1899-12-30T08:15:00"/>
    <d v="1899-12-30T11:00:00"/>
    <s v="CAAA"/>
    <n v="2016"/>
  </r>
  <r>
    <x v="76"/>
    <x v="1"/>
    <m/>
    <n v="1899"/>
    <n v="113373"/>
    <s v="J"/>
    <s v="S70"/>
    <m/>
    <s v="JS941680"/>
    <s v=" GGP891E"/>
    <s v="CARRANCO SALOMON BRENDA BERENICE"/>
    <s v="SIENNA"/>
    <x v="0"/>
    <d v="1899-12-30T08:45:00"/>
    <d v="1899-12-30T11:00:00"/>
    <s v="CEPE"/>
    <n v="2018"/>
  </r>
  <r>
    <x v="76"/>
    <x v="2"/>
    <m/>
    <n v="2849"/>
    <n v="113342"/>
    <s v="M"/>
    <s v="S90 / A Y B"/>
    <m/>
    <s v="K1160299"/>
    <s v=" GRW204D"/>
    <s v="KYOHO TOYOTSU MEXICO SA DE CV"/>
    <s v="YARIS"/>
    <x v="1"/>
    <d v="1899-12-30T09:15:00"/>
    <d v="1899-12-30T11:30:00"/>
    <s v="AC / CAAA"/>
    <n v="2019"/>
  </r>
  <r>
    <x v="76"/>
    <x v="2"/>
    <m/>
    <n v="1899"/>
    <n v="113388"/>
    <s v="K"/>
    <s v="S90"/>
    <s v="EXPRESS"/>
    <s v="N3015780"/>
    <s v=" SP"/>
    <s v="ARRENDADORA INCREMEX SA DE CV"/>
    <s v="AVANZA"/>
    <x v="2"/>
    <d v="1899-12-30T08:50:00"/>
    <d v="1899-12-30T11:00:00"/>
    <s v="OMRG"/>
    <n v="2022"/>
  </r>
  <r>
    <x v="76"/>
    <x v="2"/>
    <m/>
    <n v="0"/>
    <s v="S-143568"/>
    <s v="A"/>
    <s v="INST. CARRIL ASIENTO TRASERO"/>
    <m/>
    <s v="MS041274"/>
    <s v="23F435"/>
    <s v="OLIVERA GARCIA JORGE"/>
    <s v="SIENNA HV"/>
    <x v="0"/>
    <d v="1899-12-30T08:45:00"/>
    <d v="1899-12-30T12:00:00"/>
    <s v="FTP"/>
    <n v="2021"/>
  </r>
  <r>
    <x v="76"/>
    <x v="8"/>
    <m/>
    <n v="1899"/>
    <n v="113370"/>
    <s v="K"/>
    <s v="S150"/>
    <m/>
    <s v="FP198935"/>
    <s v=" GKY734D"/>
    <s v="MIRANDA CRUZ JOSE ALFREDO"/>
    <s v="COROLLA"/>
    <x v="2"/>
    <d v="1899-12-30T09:30:00"/>
    <d v="1899-12-30T12:00:00"/>
    <s v="CEPE"/>
    <n v="2015"/>
  </r>
  <r>
    <x v="76"/>
    <x v="3"/>
    <m/>
    <n v="2734.2"/>
    <n v="113321"/>
    <s v="M"/>
    <s v="S10 / DIAG. CONSUMO EXCESIVO DE COMBUSTIBLE"/>
    <s v="EXPRESS"/>
    <s v="P6005782"/>
    <s v=" SP"/>
    <s v="RUIZ BRAVO NESTOR RAUL"/>
    <s v="HIACE"/>
    <x v="0"/>
    <d v="1899-12-30T09:15:00"/>
    <s v="DIAG"/>
    <s v="GALC / JOAM / OMRG"/>
    <n v="2023"/>
  </r>
  <r>
    <x v="76"/>
    <x v="3"/>
    <m/>
    <n v="949.5"/>
    <n v="113381"/>
    <s v="J"/>
    <s v="S130 (EMPLEADO TOYOTA CELAYA)"/>
    <m/>
    <s v="2U527215"/>
    <s v=" GYT171B"/>
    <s v="LARA MARTINEZ MARIANA"/>
    <s v="CAMRY"/>
    <x v="2"/>
    <d v="1899-12-30T10:00:00"/>
    <d v="1899-12-30T14:00:00"/>
    <s v="AC"/>
    <n v="2002"/>
  </r>
  <r>
    <x v="76"/>
    <x v="3"/>
    <m/>
    <n v="3260"/>
    <n v="113417"/>
    <s v="M"/>
    <s v="S140"/>
    <s v="EXPRESS"/>
    <s v="HW332180"/>
    <s v=" GKU467C"/>
    <s v="CAMARENA VILLAFUERTE MIRIAM"/>
    <s v="RAV4"/>
    <x v="1"/>
    <d v="1899-12-30T10:00:00"/>
    <d v="1899-12-30T14:00:00"/>
    <s v="OMRG"/>
    <n v="2017"/>
  </r>
  <r>
    <x v="76"/>
    <x v="4"/>
    <m/>
    <n v="1899"/>
    <n v="113250"/>
    <s v="M"/>
    <s v="S170"/>
    <m/>
    <s v="K0181050"/>
    <s v=" SP"/>
    <s v="GRUPO COMERCIAL Y CONSTRUCTOR GOCA"/>
    <s v="HILUX"/>
    <x v="0"/>
    <d v="1899-12-30T10:30:00"/>
    <d v="1899-12-30T14:00:00"/>
    <s v="CEPE"/>
    <n v="2019"/>
  </r>
  <r>
    <x v="76"/>
    <x v="4"/>
    <m/>
    <n v="1899"/>
    <n v="113374"/>
    <s v="K"/>
    <s v="S110"/>
    <m/>
    <s v="JU563526"/>
    <s v=" GLF163C"/>
    <s v="GALINDO GARCIA RICARDO"/>
    <s v="CAMRY"/>
    <x v="1"/>
    <d v="1899-12-30T11:00:00"/>
    <d v="1899-12-30T14:00:00"/>
    <s v="CEPE"/>
    <n v="2018"/>
  </r>
  <r>
    <x v="76"/>
    <x v="5"/>
    <m/>
    <n v="5330"/>
    <n v="113271"/>
    <s v="M"/>
    <s v="S40"/>
    <s v="EXPRESS"/>
    <s v="M3146074"/>
    <s v=" 67L056"/>
    <s v="LOPEZ PALACIOS EIRA"/>
    <s v="PRIUS16-"/>
    <x v="1"/>
    <d v="1899-12-30T10:15:00"/>
    <d v="1899-12-30T14:00:00"/>
    <s v="OMRG"/>
    <n v="2021"/>
  </r>
  <r>
    <x v="76"/>
    <x v="5"/>
    <m/>
    <n v="835.2"/>
    <n v="113300"/>
    <s v="K"/>
    <s v="DIAG. AIRE ACC EXPULSA MAL OLOR"/>
    <m/>
    <s v="KJ016583"/>
    <s v=" SP12345"/>
    <s v="PONER JENNIFER MIRIAM"/>
    <s v="RAV419-"/>
    <x v="0"/>
    <d v="1899-12-30T10:15:00"/>
    <s v="DIAG"/>
    <s v="FTP / JOAM"/>
    <n v="2019"/>
  </r>
  <r>
    <x v="76"/>
    <x v="26"/>
    <m/>
    <n v="1899"/>
    <n v="113393"/>
    <s v="M"/>
    <s v="S150"/>
    <s v="EXPRESS"/>
    <s v="F1436438"/>
    <s v=" GJG411C"/>
    <s v="VELAZQUEZ RODRIGUEZ JOSE JUAN"/>
    <s v="YARIS"/>
    <x v="1"/>
    <d v="1899-12-30T12:30:00"/>
    <d v="1899-12-30T15:00:00"/>
    <s v="OMRG"/>
    <n v="2015"/>
  </r>
  <r>
    <x v="76"/>
    <x v="26"/>
    <m/>
    <n v="5330"/>
    <n v="113414"/>
    <s v="I"/>
    <s v="S40"/>
    <m/>
    <s v="JP750733"/>
    <s v=" GHN334E"/>
    <s v="CHAVEZ NEVAREZ CORAL"/>
    <s v="COROLLA"/>
    <x v="0"/>
    <d v="1899-12-30T10:30:00"/>
    <d v="1899-12-30T14:00:00"/>
    <s v="AC"/>
    <n v="2018"/>
  </r>
  <r>
    <x v="76"/>
    <x v="6"/>
    <m/>
    <n v="3260"/>
    <n v="113282"/>
    <s v="J"/>
    <s v="S20"/>
    <m/>
    <s v="NW187358"/>
    <s v=" GNY669E"/>
    <s v="RAMIREZ ORTEGA MANUEL"/>
    <s v="RAV419-"/>
    <x v="0"/>
    <d v="1899-12-30T11:00:00"/>
    <d v="1899-12-30T14:00:00"/>
    <s v="CAAA"/>
    <n v="2022"/>
  </r>
  <r>
    <x v="76"/>
    <x v="6"/>
    <m/>
    <n v="835.2"/>
    <n v="113333"/>
    <s v="M"/>
    <s v="DIAG. MOLDURA PUERTA LADO COPILOTO FLOJA"/>
    <m/>
    <s v="MK017176"/>
    <s v=" GXP930D"/>
    <s v="FREIRE MORENO CECILIA"/>
    <s v="AVANZA"/>
    <x v="1"/>
    <d v="1899-12-30T11:00:00"/>
    <s v="DIAG"/>
    <s v="GALC / JOAM"/>
    <n v="2021"/>
  </r>
  <r>
    <x v="76"/>
    <x v="31"/>
    <m/>
    <n v="0"/>
    <s v="G-143232"/>
    <s v="A"/>
    <s v="INST. 23TM01"/>
    <s v="CAMPAÑA"/>
    <s v="N1252737"/>
    <s v="GUF707E"/>
    <s v="ACOSTA TIERRABLANCA LISSETTE ABRIL"/>
    <s v="YARIS"/>
    <x v="1"/>
    <d v="1899-12-30T11:00:00"/>
    <d v="1899-12-30T14:00:00"/>
    <s v="JOAM"/>
    <n v="2022"/>
  </r>
  <r>
    <x v="76"/>
    <x v="10"/>
    <m/>
    <n v="0"/>
    <n v="113354"/>
    <s v="K"/>
    <s v="A Y F CON LAVADO (MARCO R)"/>
    <s v="BIENVENIDA"/>
    <s v="PS147121"/>
    <s v=" SP"/>
    <s v="GONZALEZ ESCAMILLA CARLOS"/>
    <s v="SIENNA"/>
    <x v="0"/>
    <d v="1899-12-30T11:15:00"/>
    <d v="1899-12-30T15:00:00"/>
    <s v="OMRG"/>
    <n v="2023"/>
  </r>
  <r>
    <x v="76"/>
    <x v="10"/>
    <m/>
    <n v="1899"/>
    <n v="113418"/>
    <s v="I"/>
    <s v="S110"/>
    <m/>
    <s v="M1316144"/>
    <s v=" GE8918C"/>
    <s v="CASTRO HERRERA JOSE ALFONSO"/>
    <s v="HILUX"/>
    <x v="1"/>
    <d v="1899-12-30T11:30:00"/>
    <d v="1899-12-30T14:00:00"/>
    <s v="CEPE"/>
    <n v="2021"/>
  </r>
  <r>
    <x v="76"/>
    <x v="11"/>
    <m/>
    <n v="5140"/>
    <n v="113377"/>
    <s v="K"/>
    <s v="S100"/>
    <s v="EXPRESS"/>
    <s v="LP066262"/>
    <s v=" GWF913C"/>
    <s v="VAZQUEZ GOMEZ GABRIELA"/>
    <s v="COROLLA"/>
    <x v="2"/>
    <d v="1899-12-30T13:00:00"/>
    <d v="1899-12-30T17:00:00"/>
    <s v="OMRG"/>
    <n v="2020"/>
  </r>
  <r>
    <x v="76"/>
    <x v="11"/>
    <m/>
    <n v="2849"/>
    <n v="113382"/>
    <s v="M"/>
    <s v="S50 / A Y B"/>
    <s v="EXPRESS"/>
    <s v="N1329314"/>
    <s v=" EY9705B"/>
    <s v="UPL AGRO SA DE CV"/>
    <s v="HILUX"/>
    <x v="0"/>
    <d v="1899-12-30T11:45:00"/>
    <d v="1899-12-30T15:00:00"/>
    <s v="OMRG / CAAA"/>
    <n v="2022"/>
  </r>
  <r>
    <x v="76"/>
    <x v="11"/>
    <m/>
    <n v="1899"/>
    <n v="113423"/>
    <s v="I"/>
    <s v="S50"/>
    <m/>
    <s v="K0186972"/>
    <s v="SP"/>
    <s v="JUANDIEGO VAZQUEZ ERACLIO"/>
    <s v="HILUX"/>
    <x v="1"/>
    <d v="1899-12-30T12:15:00"/>
    <d v="1899-12-30T15:45:00"/>
    <s v="CEPE"/>
    <n v="2019"/>
  </r>
  <r>
    <x v="76"/>
    <x v="12"/>
    <m/>
    <n v="835.2"/>
    <n v="113340"/>
    <s v="M"/>
    <s v="DIAG. BATERIA CONVENCIONAL (SE DESCARGA)"/>
    <m/>
    <s v="G3020616"/>
    <s v=" 68L823"/>
    <s v="GARCIA SANCEN DIEGO ARMANDO"/>
    <s v="PRIUS16-"/>
    <x v="0"/>
    <d v="1899-12-30T14:00:00"/>
    <s v="DIAG"/>
    <s v="GALC / JOAM"/>
    <n v="2016"/>
  </r>
  <r>
    <x v="76"/>
    <x v="12"/>
    <m/>
    <n v="1899"/>
    <n v="113384"/>
    <s v="M"/>
    <s v="S110"/>
    <m/>
    <s v="HP671806"/>
    <s v=" GHG723D"/>
    <s v="HERNANDEZ GUERRERO ADRIANA"/>
    <s v="COROLLA"/>
    <x v="1"/>
    <d v="1899-12-30T12:15:00"/>
    <d v="1899-12-30T16:00:00"/>
    <s v="AC"/>
    <n v="2017"/>
  </r>
  <r>
    <x v="76"/>
    <x v="12"/>
    <m/>
    <n v="1899"/>
    <n v="113386"/>
    <s v="K"/>
    <s v="S10"/>
    <s v="EXPRESS"/>
    <s v="NU076444"/>
    <s v=" SP"/>
    <s v="MUÑOZ TORRES JOSE CUTBERTO"/>
    <s v="RAV4"/>
    <x v="2"/>
    <d v="1899-12-30T13:45:00"/>
    <d v="1899-12-30T17:00:00"/>
    <s v="OMRG"/>
    <n v="2022"/>
  </r>
  <r>
    <x v="76"/>
    <x v="12"/>
    <m/>
    <n v="0"/>
    <n v="113405"/>
    <s v="K"/>
    <s v="A Y F CON LAVADO (ANDREA) (EN SISTEMA SE AGENDÓ A LAS 12:15 PERO CTE. LLEGA 12:00 RECIBE SUSI)"/>
    <s v="BIENVENIDA"/>
    <s v="PW249318"/>
    <s v=" SP"/>
    <s v="TELLEZ MUÑOZ ENRIQUE"/>
    <s v="RAV4"/>
    <x v="0"/>
    <d v="1899-12-30T12:15:00"/>
    <d v="1899-12-30T14:00:00"/>
    <s v="OMRG"/>
    <n v="2023"/>
  </r>
  <r>
    <x v="76"/>
    <x v="15"/>
    <m/>
    <n v="5330"/>
    <n v="113380"/>
    <s v="M"/>
    <s v="S40"/>
    <m/>
    <s v="MP073110"/>
    <s v=" GHV467E"/>
    <s v="CURTIDOR MUñOZ RAQUEL"/>
    <s v="COROLLA"/>
    <x v="1"/>
    <d v="1899-12-30T13:00:00"/>
    <d v="1899-12-30T18:00:00"/>
    <s v="CEPE"/>
    <n v="2021"/>
  </r>
  <r>
    <x v="76"/>
    <x v="15"/>
    <m/>
    <n v="5609.15"/>
    <n v="113421"/>
    <s v="J"/>
    <s v="S80 (EMPLEADO TOYOTA)"/>
    <m/>
    <s v="LP122147"/>
    <s v="GVD206C"/>
    <s v="HERNANDEZ CANO DIEGO ALEXIS"/>
    <s v="COROLLA"/>
    <x v="2"/>
    <d v="1899-12-30T13:00:00"/>
    <d v="1899-12-30T17:00:00"/>
    <s v="CAAA"/>
    <n v="2020"/>
  </r>
  <r>
    <x v="76"/>
    <x v="39"/>
    <m/>
    <n v="3260"/>
    <n v="113395"/>
    <s v="M"/>
    <s v="S30"/>
    <s v="SERV. MOVIL"/>
    <s v="MS527590"/>
    <s v=" M17BHR"/>
    <s v="TOYOTA MOTOR MANUFACTURING DE GUANAJUATO"/>
    <s v="HIGHLANDER"/>
    <x v="2"/>
    <s v="SERV"/>
    <s v="MOVIL"/>
    <s v="CSN"/>
    <n v="2021"/>
  </r>
  <r>
    <x v="76"/>
    <x v="7"/>
    <m/>
    <n v="1899"/>
    <n v="113396"/>
    <s v="I"/>
    <s v="S90"/>
    <s v="EXPRESS"/>
    <s v="HP729107"/>
    <s v=" UMM989H"/>
    <s v="ARTEAGA MARTINEZ JUAN ANDRES"/>
    <s v="COROLLA"/>
    <x v="1"/>
    <d v="1899-12-30T14:00:00"/>
    <d v="1899-12-30T18:00:00"/>
    <s v="OMRG"/>
    <n v="2017"/>
  </r>
  <r>
    <x v="76"/>
    <x v="7"/>
    <m/>
    <n v="1899"/>
    <n v="113397"/>
    <s v="M"/>
    <s v="S50"/>
    <s v="SERV. MOVIL"/>
    <s v="NP104490"/>
    <s v=" F44BJL"/>
    <s v="TOYOTA MOTOR MANUFACTURING DE GUANAJUATO"/>
    <s v="COROLLA"/>
    <x v="2"/>
    <s v="SERV"/>
    <s v="MOVIL"/>
    <s v="CSN"/>
    <n v="2022"/>
  </r>
  <r>
    <x v="76"/>
    <x v="22"/>
    <m/>
    <n v="1899"/>
    <n v="113398"/>
    <s v="M"/>
    <s v="S70"/>
    <s v="SERV. MOVIL"/>
    <s v="KS311164"/>
    <s v=" G88BBT"/>
    <s v="TOYOTA MOTOR MANUFACTURING DE GUANAJUATO"/>
    <s v="HIGHLANDER"/>
    <x v="2"/>
    <s v="SERV"/>
    <s v="MOVIL"/>
    <s v="CSN"/>
    <n v="2019"/>
  </r>
  <r>
    <x v="76"/>
    <x v="19"/>
    <m/>
    <n v="1899"/>
    <n v="113399"/>
    <s v="M"/>
    <s v="S90"/>
    <s v="SERV. MOVIL"/>
    <s v="KS311775"/>
    <s v=" M89BBP"/>
    <s v="TOYOTA MOTOR MANUFACTURING DE GUANAJUATO"/>
    <s v="HIGHLANDER"/>
    <x v="2"/>
    <s v="SERV"/>
    <s v="MOVIL"/>
    <s v="CSN"/>
    <n v="2019"/>
  </r>
  <r>
    <x v="76"/>
    <x v="23"/>
    <m/>
    <n v="6599"/>
    <n v="113406"/>
    <s v="I"/>
    <s v="S80"/>
    <s v="SERV. MOVIL"/>
    <s v="KS319470"/>
    <s v=" G09BBT"/>
    <s v="TOYOTA MOTOR MANUFACTURING DE GUANAJUATO"/>
    <s v="HIGHLANDER"/>
    <x v="2"/>
    <s v="SERV"/>
    <s v="MOVIL"/>
    <s v="CSN"/>
    <n v="2019"/>
  </r>
  <r>
    <x v="76"/>
    <x v="20"/>
    <m/>
    <n v="5330"/>
    <n v="113010"/>
    <s v="M"/>
    <s v="S40"/>
    <m/>
    <s v="M1143692"/>
    <s v=" 67L048"/>
    <s v="DELGADO ROJAS JESSICA DANIELA"/>
    <s v="PRIUS C"/>
    <x v="0"/>
    <d v="1899-12-30T14:15:00"/>
    <d v="1899-12-30T17:00:00"/>
    <s v="AC"/>
    <n v="2021"/>
  </r>
  <r>
    <x v="76"/>
    <x v="20"/>
    <m/>
    <n v="1899"/>
    <n v="113407"/>
    <s v="I"/>
    <s v="S90"/>
    <s v="SERV. MOVIL"/>
    <s v="KD018096"/>
    <s v=" W32BBP"/>
    <s v="TOYOTA MOTOR MANUFACTURING DE GUANAJUATO"/>
    <s v="RAV4"/>
    <x v="2"/>
    <s v="SERV"/>
    <s v="MOVIL"/>
    <s v="CSN"/>
    <n v="2019"/>
  </r>
  <r>
    <x v="76"/>
    <x v="24"/>
    <m/>
    <n v="0"/>
    <n v="113275"/>
    <s v="J"/>
    <s v="A Y F CON LAVADO (PABLO) (SNACK: DULCE)"/>
    <s v="BIENVENIDA"/>
    <s v="PJ062373"/>
    <s v=" SP"/>
    <s v="SEGURA QUINTERO MA. BEATRIZ"/>
    <s v="RAIZE"/>
    <x v="0"/>
    <d v="1899-12-30T14:30:00"/>
    <d v="1899-12-30T17:00:00"/>
    <s v="CEPE"/>
    <n v="2023"/>
  </r>
  <r>
    <x v="76"/>
    <x v="24"/>
    <m/>
    <n v="1899"/>
    <n v="113402"/>
    <s v="I"/>
    <s v="S50"/>
    <s v="SERV. MOVIL"/>
    <s v="KS317945"/>
    <s v=" V01BBP"/>
    <s v="TOYOTA MOTOR MANUFACTURING DE GUANAJUATO"/>
    <s v="HIGHLANDER"/>
    <x v="2"/>
    <s v="SERV"/>
    <s v="MOVIL"/>
    <s v="CSN"/>
    <n v="2019"/>
  </r>
  <r>
    <x v="76"/>
    <x v="13"/>
    <m/>
    <n v="835.2"/>
    <n v="113367"/>
    <s v="K"/>
    <s v="DIAG. TESTIGOE NCENDIDO (CANDADOS)"/>
    <m/>
    <s v="L1199750"/>
    <s v=" SP12345"/>
    <s v="FERNANDEZ CASTAÑEDA ALMA ANGELICA"/>
    <s v="YARIS"/>
    <x v="2"/>
    <d v="1899-12-30T15:30:00"/>
    <d v="1899-12-30T17:00:00"/>
    <s v="FTP / JOAM"/>
    <n v="2020"/>
  </r>
  <r>
    <x v="76"/>
    <x v="29"/>
    <m/>
    <n v="1899"/>
    <n v="113416"/>
    <s v="M"/>
    <s v="S50"/>
    <m/>
    <s v="M1212018"/>
    <s v=" GKY397D"/>
    <s v="BARRERA OLALDE BRAULIO"/>
    <s v="YARIS"/>
    <x v="1"/>
    <d v="1899-12-30T15:45:00"/>
    <d v="1899-12-30T18:00:00"/>
    <s v="AC"/>
    <n v="2021"/>
  </r>
  <r>
    <x v="77"/>
    <x v="0"/>
    <m/>
    <n v="2849"/>
    <n v="113326"/>
    <s v="J"/>
    <s v="S90 / A Y B / V.C."/>
    <m/>
    <s v="L3104101"/>
    <s v="11F966"/>
    <s v="YINSHAN SA DE CV"/>
    <s v="PRIUS16-"/>
    <x v="2"/>
    <d v="1899-12-30T08:15:00"/>
    <d v="1899-12-30T11:30:00"/>
    <s v="CAAA"/>
    <n v="2020"/>
  </r>
  <r>
    <x v="77"/>
    <x v="0"/>
    <m/>
    <n v="5140"/>
    <n v="113327"/>
    <s v="I"/>
    <s v="S100"/>
    <m/>
    <s v="HP578211"/>
    <s v="GRV905D"/>
    <s v="ESPINO GALVAN MIGUEL ANGEL"/>
    <s v="COROLLA"/>
    <x v="1"/>
    <d v="1899-12-30T08:15:00"/>
    <d v="1899-12-30T11:30:00"/>
    <s v="CEPE"/>
    <n v="2017"/>
  </r>
  <r>
    <x v="77"/>
    <x v="0"/>
    <m/>
    <n v="1899"/>
    <n v="113451"/>
    <s v="I"/>
    <s v="S10"/>
    <s v="EXPRESS"/>
    <s v="P0419907"/>
    <s v="GW1932C"/>
    <s v="AGROSERVICIOS NIETO"/>
    <s v="HILUX"/>
    <x v="0"/>
    <d v="1899-12-30T08:30:00"/>
    <d v="1899-12-30T11:00:00"/>
    <s v="OMRG"/>
    <n v="2023"/>
  </r>
  <r>
    <x v="77"/>
    <x v="1"/>
    <m/>
    <n v="835.2"/>
    <n v="113348"/>
    <s v="J"/>
    <s v="DIAG. TESTIGO ENCENDIDO (PRESIÓN DE LLANTA)"/>
    <m/>
    <s v="NP283682"/>
    <s v="GGW951E"/>
    <s v="TRANSPORTES HBG SA DE CV"/>
    <s v="COROLLA"/>
    <x v="2"/>
    <d v="1899-12-30T08:30:00"/>
    <s v="DIAG"/>
    <s v="FTP / JOAM"/>
    <n v="2022"/>
  </r>
  <r>
    <x v="77"/>
    <x v="1"/>
    <m/>
    <n v="3260"/>
    <n v="113379"/>
    <s v="K"/>
    <s v="S180"/>
    <m/>
    <s v="HW581125"/>
    <s v="GRH418D"/>
    <s v="FLETES ENTREGA Y RECOLECCION S DE RL DE"/>
    <s v="RAV4"/>
    <x v="1"/>
    <d v="1899-12-30T08:45:00"/>
    <d v="1899-12-30T16:50:00"/>
    <s v="GALC"/>
    <n v="2017"/>
  </r>
  <r>
    <x v="77"/>
    <x v="1"/>
    <m/>
    <n v="1899"/>
    <n v="113390"/>
    <s v="J"/>
    <s v="S110"/>
    <m/>
    <s v="ES519071"/>
    <s v="GTD294C"/>
    <s v="TINOCO SOTOMAYOR LUIS MANUEL"/>
    <s v="SIENNA"/>
    <x v="0"/>
    <d v="1899-12-30T08:30:00"/>
    <d v="1899-12-30T11:15:00"/>
    <s v="AC "/>
    <n v="2014"/>
  </r>
  <r>
    <x v="77"/>
    <x v="2"/>
    <m/>
    <n v="4210"/>
    <n v="113344"/>
    <s v="M"/>
    <s v="S60 / A Y B"/>
    <m/>
    <s v="MS021427"/>
    <s v="66L590"/>
    <s v="KYOHO TOYOTSU MEXICO"/>
    <s v="SIENNA HV"/>
    <x v="1"/>
    <d v="1899-12-30T09:15:00"/>
    <d v="1899-12-30T12:45:00"/>
    <s v="CEPE / CAAA"/>
    <n v="2021"/>
  </r>
  <r>
    <x v="77"/>
    <x v="8"/>
    <m/>
    <n v="1899"/>
    <n v="113334"/>
    <s v="J"/>
    <s v="S50"/>
    <m/>
    <s v="MW115913"/>
    <s v="GVX884D"/>
    <s v="ASESORIA Y SOLUCIONES JURIDICO CONTABLE"/>
    <s v="SRAV419-"/>
    <x v="1"/>
    <d v="1899-12-30T09:15:00"/>
    <d v="1899-12-30T11:45:00"/>
    <s v="AC"/>
    <n v="2021"/>
  </r>
  <r>
    <x v="77"/>
    <x v="8"/>
    <m/>
    <n v="0"/>
    <n v="113401"/>
    <s v="K"/>
    <s v="INST. BALATAS DELANTERAS"/>
    <m/>
    <s v="KS003710"/>
    <s v="GNB938C"/>
    <s v="CONTROLADORA MABE"/>
    <s v="SIENNA"/>
    <x v="0"/>
    <d v="1899-12-30T10:15:00"/>
    <d v="1899-12-30T14:00:00"/>
    <s v="CEPE"/>
    <n v="2019"/>
  </r>
  <r>
    <x v="77"/>
    <x v="8"/>
    <m/>
    <n v="5140"/>
    <n v="113403"/>
    <s v="M"/>
    <s v="S100"/>
    <s v="EXPRESS"/>
    <s v="J1609993"/>
    <s v="65L914"/>
    <s v="COMERCIALIZADORA RECICLADOS PEREZ SA DE"/>
    <s v="PRIUS C"/>
    <x v="2"/>
    <d v="1899-12-30T11:00:00"/>
    <d v="1899-12-30T14:00:00"/>
    <s v="OMRG"/>
    <n v="2018"/>
  </r>
  <r>
    <x v="77"/>
    <x v="3"/>
    <m/>
    <n v="0"/>
    <n v="113096"/>
    <s v="K"/>
    <s v="A Y F CON LAVADO (ERNESTO)"/>
    <s v="BIENVENIDA"/>
    <s v="P0012948"/>
    <s v="SP"/>
    <s v="CUEVAS RESENDIZ DULCE MARIA"/>
    <s v="YARIS"/>
    <x v="1"/>
    <d v="1899-12-30T09:15:00"/>
    <d v="1899-12-30T10:15:00"/>
    <s v="OMRG"/>
    <n v="2023"/>
  </r>
  <r>
    <x v="77"/>
    <x v="3"/>
    <m/>
    <n v="950"/>
    <n v="113411"/>
    <s v="J"/>
    <s v="A Y B"/>
    <m/>
    <s v="ES419115"/>
    <s v="GHU516E"/>
    <s v="GARCIA MARMOLEJO ALMA JOCELYN"/>
    <s v="SIENNA"/>
    <x v="0"/>
    <d v="1899-12-30T10:00:00"/>
    <d v="1899-12-30T14:00:00"/>
    <s v="CAAA"/>
    <n v="2014"/>
  </r>
  <r>
    <x v="77"/>
    <x v="3"/>
    <m/>
    <n v="835.2"/>
    <s v="I-143287"/>
    <s v="K"/>
    <s v="DIAG. RUIDO EN POLEAS"/>
    <m/>
    <s v="G6170333"/>
    <s v="GY1055B"/>
    <s v="DE SANTIAGO CARDENAS RODOLFO"/>
    <s v="HIACE"/>
    <x v="2"/>
    <d v="1899-12-30T09:15:00"/>
    <s v="DIAG"/>
    <s v="GALC / FTP"/>
    <n v="2014"/>
  </r>
  <r>
    <x v="77"/>
    <x v="4"/>
    <m/>
    <n v="0"/>
    <n v="113350"/>
    <s v="J"/>
    <s v="A Y F CON LAVADO (ARELLANO) (DULCE)"/>
    <s v="BIENVENIDA"/>
    <s v="P3008634"/>
    <s v="SP"/>
    <s v="RICO GOMEZ ALEJANDRO"/>
    <s v="COROLLA HV"/>
    <x v="0"/>
    <d v="1899-12-30T09:45:00"/>
    <d v="1899-12-30T10:45:00"/>
    <s v="OMRG"/>
    <n v="2023"/>
  </r>
  <r>
    <x v="77"/>
    <x v="4"/>
    <m/>
    <n v="5330"/>
    <n v="113366"/>
    <s v="M"/>
    <s v="S40"/>
    <m/>
    <s v="L3124950"/>
    <s v="ULR408E"/>
    <s v="SANCHEZ GOMEZ JEANETT"/>
    <s v="PRIUS16-"/>
    <x v="1"/>
    <d v="1899-12-30T10:15:00"/>
    <d v="1899-12-30T14:30:00"/>
    <s v="AC"/>
    <n v="2020"/>
  </r>
  <r>
    <x v="77"/>
    <x v="4"/>
    <m/>
    <n v="1899"/>
    <n v="113392"/>
    <s v="I"/>
    <s v="S50"/>
    <s v="EXPRESS"/>
    <s v="M1321171"/>
    <s v="EW8682B"/>
    <s v="YINSHAN SA DE CV"/>
    <s v="HILUX"/>
    <x v="2"/>
    <d v="1899-12-30T10:10:00"/>
    <d v="1899-12-30T12:30:00"/>
    <s v="OMRG"/>
    <n v="2021"/>
  </r>
  <r>
    <x v="77"/>
    <x v="5"/>
    <m/>
    <n v="5330"/>
    <n v="113127"/>
    <s v="J"/>
    <s v="S40"/>
    <s v="MOVIL SMA"/>
    <s v="M1142835"/>
    <s v="66L648"/>
    <s v="DE FEO DOMINICK THOMAS"/>
    <s v="PRIUS C"/>
    <x v="2"/>
    <s v="MOV"/>
    <s v="SMA"/>
    <s v="CSN"/>
    <n v="2021"/>
  </r>
  <r>
    <x v="77"/>
    <x v="5"/>
    <m/>
    <n v="5330"/>
    <n v="113269"/>
    <s v="K"/>
    <s v="S120"/>
    <s v="EXPRESS"/>
    <s v="GM001764"/>
    <s v="GP72586"/>
    <s v="JAMAICA OCHOA EDGAR DANIEL"/>
    <s v="TACOMA"/>
    <x v="1"/>
    <d v="1899-12-30T10:15:00"/>
    <d v="1899-12-30T16:45:00"/>
    <s v="OMRG"/>
    <n v="2016"/>
  </r>
  <r>
    <x v="77"/>
    <x v="5"/>
    <m/>
    <n v="5330"/>
    <n v="113420"/>
    <s v="J"/>
    <s v="S40"/>
    <s v="EXPRESS"/>
    <s v="N0425783"/>
    <s v="GL3571C"/>
    <s v="INMOBILIARIA Y CONSTRUCTORA CAVESO SA D"/>
    <s v="HILUX"/>
    <x v="0"/>
    <d v="1899-12-30T12:00:00"/>
    <d v="1899-12-30T15:30:00"/>
    <s v="OMRG"/>
    <n v="2022"/>
  </r>
  <r>
    <x v="77"/>
    <x v="26"/>
    <m/>
    <n v="835.2"/>
    <n v="113404"/>
    <s v="M"/>
    <s v="DIAG. FUGA DE ACEITE EN FLECHA"/>
    <m/>
    <s v="FS547719"/>
    <s v="GUN417D"/>
    <s v="BARAJAS BARRAGAN ERNESTO"/>
    <s v="SIENNA"/>
    <x v="2"/>
    <d v="1899-12-30T10:30:00"/>
    <s v="DIAG"/>
    <s v="FTP / JOAM"/>
    <n v="2015"/>
  </r>
  <r>
    <x v="77"/>
    <x v="6"/>
    <m/>
    <n v="1899"/>
    <n v="113221"/>
    <s v="K"/>
    <s v="S10"/>
    <s v="MOVIL SMA"/>
    <s v="NW222048"/>
    <s v="SP"/>
    <s v="DEL RIO GONZALEZ JESUS"/>
    <s v="RAV4"/>
    <x v="2"/>
    <s v="MOV"/>
    <s v="SMA"/>
    <s v="CSN"/>
    <n v="2022"/>
  </r>
  <r>
    <x v="77"/>
    <x v="6"/>
    <m/>
    <n v="3260"/>
    <n v="113385"/>
    <s v="M"/>
    <s v="S60"/>
    <m/>
    <s v="G1393790"/>
    <s v="GHA448A"/>
    <s v="NIETO CARDONA ROSA MARIA"/>
    <s v="HILUX"/>
    <x v="1"/>
    <d v="1899-12-30T11:30:00"/>
    <d v="1899-12-30T17:00:00"/>
    <s v="CEPE"/>
    <n v="2016"/>
  </r>
  <r>
    <x v="77"/>
    <x v="6"/>
    <m/>
    <n v="835.2"/>
    <n v="113391"/>
    <s v="K"/>
    <s v="DIAG. POR AVISO DE DETERIORO DE ACEITE (VINOA SU SERVICIO RECIENTEMENTE, SOLICITA REVISIÓN POR GARANTIA)"/>
    <m/>
    <s v="NJ028798"/>
    <s v="GM2985E"/>
    <s v="MADRIGAL GUERRERO MARCELA ITZEL"/>
    <s v="RAIZE"/>
    <x v="0"/>
    <d v="1899-12-30T11:15:00"/>
    <s v="DIAG"/>
    <s v="GALC / JOAM"/>
    <n v="2022"/>
  </r>
  <r>
    <x v="77"/>
    <x v="31"/>
    <m/>
    <n v="0"/>
    <n v="113291"/>
    <s v="J"/>
    <s v="A Y F CON LAVADO (FERNANDO)"/>
    <s v="BIENVENIDA SMA"/>
    <s v="P0007186"/>
    <s v="SP"/>
    <s v="MORALES GARCIA ANTONIO RAYMUNDO"/>
    <s v="YARIS"/>
    <x v="2"/>
    <s v="MOV"/>
    <s v="SMA"/>
    <s v="CSN"/>
    <n v="2023"/>
  </r>
  <r>
    <x v="77"/>
    <x v="10"/>
    <m/>
    <n v="1899"/>
    <n v="112596"/>
    <s v="K"/>
    <s v="S10"/>
    <m/>
    <s v="NW313769"/>
    <s v="SP"/>
    <s v="LOPEZ CORREA IRMA"/>
    <s v="RAV4"/>
    <x v="1"/>
    <d v="1899-12-30T11:45:00"/>
    <d v="1899-12-30T16:00:00"/>
    <s v="AC"/>
    <n v="2022"/>
  </r>
  <r>
    <x v="77"/>
    <x v="10"/>
    <m/>
    <n v="0"/>
    <n v="113128"/>
    <s v="I"/>
    <s v="A Y F CON LAVADO (FREDY)"/>
    <s v="BIENVENIDA SMA"/>
    <s v="PT131315"/>
    <s v="SP"/>
    <s v="LANDEROS OCAMPO CARLOS EMMANUEL"/>
    <s v="TACOMA"/>
    <x v="2"/>
    <s v="MOV"/>
    <s v="SMA"/>
    <s v="CSN"/>
    <n v="2023"/>
  </r>
  <r>
    <x v="77"/>
    <x v="10"/>
    <m/>
    <n v="5330"/>
    <n v="113410"/>
    <s v="M"/>
    <s v="S40"/>
    <m/>
    <s v="N1330264"/>
    <s v="ST4072D"/>
    <s v="IENTC S DE RL DE CV"/>
    <s v="HILUX"/>
    <x v="0"/>
    <d v="1899-12-30T12:15:00"/>
    <d v="1899-12-30T15:00:00"/>
    <s v="CEPE"/>
    <n v="2022"/>
  </r>
  <r>
    <x v="77"/>
    <x v="27"/>
    <m/>
    <n v="0"/>
    <n v="113264"/>
    <s v="K"/>
    <s v="A Y F CON LAVADO (YAHIR)"/>
    <s v="BIENVENIDA SMA"/>
    <s v="PV044000"/>
    <s v="SP"/>
    <s v="GOMEZ LLANILLO MIGUEL SANTIAGO"/>
    <s v="COROLLA CR"/>
    <x v="2"/>
    <s v="MOV"/>
    <s v="SMA"/>
    <s v="CSN"/>
    <n v="2023"/>
  </r>
  <r>
    <x v="77"/>
    <x v="11"/>
    <m/>
    <n v="3416"/>
    <n v="113192"/>
    <s v="J"/>
    <s v="INST. BALATAS DELANTERAS"/>
    <s v="MOVIL SMA"/>
    <s v="MK010459"/>
    <s v="JTF6750"/>
    <s v="GRUPO MIRASOL DE OCCIDENTE SA DE CV"/>
    <s v="AVANZA"/>
    <x v="1"/>
    <s v="MOV"/>
    <s v="SMA"/>
    <s v="CSN"/>
    <n v="2021"/>
  </r>
  <r>
    <x v="77"/>
    <x v="11"/>
    <m/>
    <n v="0"/>
    <n v="113347"/>
    <s v="J"/>
    <s v="A Y F CON LAVADO (ARELLANO) (DULCE)"/>
    <s v="BIENVENIDA"/>
    <s v="P0009306"/>
    <s v="SP"/>
    <s v="PEREZ HERNANDEZ LAURA FERNANDA"/>
    <s v="YARIS"/>
    <x v="2"/>
    <d v="1899-12-30T11:45:00"/>
    <d v="1899-12-30T14:45:00"/>
    <s v="OMRG"/>
    <n v="2023"/>
  </r>
  <r>
    <x v="77"/>
    <x v="11"/>
    <m/>
    <n v="4060"/>
    <n v="113413"/>
    <s v="J"/>
    <s v="S20 / A Y B (800.00)"/>
    <m/>
    <s v="NJ036558"/>
    <s v="GRE849E"/>
    <s v="HERNANDEZ CARRILLO JUDITH"/>
    <s v="RAIZE"/>
    <x v="0"/>
    <d v="1899-12-30T12:00:00"/>
    <d v="1899-12-30T17:00:00"/>
    <s v="CAAA"/>
    <n v="2022"/>
  </r>
  <r>
    <x v="77"/>
    <x v="28"/>
    <m/>
    <n v="1899"/>
    <n v="113450"/>
    <s v="M"/>
    <s v="S30"/>
    <s v="EXPRESS"/>
    <s v="N0064869"/>
    <s v="GT3161C"/>
    <s v="JIMENEZ ABOYTES MARIA DE JESUS"/>
    <s v="HILUX D"/>
    <x v="2"/>
    <d v="1899-12-30T12:00:00"/>
    <d v="1899-12-30T17:00:00"/>
    <s v="OMRG"/>
    <n v="2022"/>
  </r>
  <r>
    <x v="77"/>
    <x v="12"/>
    <m/>
    <n v="0"/>
    <n v="113193"/>
    <s v="J"/>
    <s v="A Y F CON LAVADO (JOSE LUIS)"/>
    <s v="BIENVENIDA SMA"/>
    <s v="P3042425"/>
    <s v="SP"/>
    <s v="RUIZ PALOBLANCO LUZ MARIA"/>
    <s v="AVANZA"/>
    <x v="2"/>
    <s v="MOV"/>
    <s v="SMA"/>
    <s v="CSN"/>
    <n v="2023"/>
  </r>
  <r>
    <x v="77"/>
    <x v="12"/>
    <m/>
    <n v="835.2"/>
    <n v="113212"/>
    <s v="I"/>
    <s v="DIAG. REVISIÓN DE BALATAS PARA POSIBLE CAMBIO"/>
    <m/>
    <s v="EP083551"/>
    <s v="GPP019C"/>
    <s v="LOZANO HERNANDEZ MICHELLE ANDREA"/>
    <s v="COROLLA"/>
    <x v="1"/>
    <d v="1899-12-30T12:15:00"/>
    <s v="DIAG"/>
    <s v="FTP / JOAM"/>
    <n v="2014"/>
  </r>
  <r>
    <x v="77"/>
    <x v="12"/>
    <m/>
    <n v="4060"/>
    <n v="113438"/>
    <s v="J"/>
    <s v="S20 / A Y B (800.00) (V.C.)"/>
    <m/>
    <s v="KR074890"/>
    <s v="GNN0001"/>
    <s v="REYES HERNANDEZ ARTURO"/>
    <s v="CHR"/>
    <x v="0"/>
    <d v="1899-12-30T12:15:00"/>
    <d v="1899-12-30T14:30:00"/>
    <s v="AC / CEPE"/>
    <n v="2019"/>
  </r>
  <r>
    <x v="77"/>
    <x v="16"/>
    <m/>
    <n v="5330"/>
    <n v="113332"/>
    <s v="K"/>
    <s v="S40"/>
    <s v="MOVIL SMA"/>
    <s v="J1055165"/>
    <s v="GB1743D"/>
    <s v="GAGE CHRISTOPHER LYLE"/>
    <s v="HILUXD"/>
    <x v="2"/>
    <s v="MOV"/>
    <s v="SMA"/>
    <s v="CSN"/>
    <n v="2018"/>
  </r>
  <r>
    <x v="77"/>
    <x v="15"/>
    <m/>
    <n v="2849"/>
    <n v="113430"/>
    <s v="K"/>
    <s v="S30 / A Y B"/>
    <s v="EXPRESS"/>
    <s v="MK019393"/>
    <s v="F51BJC"/>
    <s v="PAREDES GONZALEZ EMILIO"/>
    <s v="AVANZA"/>
    <x v="2"/>
    <d v="1899-12-30T13:30:00"/>
    <d v="1899-12-30T17:15:00"/>
    <s v="OMRG / CAAA"/>
    <n v="2021"/>
  </r>
  <r>
    <x v="77"/>
    <x v="15"/>
    <m/>
    <n v="1899"/>
    <n v="113432"/>
    <s v="K"/>
    <s v="S50 (CTE. SOLICITA SERV. MENOR)"/>
    <s v="EXPRESS"/>
    <s v="K1151662"/>
    <s v="GPA767E"/>
    <s v="RODRIGUEZ MOJICA ENRIQUE"/>
    <s v="YARIS"/>
    <x v="1"/>
    <d v="1899-12-30T13:45:00"/>
    <d v="1899-12-30T17:30:00"/>
    <s v="OMRG"/>
    <n v="2019"/>
  </r>
  <r>
    <x v="77"/>
    <x v="15"/>
    <m/>
    <n v="3260"/>
    <n v="113434"/>
    <s v="M"/>
    <s v="S60"/>
    <s v="EXPRESS"/>
    <s v="H1062105"/>
    <s v="GLH832E"/>
    <s v="CARAPIA MURILLO ENRIQUE"/>
    <s v="YARIS"/>
    <x v="0"/>
    <d v="1899-12-30T12:45:00"/>
    <d v="1899-12-30T16:00:00"/>
    <s v="OMRG"/>
    <n v="2017"/>
  </r>
  <r>
    <x v="77"/>
    <x v="7"/>
    <m/>
    <n v="0"/>
    <n v="113435"/>
    <s v="M"/>
    <s v="INST. BROCHE DE CINTURON TRASERO DERECHO"/>
    <m/>
    <s v="KS996444"/>
    <s v="GKE899C"/>
    <s v="HERNANDEZ SOSA MA. ROSARIO"/>
    <s v="SIENNA"/>
    <x v="1"/>
    <d v="1899-12-30T14:00:00"/>
    <d v="1899-12-30T17:00:00"/>
    <s v="AC"/>
    <n v="2019"/>
  </r>
  <r>
    <x v="77"/>
    <x v="7"/>
    <m/>
    <n v="5330"/>
    <n v="113449"/>
    <s v="K"/>
    <s v="S120"/>
    <s v="EXPRESS"/>
    <s v="LP020207"/>
    <s v="GYG326D"/>
    <s v="VARGAS GONZALEZ ALEJANDRA DEL CARMEN"/>
    <s v="COROLLA"/>
    <x v="0"/>
    <d v="1899-12-30T14:00:00"/>
    <d v="1899-12-30T18:00:00"/>
    <s v="OMRG"/>
    <n v="2020"/>
  </r>
  <r>
    <x v="77"/>
    <x v="13"/>
    <m/>
    <n v="835.2"/>
    <n v="113394"/>
    <s v="K"/>
    <s v="DIAG. RUIDO AL FRENAR"/>
    <m/>
    <s v="LP070239"/>
    <s v="GVK821E"/>
    <s v="VELAZQUEZ MATA KARLA MARGARITA"/>
    <s v="COROLLA"/>
    <x v="2"/>
    <d v="1899-12-30T15:00:00"/>
    <s v="DIAG"/>
    <s v="GALC / JOAM"/>
    <n v="2020"/>
  </r>
  <r>
    <x v="77"/>
    <x v="21"/>
    <m/>
    <n v="835.2"/>
    <n v="113452"/>
    <s v="M"/>
    <s v="DAG. SISTEMA DE FRENO DE ESTACIONAMIENTO"/>
    <m/>
    <s v="MJ025151"/>
    <s v="66LS91"/>
    <s v="MICHEL GODOY XOCHITL"/>
    <s v="COROLLA HV"/>
    <x v="1"/>
    <d v="1899-12-30T15:30:00"/>
    <s v="DIAG"/>
    <s v="FTP / JOAM"/>
    <n v="2021"/>
  </r>
  <r>
    <x v="78"/>
    <x v="0"/>
    <m/>
    <n v="6165.2"/>
    <n v="113409"/>
    <s v="K"/>
    <s v="S120 / DIAG. ACC NO ENFRÍA"/>
    <m/>
    <s v="LK012884"/>
    <s v="GLT276E"/>
    <s v="VAZQUEZ MALDONADO JOSE MIGUEL"/>
    <s v="AVANZA"/>
    <x v="2"/>
    <d v="1899-12-30T08:30:00"/>
    <s v="DIAG"/>
    <s v="FTP / JOAM"/>
    <n v="2020"/>
  </r>
  <r>
    <x v="78"/>
    <x v="0"/>
    <m/>
    <n v="3260"/>
    <n v="113494"/>
    <s v="J"/>
    <s v="S20"/>
    <m/>
    <s v="NP316385"/>
    <s v="GPR414E"/>
    <s v="LUNA GUILLEN JUANA"/>
    <s v="COROLLA"/>
    <x v="0"/>
    <d v="1899-12-30T08:15:00"/>
    <d v="1899-12-30T11:00:00"/>
    <s v="CAAA"/>
    <n v="2022"/>
  </r>
  <r>
    <x v="78"/>
    <x v="0"/>
    <m/>
    <n v="1899"/>
    <n v="113496"/>
    <s v="M"/>
    <s v="S150 (INST. GOMAS LIMPIAPARABRISAS, ESTÁN EN REFACCIONES)"/>
    <s v="EXPRESS"/>
    <s v="FP340431"/>
    <s v="GWK197B"/>
    <s v="PEREZ RANGEL CYNTHIA DENISSE"/>
    <s v="COROLLA"/>
    <x v="1"/>
    <d v="1899-12-30T08:30:00"/>
    <d v="1899-12-30T11:00:00"/>
    <s v="OMRG"/>
    <n v="2015"/>
  </r>
  <r>
    <x v="78"/>
    <x v="1"/>
    <m/>
    <n v="6599"/>
    <n v="113440"/>
    <s v="K"/>
    <s v="S80"/>
    <m/>
    <s v="LP096460"/>
    <s v="ULS224F"/>
    <s v="AMUZA ALIMENTOS SA DE CV"/>
    <s v="COROLLA"/>
    <x v="2"/>
    <d v="1899-12-30T08:30:00"/>
    <d v="1899-12-30T11:00:00"/>
    <s v="CSN"/>
    <n v="2020"/>
  </r>
  <r>
    <x v="78"/>
    <x v="1"/>
    <m/>
    <n v="0"/>
    <n v="113455"/>
    <s v="J"/>
    <s v="INST. BANDA ACC"/>
    <m/>
    <s v="6C658945"/>
    <s v="RAM378A"/>
    <s v="MOLINO DEL RIO JUAN CARLOS"/>
    <s v="COROLLA"/>
    <x v="1"/>
    <d v="1899-12-30T08:30:00"/>
    <d v="1899-12-30T11:00:00"/>
    <s v="GALC"/>
    <n v="2006"/>
  </r>
  <r>
    <x v="78"/>
    <x v="2"/>
    <m/>
    <n v="4210"/>
    <n v="113345"/>
    <s v="M"/>
    <s v="S60 / A Y B"/>
    <s v="EXPRESS"/>
    <s v="L1199368"/>
    <s v="GUN773D"/>
    <s v="KYOHO TOYOTSU MEXICO SA DE CV"/>
    <s v="YARIS"/>
    <x v="1"/>
    <d v="1899-12-30T08:45:00"/>
    <d v="1899-12-30T11:00:00"/>
    <s v="OMG / CAAA"/>
    <n v="2020"/>
  </r>
  <r>
    <x v="78"/>
    <x v="2"/>
    <m/>
    <n v="1899"/>
    <n v="113426"/>
    <s v="I"/>
    <s v="S90"/>
    <m/>
    <s v="MJ012200"/>
    <s v="65L132"/>
    <s v="MARTINEZ LEON JORGE EMMANUEL"/>
    <s v="COROLLA HV"/>
    <x v="0"/>
    <d v="1899-12-30T08:45:00"/>
    <d v="1899-12-30T11:00:00"/>
    <s v="AC"/>
    <n v="2021"/>
  </r>
  <r>
    <x v="78"/>
    <x v="2"/>
    <m/>
    <n v="1899"/>
    <n v="113486"/>
    <s v="K"/>
    <s v="S110"/>
    <m/>
    <s v="N1249012"/>
    <s v="GTA127E"/>
    <s v="PSSL SEGURIDAD PRIVADA SA DE CV"/>
    <s v="YARIS"/>
    <x v="2"/>
    <d v="1899-12-30T08:45:00"/>
    <d v="1899-12-30T11:00:00"/>
    <s v="AC"/>
    <n v="2022"/>
  </r>
  <r>
    <x v="78"/>
    <x v="8"/>
    <m/>
    <n v="1899"/>
    <n v="113415"/>
    <s v="K"/>
    <s v="S10"/>
    <s v="EXPRESS"/>
    <s v="P6006293"/>
    <s v="SP"/>
    <s v="RISING FARMS SAPI DE CV"/>
    <s v="HIACE"/>
    <x v="0"/>
    <d v="1899-12-30T09:15:00"/>
    <d v="1899-12-30T12:00:00"/>
    <s v="OMRG"/>
    <n v="2023"/>
  </r>
  <r>
    <x v="78"/>
    <x v="8"/>
    <m/>
    <n v="0"/>
    <n v="113466"/>
    <s v="J"/>
    <s v="INST. BALATAS TRASERAS CON RECT. DE DISCOS / PURGADO DE FRENOS / INST. LAMINILLAS Y SEGUROS"/>
    <m/>
    <s v="JP792289"/>
    <s v="AAC506B"/>
    <s v="NUBIA SELENE MARTINEZ RUIZ"/>
    <s v="COROLLA"/>
    <x v="2"/>
    <d v="1899-12-30T12:30:00"/>
    <d v="1899-12-30T14:00:00"/>
    <s v="GALC"/>
    <n v="2018"/>
  </r>
  <r>
    <x v="78"/>
    <x v="3"/>
    <m/>
    <n v="0"/>
    <n v="113461"/>
    <s v="I"/>
    <s v="REEMP. DE BALATAS DELANTERAS Y TRASERAS / DIAG. FUGA DE ACEITE EJE IMPULSOR / DIAG. DESGASTE DE BANDA DE MOTOR"/>
    <m/>
    <s v="CD528044"/>
    <s v="GXD227D"/>
    <s v="ALMANZA ABOYTES MIGUEL"/>
    <s v="YARIS"/>
    <x v="2"/>
    <d v="1899-12-30T12:00:00"/>
    <s v="DIAG"/>
    <s v="FTP / JOAM"/>
    <n v="2012"/>
  </r>
  <r>
    <x v="78"/>
    <x v="3"/>
    <m/>
    <n v="5140"/>
    <n v="113467"/>
    <s v="K"/>
    <s v="S100"/>
    <m/>
    <s v="J1131821"/>
    <s v="GVX015D"/>
    <s v="POWERTRONICS SA DE CV"/>
    <s v="YARIS"/>
    <x v="1"/>
    <d v="1899-12-30T09:30:00"/>
    <d v="1899-12-30T12:00:00"/>
    <s v="AC"/>
    <n v="2018"/>
  </r>
  <r>
    <x v="78"/>
    <x v="3"/>
    <m/>
    <n v="0"/>
    <n v="113468"/>
    <s v="J"/>
    <s v="INST. DE BUJES / INST. BANDA ACC (EMPLEADO AGENCIA TOYOTA CELAYA)"/>
    <m/>
    <s v="H1048114"/>
    <s v="GRY996E"/>
    <s v="RAMIREZ VALENCIA FLOR ROCIO"/>
    <s v="YARIS"/>
    <x v="0"/>
    <d v="1899-12-30T10:15:00"/>
    <d v="1899-12-30T14:00:00"/>
    <s v="CSN"/>
    <n v="2017"/>
  </r>
  <r>
    <x v="78"/>
    <x v="4"/>
    <m/>
    <n v="2929"/>
    <n v="113236"/>
    <s v="K"/>
    <s v="S190 / A Y B / INST. FOCO INT. IZQ (CTE. SOLICITO AVALUO SE NOTIFICÓ A FERNANDO DE COMONUEVOS)"/>
    <s v="EXPRESS"/>
    <s v="JW699330"/>
    <s v="GHY638C"/>
    <s v="ARROYO CORTES VALERIA"/>
    <s v="RAV4"/>
    <x v="2"/>
    <d v="1899-12-30T09:45:00"/>
    <d v="1899-12-30T11:00:00"/>
    <s v="OMRG / CAAA"/>
    <n v="2018"/>
  </r>
  <r>
    <x v="78"/>
    <x v="4"/>
    <m/>
    <n v="1899"/>
    <n v="113247"/>
    <s v="M"/>
    <s v="S110"/>
    <s v="EXPRESS"/>
    <s v="LK011230"/>
    <s v="GGN433C"/>
    <s v="CAJA POPULAR SAN MIGUEL DE ALLENDE S.C."/>
    <s v="DAVANZA    C.V."/>
    <x v="0"/>
    <d v="1899-12-30T10:15:00"/>
    <d v="1899-12-30T12:30:00"/>
    <s v="OMRG"/>
    <n v="2020"/>
  </r>
  <r>
    <x v="78"/>
    <x v="5"/>
    <m/>
    <n v="3260"/>
    <n v="113311"/>
    <s v="K"/>
    <s v="S20"/>
    <s v="EXPRESS"/>
    <s v="M3143070"/>
    <s v="21J610"/>
    <s v="YINSHAN SA DE CV"/>
    <s v="PRIUS16-"/>
    <x v="2"/>
    <d v="1899-12-30T10:30:00"/>
    <d v="1899-12-30T14:00:00"/>
    <s v="OMRG"/>
    <n v="2021"/>
  </r>
  <r>
    <x v="78"/>
    <x v="5"/>
    <m/>
    <n v="1899"/>
    <n v="113479"/>
    <s v="J"/>
    <s v="S30"/>
    <m/>
    <s v="N6005319"/>
    <s v="GB6104D"/>
    <s v="INMOTION AUTO CELAYA S DE RL DE CV"/>
    <s v="HIACE"/>
    <x v="0"/>
    <d v="1899-12-30T11:15:00"/>
    <d v="1899-12-30T14:00:00"/>
    <s v="CAAA"/>
    <n v="2022"/>
  </r>
  <r>
    <x v="78"/>
    <x v="6"/>
    <m/>
    <n v="1899"/>
    <n v="113383"/>
    <s v="J"/>
    <s v="S90"/>
    <m/>
    <s v="MJ035168"/>
    <s v="67L743"/>
    <s v="MEJIA SALAZAR MARIA GUADALUPE"/>
    <s v="COROLLA"/>
    <x v="2"/>
    <d v="1899-12-30T12:00:00"/>
    <d v="1899-12-30T14:00:00"/>
    <s v="CAAA"/>
    <n v="2021"/>
  </r>
  <r>
    <x v="78"/>
    <x v="6"/>
    <m/>
    <n v="1899"/>
    <n v="113472"/>
    <s v="J"/>
    <s v="S50"/>
    <m/>
    <s v="M1321582"/>
    <s v="XR4992A"/>
    <s v="ARQUITECTOS Y CONSTRUCIONES J&amp;M SA DE CV"/>
    <s v="HILUX"/>
    <x v="1"/>
    <d v="1899-12-30T10:45:00"/>
    <d v="1899-12-30T14:00:00"/>
    <s v="AC"/>
    <n v="2021"/>
  </r>
  <r>
    <x v="78"/>
    <x v="6"/>
    <m/>
    <n v="3260"/>
    <n v="113481"/>
    <s v="J"/>
    <s v="S20"/>
    <s v="EXPRESS"/>
    <s v="N1241879"/>
    <s v="GNV498E"/>
    <s v="JOSE CURTIDOR MUÑOZ"/>
    <s v="YARIS"/>
    <x v="0"/>
    <d v="1899-12-30T11:30:00"/>
    <d v="1899-12-30T14:00:00"/>
    <s v="OMRG"/>
    <n v="2022"/>
  </r>
  <r>
    <x v="78"/>
    <x v="10"/>
    <m/>
    <n v="5140"/>
    <n v="113484"/>
    <s v="M"/>
    <s v="S200"/>
    <m/>
    <s v="FP195796"/>
    <s v="GUX4243"/>
    <s v="BUFETE JURIDICO CORPORATIVO CAPORAL SC"/>
    <s v="COROLLA"/>
    <x v="1"/>
    <d v="1899-12-30T11:30:00"/>
    <d v="1899-12-30T14:00:00"/>
    <s v="AC"/>
    <n v="2015"/>
  </r>
  <r>
    <x v="78"/>
    <x v="10"/>
    <m/>
    <n v="1899"/>
    <n v="113493"/>
    <s v="I"/>
    <s v="S50"/>
    <s v="EXPRESS"/>
    <s v="MP159857"/>
    <s v="GG5118D"/>
    <s v="BAEZA LOPEZ J. ELOY"/>
    <s v="COROLLA"/>
    <x v="2"/>
    <d v="1899-12-30T11:30:00"/>
    <d v="1899-12-30T14:00:00"/>
    <s v="OMRG"/>
    <n v="2021"/>
  </r>
  <r>
    <x v="78"/>
    <x v="12"/>
    <m/>
    <n v="0"/>
    <n v="113480"/>
    <s v="K"/>
    <s v="A Y F CON LAVADO (LUIS PLAZA)"/>
    <s v="BIENVENIDA"/>
    <s v="P3040820"/>
    <s v="SP"/>
    <s v="ALCARAZ ALVAREZ RAIDEL"/>
    <s v="AVANZA"/>
    <x v="1"/>
    <d v="1899-12-30T12:15:00"/>
    <d v="1899-12-30T14:00:00"/>
    <s v="OMRG"/>
    <n v="2023"/>
  </r>
  <r>
    <x v="79"/>
    <x v="0"/>
    <m/>
    <n v="2849"/>
    <n v="112924"/>
    <s v="K"/>
    <s v="S210 / A Y B"/>
    <m/>
    <n v="76035184"/>
    <s v="GSW279C"/>
    <s v="GARCIA BARROSO DANIEL"/>
    <s v="RAV4"/>
    <x v="0"/>
    <d v="1899-12-30T08:15:00"/>
    <d v="1899-12-30T12:00:00"/>
    <s v="CSN / CAAAA"/>
    <n v="2007"/>
  </r>
  <r>
    <x v="79"/>
    <x v="0"/>
    <m/>
    <n v="1899"/>
    <n v="113471"/>
    <s v="M"/>
    <s v="S150"/>
    <s v="EXPRESS"/>
    <s v="FP219619"/>
    <s v="GGE476D"/>
    <s v="TENIENTE VALENTE MARIA ORALIA GRACIELA"/>
    <s v="COROLLA"/>
    <x v="2"/>
    <d v="1899-12-30T08:15:00"/>
    <d v="1899-12-30T11:30:00"/>
    <s v="OMRG"/>
    <n v="2015"/>
  </r>
  <r>
    <x v="79"/>
    <x v="1"/>
    <m/>
    <n v="2699"/>
    <n v="113521"/>
    <s v="J"/>
    <s v="S130 / A Y B (800.00)"/>
    <s v="EXPRESS"/>
    <s v="FA027212"/>
    <s v="GWB8808"/>
    <s v="FRIAS HERNANDEZ LUIS ARTURO"/>
    <s v="YARIS"/>
    <x v="0"/>
    <d v="1899-12-30T08:45:00"/>
    <d v="1899-12-30T11:30:00"/>
    <s v="OMRG"/>
    <n v="2015"/>
  </r>
  <r>
    <x v="79"/>
    <x v="2"/>
    <m/>
    <n v="835.2"/>
    <n v="113387"/>
    <s v="K"/>
    <s v="DIAG. AIRE ACC NO ENFRIA"/>
    <m/>
    <s v="LP002962"/>
    <s v="GJG166C"/>
    <s v="PINEDA RASGADO MANUEL"/>
    <s v="COROLLA"/>
    <x v="2"/>
    <d v="1899-12-30T08:45:00"/>
    <s v="DIAG"/>
    <s v="GALC / JOAM"/>
    <n v="2020"/>
  </r>
  <r>
    <x v="79"/>
    <x v="2"/>
    <m/>
    <n v="5330"/>
    <n v="113522"/>
    <s v="K"/>
    <s v="S120 (RECIBE SUSI) DA SEGUIMIENTO BETO (CITA AGENDADA A LAS 8:45, CTE. LLEGA 8:30 AM)"/>
    <m/>
    <s v="FK015201"/>
    <s v="GXS683B"/>
    <s v="RANGEL AGUAYO GABRIEL"/>
    <s v="AVANZA"/>
    <x v="0"/>
    <d v="1899-12-30T09:00:00"/>
    <d v="1899-12-30T16:45:00"/>
    <s v="CSN"/>
    <n v="2015"/>
  </r>
  <r>
    <x v="79"/>
    <x v="2"/>
    <m/>
    <n v="2849"/>
    <n v="113503"/>
    <s v="J"/>
    <s v="S110 / A Y B"/>
    <m/>
    <s v="HK015132"/>
    <s v="777FVD"/>
    <s v="GARCIA RUIZ ARTURO"/>
    <s v="AVANZA"/>
    <x v="0"/>
    <d v="1899-12-30T08:45:00"/>
    <d v="1899-12-30T12:00:00"/>
    <s v="AC / CAAA"/>
    <n v="2017"/>
  </r>
  <r>
    <x v="79"/>
    <x v="8"/>
    <m/>
    <n v="835.2"/>
    <n v="113431"/>
    <s v="J"/>
    <s v="DIAG. FUGA DE ACEITE DE MOTOR Y CAMBIO DE BANDA"/>
    <m/>
    <n v="75041514"/>
    <s v="GGX877E"/>
    <s v="CORRALES MORALES JULIO"/>
    <s v="YARIS"/>
    <x v="2"/>
    <d v="1900-01-03T15:00:00"/>
    <s v="DIAG"/>
    <s v="GALC / JOAM"/>
    <n v="2007"/>
  </r>
  <r>
    <x v="79"/>
    <x v="3"/>
    <m/>
    <n v="2849"/>
    <n v="113444"/>
    <s v="K"/>
    <s v="S90 / A Y B"/>
    <s v="EXPRESS"/>
    <s v="MK018128"/>
    <s v="SRX561A"/>
    <s v="CORPORATIVO INTEGRAL CSI SA DE CV"/>
    <s v="AVANZA"/>
    <x v="0"/>
    <d v="1899-12-30T09:15:00"/>
    <d v="1899-12-30T17:00:00"/>
    <s v="OMRG / CAAA"/>
    <n v="2021"/>
  </r>
  <r>
    <x v="79"/>
    <x v="3"/>
    <m/>
    <n v="5140"/>
    <n v="113509"/>
    <s v="K"/>
    <s v="S100"/>
    <m/>
    <s v="J1131821"/>
    <s v="GVX015D"/>
    <s v="POWERTRONICS SA DE CV"/>
    <s v="YARIS"/>
    <x v="2"/>
    <d v="1899-12-30T09:15:00"/>
    <d v="1899-12-30T16:30:00"/>
    <s v="CEPE"/>
    <n v="2018"/>
  </r>
  <r>
    <x v="79"/>
    <x v="4"/>
    <m/>
    <n v="3260"/>
    <n v="113501"/>
    <s v="M"/>
    <s v="S60"/>
    <s v="EXPRESS"/>
    <s v="M1321941"/>
    <s v="GN9593C"/>
    <s v="MAYOREO DE DULCES S.A. DE C.V."/>
    <s v="HILUX"/>
    <x v="0"/>
    <d v="1899-12-30T09:45:00"/>
    <d v="1899-12-30T12:45:00"/>
    <s v="OMRG"/>
    <n v="2021"/>
  </r>
  <r>
    <x v="79"/>
    <x v="4"/>
    <m/>
    <n v="5330"/>
    <n v="113519"/>
    <s v="K"/>
    <s v="S120"/>
    <m/>
    <s v="FP200366"/>
    <s v="GLB282D"/>
    <s v="CHABOLLA ROMERO JUAN MANUEL"/>
    <s v="COROLLA"/>
    <x v="2"/>
    <d v="1899-12-30T10:15:00"/>
    <d v="1899-12-30T17:00:00"/>
    <s v="CEPE"/>
    <n v="2015"/>
  </r>
  <r>
    <x v="79"/>
    <x v="5"/>
    <m/>
    <n v="3260"/>
    <n v="113474"/>
    <s v="J"/>
    <s v="S60"/>
    <m/>
    <s v="L1409921"/>
    <s v="GE0635B"/>
    <s v="ORTEGA ZUÑIGA FRANCISCO JAVIER"/>
    <s v="HILUX"/>
    <x v="2"/>
    <d v="1899-12-30T10:15:00"/>
    <d v="1899-12-30T13:00:00"/>
    <s v="AC"/>
    <n v="2020"/>
  </r>
  <r>
    <x v="79"/>
    <x v="5"/>
    <m/>
    <n v="3260"/>
    <n v="113518"/>
    <s v="K"/>
    <s v="S60"/>
    <s v="EXPRESS"/>
    <s v="L1637156"/>
    <s v="65L135"/>
    <s v="SERNA JARAMILLO OSCAR ANDRES"/>
    <s v="PRIUS C"/>
    <x v="0"/>
    <d v="1899-12-30T10:15:00"/>
    <d v="1899-12-30T16:45:00"/>
    <s v="OMRG"/>
    <n v="2020"/>
  </r>
  <r>
    <x v="79"/>
    <x v="12"/>
    <m/>
    <n v="1899"/>
    <n v="113512"/>
    <s v="M"/>
    <s v="S250 / REEMP. FUNDA DE PALANCA / EMPAQUE DE PTA. TRASERA / INTERRUPTOR DE CRISTAL LADO CONDUCTOR (COSTO EMPLEADO TOYOTA)"/>
    <m/>
    <s v="5C388567"/>
    <s v="GHK1043"/>
    <s v="SANCHEZ VEANA JAVIER"/>
    <s v="COROLLA"/>
    <x v="0"/>
    <d v="1899-12-30T12:15:00"/>
    <d v="1899-12-30T15:45:00"/>
    <s v="CEPE"/>
    <n v="2005"/>
  </r>
  <r>
    <x v="79"/>
    <x v="15"/>
    <m/>
    <n v="835.2"/>
    <n v="113457"/>
    <s v="M"/>
    <s v="DIAG. PRUEBA AVANZADA DE BATERIA"/>
    <m/>
    <s v="MP073110"/>
    <s v="GHV467E"/>
    <s v="CURTIDOR MUñOZ RAQUEL"/>
    <s v="COROLLA"/>
    <x v="2"/>
    <d v="1899-12-30T14:00:00"/>
    <s v="DIAG"/>
    <s v="GALC / JOAM"/>
    <n v="2021"/>
  </r>
  <r>
    <x v="79"/>
    <x v="7"/>
    <m/>
    <n v="6599"/>
    <n v="113516"/>
    <s v="J"/>
    <s v="S80"/>
    <s v="EXPRESS"/>
    <s v="KM270262"/>
    <s v="GH5208C"/>
    <s v="VERSAFLEX S.A. DE C.V."/>
    <s v="TACOMA"/>
    <x v="0"/>
    <d v="1899-12-30T13:15:00"/>
    <d v="1899-12-30T18:00:00"/>
    <s v="OMRG"/>
    <n v="2019"/>
  </r>
  <r>
    <x v="79"/>
    <x v="13"/>
    <m/>
    <n v="0"/>
    <n v="113523"/>
    <s v="K"/>
    <s v="INST. CUBIERTA (SOLO SE RECIBE) / INST. DE PIEZAS VARIAS CTE NO SUPO EXPLICAR Y NO TENEMOS DPOK"/>
    <m/>
    <s v="DS322531"/>
    <s v="GUM117E"/>
    <s v="MARTINEZ FLORES JORGE"/>
    <s v="SIENNA"/>
    <x v="2"/>
    <s v="SOLO SE"/>
    <s v="RECIBE"/>
    <s v="AC"/>
    <n v="2013"/>
  </r>
  <r>
    <x v="79"/>
    <x v="29"/>
    <m/>
    <n v="1899"/>
    <n v="113470"/>
    <s v="M"/>
    <s v="S150"/>
    <s v="EXPRESS"/>
    <s v="F1438083"/>
    <s v="GLC249D"/>
    <s v="ARELLANO ORTIZ JOSE ALBERTO"/>
    <s v="YARIS"/>
    <x v="2"/>
    <d v="1899-12-30T16:00:00"/>
    <d v="1899-12-30T18:00:00"/>
    <s v="OMRG"/>
    <n v="2015"/>
  </r>
  <r>
    <x v="80"/>
    <x v="0"/>
    <m/>
    <n v="3260"/>
    <n v="113427"/>
    <s v="J"/>
    <s v="S20"/>
    <m/>
    <s v="NW196644"/>
    <s v="GPL311E"/>
    <s v="RAMIREZ CARRILLO ANDREA ISABEL"/>
    <s v="RAV419-"/>
    <x v="0"/>
    <d v="1899-12-30T08:15:00"/>
    <d v="1899-12-30T11:00:00"/>
    <s v="CAAA"/>
    <n v="2022"/>
  </r>
  <r>
    <x v="80"/>
    <x v="0"/>
    <m/>
    <n v="3260"/>
    <n v="113446"/>
    <s v="K"/>
    <s v="S20"/>
    <s v="EXPRESS"/>
    <s v="NW198097"/>
    <s v="GRB616E"/>
    <s v="GARCIA MORENO KARLA PAOLA"/>
    <s v="RAV419-"/>
    <x v="2"/>
    <d v="1899-12-30T08:30:00"/>
    <d v="1899-12-30T11:00:00"/>
    <s v="OMRG"/>
    <n v="2022"/>
  </r>
  <r>
    <x v="80"/>
    <x v="0"/>
    <m/>
    <n v="2849"/>
    <n v="113542"/>
    <s v="K"/>
    <s v="S50 / A Y B"/>
    <m/>
    <s v="LS026099"/>
    <s v="GLA966D"/>
    <s v="NIÑO MONTOYA FRANCISCO JAVIER"/>
    <s v="SIENNA"/>
    <x v="1"/>
    <d v="1900-01-07T07:12:00"/>
    <d v="1899-12-30T12:00:00"/>
    <s v="CEPE / CAAA"/>
    <n v="2020"/>
  </r>
  <r>
    <x v="80"/>
    <x v="1"/>
    <m/>
    <n v="1899"/>
    <n v="113458"/>
    <s v="J"/>
    <s v="S70"/>
    <m/>
    <s v="LP080595"/>
    <s v="GHG394D"/>
    <s v="FERRER GUERRA ADOLFO EUGENIO"/>
    <s v="COROLLA"/>
    <x v="1"/>
    <d v="1899-12-30T08:30:00"/>
    <d v="1899-12-30T11:00:00"/>
    <s v="AC"/>
    <n v="2020"/>
  </r>
  <r>
    <x v="80"/>
    <x v="1"/>
    <m/>
    <n v="1899"/>
    <n v="113543"/>
    <s v="I"/>
    <s v="S290"/>
    <m/>
    <n v="84015865"/>
    <s v="GR8390B"/>
    <s v="SEMMCO CONSTRUCCIONES S.A. DE C.V."/>
    <s v="HILUX"/>
    <x v="0"/>
    <d v="1899-12-30T09:15:00"/>
    <d v="1899-12-30T12:00:00"/>
    <s v="CEPE"/>
    <n v="2008"/>
  </r>
  <r>
    <x v="80"/>
    <x v="1"/>
    <m/>
    <n v="0"/>
    <n v="113564"/>
    <s v="K"/>
    <s v="INSP. E02"/>
    <s v="CAMPAÑA"/>
    <s v="9M081089"/>
    <s v="SP"/>
    <s v="GARCIA ARROYO LUZ MARIA"/>
    <s v="TACOMA"/>
    <x v="2"/>
    <d v="1899-12-30T08:30:00"/>
    <d v="1899-12-30T12:00:00"/>
    <s v="FTP"/>
    <n v="2009"/>
  </r>
  <r>
    <x v="80"/>
    <x v="2"/>
    <m/>
    <n v="0"/>
    <n v="113488"/>
    <s v="M"/>
    <s v="INST. G0P"/>
    <s v="CAMPAÑA"/>
    <s v="G1443150"/>
    <s v="GVM1733"/>
    <s v="CALZADA VARGAS CATALINA"/>
    <s v="YARIS"/>
    <x v="0"/>
    <d v="1899-12-30T09:00:00"/>
    <d v="1899-12-30T12:30:00"/>
    <s v="GALC"/>
    <n v="2016"/>
  </r>
  <r>
    <x v="80"/>
    <x v="2"/>
    <m/>
    <n v="0"/>
    <n v="113566"/>
    <s v="K"/>
    <s v="CAMBIO DE ACEITE DE TRANSM. / ESCANEO ELECTRICO / CAMBIO RETÉN TRASERO DE LA TRANSMISIÓN"/>
    <m/>
    <s v="9M081089"/>
    <s v="SP"/>
    <s v="GARCIA ARROYO LUZ MARIA"/>
    <s v="TACOMA"/>
    <x v="2"/>
    <d v="1899-12-30T12:30:00"/>
    <d v="1899-12-30T16:00:00"/>
    <s v="CEPE"/>
    <n v="2009"/>
  </r>
  <r>
    <x v="80"/>
    <x v="2"/>
    <m/>
    <n v="3260"/>
    <s v="S-138773"/>
    <s v="M"/>
    <s v="S60"/>
    <s v="EXPRESS"/>
    <s v="MP163052"/>
    <s v="GRS993C"/>
    <s v="LEASEPLAN MEXICO S.A. DE C.V."/>
    <s v="COROLLA"/>
    <x v="1"/>
    <d v="1899-12-30T08:45:00"/>
    <d v="1899-12-30T11:00:00"/>
    <s v="OMRG"/>
    <n v="2021"/>
  </r>
  <r>
    <x v="80"/>
    <x v="3"/>
    <m/>
    <n v="3260"/>
    <n v="113245"/>
    <s v="M"/>
    <s v="S140"/>
    <s v="EXPRESS"/>
    <s v="D0099132"/>
    <s v="SS95827"/>
    <s v="BOTELLO AGUILLON JOSE"/>
    <s v="HILUX"/>
    <x v="0"/>
    <d v="1899-12-30T09:15:00"/>
    <d v="1899-12-30T12:00:00"/>
    <s v="OMRG"/>
    <n v="2013"/>
  </r>
  <r>
    <x v="80"/>
    <x v="3"/>
    <m/>
    <n v="1899"/>
    <n v="113529"/>
    <s v="K"/>
    <s v="S30"/>
    <s v="EXPRESS"/>
    <s v="MK020070"/>
    <s v="GGN513E"/>
    <s v="PSSL SEGURIDAD PRIVADA SA DE CV"/>
    <s v="AVANZA"/>
    <x v="2"/>
    <d v="1899-12-30T09:45:00"/>
    <d v="1899-12-30T11:00:00"/>
    <s v="OMRG"/>
    <n v="2021"/>
  </r>
  <r>
    <x v="80"/>
    <x v="3"/>
    <m/>
    <n v="5330"/>
    <n v="113546"/>
    <s v="I"/>
    <s v="S40"/>
    <m/>
    <s v="KJ025092"/>
    <s v="GHE563D"/>
    <s v="HIDRAULICA TLALOC SA DE CV"/>
    <s v="RAV419-"/>
    <x v="1"/>
    <d v="1899-12-30T11:15:00"/>
    <d v="1899-12-30T14:00:00"/>
    <s v="CEPE"/>
    <n v="2019"/>
  </r>
  <r>
    <x v="80"/>
    <x v="4"/>
    <m/>
    <n v="1899"/>
    <n v="113547"/>
    <s v="M"/>
    <s v="S170"/>
    <m/>
    <n v="84012964"/>
    <s v="SP"/>
    <s v="OCHOA GARCIA ANGELICA LETICIA"/>
    <s v="HILUX"/>
    <x v="1"/>
    <d v="1899-12-30T10:15:00"/>
    <d v="1899-12-30T13:00:00"/>
    <s v="CAAA"/>
    <n v="2008"/>
  </r>
  <r>
    <x v="80"/>
    <x v="4"/>
    <m/>
    <n v="7399"/>
    <n v="113551"/>
    <s v="K"/>
    <s v="S160 / A Y B (800.00)"/>
    <s v="EXPRESS"/>
    <s v="M0422612"/>
    <s v="GH6656C"/>
    <s v="BAJIO MOBILE SERVICES SA DE CV"/>
    <s v="HILUX"/>
    <x v="2"/>
    <d v="1899-12-30T10:30:00"/>
    <d v="1899-12-30T14:00:00"/>
    <s v="OMRG / CAAA"/>
    <n v="2021"/>
  </r>
  <r>
    <x v="80"/>
    <x v="5"/>
    <m/>
    <n v="835.2"/>
    <n v="113090"/>
    <s v="I"/>
    <s v="DIAG. RUIDO AL METER LA REVERSA Y TARDA EN ENTRAR"/>
    <s v="FORÁNEO"/>
    <s v="BK007206"/>
    <s v="GVJ491C"/>
    <s v="RIVERA CAMARILLO ANDREA"/>
    <s v="AVANZA"/>
    <x v="0"/>
    <d v="1899-12-30T10:30:00"/>
    <s v="DIAG"/>
    <s v="GALC / "/>
    <n v="2011"/>
  </r>
  <r>
    <x v="80"/>
    <x v="5"/>
    <m/>
    <n v="0"/>
    <n v="113525"/>
    <s v="J"/>
    <s v="A Y F CON LAVADO (ANDREA) (SNACK: SALADO)"/>
    <s v="BIENVENIDA"/>
    <s v="P1336998"/>
    <s v="SP"/>
    <s v="VALADEZ TOVAR J ROSARIO"/>
    <s v="HILUX"/>
    <x v="2"/>
    <d v="1899-12-30T10:15:00"/>
    <d v="1899-12-30T11:15:00"/>
    <s v="OMRG"/>
    <n v="2023"/>
  </r>
  <r>
    <x v="80"/>
    <x v="5"/>
    <m/>
    <n v="1899"/>
    <n v="113539"/>
    <s v="J"/>
    <s v="S10"/>
    <m/>
    <s v="PT119273"/>
    <s v="SP"/>
    <s v="ALVAREZ ZARATE JORGE"/>
    <s v="TACOMA"/>
    <x v="1"/>
    <d v="1899-12-30T10:30:00"/>
    <d v="1899-12-30T14:00:00"/>
    <s v="CEPE"/>
    <n v="2023"/>
  </r>
  <r>
    <x v="80"/>
    <x v="6"/>
    <m/>
    <n v="1899"/>
    <n v="113167"/>
    <s v="M"/>
    <s v="S150"/>
    <s v="EXPRESS"/>
    <s v="FK016938"/>
    <s v="GMN701E"/>
    <s v="GONZALEZ MARTINEZ JOSE LUIS"/>
    <s v="AVANZA"/>
    <x v="1"/>
    <d v="1899-12-30T12:00:00"/>
    <d v="1899-12-30T15:00:00"/>
    <s v="OMRG"/>
    <n v="2015"/>
  </r>
  <r>
    <x v="80"/>
    <x v="6"/>
    <m/>
    <n v="3260"/>
    <n v="113545"/>
    <s v="M"/>
    <s v="S180"/>
    <m/>
    <s v="HK011862"/>
    <s v="GKY931D"/>
    <s v="GALVAN JARAMILLO MA. TERESA"/>
    <s v="AVANZA"/>
    <x v="0"/>
    <d v="1899-12-30T11:00:00"/>
    <d v="1899-12-30T14:00:00"/>
    <s v="CAAA"/>
    <n v="2017"/>
  </r>
  <r>
    <x v="80"/>
    <x v="6"/>
    <m/>
    <n v="3260"/>
    <n v="113557"/>
    <s v="K"/>
    <s v="S20"/>
    <s v="EXPRESS"/>
    <s v="PT027899"/>
    <s v="GV5910C"/>
    <s v="VALENCIA LAZARO SALVADOR ALBERTO"/>
    <s v="TACOMA"/>
    <x v="2"/>
    <d v="1899-12-30T11:45:00"/>
    <d v="1899-12-30T13:00:00"/>
    <s v="OMRG"/>
    <n v="2023"/>
  </r>
  <r>
    <x v="80"/>
    <x v="10"/>
    <m/>
    <n v="1899"/>
    <n v="113563"/>
    <s v="J"/>
    <s v="S10"/>
    <s v="EXPRESS"/>
    <s v="PU602106"/>
    <s v="39F604"/>
    <s v="EVERTIS DE MEXICO SA DE CV"/>
    <s v="CAMRY H"/>
    <x v="0"/>
    <d v="1899-12-30T12:30:00"/>
    <d v="1899-12-30T16:00:00"/>
    <s v="OMRG"/>
    <n v="2023"/>
  </r>
  <r>
    <x v="80"/>
    <x v="11"/>
    <m/>
    <n v="1899"/>
    <n v="113559"/>
    <s v="M"/>
    <s v="S10"/>
    <s v="EXPRESS"/>
    <s v="NP362699"/>
    <s v="SP"/>
    <s v="ALVARADO LARA DELIA"/>
    <s v="COROLLA"/>
    <x v="1"/>
    <d v="1899-12-30T12:45:00"/>
    <d v="1899-12-30T15:30:00"/>
    <s v="OMRG"/>
    <n v="2022"/>
  </r>
  <r>
    <x v="80"/>
    <x v="11"/>
    <m/>
    <n v="1899"/>
    <n v="113560"/>
    <s v="M"/>
    <s v="S90"/>
    <s v="EXPRESS"/>
    <s v="LM130574"/>
    <s v="GT1650A"/>
    <s v="TEGRANT DE MEXICO SA DE CV"/>
    <s v="TACOMA"/>
    <x v="0"/>
    <d v="1899-12-30T13:00:00"/>
    <d v="1899-12-30T17:00:00"/>
    <s v="OMRG"/>
    <n v="2020"/>
  </r>
  <r>
    <x v="80"/>
    <x v="12"/>
    <m/>
    <n v="2849"/>
    <n v="113485"/>
    <s v="I"/>
    <s v="S30 / A Y B"/>
    <m/>
    <s v="MK013435"/>
    <s v="GSW731E"/>
    <s v="DELGADO PEREZ ANGELICA MARIA"/>
    <s v="AVANZA"/>
    <x v="1"/>
    <d v="1899-12-30T12:30:00"/>
    <d v="1899-12-30T17:00:00"/>
    <s v="CAAA"/>
    <n v="2021"/>
  </r>
  <r>
    <x v="80"/>
    <x v="12"/>
    <m/>
    <n v="835.2"/>
    <n v="113553"/>
    <s v="I"/>
    <s v="DIAG. ERROR EN BLOQUEO DE SISTEMA DE FRENOS"/>
    <m/>
    <s v="LS022471"/>
    <s v="GVG006E"/>
    <s v="ALONSO JARAMILLO MARIA DE JESUS"/>
    <s v="SIENNA"/>
    <x v="0"/>
    <d v="1899-12-30T14:00:00"/>
    <s v="DIAG"/>
    <s v="GALC / JOAM"/>
    <n v="2020"/>
  </r>
  <r>
    <x v="80"/>
    <x v="15"/>
    <m/>
    <n v="1899"/>
    <n v="113500"/>
    <s v="M"/>
    <s v="S30"/>
    <s v="EXPRESS"/>
    <s v="N0064869"/>
    <s v="GT3161C"/>
    <s v="JIMENEZ ABOYTES MARIA DE JESUS"/>
    <s v="HILUXD"/>
    <x v="1"/>
    <d v="1899-12-30T13:30:00"/>
    <d v="1899-12-30T16:00:00"/>
    <s v="OMRG"/>
    <n v="2022"/>
  </r>
  <r>
    <x v="80"/>
    <x v="39"/>
    <m/>
    <n v="1899"/>
    <n v="113473"/>
    <s v="M"/>
    <s v="S50"/>
    <s v="SERV. MOVIL"/>
    <s v="MW140533"/>
    <s v="A54BHU"/>
    <s v="TOYOTA MOTOR MANUFACTURING DE GUANAJUATO"/>
    <s v="RAV419-"/>
    <x v="2"/>
    <s v="SERV"/>
    <s v="MOV"/>
    <s v="CSN"/>
    <n v="2021"/>
  </r>
  <r>
    <x v="80"/>
    <x v="7"/>
    <m/>
    <n v="1899"/>
    <n v="113475"/>
    <s v="M"/>
    <s v="S30"/>
    <s v="SERV. MOVIL"/>
    <s v="LR115683"/>
    <s v="GLL0101"/>
    <s v="TOYOTA MOTOR MANUFACTURING DE GUANAJUATO"/>
    <s v="CHR"/>
    <x v="2"/>
    <s v="SERV"/>
    <s v="MOV"/>
    <s v="CSN"/>
    <n v="2020"/>
  </r>
  <r>
    <x v="80"/>
    <x v="7"/>
    <m/>
    <n v="5330"/>
    <n v="113562"/>
    <s v="M"/>
    <s v="S40"/>
    <s v="EXPRESS"/>
    <s v="KS012614"/>
    <s v="GVW699D"/>
    <s v="COMERCIALIZADORA GAB SA DE CV"/>
    <s v="SIENNA"/>
    <x v="1"/>
    <d v="1899-12-30T14:30:00"/>
    <d v="1899-12-30T17:00:00"/>
    <s v="OMRG"/>
    <n v="2019"/>
  </r>
  <r>
    <x v="80"/>
    <x v="22"/>
    <m/>
    <n v="3260"/>
    <n v="113476"/>
    <s v="M"/>
    <s v="S60"/>
    <s v="SERV. MOVIL"/>
    <s v="MT029077"/>
    <s v="B76BHK"/>
    <s v="TOYOTA MOTOR MANUFACTURING DE GUANAJUATO"/>
    <s v="TACOMA"/>
    <x v="2"/>
    <s v="SERV"/>
    <s v="MOV"/>
    <s v="CSN"/>
    <n v="2021"/>
  </r>
  <r>
    <x v="80"/>
    <x v="22"/>
    <m/>
    <n v="1899"/>
    <s v="T-138407"/>
    <s v="M"/>
    <s v="S70"/>
    <s v="SERV. MOVIL"/>
    <s v="LD052519"/>
    <s v="H29BHG"/>
    <s v="TOYOTA MOTOR MANUFACTURING DE GUANAJUATO"/>
    <s v="TRAV419-"/>
    <x v="2"/>
    <s v="SERV"/>
    <s v="MOV"/>
    <s v="CSN"/>
    <n v="2020"/>
  </r>
  <r>
    <x v="80"/>
    <x v="19"/>
    <m/>
    <n v="5140"/>
    <n v="113561"/>
    <s v="M"/>
    <s v="S300"/>
    <s v="EXPRESS"/>
    <s v="D0005230"/>
    <s v="DT6672A"/>
    <s v="TEGRANT DE MEXICO SA DE CV"/>
    <s v="HILUX"/>
    <x v="0"/>
    <d v="1899-12-30T13:45:00"/>
    <d v="1899-12-30T17:30:00"/>
    <s v="OMRG"/>
    <n v="2013"/>
  </r>
  <r>
    <x v="80"/>
    <x v="23"/>
    <m/>
    <n v="1899"/>
    <n v="113478"/>
    <s v="I"/>
    <s v="S30"/>
    <s v="SERV. MOVIL"/>
    <s v="M1318147"/>
    <s v="N10BHK"/>
    <s v="TOYOTA MOTOR MANUFACTURING DE GUANAJUATO"/>
    <s v="HILUX"/>
    <x v="2"/>
    <s v="SERV"/>
    <s v="MOV"/>
    <s v="CSN"/>
    <n v="2021"/>
  </r>
  <r>
    <x v="80"/>
    <x v="20"/>
    <m/>
    <n v="1899"/>
    <n v="113482"/>
    <s v="I"/>
    <s v="S30"/>
    <s v="SERV. MOVIL"/>
    <s v="MS519596"/>
    <m/>
    <s v="TOYOTA MOTOR MANUFACTURING DE GUANAJUATO"/>
    <s v="HIGHLAN"/>
    <x v="2"/>
    <s v="SERV"/>
    <s v="MOV"/>
    <s v="CSN"/>
    <n v="2021"/>
  </r>
  <r>
    <x v="80"/>
    <x v="20"/>
    <m/>
    <n v="7640"/>
    <n v="113568"/>
    <s v="J"/>
    <s v="S60 / REEMP. BALATAS DELANTERAS"/>
    <m/>
    <s v="N4002093"/>
    <s v="UK53042"/>
    <s v="NUEVA AGROINDUSTRIAS DEL NORTE SA DE CV"/>
    <s v="HILUXD"/>
    <x v="0"/>
    <d v="1899-12-30T15:15:00"/>
    <d v="1899-12-30T18:00:00"/>
    <s v="CAAA"/>
    <n v="2022"/>
  </r>
  <r>
    <x v="80"/>
    <x v="24"/>
    <m/>
    <n v="1899"/>
    <n v="113483"/>
    <s v="I"/>
    <s v="S30"/>
    <s v="SERV. MOVIL"/>
    <s v="MS528127"/>
    <s v="M18BHR"/>
    <s v="TOYOTA MOTOR MANUFACTURING DE GUANAJUATO"/>
    <s v="HIGHLAN"/>
    <x v="2"/>
    <s v="SERV"/>
    <s v="MOV"/>
    <s v="CSN"/>
    <n v="2021"/>
  </r>
  <r>
    <x v="80"/>
    <x v="13"/>
    <m/>
    <n v="835.2"/>
    <n v="113464"/>
    <s v="K"/>
    <s v="DIAG. PTA CORREDIZA SE ABRE SOLA"/>
    <m/>
    <s v="DS302903"/>
    <s v="GNL405C"/>
    <s v="ROSAS HERNANDEZ GUILLERMO RAUL"/>
    <s v="SIENNA"/>
    <x v="2"/>
    <d v="1899-12-30T15:30:00"/>
    <s v="DIAG"/>
    <s v="GALC / JOAM"/>
    <n v="2013"/>
  </r>
  <r>
    <x v="80"/>
    <x v="21"/>
    <m/>
    <n v="3260"/>
    <n v="113537"/>
    <s v="I"/>
    <s v="S60"/>
    <m/>
    <s v="LK011520"/>
    <s v="GJG776C"/>
    <s v="CARREÑO SERRANO MARIA GUADALUPE"/>
    <s v="AVANZA"/>
    <x v="1"/>
    <d v="1899-12-30T15:15:00"/>
    <d v="1899-12-30T18:00:00"/>
    <s v="AC"/>
    <n v="2020"/>
  </r>
  <r>
    <x v="80"/>
    <x v="21"/>
    <m/>
    <n v="5330"/>
    <n v="113588"/>
    <s v="K"/>
    <s v="S40"/>
    <m/>
    <s v="KD028170"/>
    <s v="GXP020B"/>
    <s v="RAMIREZ PROCEL MARIA SUSANA HILARIA"/>
    <s v="RAV419-"/>
    <x v="2"/>
    <d v="1899-12-30T16:30:00"/>
    <d v="1899-12-30T18:00:00"/>
    <s v="OMRG"/>
    <n v="2019"/>
  </r>
  <r>
    <x v="80"/>
    <x v="29"/>
    <m/>
    <n v="1899"/>
    <n v="113572"/>
    <s v="M"/>
    <s v="S150"/>
    <m/>
    <s v="F1438083"/>
    <s v="GLC249D"/>
    <s v="ARELLANO ORTIZ JOSE ALBERTO"/>
    <s v="YARIS"/>
    <x v="1"/>
    <d v="1899-12-30T16:15:00"/>
    <d v="1899-12-30T18:00:00"/>
    <s v="CEPE"/>
    <n v="2015"/>
  </r>
  <r>
    <x v="81"/>
    <x v="17"/>
    <m/>
    <n v="835.2"/>
    <n v="113640"/>
    <s v="J"/>
    <s v="DIAG. SISTEMA ELECTRICO A SISTEMA ELÉCTRICO (UNIDAD DE HYP) (SE LE COMENTÓ A H Y P QUE ENTREGARA LA UNIDAD DESDE EL MARTES 11 POR LA TARDE DEBIDO A QUE SE PROGRAMÓ PARA TRABAJAR A PRIMERA HORA EL MIÉRCOLES)"/>
    <m/>
    <s v="N3001421"/>
    <s v="GPY045E"/>
    <s v="TIERRAFRIA RAMIREZ MA DE LOS ANGELES"/>
    <s v="AVANZA"/>
    <x v="0"/>
    <d v="1899-12-30T08:00:00"/>
    <s v="DIAG"/>
    <s v="FTP"/>
    <n v="2022"/>
  </r>
  <r>
    <x v="81"/>
    <x v="0"/>
    <m/>
    <n v="1899"/>
    <n v="113454"/>
    <s v="I"/>
    <s v="S30"/>
    <m/>
    <s v="N3160090"/>
    <s v="68L466"/>
    <s v="LOPEZ BARRERA MA CARMEN"/>
    <s v="PRIUS16-"/>
    <x v="1"/>
    <d v="1899-12-30T08:00:00"/>
    <d v="1899-12-30T11:00:00"/>
    <s v="OMRG"/>
    <n v="2022"/>
  </r>
  <r>
    <x v="81"/>
    <x v="0"/>
    <m/>
    <n v="5140"/>
    <n v="113456"/>
    <s v="K"/>
    <s v="S100"/>
    <s v="EXPRESS"/>
    <s v="HS894197"/>
    <s v="GTS781C"/>
    <s v="VIGUERIAS ARREDONDO JOSE SAMUEL"/>
    <s v="SIENNA"/>
    <x v="2"/>
    <d v="1899-12-30T08:30:00"/>
    <d v="1899-12-30T11:00:00"/>
    <s v="OMRG"/>
    <n v="2017"/>
  </r>
  <r>
    <x v="81"/>
    <x v="0"/>
    <m/>
    <n v="2849"/>
    <n v="113602"/>
    <s v="K"/>
    <s v="S70 / A Y B"/>
    <m/>
    <s v="J1612646"/>
    <s v="SP"/>
    <s v="RIVAS FRANCISCO RAFAEL"/>
    <s v="PRIUS C"/>
    <x v="0"/>
    <d v="1899-12-30T08:30:00"/>
    <d v="1899-12-30T11:00:00"/>
    <s v="CEPE / CAAA"/>
    <n v="2018"/>
  </r>
  <r>
    <x v="81"/>
    <x v="1"/>
    <m/>
    <n v="1899"/>
    <n v="113605"/>
    <s v="I"/>
    <s v="S90"/>
    <m/>
    <s v="K0180391"/>
    <s v="GW8904A"/>
    <s v="PALOALTO CERVANTES ROBERTO"/>
    <s v="HILUX"/>
    <x v="0"/>
    <d v="1899-12-30T08:30:00"/>
    <d v="1899-12-30T11:00:00"/>
    <s v="GALC"/>
    <n v="2019"/>
  </r>
  <r>
    <x v="81"/>
    <x v="1"/>
    <m/>
    <n v="1472.59"/>
    <n v="113615"/>
    <s v="J"/>
    <s v="A Y F"/>
    <m/>
    <s v="L3107454"/>
    <s v="67L532"/>
    <s v="NAVAR TERRAZAS JOSE LUIS"/>
    <s v="PRIUS16-"/>
    <x v="1"/>
    <d v="1899-12-30T08:30:00"/>
    <d v="1899-12-30T12:00:00"/>
    <s v="CAAA"/>
    <n v="2020"/>
  </r>
  <r>
    <x v="81"/>
    <x v="2"/>
    <m/>
    <n v="1899"/>
    <n v="113573"/>
    <s v="K"/>
    <s v="S10"/>
    <m/>
    <s v="NS133032"/>
    <s v="69L374"/>
    <s v="TORRES SANCHEZ MA. BERTHA"/>
    <s v="SIENNA HV"/>
    <x v="1"/>
    <d v="1899-12-30T09:15:00"/>
    <d v="1899-12-30T11:00:00"/>
    <s v="CEPE"/>
    <n v="2022"/>
  </r>
  <r>
    <x v="81"/>
    <x v="8"/>
    <m/>
    <n v="6599"/>
    <n v="113579"/>
    <s v="K"/>
    <s v="S160"/>
    <s v="EXPRESS"/>
    <s v="EU024295"/>
    <s v="GWA170D"/>
    <s v="COMPRAVENTA DE ALIMENTOS GRANOS Y FORR"/>
    <s v="DCAMRYV6"/>
    <x v="2"/>
    <d v="1899-12-30T09:15:00"/>
    <d v="1899-12-30T12:00:00"/>
    <s v="OMRG"/>
    <n v="2014"/>
  </r>
  <r>
    <x v="81"/>
    <x v="8"/>
    <m/>
    <n v="1899"/>
    <n v="113601"/>
    <s v="J"/>
    <s v="S10"/>
    <m/>
    <s v="NS124289"/>
    <s v="SP"/>
    <s v="LEASEPLAN MEXICO S.A DE C.V"/>
    <s v="HIGHLANDER"/>
    <x v="0"/>
    <d v="1899-12-30T09:30:00"/>
    <d v="1899-12-30T12:00:00"/>
    <s v="CAAA"/>
    <n v="2022"/>
  </r>
  <r>
    <x v="81"/>
    <x v="3"/>
    <m/>
    <n v="2734.2"/>
    <n v="113459"/>
    <s v="J"/>
    <s v="S290 / DIAG. AC NO ENFRIA / A Y B"/>
    <m/>
    <s v="F0267430"/>
    <s v="FY5322C"/>
    <s v="MILAC COORDINADO, S.A. DE C.V."/>
    <s v="HILUX"/>
    <x v="0"/>
    <d v="1899-12-30T09:15:00"/>
    <s v="DIAG"/>
    <s v="GALC / JOAM / CAAA"/>
    <n v="2015"/>
  </r>
  <r>
    <x v="81"/>
    <x v="3"/>
    <m/>
    <n v="5140"/>
    <n v="113531"/>
    <s v="J"/>
    <s v="S100"/>
    <s v="EXPRESS"/>
    <s v="GP510410"/>
    <s v="GWW877B"/>
    <s v="PEREZ TORRES DANIEL"/>
    <s v="COROLLA"/>
    <x v="1"/>
    <d v="1899-12-30T09:45:00"/>
    <s v="OMRG"/>
    <s v="OMRG"/>
    <n v="2016"/>
  </r>
  <r>
    <x v="81"/>
    <x v="3"/>
    <m/>
    <n v="1899"/>
    <n v="113548"/>
    <s v="K"/>
    <s v="S70"/>
    <m/>
    <s v="M1218468"/>
    <s v="GJT484E"/>
    <s v="NKP MEXICO SA DE CV"/>
    <s v="YARIS"/>
    <x v="2"/>
    <d v="1899-12-30T09:15:00"/>
    <d v="1899-12-30T11:00:00"/>
    <s v="AC"/>
    <n v="2021"/>
  </r>
  <r>
    <x v="81"/>
    <x v="4"/>
    <m/>
    <n v="8543"/>
    <n v="113054"/>
    <s v="J"/>
    <s v="S160 / INST. BALATAS TRASERAS"/>
    <m/>
    <s v="FK007775"/>
    <s v="GTD655C"/>
    <s v="ARREGUIN MEDINA ANA MARIA"/>
    <s v="AVANZA"/>
    <x v="0"/>
    <d v="1899-12-30T10:00:00"/>
    <d v="1899-12-30T14:00:00"/>
    <s v="CEPE"/>
    <n v="2015"/>
  </r>
  <r>
    <x v="81"/>
    <x v="4"/>
    <m/>
    <n v="3260"/>
    <n v="113578"/>
    <s v="I"/>
    <s v="S140"/>
    <m/>
    <s v="GK002845"/>
    <s v="GRV770B"/>
    <s v="MARTINEZ VALENZUELA LORENA"/>
    <s v="AVANZA"/>
    <x v="1"/>
    <d v="1899-12-30T09:45:00"/>
    <d v="1899-12-30T12:00:00"/>
    <s v="AC"/>
    <n v="2016"/>
  </r>
  <r>
    <x v="81"/>
    <x v="14"/>
    <m/>
    <n v="1899"/>
    <n v="113607"/>
    <s v="K"/>
    <s v="S130"/>
    <s v="MOVIL SMA"/>
    <s v="G0166693"/>
    <s v="SP"/>
    <s v="LOPEZ JIMENEZ JUAN CARLOS"/>
    <s v="HILUX"/>
    <x v="2"/>
    <s v="MOV"/>
    <s v="SMA"/>
    <s v="CSN"/>
    <n v="2016"/>
  </r>
  <r>
    <x v="81"/>
    <x v="5"/>
    <m/>
    <n v="0"/>
    <n v="113287"/>
    <s v="J"/>
    <s v="A Y F CON LAVADO (FERNANDO)"/>
    <s v="BIENVENIDA SMA"/>
    <s v="PP141443"/>
    <s v="SP"/>
    <s v="VELAZQUEZ SOLIS FRANCISCO"/>
    <s v="COROLLA"/>
    <x v="2"/>
    <s v="BIENVENIDA"/>
    <s v="SMA"/>
    <s v="CSN"/>
    <n v="2023"/>
  </r>
  <r>
    <x v="81"/>
    <x v="5"/>
    <m/>
    <n v="5330"/>
    <n v="113574"/>
    <s v="I"/>
    <s v="S120"/>
    <s v="EXPRESS"/>
    <s v="G1443694"/>
    <s v="X57AGC"/>
    <s v="RIVERA IBARRA FRANCISCO JAVIER"/>
    <s v="YARIS"/>
    <x v="1"/>
    <d v="1899-12-30T10:30:00"/>
    <d v="1899-12-30T14:00:00"/>
    <s v="OMRG"/>
    <n v="2016"/>
  </r>
  <r>
    <x v="81"/>
    <x v="26"/>
    <m/>
    <n v="0"/>
    <n v="113419"/>
    <s v="K"/>
    <s v="INST. AMORT. TRASEROS"/>
    <s v="MOVIL SMA"/>
    <s v="KS970926"/>
    <s v="SP"/>
    <s v="LAPORTA DE CASO MIGUEL ANGEL"/>
    <s v="SIENNA"/>
    <x v="2"/>
    <s v="MOV"/>
    <s v="SMA"/>
    <s v="CSN"/>
    <n v="2019"/>
  </r>
  <r>
    <x v="81"/>
    <x v="6"/>
    <m/>
    <n v="0"/>
    <n v="113335"/>
    <s v="K"/>
    <s v="A Y F CON LAVADO (MARCO R)"/>
    <s v="BIENVENIDA SMA"/>
    <s v="P0430135"/>
    <s v="SP"/>
    <s v="ZUÑIGA ARMAS DANIEL ALEJANDRO"/>
    <s v="HILUX"/>
    <x v="2"/>
    <s v="BIENVENIDA"/>
    <s v="SMA"/>
    <s v="CSN"/>
    <n v="2023"/>
  </r>
  <r>
    <x v="81"/>
    <x v="6"/>
    <m/>
    <n v="1899"/>
    <n v="113598"/>
    <s v="I"/>
    <s v="S70"/>
    <m/>
    <s v="J0256069"/>
    <s v="FY5313C"/>
    <s v="PRODUCTORES AGRICOLAS DEL MODU SALVATI"/>
    <s v="IHILUX     RI NUEME"/>
    <x v="1"/>
    <d v="1899-12-30T10:45:00"/>
    <d v="1899-12-30T14:00:00"/>
    <s v="AC"/>
    <n v="2018"/>
  </r>
  <r>
    <x v="81"/>
    <x v="6"/>
    <m/>
    <n v="6599"/>
    <n v="113637"/>
    <s v="J"/>
    <s v="S80"/>
    <s v="EXPRESS"/>
    <s v="EP043322"/>
    <s v="GTN194C"/>
    <s v="CONSTRUPISOS 2000 S.A. DE C.V."/>
    <s v="COROLLA"/>
    <x v="0"/>
    <d v="1899-12-30T11:15:00"/>
    <d v="1899-12-30T16:00:00"/>
    <s v="OMRG"/>
    <n v="2014"/>
  </r>
  <r>
    <x v="81"/>
    <x v="31"/>
    <m/>
    <n v="0"/>
    <n v="113552"/>
    <s v="A"/>
    <s v="INST. DESCANSABRAZOS POR GARANTIA"/>
    <m/>
    <s v="NJ018213"/>
    <s v="GYW656D"/>
    <s v="AGUILAR ORTIZ ALEJANDRO"/>
    <s v="RAIZE"/>
    <x v="2"/>
    <d v="1899-12-30T11:00:00"/>
    <d v="1899-12-30T17:00:00"/>
    <s v="JOAM"/>
    <n v="2022"/>
  </r>
  <r>
    <x v="81"/>
    <x v="10"/>
    <m/>
    <n v="0"/>
    <n v="113343"/>
    <s v="J"/>
    <s v="A Y F CON LAVADO (FERNANDO) (SNACK: DULCE)"/>
    <s v="BIENVENIDA SMA"/>
    <s v="P3038526"/>
    <s v="SP"/>
    <s v="CHAVEZ ZUÑIGA JOSE GUMARO"/>
    <s v="AVANZA"/>
    <x v="2"/>
    <s v="BIENVENIDA"/>
    <s v="SMA"/>
    <s v="CSN"/>
    <n v="2023"/>
  </r>
  <r>
    <x v="81"/>
    <x v="10"/>
    <m/>
    <n v="3260"/>
    <n v="113569"/>
    <s v="I"/>
    <s v="S60"/>
    <m/>
    <s v="BC739281"/>
    <s v="GJH083C"/>
    <s v="RUIZ MORENO JUAN BERNARDO"/>
    <s v="COROLLA"/>
    <x v="1"/>
    <d v="1899-12-30T11:30:00"/>
    <d v="1899-12-30T14:00:00"/>
    <s v="AC"/>
    <n v="2011"/>
  </r>
  <r>
    <x v="81"/>
    <x v="10"/>
    <m/>
    <n v="0"/>
    <n v="113650"/>
    <s v="J"/>
    <s v="A Y F CON LAVADO (FERNANDO)"/>
    <s v="BIENVENIDA SMA"/>
    <s v="P0007186"/>
    <s v="SP"/>
    <s v="MORALES GARCIA ANTONIO RAYMUNDO"/>
    <s v="YARIS"/>
    <x v="2"/>
    <s v="BIENVENIDA"/>
    <s v="SMA"/>
    <s v="CSN"/>
    <n v="2023"/>
  </r>
  <r>
    <x v="81"/>
    <x v="27"/>
    <m/>
    <n v="5140"/>
    <n v="113515"/>
    <s v="J"/>
    <s v="S100"/>
    <s v="MOVIL SMA"/>
    <s v="J1615170"/>
    <s v="J62AXF"/>
    <s v="NAMUH SA DE CV"/>
    <s v="PRIUS"/>
    <x v="2"/>
    <s v="MOV"/>
    <s v="SMA"/>
    <s v="CSN"/>
    <n v="2018"/>
  </r>
  <r>
    <x v="81"/>
    <x v="11"/>
    <m/>
    <n v="3260"/>
    <n v="113441"/>
    <s v="J"/>
    <s v="S60"/>
    <s v="MOVIL SMA"/>
    <s v="M0422555"/>
    <s v="GR5471C"/>
    <s v="MARTINEZ GONZALEZ ROSALBA"/>
    <s v="HILUX"/>
    <x v="2"/>
    <s v="MOV"/>
    <s v="SMA"/>
    <s v="CSN"/>
    <n v="2021"/>
  </r>
  <r>
    <x v="81"/>
    <x v="11"/>
    <m/>
    <n v="3260"/>
    <n v="113596"/>
    <s v="J"/>
    <s v="S60"/>
    <m/>
    <s v="N1326607"/>
    <s v="EW0575B"/>
    <s v="UPL AGRO SA DE CV"/>
    <s v="HILUX"/>
    <x v="1"/>
    <d v="1899-12-30T12:30:00"/>
    <d v="1899-12-30T15:30:00"/>
    <s v="AC"/>
    <n v="2022"/>
  </r>
  <r>
    <x v="81"/>
    <x v="12"/>
    <m/>
    <n v="835.2"/>
    <n v="113487"/>
    <s v="I"/>
    <s v="REV DE BALATAS PARA IDENTIFICAR SI REQUIERE REEMPLAZO"/>
    <m/>
    <s v="EP083551"/>
    <s v="GPP019C"/>
    <s v="LOZANO HERNANDEZ MICHELLE ANDREA"/>
    <s v="COROLLA"/>
    <x v="1"/>
    <d v="1899-12-30T13:00:00"/>
    <d v="1899-12-30T17:00:00"/>
    <s v="CEPE"/>
    <n v="2014"/>
  </r>
  <r>
    <x v="81"/>
    <x v="12"/>
    <m/>
    <n v="7399"/>
    <n v="113604"/>
    <s v="K"/>
    <s v="S160 / A Y B (800.00)"/>
    <s v="EXPRESS"/>
    <s v="M0422612"/>
    <s v="GH6656C"/>
    <s v="BAJIO MOBILE SERVICES SA DE CV"/>
    <s v="HILUX"/>
    <x v="2"/>
    <d v="1899-12-30T12:15:00"/>
    <d v="1899-12-30T17:00:00"/>
    <s v="OMRG / CAAA"/>
    <n v="2021"/>
  </r>
  <r>
    <x v="81"/>
    <x v="15"/>
    <m/>
    <n v="6599"/>
    <n v="113362"/>
    <s v="K"/>
    <s v="S80"/>
    <s v="MOVIL SMA"/>
    <s v="HK015208"/>
    <s v="SP"/>
    <s v="LOPEZ JIMENEZ JUAN CARLOS"/>
    <s v="AVANZA"/>
    <x v="2"/>
    <s v="MOV"/>
    <s v="SMA"/>
    <s v="CSN"/>
    <n v="2017"/>
  </r>
  <r>
    <x v="81"/>
    <x v="15"/>
    <m/>
    <n v="1899"/>
    <n v="113613"/>
    <s v="M"/>
    <s v="S270"/>
    <s v="EXPRESS"/>
    <s v="6M022548"/>
    <s v="GS2038C"/>
    <s v="LOPEZ VARGAS FELIX MARTIN"/>
    <s v="TACOMA"/>
    <x v="1"/>
    <d v="1899-12-30T13:15:00"/>
    <d v="1899-12-30T18:00:00"/>
    <s v="OMRG"/>
    <n v="2006"/>
  </r>
  <r>
    <x v="81"/>
    <x v="15"/>
    <m/>
    <n v="3260"/>
    <n v="113619"/>
    <s v="K"/>
    <s v="S20"/>
    <s v="EXPRESS"/>
    <s v="NW198097"/>
    <s v="GRB616E"/>
    <s v="GARCIA MORENO KARLA PAOLA"/>
    <s v="RAV419-"/>
    <x v="0"/>
    <d v="1899-12-30T13:30:00"/>
    <d v="1899-12-30T17:00:00"/>
    <m/>
    <n v="2022"/>
  </r>
  <r>
    <x v="81"/>
    <x v="39"/>
    <m/>
    <n v="1899"/>
    <n v="113400"/>
    <s v="J"/>
    <s v="S70"/>
    <s v="MOVIL SMA"/>
    <s v="NS128894"/>
    <s v="70RD1E"/>
    <s v="RODRIGUEZ SERVIN LUIS OMAR"/>
    <s v="SIENNA HV"/>
    <x v="2"/>
    <s v="MOV"/>
    <s v="SMA"/>
    <s v="CSN"/>
    <n v="2022"/>
  </r>
  <r>
    <x v="81"/>
    <x v="7"/>
    <m/>
    <n v="1899"/>
    <n v="113617"/>
    <s v="J"/>
    <s v="S50"/>
    <m/>
    <s v="MJ034266"/>
    <s v="22U288"/>
    <s v="ROSAS RAMIREZ JESUS ALBERTO"/>
    <s v="COROLLA HV"/>
    <x v="0"/>
    <d v="1899-12-30T13:15:00"/>
    <d v="1899-12-30T17:00:00"/>
    <s v="AC"/>
    <n v="2021"/>
  </r>
  <r>
    <x v="81"/>
    <x v="19"/>
    <m/>
    <n v="3260"/>
    <n v="113626"/>
    <s v="J"/>
    <s v="S20"/>
    <s v="EXPRESS"/>
    <s v="N3000129"/>
    <s v="GPG963E"/>
    <s v="ARREGUIN SOTO JUAN PABLO"/>
    <s v="AVANZA"/>
    <x v="0"/>
    <d v="1899-12-30T14:00:00"/>
    <d v="1899-12-30T17:00:00"/>
    <s v="OMRG"/>
    <n v="2022"/>
  </r>
  <r>
    <x v="81"/>
    <x v="20"/>
    <m/>
    <n v="6599"/>
    <n v="113638"/>
    <s v="J"/>
    <s v="S80"/>
    <s v="EXPRESS"/>
    <s v="LM128977"/>
    <s v="JW78514"/>
    <s v="LABORATORIOS DESPPO SA DE CV"/>
    <s v="TACOMA"/>
    <x v="0"/>
    <d v="1899-12-30T14:15:00"/>
    <d v="1899-12-30T18:00:00"/>
    <s v="OMRG"/>
    <n v="2020"/>
  </r>
  <r>
    <x v="81"/>
    <x v="21"/>
    <m/>
    <n v="3260"/>
    <n v="113636"/>
    <s v="I"/>
    <s v="S60"/>
    <s v="EXPRESS"/>
    <s v="LK011520"/>
    <s v="GJG776C"/>
    <s v="CARREÑO SERRANO MARIA GUADALUPE"/>
    <s v="AVANZA"/>
    <x v="1"/>
    <d v="1899-12-30T16:00:00"/>
    <d v="1899-12-30T18:00:00"/>
    <s v="OMRG"/>
    <n v="2020"/>
  </r>
  <r>
    <x v="81"/>
    <x v="32"/>
    <m/>
    <n v="1899"/>
    <n v="113624"/>
    <s v="J"/>
    <s v="S10"/>
    <m/>
    <s v="PT028369"/>
    <s v="SP"/>
    <s v="ROJAS RIOS JUAN FRANCISCO"/>
    <s v="TACOMA"/>
    <x v="2"/>
    <d v="1899-12-30T15:30:00"/>
    <d v="1899-12-30T18:00:00"/>
    <s v="AC"/>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F60D17-E581-4C82-BE39-2B4C66168911}" name="TablaDinámica2" cacheId="1105" applyNumberFormats="0" applyBorderFormats="0" applyFontFormats="0" applyPatternFormats="0" applyAlignmentFormats="0" applyWidthHeightFormats="1" dataCaption="Valores" grandTotalCaption="Total general $" updatedVersion="8" minRefreshableVersion="3" colGrandTotals="0" itemPrintTitles="1" createdVersion="7" indent="0" compact="0" compactData="0" gridDropZones="1" multipleFieldFilters="0">
  <location ref="I2606:L2631" firstHeaderRow="1" firstDataRow="2" firstDataCol="1" rowPageCount="1" colPageCount="1"/>
  <pivotFields count="17">
    <pivotField axis="axisPage" compact="0" numFmtId="14" outline="0" multipleItemSelectionAllowed="1" showAll="0">
      <items count="162">
        <item m="1" x="156"/>
        <item m="1" x="146"/>
        <item m="1" x="98"/>
        <item m="1" x="131"/>
        <item m="1" x="84"/>
        <item m="1" x="117"/>
        <item m="1" x="154"/>
        <item m="1" x="141"/>
        <item m="1" x="94"/>
        <item m="1" x="126"/>
        <item m="1" x="160"/>
        <item m="1" x="113"/>
        <item m="1" x="151"/>
        <item m="1" x="137"/>
        <item m="1" x="90"/>
        <item m="1" x="122"/>
        <item m="1" x="157"/>
        <item m="1" x="109"/>
        <item m="1" x="148"/>
        <item m="1" x="133"/>
        <item m="1" x="86"/>
        <item m="1" x="119"/>
        <item m="1" x="155"/>
        <item m="1" x="106"/>
        <item m="1" x="144"/>
        <item m="1" x="129"/>
        <item h="1" m="1" x="150"/>
        <item h="1" m="1" x="102"/>
        <item h="1" m="1" x="136"/>
        <item h="1" m="1" x="89"/>
        <item h="1" m="1" x="121"/>
        <item h="1" m="1" x="108"/>
        <item h="1" m="1" x="147"/>
        <item h="1" m="1" x="99"/>
        <item h="1" m="1" x="132"/>
        <item h="1" m="1" x="85"/>
        <item h="1" m="1" x="118"/>
        <item h="1" m="1" x="105"/>
        <item h="1" m="1" x="143"/>
        <item h="1" m="1" x="96"/>
        <item h="1" m="1" x="128"/>
        <item h="1" m="1" x="82"/>
        <item h="1" m="1" x="115"/>
        <item h="1" m="1" x="139"/>
        <item h="1" m="1" x="92"/>
        <item h="1" m="1" x="124"/>
        <item h="1" m="1" x="158"/>
        <item h="1" m="1" x="111"/>
        <item h="1" m="1" x="101"/>
        <item h="1" m="1" x="135"/>
        <item h="1" m="1" x="88"/>
        <item h="1" m="1" x="142"/>
        <item h="1" m="1" x="95"/>
        <item h="1" m="1" x="127"/>
        <item h="1" m="1" x="114"/>
        <item h="1" m="1" x="152"/>
        <item h="1" m="1" x="103"/>
        <item h="1" m="1" x="138"/>
        <item h="1" m="1" x="91"/>
        <item h="1" m="1" x="123"/>
        <item h="1" m="1" x="110"/>
        <item h="1" m="1" x="149"/>
        <item h="1" m="1" x="100"/>
        <item h="1" m="1" x="134"/>
        <item h="1" m="1" x="87"/>
        <item h="1" m="1" x="120"/>
        <item m="1" x="153"/>
        <item h="1" m="1" x="107"/>
        <item h="1" m="1" x="145"/>
        <item h="1" m="1" x="97"/>
        <item h="1" m="1" x="130"/>
        <item h="1" m="1" x="83"/>
        <item h="1" m="1" x="116"/>
        <item h="1" m="1" x="104"/>
        <item h="1" m="1" x="140"/>
        <item h="1" m="1" x="93"/>
        <item h="1" m="1" x="125"/>
        <item h="1" m="1" x="159"/>
        <item m="1" x="11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x="81"/>
        <item t="default"/>
      </items>
    </pivotField>
    <pivotField axis="axisRow" compact="0" numFmtId="20" outline="0" showAll="0" sortType="ascending">
      <items count="44">
        <item m="1" x="41"/>
        <item x="38"/>
        <item x="17"/>
        <item x="0"/>
        <item x="1"/>
        <item x="2"/>
        <item x="8"/>
        <item x="3"/>
        <item x="9"/>
        <item x="4"/>
        <item x="14"/>
        <item x="5"/>
        <item x="26"/>
        <item x="6"/>
        <item x="31"/>
        <item x="10"/>
        <item x="27"/>
        <item x="11"/>
        <item x="28"/>
        <item x="12"/>
        <item x="16"/>
        <item x="15"/>
        <item x="39"/>
        <item x="7"/>
        <item x="22"/>
        <item x="19"/>
        <item x="23"/>
        <item x="20"/>
        <item x="24"/>
        <item x="13"/>
        <item x="25"/>
        <item x="21"/>
        <item x="32"/>
        <item x="29"/>
        <item x="30"/>
        <item x="33"/>
        <item x="34"/>
        <item x="35"/>
        <item x="36"/>
        <item x="37"/>
        <item m="1" x="42"/>
        <item x="18"/>
        <item m="1" x="40"/>
        <item t="default"/>
      </items>
    </pivotField>
    <pivotField compact="0" outline="0" showAll="0"/>
    <pivotField dataField="1"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71">
        <item x="1"/>
        <item m="1" x="19"/>
        <item m="1" x="43"/>
        <item m="1" x="5"/>
        <item m="1" x="18"/>
        <item m="1" x="66"/>
        <item m="1" x="35"/>
        <item m="1" x="62"/>
        <item x="0"/>
        <item x="2"/>
        <item m="1" x="45"/>
        <item m="1" x="13"/>
        <item m="1" x="58"/>
        <item m="1" x="14"/>
        <item m="1" x="6"/>
        <item m="1" x="54"/>
        <item m="1" x="37"/>
        <item m="1" x="22"/>
        <item m="1" x="25"/>
        <item m="1" x="31"/>
        <item m="1" x="29"/>
        <item m="1" x="10"/>
        <item m="1" x="21"/>
        <item m="1" x="30"/>
        <item m="1" x="49"/>
        <item m="1" x="63"/>
        <item m="1" x="53"/>
        <item m="1" x="39"/>
        <item m="1" x="67"/>
        <item m="1" x="42"/>
        <item m="1" x="68"/>
        <item m="1" x="56"/>
        <item m="1" x="69"/>
        <item m="1" x="44"/>
        <item m="1" x="60"/>
        <item m="1" x="4"/>
        <item m="1" x="48"/>
        <item m="1" x="8"/>
        <item m="1" x="50"/>
        <item m="1" x="64"/>
        <item m="1" x="55"/>
        <item m="1" x="34"/>
        <item m="1" x="38"/>
        <item m="1" x="40"/>
        <item m="1" x="32"/>
        <item m="1" x="20"/>
        <item m="1" x="46"/>
        <item m="1" x="26"/>
        <item m="1" x="65"/>
        <item x="3"/>
        <item m="1" x="15"/>
        <item m="1" x="36"/>
        <item m="1" x="12"/>
        <item m="1" x="27"/>
        <item m="1" x="11"/>
        <item m="1" x="41"/>
        <item m="1" x="33"/>
        <item m="1" x="7"/>
        <item m="1" x="47"/>
        <item m="1" x="52"/>
        <item m="1" x="23"/>
        <item m="1" x="17"/>
        <item m="1" x="16"/>
        <item m="1" x="9"/>
        <item m="1" x="57"/>
        <item m="1" x="51"/>
        <item m="1" x="24"/>
        <item m="1" x="59"/>
        <item m="1" x="61"/>
        <item m="1" x="28"/>
        <item t="default"/>
      </items>
    </pivotField>
    <pivotField compact="0" outline="0" showAll="0"/>
    <pivotField compact="0" outline="0" showAll="0"/>
    <pivotField compact="0" outline="0" showAll="0"/>
    <pivotField compact="0" outline="0" showAll="0"/>
  </pivotFields>
  <rowFields count="1">
    <field x="1"/>
  </rowFields>
  <rowItems count="24">
    <i>
      <x v="2"/>
    </i>
    <i>
      <x v="3"/>
    </i>
    <i>
      <x v="4"/>
    </i>
    <i>
      <x v="5"/>
    </i>
    <i>
      <x v="6"/>
    </i>
    <i>
      <x v="7"/>
    </i>
    <i>
      <x v="9"/>
    </i>
    <i>
      <x v="10"/>
    </i>
    <i>
      <x v="11"/>
    </i>
    <i>
      <x v="12"/>
    </i>
    <i>
      <x v="13"/>
    </i>
    <i>
      <x v="14"/>
    </i>
    <i>
      <x v="15"/>
    </i>
    <i>
      <x v="16"/>
    </i>
    <i>
      <x v="17"/>
    </i>
    <i>
      <x v="19"/>
    </i>
    <i>
      <x v="21"/>
    </i>
    <i>
      <x v="22"/>
    </i>
    <i>
      <x v="23"/>
    </i>
    <i>
      <x v="25"/>
    </i>
    <i>
      <x v="27"/>
    </i>
    <i>
      <x v="31"/>
    </i>
    <i>
      <x v="32"/>
    </i>
    <i t="grand">
      <x/>
    </i>
  </rowItems>
  <colFields count="1">
    <field x="12"/>
  </colFields>
  <colItems count="3">
    <i>
      <x/>
    </i>
    <i>
      <x v="8"/>
    </i>
    <i>
      <x v="9"/>
    </i>
  </colItems>
  <pageFields count="1">
    <pageField fld="0" hier="-1"/>
  </pageFields>
  <dataFields count="1">
    <dataField name="Suma de $" fld="3" baseField="0" baseItem="0"/>
  </dataFields>
  <formats count="274">
    <format dxfId="122">
      <pivotArea grandRow="1" outline="0" collapsedLevelsAreSubtotals="1" fieldPosition="0"/>
    </format>
    <format dxfId="123">
      <pivotArea field="12" type="button" dataOnly="0" labelOnly="1" outline="0" axis="axisCol" fieldPosition="0"/>
    </format>
    <format dxfId="124">
      <pivotArea type="all" dataOnly="0" outline="0" fieldPosition="0"/>
    </format>
    <format dxfId="125">
      <pivotArea outline="0" collapsedLevelsAreSubtotals="1" fieldPosition="0"/>
    </format>
    <format dxfId="126">
      <pivotArea type="origin" dataOnly="0" labelOnly="1" outline="0" fieldPosition="0"/>
    </format>
    <format dxfId="127">
      <pivotArea field="12" type="button" dataOnly="0" labelOnly="1" outline="0" axis="axisCol" fieldPosition="0"/>
    </format>
    <format dxfId="128">
      <pivotArea type="topRight" dataOnly="0" labelOnly="1" outline="0" fieldPosition="0"/>
    </format>
    <format dxfId="129">
      <pivotArea field="1" type="button" dataOnly="0" labelOnly="1" outline="0" axis="axisRow" fieldPosition="0"/>
    </format>
    <format dxfId="130">
      <pivotArea dataOnly="0" labelOnly="1" grandRow="1" outline="0" fieldPosition="0"/>
    </format>
    <format dxfId="131">
      <pivotArea dataOnly="0" labelOnly="1" outline="0" fieldPosition="0">
        <references count="1">
          <reference field="12" count="0"/>
        </references>
      </pivotArea>
    </format>
    <format dxfId="132">
      <pivotArea outline="0" fieldPosition="0">
        <references count="1">
          <reference field="12" count="1" selected="0">
            <x v="0"/>
          </reference>
        </references>
      </pivotArea>
    </format>
    <format dxfId="133">
      <pivotArea type="topRight" dataOnly="0" labelOnly="1" outline="0" fieldPosition="0"/>
    </format>
    <format dxfId="134">
      <pivotArea dataOnly="0" labelOnly="1" outline="0" fieldPosition="0">
        <references count="1">
          <reference field="12" count="2">
            <x v="0"/>
            <x v="8"/>
          </reference>
        </references>
      </pivotArea>
    </format>
    <format dxfId="135">
      <pivotArea outline="0" fieldPosition="0">
        <references count="1">
          <reference field="1" count="17" selected="0">
            <x v="3"/>
            <x v="4"/>
            <x v="5"/>
            <x v="6"/>
            <x v="7"/>
            <x v="8"/>
            <x v="9"/>
            <x v="10"/>
            <x v="11"/>
            <x v="13"/>
            <x v="15"/>
            <x v="17"/>
            <x v="19"/>
            <x v="21"/>
            <x v="23"/>
            <x v="27"/>
            <x v="31"/>
          </reference>
        </references>
      </pivotArea>
    </format>
    <format dxfId="136">
      <pivotArea outline="0" fieldPosition="0">
        <references count="2">
          <reference field="1" count="1" selected="0">
            <x v="2"/>
          </reference>
          <reference field="12" count="1" selected="0">
            <x v="0"/>
          </reference>
        </references>
      </pivotArea>
    </format>
    <format dxfId="137">
      <pivotArea outline="0" collapsedLevelsAreSubtotals="1" fieldPosition="0"/>
    </format>
    <format dxfId="138">
      <pivotArea dataOnly="0" labelOnly="1" outline="0" fieldPosition="0">
        <references count="1">
          <reference field="1" count="18">
            <x v="2"/>
            <x v="3"/>
            <x v="4"/>
            <x v="5"/>
            <x v="6"/>
            <x v="7"/>
            <x v="9"/>
            <x v="10"/>
            <x v="11"/>
            <x v="13"/>
            <x v="15"/>
            <x v="17"/>
            <x v="19"/>
            <x v="21"/>
            <x v="23"/>
            <x v="27"/>
            <x v="29"/>
            <x v="39"/>
          </reference>
        </references>
      </pivotArea>
    </format>
    <format dxfId="139">
      <pivotArea dataOnly="0" labelOnly="1" outline="0" fieldPosition="0">
        <references count="1">
          <reference field="1" count="18">
            <x v="2"/>
            <x v="3"/>
            <x v="4"/>
            <x v="5"/>
            <x v="6"/>
            <x v="7"/>
            <x v="9"/>
            <x v="10"/>
            <x v="11"/>
            <x v="13"/>
            <x v="15"/>
            <x v="17"/>
            <x v="19"/>
            <x v="21"/>
            <x v="23"/>
            <x v="27"/>
            <x v="29"/>
            <x v="39"/>
          </reference>
        </references>
      </pivotArea>
    </format>
    <format dxfId="140">
      <pivotArea dataOnly="0" labelOnly="1" outline="0" fieldPosition="0">
        <references count="1">
          <reference field="1" count="19">
            <x v="2"/>
            <x v="3"/>
            <x v="4"/>
            <x v="5"/>
            <x v="6"/>
            <x v="7"/>
            <x v="8"/>
            <x v="9"/>
            <x v="11"/>
            <x v="15"/>
            <x v="16"/>
            <x v="17"/>
            <x v="21"/>
            <x v="23"/>
            <x v="25"/>
            <x v="27"/>
            <x v="29"/>
            <x v="31"/>
            <x v="39"/>
          </reference>
        </references>
      </pivotArea>
    </format>
    <format dxfId="141">
      <pivotArea dataOnly="0" labelOnly="1" outline="0" fieldPosition="0">
        <references count="1">
          <reference field="1" count="19">
            <x v="2"/>
            <x v="3"/>
            <x v="4"/>
            <x v="5"/>
            <x v="6"/>
            <x v="7"/>
            <x v="8"/>
            <x v="9"/>
            <x v="11"/>
            <x v="15"/>
            <x v="16"/>
            <x v="17"/>
            <x v="21"/>
            <x v="23"/>
            <x v="25"/>
            <x v="27"/>
            <x v="29"/>
            <x v="31"/>
            <x v="39"/>
          </reference>
        </references>
      </pivotArea>
    </format>
    <format dxfId="142">
      <pivotArea dataOnly="0" labelOnly="1" outline="0" fieldPosition="0">
        <references count="1">
          <reference field="1" count="12">
            <x v="2"/>
            <x v="3"/>
            <x v="5"/>
            <x v="6"/>
            <x v="7"/>
            <x v="9"/>
            <x v="11"/>
            <x v="12"/>
            <x v="13"/>
            <x v="15"/>
            <x v="17"/>
            <x v="18"/>
          </reference>
        </references>
      </pivotArea>
    </format>
    <format dxfId="143">
      <pivotArea dataOnly="0" labelOnly="1" outline="0" fieldPosition="0">
        <references count="1">
          <reference field="1" count="12">
            <x v="2"/>
            <x v="3"/>
            <x v="5"/>
            <x v="6"/>
            <x v="7"/>
            <x v="9"/>
            <x v="11"/>
            <x v="12"/>
            <x v="13"/>
            <x v="15"/>
            <x v="17"/>
            <x v="18"/>
          </reference>
        </references>
      </pivotArea>
    </format>
    <format dxfId="144">
      <pivotArea dataOnly="0" labelOnly="1" outline="0" fieldPosition="0">
        <references count="1">
          <reference field="1" count="12">
            <x v="1"/>
            <x v="2"/>
            <x v="3"/>
            <x v="5"/>
            <x v="6"/>
            <x v="7"/>
            <x v="9"/>
            <x v="11"/>
            <x v="12"/>
            <x v="13"/>
            <x v="17"/>
            <x v="18"/>
          </reference>
        </references>
      </pivotArea>
    </format>
    <format dxfId="145">
      <pivotArea dataOnly="0" labelOnly="1" outline="0" fieldPosition="0">
        <references count="1">
          <reference field="1" count="19">
            <x v="3"/>
            <x v="4"/>
            <x v="5"/>
            <x v="6"/>
            <x v="7"/>
            <x v="9"/>
            <x v="11"/>
            <x v="13"/>
            <x v="14"/>
            <x v="15"/>
            <x v="17"/>
            <x v="19"/>
            <x v="21"/>
            <x v="23"/>
            <x v="25"/>
            <x v="27"/>
            <x v="29"/>
            <x v="31"/>
            <x v="33"/>
          </reference>
        </references>
      </pivotArea>
    </format>
    <format dxfId="146">
      <pivotArea dataOnly="0" labelOnly="1" outline="0" fieldPosition="0">
        <references count="1">
          <reference field="1" count="19">
            <x v="3"/>
            <x v="4"/>
            <x v="5"/>
            <x v="6"/>
            <x v="7"/>
            <x v="9"/>
            <x v="11"/>
            <x v="13"/>
            <x v="14"/>
            <x v="15"/>
            <x v="17"/>
            <x v="19"/>
            <x v="21"/>
            <x v="23"/>
            <x v="25"/>
            <x v="27"/>
            <x v="29"/>
            <x v="31"/>
            <x v="33"/>
          </reference>
        </references>
      </pivotArea>
    </format>
    <format dxfId="147">
      <pivotArea dataOnly="0" labelOnly="1" outline="0" fieldPosition="0">
        <references count="1">
          <reference field="1" count="0"/>
        </references>
      </pivotArea>
    </format>
    <format dxfId="148">
      <pivotArea type="all" dataOnly="0" outline="0" fieldPosition="0"/>
    </format>
    <format dxfId="149">
      <pivotArea dataOnly="0" labelOnly="1" outline="0" fieldPosition="0">
        <references count="1">
          <reference field="1" count="17">
            <x v="1"/>
            <x v="2"/>
            <x v="3"/>
            <x v="4"/>
            <x v="5"/>
            <x v="6"/>
            <x v="7"/>
            <x v="9"/>
            <x v="10"/>
            <x v="11"/>
            <x v="13"/>
            <x v="15"/>
            <x v="21"/>
            <x v="25"/>
            <x v="27"/>
            <x v="29"/>
            <x v="31"/>
          </reference>
        </references>
      </pivotArea>
    </format>
    <format dxfId="150">
      <pivotArea dataOnly="0" labelOnly="1" outline="0" fieldPosition="0">
        <references count="1">
          <reference field="12" count="0"/>
        </references>
      </pivotArea>
    </format>
    <format dxfId="151">
      <pivotArea dataOnly="0" labelOnly="1" outline="0" fieldPosition="0">
        <references count="1">
          <reference field="1" count="17">
            <x v="2"/>
            <x v="3"/>
            <x v="4"/>
            <x v="5"/>
            <x v="7"/>
            <x v="8"/>
            <x v="9"/>
            <x v="11"/>
            <x v="12"/>
            <x v="13"/>
            <x v="17"/>
            <x v="18"/>
            <x v="19"/>
            <x v="21"/>
            <x v="23"/>
            <x v="25"/>
            <x v="33"/>
          </reference>
        </references>
      </pivotArea>
    </format>
    <format dxfId="152">
      <pivotArea dataOnly="0" labelOnly="1" outline="0" fieldPosition="0">
        <references count="1">
          <reference field="12" count="0"/>
        </references>
      </pivotArea>
    </format>
    <format dxfId="153">
      <pivotArea type="all" dataOnly="0" outline="0" fieldPosition="0"/>
    </format>
    <format dxfId="154">
      <pivotArea outline="0" collapsedLevelsAreSubtotals="1" fieldPosition="0"/>
    </format>
    <format dxfId="155">
      <pivotArea type="origin" dataOnly="0" labelOnly="1" outline="0" fieldPosition="0"/>
    </format>
    <format dxfId="156">
      <pivotArea field="12" type="button" dataOnly="0" labelOnly="1" outline="0" axis="axisCol" fieldPosition="0"/>
    </format>
    <format dxfId="157">
      <pivotArea type="topRight" dataOnly="0" labelOnly="1" outline="0" fieldPosition="0"/>
    </format>
    <format dxfId="158">
      <pivotArea field="1" type="button" dataOnly="0" labelOnly="1" outline="0" axis="axisRow" fieldPosition="0"/>
    </format>
    <format dxfId="159">
      <pivotArea dataOnly="0" labelOnly="1" outline="0" fieldPosition="0">
        <references count="1">
          <reference field="1" count="18">
            <x v="1"/>
            <x v="2"/>
            <x v="3"/>
            <x v="4"/>
            <x v="5"/>
            <x v="6"/>
            <x v="7"/>
            <x v="9"/>
            <x v="13"/>
            <x v="15"/>
            <x v="17"/>
            <x v="19"/>
            <x v="21"/>
            <x v="23"/>
            <x v="25"/>
            <x v="27"/>
            <x v="29"/>
            <x v="37"/>
          </reference>
        </references>
      </pivotArea>
    </format>
    <format dxfId="160">
      <pivotArea dataOnly="0" labelOnly="1" grandRow="1" outline="0" fieldPosition="0"/>
    </format>
    <format dxfId="161">
      <pivotArea dataOnly="0" labelOnly="1" outline="0" fieldPosition="0">
        <references count="1">
          <reference field="12" count="0"/>
        </references>
      </pivotArea>
    </format>
    <format dxfId="162">
      <pivotArea outline="0" fieldPosition="0">
        <references count="1">
          <reference field="12" count="1" selected="0">
            <x v="1"/>
          </reference>
        </references>
      </pivotArea>
    </format>
    <format dxfId="163">
      <pivotArea outline="0" fieldPosition="0">
        <references count="1">
          <reference field="1" count="14" selected="0">
            <x v="3"/>
            <x v="4"/>
            <x v="5"/>
            <x v="6"/>
            <x v="7"/>
            <x v="8"/>
            <x v="9"/>
            <x v="11"/>
            <x v="13"/>
            <x v="15"/>
            <x v="17"/>
            <x v="23"/>
            <x v="25"/>
            <x v="29"/>
          </reference>
        </references>
      </pivotArea>
    </format>
    <format dxfId="164">
      <pivotArea outline="0" fieldPosition="0">
        <references count="1">
          <reference field="12" count="1" selected="0">
            <x v="1"/>
          </reference>
        </references>
      </pivotArea>
    </format>
    <format dxfId="165">
      <pivotArea dataOnly="0" labelOnly="1" outline="0" fieldPosition="0">
        <references count="1">
          <reference field="1" count="11">
            <x v="3"/>
            <x v="4"/>
            <x v="5"/>
            <x v="6"/>
            <x v="7"/>
            <x v="9"/>
            <x v="11"/>
            <x v="13"/>
            <x v="14"/>
            <x v="15"/>
            <x v="17"/>
          </reference>
        </references>
      </pivotArea>
    </format>
    <format dxfId="166">
      <pivotArea dataOnly="0" labelOnly="1" outline="0" fieldPosition="0">
        <references count="1">
          <reference field="1" count="17">
            <x v="2"/>
            <x v="3"/>
            <x v="4"/>
            <x v="5"/>
            <x v="6"/>
            <x v="7"/>
            <x v="9"/>
            <x v="10"/>
            <x v="11"/>
            <x v="12"/>
            <x v="13"/>
            <x v="14"/>
            <x v="15"/>
            <x v="17"/>
            <x v="21"/>
            <x v="25"/>
            <x v="26"/>
          </reference>
        </references>
      </pivotArea>
    </format>
    <format dxfId="167">
      <pivotArea type="all" dataOnly="0" outline="0" fieldPosition="0"/>
    </format>
    <format dxfId="168">
      <pivotArea type="origin" dataOnly="0" labelOnly="1" outline="0" fieldPosition="0"/>
    </format>
    <format dxfId="169">
      <pivotArea field="12" type="button" dataOnly="0" labelOnly="1" outline="0" axis="axisCol" fieldPosition="0"/>
    </format>
    <format dxfId="170">
      <pivotArea type="topRight" dataOnly="0" labelOnly="1" outline="0" fieldPosition="0"/>
    </format>
    <format dxfId="171">
      <pivotArea field="1" type="button" dataOnly="0" labelOnly="1" outline="0" axis="axisRow" fieldPosition="0"/>
    </format>
    <format dxfId="172">
      <pivotArea dataOnly="0" labelOnly="1" outline="0" fieldPosition="0">
        <references count="1">
          <reference field="1" count="18">
            <x v="2"/>
            <x v="3"/>
            <x v="4"/>
            <x v="5"/>
            <x v="6"/>
            <x v="7"/>
            <x v="9"/>
            <x v="10"/>
            <x v="11"/>
            <x v="12"/>
            <x v="13"/>
            <x v="14"/>
            <x v="15"/>
            <x v="16"/>
            <x v="17"/>
            <x v="21"/>
            <x v="25"/>
            <x v="26"/>
          </reference>
        </references>
      </pivotArea>
    </format>
    <format dxfId="173">
      <pivotArea dataOnly="0" labelOnly="1" grandRow="1" outline="0" fieldPosition="0"/>
    </format>
    <format dxfId="174">
      <pivotArea dataOnly="0" labelOnly="1" outline="0" fieldPosition="0">
        <references count="1">
          <reference field="12" count="3">
            <x v="0"/>
            <x v="2"/>
            <x v="8"/>
          </reference>
        </references>
      </pivotArea>
    </format>
    <format dxfId="175">
      <pivotArea type="all" dataOnly="0" outline="0" fieldPosition="0"/>
    </format>
    <format dxfId="176">
      <pivotArea outline="0" collapsedLevelsAreSubtotals="1" fieldPosition="0"/>
    </format>
    <format dxfId="177">
      <pivotArea type="origin" dataOnly="0" labelOnly="1" outline="0" fieldPosition="0"/>
    </format>
    <format dxfId="178">
      <pivotArea field="12" type="button" dataOnly="0" labelOnly="1" outline="0" axis="axisCol" fieldPosition="0"/>
    </format>
    <format dxfId="179">
      <pivotArea type="topRight" dataOnly="0" labelOnly="1" outline="0" fieldPosition="0"/>
    </format>
    <format dxfId="180">
      <pivotArea field="1" type="button" dataOnly="0" labelOnly="1" outline="0" axis="axisRow" fieldPosition="0"/>
    </format>
    <format dxfId="181">
      <pivotArea dataOnly="0" labelOnly="1" outline="0" fieldPosition="0">
        <references count="1">
          <reference field="1" count="18">
            <x v="2"/>
            <x v="3"/>
            <x v="4"/>
            <x v="5"/>
            <x v="6"/>
            <x v="7"/>
            <x v="9"/>
            <x v="10"/>
            <x v="11"/>
            <x v="12"/>
            <x v="13"/>
            <x v="14"/>
            <x v="15"/>
            <x v="16"/>
            <x v="17"/>
            <x v="21"/>
            <x v="25"/>
            <x v="26"/>
          </reference>
        </references>
      </pivotArea>
    </format>
    <format dxfId="182">
      <pivotArea dataOnly="0" labelOnly="1" grandRow="1" outline="0" fieldPosition="0"/>
    </format>
    <format dxfId="183">
      <pivotArea dataOnly="0" labelOnly="1" outline="0" fieldPosition="0">
        <references count="1">
          <reference field="12" count="3">
            <x v="0"/>
            <x v="2"/>
            <x v="8"/>
          </reference>
        </references>
      </pivotArea>
    </format>
    <format dxfId="184">
      <pivotArea outline="0" fieldPosition="0">
        <references count="1">
          <reference field="1" count="18" selected="0">
            <x v="3"/>
            <x v="4"/>
            <x v="5"/>
            <x v="6"/>
            <x v="7"/>
            <x v="8"/>
            <x v="9"/>
            <x v="10"/>
            <x v="11"/>
            <x v="13"/>
            <x v="14"/>
            <x v="15"/>
            <x v="17"/>
            <x v="19"/>
            <x v="23"/>
            <x v="24"/>
            <x v="25"/>
            <x v="33"/>
          </reference>
        </references>
      </pivotArea>
    </format>
    <format dxfId="185">
      <pivotArea outline="0" fieldPosition="0">
        <references count="1">
          <reference field="12" count="1" selected="0">
            <x v="2"/>
          </reference>
        </references>
      </pivotArea>
    </format>
    <format dxfId="186">
      <pivotArea type="topRight" dataOnly="0" labelOnly="1" outline="0" offset="B1" fieldPosition="0"/>
    </format>
    <format dxfId="187">
      <pivotArea dataOnly="0" labelOnly="1" outline="0" fieldPosition="0">
        <references count="1">
          <reference field="12" count="1">
            <x v="2"/>
          </reference>
        </references>
      </pivotArea>
    </format>
    <format dxfId="188">
      <pivotArea outline="0" collapsedLevelsAreSubtotals="1" fieldPosition="0"/>
    </format>
    <format dxfId="189">
      <pivotArea dataOnly="0" labelOnly="1" outline="0" fieldPosition="0">
        <references count="1">
          <reference field="12" count="3">
            <x v="0"/>
            <x v="2"/>
            <x v="8"/>
          </reference>
        </references>
      </pivotArea>
    </format>
    <format dxfId="190">
      <pivotArea outline="0" fieldPosition="0">
        <references count="2">
          <reference field="1" count="11" selected="0">
            <x v="3"/>
            <x v="4"/>
            <x v="5"/>
            <x v="7"/>
            <x v="9"/>
            <x v="11"/>
            <x v="13"/>
            <x v="14"/>
            <x v="15"/>
            <x v="16"/>
            <x v="17"/>
          </reference>
          <reference field="12" count="2" selected="0">
            <x v="1"/>
            <x v="2"/>
          </reference>
        </references>
      </pivotArea>
    </format>
    <format dxfId="191">
      <pivotArea type="origin" dataOnly="0" labelOnly="1" outline="0" fieldPosition="0"/>
    </format>
    <format dxfId="192">
      <pivotArea field="1" type="button" dataOnly="0" labelOnly="1" outline="0" axis="axisRow" fieldPosition="0"/>
    </format>
    <format dxfId="193">
      <pivotArea dataOnly="0" labelOnly="1" grandRow="1" outline="0" fieldPosition="0"/>
    </format>
    <format dxfId="194">
      <pivotArea type="all" dataOnly="0" outline="0" fieldPosition="0"/>
    </format>
    <format dxfId="195">
      <pivotArea field="12" type="button" dataOnly="0" labelOnly="1" outline="0" axis="axisCol" fieldPosition="0"/>
    </format>
    <format dxfId="196">
      <pivotArea type="topRight" dataOnly="0" labelOnly="1" outline="0" fieldPosition="0"/>
    </format>
    <format dxfId="197">
      <pivotArea dataOnly="0" labelOnly="1" outline="0" fieldPosition="0">
        <references count="1">
          <reference field="1" count="12">
            <x v="3"/>
            <x v="4"/>
            <x v="5"/>
            <x v="6"/>
            <x v="7"/>
            <x v="8"/>
            <x v="9"/>
            <x v="10"/>
            <x v="11"/>
            <x v="13"/>
            <x v="14"/>
            <x v="15"/>
          </reference>
        </references>
      </pivotArea>
    </format>
    <format dxfId="198">
      <pivotArea dataOnly="0" labelOnly="1" outline="0" fieldPosition="0">
        <references count="1">
          <reference field="12" count="2">
            <x v="2"/>
            <x v="8"/>
          </reference>
        </references>
      </pivotArea>
    </format>
    <format dxfId="199">
      <pivotArea outline="0" fieldPosition="0">
        <references count="1">
          <reference field="12" count="1" selected="0">
            <x v="8"/>
          </reference>
        </references>
      </pivotArea>
    </format>
    <format dxfId="200">
      <pivotArea dataOnly="0" labelOnly="1" outline="0" fieldPosition="0">
        <references count="1">
          <reference field="12" count="1">
            <x v="4"/>
          </reference>
        </references>
      </pivotArea>
    </format>
    <format dxfId="201">
      <pivotArea dataOnly="0" labelOnly="1" outline="0" fieldPosition="0">
        <references count="1">
          <reference field="12" count="1">
            <x v="9"/>
          </reference>
        </references>
      </pivotArea>
    </format>
    <format dxfId="202">
      <pivotArea outline="0" fieldPosition="0">
        <references count="2">
          <reference field="1" count="20" selected="0">
            <x v="3"/>
            <x v="4"/>
            <x v="5"/>
            <x v="6"/>
            <x v="7"/>
            <x v="9"/>
            <x v="11"/>
            <x v="12"/>
            <x v="13"/>
            <x v="14"/>
            <x v="15"/>
            <x v="17"/>
            <x v="19"/>
            <x v="21"/>
            <x v="23"/>
            <x v="25"/>
            <x v="27"/>
            <x v="29"/>
            <x v="31"/>
            <x v="33"/>
          </reference>
          <reference field="12" count="1" selected="0">
            <x v="8"/>
          </reference>
        </references>
      </pivotArea>
    </format>
    <format dxfId="203">
      <pivotArea outline="0" fieldPosition="0">
        <references count="1">
          <reference field="12" count="1" selected="0">
            <x v="8"/>
          </reference>
        </references>
      </pivotArea>
    </format>
    <format dxfId="204">
      <pivotArea type="topRight" dataOnly="0" labelOnly="1" outline="0" offset="A1" fieldPosition="0"/>
    </format>
    <format dxfId="205">
      <pivotArea dataOnly="0" labelOnly="1" outline="0" fieldPosition="0">
        <references count="1">
          <reference field="12" count="1">
            <x v="8"/>
          </reference>
        </references>
      </pivotArea>
    </format>
    <format dxfId="206">
      <pivotArea outline="0" fieldPosition="0">
        <references count="2">
          <reference field="1" count="13" selected="0">
            <x v="3"/>
            <x v="4"/>
            <x v="5"/>
            <x v="6"/>
            <x v="7"/>
            <x v="9"/>
            <x v="11"/>
            <x v="12"/>
            <x v="13"/>
            <x v="14"/>
            <x v="15"/>
            <x v="16"/>
            <x v="17"/>
          </reference>
          <reference field="12" count="1" selected="0">
            <x v="9"/>
          </reference>
        </references>
      </pivotArea>
    </format>
    <format dxfId="207">
      <pivotArea outline="0" fieldPosition="0">
        <references count="1">
          <reference field="12" count="1" selected="0">
            <x v="0"/>
          </reference>
        </references>
      </pivotArea>
    </format>
    <format dxfId="208">
      <pivotArea field="12" type="button" dataOnly="0" labelOnly="1" outline="0" axis="axisCol" fieldPosition="0"/>
    </format>
    <format dxfId="209">
      <pivotArea dataOnly="0" labelOnly="1" outline="0" fieldPosition="0">
        <references count="1">
          <reference field="12" count="1">
            <x v="0"/>
          </reference>
        </references>
      </pivotArea>
    </format>
    <format dxfId="210">
      <pivotArea type="all" dataOnly="0" outline="0" fieldPosition="0"/>
    </format>
    <format dxfId="211">
      <pivotArea type="topRight" dataOnly="0" labelOnly="1" outline="0" fieldPosition="0"/>
    </format>
    <format dxfId="212">
      <pivotArea dataOnly="0" labelOnly="1" outline="0" fieldPosition="0">
        <references count="1">
          <reference field="1" count="14">
            <x v="5"/>
            <x v="6"/>
            <x v="7"/>
            <x v="8"/>
            <x v="9"/>
            <x v="10"/>
            <x v="11"/>
            <x v="13"/>
            <x v="14"/>
            <x v="15"/>
            <x v="16"/>
            <x v="17"/>
            <x v="19"/>
            <x v="29"/>
          </reference>
        </references>
      </pivotArea>
    </format>
    <format dxfId="213">
      <pivotArea dataOnly="0" labelOnly="1" outline="0" fieldPosition="0">
        <references count="1">
          <reference field="12" count="0"/>
        </references>
      </pivotArea>
    </format>
    <format dxfId="214">
      <pivotArea outline="0" fieldPosition="0">
        <references count="1">
          <reference field="1" count="20" selected="0">
            <x v="3"/>
            <x v="4"/>
            <x v="5"/>
            <x v="6"/>
            <x v="7"/>
            <x v="9"/>
            <x v="11"/>
            <x v="13"/>
            <x v="14"/>
            <x v="15"/>
            <x v="16"/>
            <x v="17"/>
            <x v="21"/>
            <x v="23"/>
            <x v="25"/>
            <x v="27"/>
            <x v="29"/>
            <x v="31"/>
            <x v="37"/>
            <x v="39"/>
          </reference>
        </references>
      </pivotArea>
    </format>
    <format dxfId="215">
      <pivotArea outline="0" fieldPosition="0">
        <references count="1">
          <reference field="1" count="17" selected="0">
            <x v="3"/>
            <x v="4"/>
            <x v="5"/>
            <x v="6"/>
            <x v="7"/>
            <x v="9"/>
            <x v="11"/>
            <x v="12"/>
            <x v="13"/>
            <x v="14"/>
            <x v="15"/>
            <x v="17"/>
            <x v="19"/>
            <x v="23"/>
            <x v="25"/>
            <x v="29"/>
            <x v="31"/>
          </reference>
        </references>
      </pivotArea>
    </format>
    <format dxfId="216">
      <pivotArea type="topRight" dataOnly="0" labelOnly="1" outline="0" fieldPosition="0"/>
    </format>
    <format dxfId="217">
      <pivotArea outline="0" fieldPosition="0">
        <references count="1">
          <reference field="12" count="1" selected="0">
            <x v="8"/>
          </reference>
        </references>
      </pivotArea>
    </format>
    <format dxfId="218">
      <pivotArea outline="0" fieldPosition="0">
        <references count="1">
          <reference field="1" count="15" selected="0">
            <x v="3"/>
            <x v="4"/>
            <x v="5"/>
            <x v="7"/>
            <x v="9"/>
            <x v="11"/>
            <x v="13"/>
            <x v="15"/>
            <x v="16"/>
            <x v="17"/>
            <x v="21"/>
            <x v="23"/>
            <x v="25"/>
            <x v="27"/>
            <x v="29"/>
          </reference>
        </references>
      </pivotArea>
    </format>
    <format dxfId="219">
      <pivotArea outline="0" fieldPosition="0">
        <references count="1">
          <reference field="1" count="15" selected="0">
            <x v="3"/>
            <x v="4"/>
            <x v="5"/>
            <x v="7"/>
            <x v="9"/>
            <x v="11"/>
            <x v="13"/>
            <x v="15"/>
            <x v="16"/>
            <x v="17"/>
            <x v="21"/>
            <x v="23"/>
            <x v="25"/>
            <x v="27"/>
            <x v="29"/>
          </reference>
        </references>
      </pivotArea>
    </format>
    <format dxfId="220">
      <pivotArea outline="0" fieldPosition="0">
        <references count="2">
          <reference field="1" count="12" selected="0">
            <x v="3"/>
            <x v="4"/>
            <x v="5"/>
            <x v="6"/>
            <x v="7"/>
            <x v="8"/>
            <x v="9"/>
            <x v="11"/>
            <x v="13"/>
            <x v="14"/>
            <x v="15"/>
            <x v="17"/>
          </reference>
          <reference field="12" count="1" selected="0">
            <x v="8"/>
          </reference>
        </references>
      </pivotArea>
    </format>
    <format dxfId="221">
      <pivotArea outline="0" fieldPosition="0">
        <references count="2">
          <reference field="1" count="12" selected="0">
            <x v="3"/>
            <x v="4"/>
            <x v="5"/>
            <x v="6"/>
            <x v="7"/>
            <x v="8"/>
            <x v="9"/>
            <x v="11"/>
            <x v="13"/>
            <x v="14"/>
            <x v="15"/>
            <x v="17"/>
          </reference>
          <reference field="12" count="1" selected="0">
            <x v="8"/>
          </reference>
        </references>
      </pivotArea>
    </format>
    <format dxfId="222">
      <pivotArea outline="0" fieldPosition="0">
        <references count="2">
          <reference field="1" count="1" selected="0">
            <x v="1"/>
          </reference>
          <reference field="12" count="1" selected="0">
            <x v="9"/>
          </reference>
        </references>
      </pivotArea>
    </format>
    <format dxfId="223">
      <pivotArea outline="0" fieldPosition="0">
        <references count="2">
          <reference field="1" count="1" selected="0">
            <x v="2"/>
          </reference>
          <reference field="12" count="1" selected="0">
            <x v="0"/>
          </reference>
        </references>
      </pivotArea>
    </format>
    <format dxfId="224">
      <pivotArea outline="0" fieldPosition="0">
        <references count="1">
          <reference field="1" count="18" selected="0">
            <x v="1"/>
            <x v="2"/>
            <x v="3"/>
            <x v="4"/>
            <x v="5"/>
            <x v="6"/>
            <x v="7"/>
            <x v="9"/>
            <x v="11"/>
            <x v="13"/>
            <x v="15"/>
            <x v="17"/>
            <x v="19"/>
            <x v="21"/>
            <x v="22"/>
            <x v="23"/>
            <x v="35"/>
            <x v="36"/>
          </reference>
        </references>
      </pivotArea>
    </format>
    <format dxfId="225">
      <pivotArea outline="0" fieldPosition="0">
        <references count="1">
          <reference field="1" count="19" selected="0">
            <x v="1"/>
            <x v="2"/>
            <x v="3"/>
            <x v="4"/>
            <x v="5"/>
            <x v="6"/>
            <x v="7"/>
            <x v="9"/>
            <x v="11"/>
            <x v="13"/>
            <x v="14"/>
            <x v="15"/>
            <x v="16"/>
            <x v="17"/>
            <x v="18"/>
            <x v="19"/>
            <x v="21"/>
            <x v="31"/>
            <x v="33"/>
          </reference>
        </references>
      </pivotArea>
    </format>
    <format dxfId="226">
      <pivotArea dataOnly="0" labelOnly="1" outline="0" fieldPosition="0">
        <references count="1">
          <reference field="12" count="0"/>
        </references>
      </pivotArea>
    </format>
    <format dxfId="227">
      <pivotArea outline="0" fieldPosition="0">
        <references count="2">
          <reference field="1" count="1" selected="0">
            <x v="11"/>
          </reference>
          <reference field="12" count="1" selected="0">
            <x v="15"/>
          </reference>
        </references>
      </pivotArea>
    </format>
    <format dxfId="228">
      <pivotArea outline="0" fieldPosition="0">
        <references count="2">
          <reference field="1" count="1" selected="0">
            <x v="11"/>
          </reference>
          <reference field="12" count="1" selected="0">
            <x v="15"/>
          </reference>
        </references>
      </pivotArea>
    </format>
    <format dxfId="229">
      <pivotArea outline="0" fieldPosition="0">
        <references count="2">
          <reference field="1" count="5" selected="0">
            <x v="15"/>
            <x v="16"/>
            <x v="19"/>
            <x v="21"/>
            <x v="23"/>
          </reference>
          <reference field="12" count="1" selected="0">
            <x v="0"/>
          </reference>
        </references>
      </pivotArea>
    </format>
    <format dxfId="230">
      <pivotArea outline="0" fieldPosition="0">
        <references count="1">
          <reference field="1" count="15" selected="0">
            <x v="1"/>
            <x v="2"/>
            <x v="3"/>
            <x v="4"/>
            <x v="5"/>
            <x v="6"/>
            <x v="7"/>
            <x v="9"/>
            <x v="11"/>
            <x v="13"/>
            <x v="15"/>
            <x v="17"/>
            <x v="19"/>
            <x v="21"/>
            <x v="23"/>
          </reference>
        </references>
      </pivotArea>
    </format>
    <format dxfId="231">
      <pivotArea outline="0" fieldPosition="0">
        <references count="1">
          <reference field="1" count="15" selected="0">
            <x v="1"/>
            <x v="2"/>
            <x v="3"/>
            <x v="4"/>
            <x v="5"/>
            <x v="6"/>
            <x v="7"/>
            <x v="9"/>
            <x v="11"/>
            <x v="13"/>
            <x v="15"/>
            <x v="17"/>
            <x v="19"/>
            <x v="21"/>
            <x v="23"/>
          </reference>
        </references>
      </pivotArea>
    </format>
    <format dxfId="232">
      <pivotArea outline="0" fieldPosition="0">
        <references count="2">
          <reference field="1" count="14" selected="0">
            <x v="3"/>
            <x v="4"/>
            <x v="5"/>
            <x v="6"/>
            <x v="7"/>
            <x v="9"/>
            <x v="11"/>
            <x v="13"/>
            <x v="17"/>
            <x v="19"/>
            <x v="21"/>
            <x v="23"/>
            <x v="25"/>
            <x v="27"/>
          </reference>
          <reference field="12" count="1" selected="0">
            <x v="8"/>
          </reference>
        </references>
      </pivotArea>
    </format>
    <format dxfId="233">
      <pivotArea outline="0" fieldPosition="0">
        <references count="2">
          <reference field="1" count="7" selected="0">
            <x v="3"/>
            <x v="4"/>
            <x v="5"/>
            <x v="7"/>
            <x v="11"/>
            <x v="13"/>
            <x v="15"/>
          </reference>
          <reference field="12" count="1" selected="0">
            <x v="8"/>
          </reference>
        </references>
      </pivotArea>
    </format>
    <format dxfId="234">
      <pivotArea outline="0" fieldPosition="0">
        <references count="1">
          <reference field="1" count="16" selected="0">
            <x v="3"/>
            <x v="4"/>
            <x v="5"/>
            <x v="6"/>
            <x v="7"/>
            <x v="8"/>
            <x v="9"/>
            <x v="11"/>
            <x v="13"/>
            <x v="15"/>
            <x v="17"/>
            <x v="19"/>
            <x v="23"/>
            <x v="27"/>
            <x v="29"/>
            <x v="33"/>
          </reference>
        </references>
      </pivotArea>
    </format>
    <format dxfId="235">
      <pivotArea outline="0" fieldPosition="0">
        <references count="1">
          <reference field="1" count="23" selected="0">
            <x v="1"/>
            <x v="2"/>
            <x v="3"/>
            <x v="4"/>
            <x v="5"/>
            <x v="6"/>
            <x v="7"/>
            <x v="9"/>
            <x v="11"/>
            <x v="13"/>
            <x v="14"/>
            <x v="15"/>
            <x v="16"/>
            <x v="17"/>
            <x v="18"/>
            <x v="19"/>
            <x v="21"/>
            <x v="23"/>
            <x v="27"/>
            <x v="29"/>
            <x v="31"/>
            <x v="33"/>
            <x v="39"/>
          </reference>
        </references>
      </pivotArea>
    </format>
    <format dxfId="236">
      <pivotArea outline="0" fieldPosition="0">
        <references count="1">
          <reference field="1" count="15" selected="0">
            <x v="3"/>
            <x v="4"/>
            <x v="5"/>
            <x v="6"/>
            <x v="7"/>
            <x v="9"/>
            <x v="10"/>
            <x v="11"/>
            <x v="12"/>
            <x v="13"/>
            <x v="15"/>
            <x v="17"/>
            <x v="19"/>
            <x v="33"/>
            <x v="39"/>
          </reference>
        </references>
      </pivotArea>
    </format>
    <format dxfId="237">
      <pivotArea outline="0" fieldPosition="0">
        <references count="2">
          <reference field="1" count="1" selected="0">
            <x v="4"/>
          </reference>
          <reference field="12" count="1" selected="0">
            <x v="0"/>
          </reference>
        </references>
      </pivotArea>
    </format>
    <format dxfId="238">
      <pivotArea type="all" dataOnly="0" outline="0" fieldPosition="0"/>
    </format>
    <format dxfId="239">
      <pivotArea type="origin" dataOnly="0" labelOnly="1" outline="0" fieldPosition="0"/>
    </format>
    <format dxfId="240">
      <pivotArea field="12" type="button" dataOnly="0" labelOnly="1" outline="0" axis="axisCol" fieldPosition="0"/>
    </format>
    <format dxfId="241">
      <pivotArea type="topRight" dataOnly="0" labelOnly="1" outline="0" fieldPosition="0"/>
    </format>
    <format dxfId="242">
      <pivotArea field="1" type="button" dataOnly="0" labelOnly="1" outline="0" axis="axisRow" fieldPosition="0"/>
    </format>
    <format dxfId="243">
      <pivotArea dataOnly="0" labelOnly="1" grandRow="1" outline="0" fieldPosition="0"/>
    </format>
    <format dxfId="244">
      <pivotArea dataOnly="0" labelOnly="1" outline="0" fieldPosition="0">
        <references count="1">
          <reference field="12" count="0"/>
        </references>
      </pivotArea>
    </format>
    <format dxfId="245">
      <pivotArea outline="0" fieldPosition="0">
        <references count="2">
          <reference field="1" count="10" selected="0">
            <x v="3"/>
            <x v="4"/>
            <x v="5"/>
            <x v="7"/>
            <x v="8"/>
            <x v="9"/>
            <x v="11"/>
            <x v="13"/>
            <x v="15"/>
            <x v="17"/>
          </reference>
          <reference field="12" count="1" selected="0">
            <x v="8"/>
          </reference>
        </references>
      </pivotArea>
    </format>
    <format dxfId="246">
      <pivotArea outline="0" fieldPosition="0">
        <references count="2">
          <reference field="1" count="1" selected="0">
            <x v="9"/>
          </reference>
          <reference field="12" count="1" selected="0">
            <x v="9"/>
          </reference>
        </references>
      </pivotArea>
    </format>
    <format dxfId="247">
      <pivotArea outline="0" fieldPosition="0">
        <references count="1">
          <reference field="1" count="0" selected="0"/>
        </references>
      </pivotArea>
    </format>
    <format dxfId="248">
      <pivotArea outline="0" fieldPosition="0">
        <references count="1">
          <reference field="1" count="0" selected="0"/>
        </references>
      </pivotArea>
    </format>
    <format dxfId="249">
      <pivotArea outline="0" fieldPosition="0">
        <references count="2">
          <reference field="1" count="1" selected="0">
            <x v="24"/>
          </reference>
          <reference field="12" count="1" selected="0">
            <x v="8"/>
          </reference>
        </references>
      </pivotArea>
    </format>
    <format dxfId="250">
      <pivotArea outline="0" fieldPosition="0">
        <references count="2">
          <reference field="1" count="1" selected="0">
            <x v="24"/>
          </reference>
          <reference field="12" count="1" selected="0">
            <x v="8"/>
          </reference>
        </references>
      </pivotArea>
    </format>
    <format dxfId="251">
      <pivotArea outline="0" fieldPosition="0">
        <references count="2">
          <reference field="1" count="11" selected="0">
            <x v="3"/>
            <x v="4"/>
            <x v="5"/>
            <x v="7"/>
            <x v="8"/>
            <x v="9"/>
            <x v="11"/>
            <x v="12"/>
            <x v="13"/>
            <x v="15"/>
            <x v="17"/>
          </reference>
          <reference field="12" count="1" selected="0">
            <x v="8"/>
          </reference>
        </references>
      </pivotArea>
    </format>
    <format dxfId="252">
      <pivotArea outline="0" fieldPosition="0">
        <references count="2">
          <reference field="1" count="12" selected="0">
            <x v="3"/>
            <x v="4"/>
            <x v="5"/>
            <x v="6"/>
            <x v="7"/>
            <x v="8"/>
            <x v="9"/>
            <x v="11"/>
            <x v="12"/>
            <x v="19"/>
            <x v="21"/>
            <x v="33"/>
          </reference>
          <reference field="12" count="3" selected="0">
            <x v="8"/>
            <x v="9"/>
            <x v="23"/>
          </reference>
        </references>
      </pivotArea>
    </format>
    <format dxfId="253">
      <pivotArea outline="0" fieldPosition="0">
        <references count="2">
          <reference field="1" count="12" selected="0">
            <x v="3"/>
            <x v="4"/>
            <x v="5"/>
            <x v="6"/>
            <x v="7"/>
            <x v="8"/>
            <x v="9"/>
            <x v="11"/>
            <x v="12"/>
            <x v="19"/>
            <x v="21"/>
            <x v="33"/>
          </reference>
          <reference field="12" count="3" selected="0">
            <x v="8"/>
            <x v="9"/>
            <x v="23"/>
          </reference>
        </references>
      </pivotArea>
    </format>
    <format dxfId="254">
      <pivotArea outline="0" fieldPosition="0">
        <references count="2">
          <reference field="1" count="19" selected="0">
            <x v="3"/>
            <x v="4"/>
            <x v="5"/>
            <x v="6"/>
            <x v="7"/>
            <x v="8"/>
            <x v="9"/>
            <x v="11"/>
            <x v="13"/>
            <x v="15"/>
            <x v="17"/>
            <x v="19"/>
            <x v="20"/>
            <x v="21"/>
            <x v="23"/>
            <x v="25"/>
            <x v="27"/>
            <x v="29"/>
            <x v="31"/>
          </reference>
          <reference field="12" count="2" selected="0">
            <x v="0"/>
            <x v="8"/>
          </reference>
        </references>
      </pivotArea>
    </format>
    <format dxfId="255">
      <pivotArea outline="0" fieldPosition="0">
        <references count="2">
          <reference field="1" count="19" selected="0">
            <x v="3"/>
            <x v="4"/>
            <x v="5"/>
            <x v="6"/>
            <x v="7"/>
            <x v="8"/>
            <x v="9"/>
            <x v="11"/>
            <x v="13"/>
            <x v="15"/>
            <x v="17"/>
            <x v="19"/>
            <x v="20"/>
            <x v="21"/>
            <x v="23"/>
            <x v="25"/>
            <x v="27"/>
            <x v="29"/>
            <x v="31"/>
          </reference>
          <reference field="12" count="2" selected="0">
            <x v="0"/>
            <x v="8"/>
          </reference>
        </references>
      </pivotArea>
    </format>
    <format dxfId="256">
      <pivotArea outline="0" fieldPosition="0">
        <references count="2">
          <reference field="1" count="19" selected="0">
            <x v="3"/>
            <x v="5"/>
            <x v="6"/>
            <x v="7"/>
            <x v="8"/>
            <x v="9"/>
            <x v="11"/>
            <x v="13"/>
            <x v="14"/>
            <x v="15"/>
            <x v="17"/>
            <x v="19"/>
            <x v="21"/>
            <x v="23"/>
            <x v="25"/>
            <x v="27"/>
            <x v="32"/>
            <x v="35"/>
            <x v="37"/>
          </reference>
          <reference field="12" count="1" selected="0">
            <x v="8"/>
          </reference>
        </references>
      </pivotArea>
    </format>
    <format dxfId="257">
      <pivotArea dataOnly="0" labelOnly="1" outline="0" fieldPosition="0">
        <references count="1">
          <reference field="12" count="3">
            <x v="0"/>
            <x v="8"/>
            <x v="9"/>
          </reference>
        </references>
      </pivotArea>
    </format>
    <format dxfId="258">
      <pivotArea outline="0" fieldPosition="0">
        <references count="1">
          <reference field="1" count="0" selected="0"/>
        </references>
      </pivotArea>
    </format>
    <format dxfId="259">
      <pivotArea dataOnly="0" labelOnly="1" outline="0" fieldPosition="0">
        <references count="1">
          <reference field="1" count="0"/>
        </references>
      </pivotArea>
    </format>
    <format dxfId="260">
      <pivotArea outline="0" fieldPosition="0">
        <references count="1">
          <reference field="1" count="0" selected="0"/>
        </references>
      </pivotArea>
    </format>
    <format dxfId="261">
      <pivotArea dataOnly="0" labelOnly="1" outline="0" fieldPosition="0">
        <references count="1">
          <reference field="1" count="0"/>
        </references>
      </pivotArea>
    </format>
    <format dxfId="262">
      <pivotArea outline="0" fieldPosition="0">
        <references count="1">
          <reference field="1" count="15" selected="0">
            <x v="3"/>
            <x v="4"/>
            <x v="5"/>
            <x v="6"/>
            <x v="7"/>
            <x v="9"/>
            <x v="11"/>
            <x v="13"/>
            <x v="15"/>
            <x v="17"/>
            <x v="21"/>
            <x v="23"/>
            <x v="25"/>
            <x v="26"/>
            <x v="27"/>
          </reference>
        </references>
      </pivotArea>
    </format>
    <format dxfId="263">
      <pivotArea outline="0" fieldPosition="0">
        <references count="1">
          <reference field="1" count="15" selected="0">
            <x v="3"/>
            <x v="4"/>
            <x v="5"/>
            <x v="6"/>
            <x v="7"/>
            <x v="9"/>
            <x v="11"/>
            <x v="13"/>
            <x v="15"/>
            <x v="17"/>
            <x v="21"/>
            <x v="23"/>
            <x v="25"/>
            <x v="26"/>
            <x v="27"/>
          </reference>
        </references>
      </pivotArea>
    </format>
    <format dxfId="264">
      <pivotArea outline="0" fieldPosition="0">
        <references count="1">
          <reference field="1" count="17" selected="0">
            <x v="3"/>
            <x v="4"/>
            <x v="5"/>
            <x v="6"/>
            <x v="7"/>
            <x v="9"/>
            <x v="11"/>
            <x v="13"/>
            <x v="17"/>
            <x v="19"/>
            <x v="23"/>
            <x v="25"/>
            <x v="26"/>
            <x v="27"/>
            <x v="28"/>
            <x v="29"/>
            <x v="30"/>
          </reference>
        </references>
      </pivotArea>
    </format>
    <format dxfId="265">
      <pivotArea outline="0" fieldPosition="0">
        <references count="2">
          <reference field="1" count="6" selected="0">
            <x v="23"/>
            <x v="24"/>
            <x v="25"/>
            <x v="26"/>
            <x v="27"/>
            <x v="28"/>
          </reference>
          <reference field="12" count="1" selected="0">
            <x v="0"/>
          </reference>
        </references>
      </pivotArea>
    </format>
    <format dxfId="266">
      <pivotArea outline="0" fieldPosition="0">
        <references count="2">
          <reference field="1" count="6" selected="0">
            <x v="23"/>
            <x v="24"/>
            <x v="25"/>
            <x v="26"/>
            <x v="27"/>
            <x v="28"/>
          </reference>
          <reference field="12" count="1" selected="0">
            <x v="0"/>
          </reference>
        </references>
      </pivotArea>
    </format>
    <format dxfId="267">
      <pivotArea outline="0" fieldPosition="0">
        <references count="2">
          <reference field="1" count="6" selected="0">
            <x v="19"/>
            <x v="21"/>
            <x v="22"/>
            <x v="23"/>
            <x v="24"/>
            <x v="25"/>
          </reference>
          <reference field="12" count="1" selected="0">
            <x v="0"/>
          </reference>
        </references>
      </pivotArea>
    </format>
    <format dxfId="268">
      <pivotArea outline="0" collapsedLevelsAreSubtotals="1" fieldPosition="0"/>
    </format>
    <format dxfId="269">
      <pivotArea outline="0" collapsedLevelsAreSubtotals="1" fieldPosition="0"/>
    </format>
    <format dxfId="270">
      <pivotArea outline="0" fieldPosition="0">
        <references count="1">
          <reference field="1" count="16" selected="0">
            <x v="3"/>
            <x v="4"/>
            <x v="5"/>
            <x v="6"/>
            <x v="7"/>
            <x v="8"/>
            <x v="9"/>
            <x v="11"/>
            <x v="12"/>
            <x v="15"/>
            <x v="19"/>
            <x v="21"/>
            <x v="25"/>
            <x v="27"/>
            <x v="31"/>
            <x v="39"/>
          </reference>
        </references>
      </pivotArea>
    </format>
    <format dxfId="271">
      <pivotArea outline="0" fieldPosition="0">
        <references count="1">
          <reference field="1" count="16" selected="0">
            <x v="3"/>
            <x v="4"/>
            <x v="5"/>
            <x v="6"/>
            <x v="7"/>
            <x v="8"/>
            <x v="9"/>
            <x v="11"/>
            <x v="12"/>
            <x v="15"/>
            <x v="19"/>
            <x v="21"/>
            <x v="25"/>
            <x v="27"/>
            <x v="31"/>
            <x v="39"/>
          </reference>
        </references>
      </pivotArea>
    </format>
    <format dxfId="272">
      <pivotArea outline="0" fieldPosition="0">
        <references count="2">
          <reference field="1" count="12" selected="0">
            <x v="3"/>
            <x v="4"/>
            <x v="5"/>
            <x v="6"/>
            <x v="7"/>
            <x v="9"/>
            <x v="11"/>
            <x v="13"/>
            <x v="15"/>
            <x v="17"/>
            <x v="19"/>
            <x v="39"/>
          </reference>
          <reference field="12" count="1" selected="0">
            <x v="8"/>
          </reference>
        </references>
      </pivotArea>
    </format>
    <format dxfId="273">
      <pivotArea outline="0" fieldPosition="0">
        <references count="2">
          <reference field="1" count="12" selected="0">
            <x v="3"/>
            <x v="4"/>
            <x v="5"/>
            <x v="6"/>
            <x v="7"/>
            <x v="9"/>
            <x v="11"/>
            <x v="13"/>
            <x v="15"/>
            <x v="17"/>
            <x v="19"/>
            <x v="39"/>
          </reference>
          <reference field="12" count="1" selected="0">
            <x v="8"/>
          </reference>
        </references>
      </pivotArea>
    </format>
    <format dxfId="274">
      <pivotArea outline="0" fieldPosition="0">
        <references count="1">
          <reference field="1" count="15" selected="0">
            <x v="3"/>
            <x v="4"/>
            <x v="5"/>
            <x v="6"/>
            <x v="7"/>
            <x v="9"/>
            <x v="11"/>
            <x v="12"/>
            <x v="13"/>
            <x v="15"/>
            <x v="16"/>
            <x v="17"/>
            <x v="19"/>
            <x v="21"/>
            <x v="31"/>
          </reference>
        </references>
      </pivotArea>
    </format>
    <format dxfId="275">
      <pivotArea outline="0" fieldPosition="0">
        <references count="2">
          <reference field="1" count="1" selected="0">
            <x v="32"/>
          </reference>
          <reference field="12" count="1" selected="0">
            <x v="9"/>
          </reference>
        </references>
      </pivotArea>
    </format>
    <format dxfId="276">
      <pivotArea outline="0" fieldPosition="0">
        <references count="1">
          <reference field="1" count="23" selected="0">
            <x v="1"/>
            <x v="3"/>
            <x v="4"/>
            <x v="5"/>
            <x v="6"/>
            <x v="7"/>
            <x v="8"/>
            <x v="9"/>
            <x v="11"/>
            <x v="13"/>
            <x v="14"/>
            <x v="15"/>
            <x v="16"/>
            <x v="17"/>
            <x v="18"/>
            <x v="19"/>
            <x v="20"/>
            <x v="21"/>
            <x v="22"/>
            <x v="23"/>
            <x v="27"/>
            <x v="29"/>
            <x v="31"/>
          </reference>
        </references>
      </pivotArea>
    </format>
    <format dxfId="277">
      <pivotArea outline="0" fieldPosition="0">
        <references count="1">
          <reference field="1" count="23" selected="0">
            <x v="1"/>
            <x v="3"/>
            <x v="4"/>
            <x v="5"/>
            <x v="6"/>
            <x v="7"/>
            <x v="8"/>
            <x v="9"/>
            <x v="11"/>
            <x v="13"/>
            <x v="14"/>
            <x v="15"/>
            <x v="16"/>
            <x v="17"/>
            <x v="18"/>
            <x v="19"/>
            <x v="20"/>
            <x v="21"/>
            <x v="22"/>
            <x v="23"/>
            <x v="27"/>
            <x v="29"/>
            <x v="31"/>
          </reference>
        </references>
      </pivotArea>
    </format>
    <format dxfId="278">
      <pivotArea outline="0" fieldPosition="0">
        <references count="2">
          <reference field="1" count="1" selected="0">
            <x v="16"/>
          </reference>
          <reference field="12" count="1" selected="0">
            <x v="0"/>
          </reference>
        </references>
      </pivotArea>
    </format>
    <format dxfId="279">
      <pivotArea outline="0" fieldPosition="0">
        <references count="2">
          <reference field="1" count="1" selected="0">
            <x v="16"/>
          </reference>
          <reference field="12" count="1" selected="0">
            <x v="0"/>
          </reference>
        </references>
      </pivotArea>
    </format>
    <format dxfId="280">
      <pivotArea outline="0" fieldPosition="0">
        <references count="1">
          <reference field="1" count="15" selected="0">
            <x v="3"/>
            <x v="4"/>
            <x v="5"/>
            <x v="6"/>
            <x v="7"/>
            <x v="9"/>
            <x v="11"/>
            <x v="13"/>
            <x v="15"/>
            <x v="17"/>
            <x v="19"/>
            <x v="21"/>
            <x v="25"/>
            <x v="29"/>
            <x v="31"/>
          </reference>
        </references>
      </pivotArea>
    </format>
    <format dxfId="281">
      <pivotArea outline="0" fieldPosition="0">
        <references count="1">
          <reference field="1" count="13" selected="0">
            <x v="3"/>
            <x v="4"/>
            <x v="5"/>
            <x v="6"/>
            <x v="7"/>
            <x v="9"/>
            <x v="11"/>
            <x v="12"/>
            <x v="13"/>
            <x v="15"/>
            <x v="17"/>
            <x v="19"/>
            <x v="21"/>
          </reference>
        </references>
      </pivotArea>
    </format>
    <format dxfId="282">
      <pivotArea outline="0" fieldPosition="0">
        <references count="1">
          <reference field="1" count="13" selected="0">
            <x v="3"/>
            <x v="4"/>
            <x v="5"/>
            <x v="6"/>
            <x v="7"/>
            <x v="9"/>
            <x v="11"/>
            <x v="12"/>
            <x v="13"/>
            <x v="15"/>
            <x v="17"/>
            <x v="19"/>
            <x v="21"/>
          </reference>
        </references>
      </pivotArea>
    </format>
    <format dxfId="283">
      <pivotArea outline="0" fieldPosition="0">
        <references count="2">
          <reference field="1" count="1" selected="0">
            <x v="41"/>
          </reference>
          <reference field="12" count="1" selected="0">
            <x v="8"/>
          </reference>
        </references>
      </pivotArea>
    </format>
    <format dxfId="284">
      <pivotArea outline="0" fieldPosition="0">
        <references count="2">
          <reference field="1" count="14" selected="0">
            <x v="2"/>
            <x v="3"/>
            <x v="4"/>
            <x v="5"/>
            <x v="6"/>
            <x v="7"/>
            <x v="9"/>
            <x v="11"/>
            <x v="13"/>
            <x v="15"/>
            <x v="17"/>
            <x v="19"/>
            <x v="21"/>
            <x v="41"/>
          </reference>
          <reference field="12" count="1" selected="0">
            <x v="8"/>
          </reference>
        </references>
      </pivotArea>
    </format>
    <format dxfId="285">
      <pivotArea outline="0" fieldPosition="0">
        <references count="1">
          <reference field="1" count="15" selected="0">
            <x v="2"/>
            <x v="3"/>
            <x v="4"/>
            <x v="5"/>
            <x v="6"/>
            <x v="7"/>
            <x v="9"/>
            <x v="11"/>
            <x v="13"/>
            <x v="15"/>
            <x v="17"/>
            <x v="19"/>
            <x v="21"/>
            <x v="23"/>
            <x v="41"/>
          </reference>
        </references>
      </pivotArea>
    </format>
    <format dxfId="286">
      <pivotArea outline="0" fieldPosition="0">
        <references count="1">
          <reference field="1" count="19" selected="0">
            <x v="3"/>
            <x v="4"/>
            <x v="5"/>
            <x v="6"/>
            <x v="7"/>
            <x v="8"/>
            <x v="9"/>
            <x v="10"/>
            <x v="11"/>
            <x v="13"/>
            <x v="15"/>
            <x v="17"/>
            <x v="19"/>
            <x v="20"/>
            <x v="21"/>
            <x v="25"/>
            <x v="27"/>
            <x v="29"/>
            <x v="31"/>
          </reference>
        </references>
      </pivotArea>
    </format>
    <format dxfId="287">
      <pivotArea outline="0" fieldPosition="0">
        <references count="2">
          <reference field="1" count="3" selected="0">
            <x v="21"/>
            <x v="23"/>
            <x v="29"/>
          </reference>
          <reference field="12" count="2" selected="0">
            <x v="8"/>
            <x v="9"/>
          </reference>
        </references>
      </pivotArea>
    </format>
    <format dxfId="288">
      <pivotArea field="12" grandRow="1" outline="0" axis="axisCol" fieldPosition="0">
        <references count="1">
          <reference field="12" count="2" selected="0">
            <x v="8"/>
            <x v="9"/>
          </reference>
        </references>
      </pivotArea>
    </format>
    <format dxfId="289">
      <pivotArea outline="0" fieldPosition="0">
        <references count="2">
          <reference field="1" count="1" selected="0">
            <x v="30"/>
          </reference>
          <reference field="12" count="1" selected="0">
            <x v="9"/>
          </reference>
        </references>
      </pivotArea>
    </format>
    <format dxfId="290">
      <pivotArea outline="0" fieldPosition="0">
        <references count="2">
          <reference field="1" count="1" selected="0">
            <x v="27"/>
          </reference>
          <reference field="12" count="1" selected="0">
            <x v="8"/>
          </reference>
        </references>
      </pivotArea>
    </format>
    <format dxfId="291">
      <pivotArea outline="0" fieldPosition="0">
        <references count="2">
          <reference field="1" count="1" selected="0">
            <x v="12"/>
          </reference>
          <reference field="12" count="1" selected="0">
            <x v="8"/>
          </reference>
        </references>
      </pivotArea>
    </format>
    <format dxfId="292">
      <pivotArea outline="0" fieldPosition="0">
        <references count="2">
          <reference field="1" count="1" selected="0">
            <x v="14"/>
          </reference>
          <reference field="12" count="1" selected="0">
            <x v="8"/>
          </reference>
        </references>
      </pivotArea>
    </format>
    <format dxfId="293">
      <pivotArea outline="0" fieldPosition="0">
        <references count="2">
          <reference field="1" count="15" selected="0">
            <x v="5"/>
            <x v="6"/>
            <x v="7"/>
            <x v="8"/>
            <x v="9"/>
            <x v="10"/>
            <x v="11"/>
            <x v="13"/>
            <x v="15"/>
            <x v="17"/>
            <x v="19"/>
            <x v="21"/>
            <x v="23"/>
            <x v="27"/>
            <x v="31"/>
          </reference>
          <reference field="12" count="3" selected="0">
            <x v="0"/>
            <x v="8"/>
            <x v="9"/>
          </reference>
        </references>
      </pivotArea>
    </format>
    <format dxfId="294">
      <pivotArea outline="0" fieldPosition="0">
        <references count="2">
          <reference field="1" count="15" selected="0">
            <x v="5"/>
            <x v="6"/>
            <x v="7"/>
            <x v="8"/>
            <x v="9"/>
            <x v="10"/>
            <x v="11"/>
            <x v="13"/>
            <x v="15"/>
            <x v="17"/>
            <x v="19"/>
            <x v="21"/>
            <x v="23"/>
            <x v="27"/>
            <x v="31"/>
          </reference>
          <reference field="12" count="3" selected="0">
            <x v="0"/>
            <x v="8"/>
            <x v="9"/>
          </reference>
        </references>
      </pivotArea>
    </format>
    <format dxfId="295">
      <pivotArea outline="0" fieldPosition="0">
        <references count="2">
          <reference field="1" count="1" selected="0">
            <x v="31"/>
          </reference>
          <reference field="12" count="1" selected="0">
            <x v="49"/>
          </reference>
        </references>
      </pivotArea>
    </format>
    <format dxfId="296">
      <pivotArea outline="0" fieldPosition="0">
        <references count="2">
          <reference field="1" count="16" selected="0">
            <x v="3"/>
            <x v="4"/>
            <x v="5"/>
            <x v="6"/>
            <x v="7"/>
            <x v="9"/>
            <x v="10"/>
            <x v="11"/>
            <x v="13"/>
            <x v="15"/>
            <x v="17"/>
            <x v="19"/>
            <x v="21"/>
            <x v="23"/>
            <x v="25"/>
            <x v="27"/>
          </reference>
          <reference field="12" count="1" selected="0">
            <x v="8"/>
          </reference>
        </references>
      </pivotArea>
    </format>
    <format dxfId="297">
      <pivotArea outline="0" fieldPosition="0">
        <references count="2">
          <reference field="1" count="1" selected="0">
            <x v="9"/>
          </reference>
          <reference field="12" count="1" selected="0">
            <x v="8"/>
          </reference>
        </references>
      </pivotArea>
    </format>
    <format dxfId="298">
      <pivotArea outline="0" fieldPosition="0">
        <references count="1">
          <reference field="1" count="14" selected="0">
            <x v="3"/>
            <x v="4"/>
            <x v="5"/>
            <x v="7"/>
            <x v="9"/>
            <x v="11"/>
            <x v="13"/>
            <x v="15"/>
            <x v="16"/>
            <x v="17"/>
            <x v="19"/>
            <x v="23"/>
            <x v="25"/>
            <x v="27"/>
          </reference>
        </references>
      </pivotArea>
    </format>
    <format dxfId="299">
      <pivotArea outline="0" fieldPosition="0">
        <references count="2">
          <reference field="1" count="6" selected="0">
            <x v="13"/>
            <x v="15"/>
            <x v="16"/>
            <x v="17"/>
            <x v="19"/>
            <x v="20"/>
          </reference>
          <reference field="12" count="1" selected="0">
            <x v="0"/>
          </reference>
        </references>
      </pivotArea>
    </format>
    <format dxfId="300">
      <pivotArea type="all" dataOnly="0" outline="0" fieldPosition="0"/>
    </format>
    <format dxfId="301">
      <pivotArea outline="0" collapsedLevelsAreSubtotals="1" fieldPosition="0"/>
    </format>
    <format dxfId="302">
      <pivotArea type="origin" dataOnly="0" labelOnly="1" outline="0" fieldPosition="0"/>
    </format>
    <format dxfId="303">
      <pivotArea field="12" type="button" dataOnly="0" labelOnly="1" outline="0" axis="axisCol" fieldPosition="0"/>
    </format>
    <format dxfId="304">
      <pivotArea type="topRight" dataOnly="0" labelOnly="1" outline="0" fieldPosition="0"/>
    </format>
    <format dxfId="305">
      <pivotArea field="1" type="button" dataOnly="0" labelOnly="1" outline="0" axis="axisRow" fieldPosition="0"/>
    </format>
    <format dxfId="306">
      <pivotArea dataOnly="0" labelOnly="1" outline="0" fieldPosition="0">
        <references count="1">
          <reference field="1" count="19">
            <x v="3"/>
            <x v="4"/>
            <x v="5"/>
            <x v="6"/>
            <x v="7"/>
            <x v="9"/>
            <x v="11"/>
            <x v="12"/>
            <x v="13"/>
            <x v="15"/>
            <x v="16"/>
            <x v="17"/>
            <x v="19"/>
            <x v="21"/>
            <x v="23"/>
            <x v="25"/>
            <x v="27"/>
            <x v="31"/>
            <x v="39"/>
          </reference>
        </references>
      </pivotArea>
    </format>
    <format dxfId="307">
      <pivotArea dataOnly="0" labelOnly="1" grandRow="1" outline="0" fieldPosition="0"/>
    </format>
    <format dxfId="308">
      <pivotArea dataOnly="0" labelOnly="1" outline="0" fieldPosition="0">
        <references count="1">
          <reference field="12" count="3">
            <x v="0"/>
            <x v="8"/>
            <x v="9"/>
          </reference>
        </references>
      </pivotArea>
    </format>
    <format dxfId="309">
      <pivotArea outline="0" fieldPosition="0">
        <references count="2">
          <reference field="1" count="1" selected="0">
            <x v="21"/>
          </reference>
          <reference field="12" count="1" selected="0">
            <x v="9"/>
          </reference>
        </references>
      </pivotArea>
    </format>
    <format dxfId="310">
      <pivotArea outline="0" fieldPosition="0">
        <references count="2">
          <reference field="1" count="2" selected="0">
            <x v="29"/>
            <x v="30"/>
          </reference>
          <reference field="12" count="1" selected="0">
            <x v="9"/>
          </reference>
        </references>
      </pivotArea>
    </format>
    <format dxfId="311">
      <pivotArea outline="0" fieldPosition="0">
        <references count="2">
          <reference field="1" count="1" selected="0">
            <x v="21"/>
          </reference>
          <reference field="12" count="1" selected="0">
            <x v="9"/>
          </reference>
        </references>
      </pivotArea>
    </format>
    <format dxfId="312">
      <pivotArea outline="0" fieldPosition="0">
        <references count="2">
          <reference field="1" count="2" selected="0">
            <x v="29"/>
            <x v="30"/>
          </reference>
          <reference field="12" count="1" selected="0">
            <x v="9"/>
          </reference>
        </references>
      </pivotArea>
    </format>
    <format dxfId="313">
      <pivotArea outline="0" fieldPosition="0">
        <references count="2">
          <reference field="1" count="1" selected="0">
            <x v="19"/>
          </reference>
          <reference field="12" count="1" selected="0">
            <x v="9"/>
          </reference>
        </references>
      </pivotArea>
    </format>
    <format dxfId="314">
      <pivotArea outline="0" fieldPosition="0">
        <references count="2">
          <reference field="1" count="4" selected="0">
            <x v="7"/>
            <x v="9"/>
            <x v="11"/>
            <x v="12"/>
          </reference>
          <reference field="12" count="1" selected="0">
            <x v="9"/>
          </reference>
        </references>
      </pivotArea>
    </format>
    <format dxfId="315">
      <pivotArea outline="0" fieldPosition="0">
        <references count="2">
          <reference field="1" count="4" selected="0">
            <x v="7"/>
            <x v="9"/>
            <x v="11"/>
            <x v="12"/>
          </reference>
          <reference field="12" count="1" selected="0">
            <x v="9"/>
          </reference>
        </references>
      </pivotArea>
    </format>
    <format dxfId="316">
      <pivotArea outline="0" fieldPosition="0">
        <references count="2">
          <reference field="1" count="8" selected="0">
            <x v="29"/>
            <x v="30"/>
            <x v="31"/>
            <x v="32"/>
            <x v="33"/>
            <x v="34"/>
            <x v="35"/>
            <x v="36"/>
          </reference>
          <reference field="12" count="1" selected="0">
            <x v="8"/>
          </reference>
        </references>
      </pivotArea>
    </format>
    <format dxfId="317">
      <pivotArea outline="0" fieldPosition="0">
        <references count="2">
          <reference field="1" count="1" selected="0">
            <x v="14"/>
          </reference>
          <reference field="12" count="1" selected="0">
            <x v="8"/>
          </reference>
        </references>
      </pivotArea>
    </format>
    <format dxfId="318">
      <pivotArea outline="0" fieldPosition="0">
        <references count="2">
          <reference field="1" count="1" selected="0">
            <x v="3"/>
          </reference>
          <reference field="12" count="1" selected="0">
            <x v="8"/>
          </reference>
        </references>
      </pivotArea>
    </format>
    <format dxfId="319">
      <pivotArea outline="0" fieldPosition="0">
        <references count="2">
          <reference field="1" count="1" selected="0">
            <x v="6"/>
          </reference>
          <reference field="12" count="1" selected="0">
            <x v="8"/>
          </reference>
        </references>
      </pivotArea>
    </format>
    <format dxfId="320">
      <pivotArea outline="0" fieldPosition="0">
        <references count="2">
          <reference field="1" count="1" selected="0">
            <x v="13"/>
          </reference>
          <reference field="12" count="1" selected="0">
            <x v="8"/>
          </reference>
        </references>
      </pivotArea>
    </format>
    <format dxfId="321">
      <pivotArea outline="0" fieldPosition="0">
        <references count="2">
          <reference field="1" count="1" selected="0">
            <x v="23"/>
          </reference>
          <reference field="12" count="1" selected="0">
            <x v="8"/>
          </reference>
        </references>
      </pivotArea>
    </format>
    <format dxfId="322">
      <pivotArea outline="0" fieldPosition="0">
        <references count="2">
          <reference field="1" count="1" selected="0">
            <x v="5"/>
          </reference>
          <reference field="12" count="1" selected="0">
            <x v="9"/>
          </reference>
        </references>
      </pivotArea>
    </format>
    <format dxfId="323">
      <pivotArea outline="0" fieldPosition="0">
        <references count="2">
          <reference field="1" count="1" selected="0">
            <x v="13"/>
          </reference>
          <reference field="12" count="1" selected="0">
            <x v="9"/>
          </reference>
        </references>
      </pivotArea>
    </format>
    <format dxfId="324">
      <pivotArea outline="0" fieldPosition="0">
        <references count="2">
          <reference field="1" count="1" selected="0">
            <x v="19"/>
          </reference>
          <reference field="12" count="1" selected="0">
            <x v="9"/>
          </reference>
        </references>
      </pivotArea>
    </format>
    <format dxfId="325">
      <pivotArea outline="0" fieldPosition="0">
        <references count="2">
          <reference field="1" count="1" selected="0">
            <x v="31"/>
          </reference>
          <reference field="12" count="1" selected="0">
            <x v="9"/>
          </reference>
        </references>
      </pivotArea>
    </format>
    <format dxfId="326">
      <pivotArea outline="0" fieldPosition="0">
        <references count="2">
          <reference field="1" count="1" selected="0">
            <x v="5"/>
          </reference>
          <reference field="12" count="1" selected="0">
            <x v="8"/>
          </reference>
        </references>
      </pivotArea>
    </format>
    <format dxfId="327">
      <pivotArea outline="0" fieldPosition="0">
        <references count="2">
          <reference field="1" count="2" selected="0">
            <x v="19"/>
            <x v="21"/>
          </reference>
          <reference field="12" count="1" selected="0">
            <x v="8"/>
          </reference>
        </references>
      </pivotArea>
    </format>
    <format dxfId="328">
      <pivotArea outline="0" fieldPosition="0">
        <references count="1">
          <reference field="1" count="20" selected="0">
            <x v="1"/>
            <x v="2"/>
            <x v="3"/>
            <x v="4"/>
            <x v="5"/>
            <x v="6"/>
            <x v="7"/>
            <x v="8"/>
            <x v="9"/>
            <x v="10"/>
            <x v="11"/>
            <x v="13"/>
            <x v="15"/>
            <x v="16"/>
            <x v="17"/>
            <x v="19"/>
            <x v="20"/>
            <x v="23"/>
            <x v="27"/>
            <x v="33"/>
          </reference>
        </references>
      </pivotArea>
    </format>
    <format dxfId="329">
      <pivotArea outline="0" fieldPosition="0">
        <references count="1">
          <reference field="1" count="20" selected="0">
            <x v="1"/>
            <x v="2"/>
            <x v="3"/>
            <x v="4"/>
            <x v="5"/>
            <x v="6"/>
            <x v="7"/>
            <x v="8"/>
            <x v="9"/>
            <x v="10"/>
            <x v="11"/>
            <x v="13"/>
            <x v="15"/>
            <x v="16"/>
            <x v="17"/>
            <x v="19"/>
            <x v="20"/>
            <x v="23"/>
            <x v="27"/>
            <x v="33"/>
          </reference>
        </references>
      </pivotArea>
    </format>
    <format dxfId="330">
      <pivotArea outline="0" fieldPosition="0">
        <references count="2">
          <reference field="1" count="1" selected="0">
            <x v="10"/>
          </reference>
          <reference field="12" count="1" selected="0">
            <x v="0"/>
          </reference>
        </references>
      </pivotArea>
    </format>
    <format dxfId="331">
      <pivotArea outline="0" fieldPosition="0">
        <references count="2">
          <reference field="1" count="1" selected="0">
            <x v="10"/>
          </reference>
          <reference field="12" count="1" selected="0">
            <x v="0"/>
          </reference>
        </references>
      </pivotArea>
    </format>
    <format dxfId="332">
      <pivotArea outline="0" fieldPosition="0">
        <references count="2">
          <reference field="1" count="7" selected="0">
            <x v="7"/>
            <x v="8"/>
            <x v="9"/>
            <x v="11"/>
            <x v="13"/>
            <x v="15"/>
            <x v="17"/>
          </reference>
          <reference field="12" count="2" selected="0">
            <x v="0"/>
            <x v="8"/>
          </reference>
        </references>
      </pivotArea>
    </format>
    <format dxfId="333">
      <pivotArea outline="0" fieldPosition="0">
        <references count="2">
          <reference field="1" count="7" selected="0">
            <x v="7"/>
            <x v="8"/>
            <x v="9"/>
            <x v="11"/>
            <x v="13"/>
            <x v="15"/>
            <x v="17"/>
          </reference>
          <reference field="12" count="2" selected="0">
            <x v="0"/>
            <x v="8"/>
          </reference>
        </references>
      </pivotArea>
    </format>
    <format dxfId="334">
      <pivotArea outline="0" fieldPosition="0">
        <references count="2">
          <reference field="1" count="1" selected="0">
            <x v="8"/>
          </reference>
          <reference field="12" count="1" selected="0">
            <x v="0"/>
          </reference>
        </references>
      </pivotArea>
    </format>
    <format dxfId="335">
      <pivotArea outline="0" fieldPosition="0">
        <references count="1">
          <reference field="1" count="18" selected="0">
            <x v="1"/>
            <x v="3"/>
            <x v="4"/>
            <x v="5"/>
            <x v="6"/>
            <x v="7"/>
            <x v="9"/>
            <x v="11"/>
            <x v="13"/>
            <x v="14"/>
            <x v="15"/>
            <x v="17"/>
            <x v="19"/>
            <x v="21"/>
            <x v="23"/>
            <x v="27"/>
            <x v="29"/>
            <x v="31"/>
          </reference>
        </references>
      </pivotArea>
    </format>
    <format dxfId="336">
      <pivotArea outline="0" fieldPosition="0">
        <references count="1">
          <reference field="1" count="18" selected="0">
            <x v="1"/>
            <x v="3"/>
            <x v="4"/>
            <x v="5"/>
            <x v="6"/>
            <x v="7"/>
            <x v="9"/>
            <x v="11"/>
            <x v="13"/>
            <x v="14"/>
            <x v="15"/>
            <x v="17"/>
            <x v="19"/>
            <x v="21"/>
            <x v="23"/>
            <x v="27"/>
            <x v="29"/>
            <x v="31"/>
          </reference>
        </references>
      </pivotArea>
    </format>
    <format dxfId="337">
      <pivotArea outline="0" fieldPosition="0">
        <references count="2">
          <reference field="1" count="9" selected="0">
            <x v="7"/>
            <x v="9"/>
            <x v="11"/>
            <x v="12"/>
            <x v="13"/>
            <x v="14"/>
            <x v="15"/>
            <x v="17"/>
            <x v="19"/>
          </reference>
          <reference field="12" count="1" selected="0">
            <x v="0"/>
          </reference>
        </references>
      </pivotArea>
    </format>
    <format dxfId="338">
      <pivotArea outline="0" fieldPosition="0">
        <references count="2">
          <reference field="1" count="1" selected="0">
            <x v="20"/>
          </reference>
          <reference field="12" count="1" selected="0">
            <x v="0"/>
          </reference>
        </references>
      </pivotArea>
    </format>
    <format dxfId="339">
      <pivotArea outline="0" fieldPosition="0">
        <references count="2">
          <reference field="1" count="1" selected="0">
            <x v="20"/>
          </reference>
          <reference field="12" count="1" selected="0">
            <x v="0"/>
          </reference>
        </references>
      </pivotArea>
    </format>
    <format dxfId="340">
      <pivotArea outline="0" fieldPosition="0">
        <references count="1">
          <reference field="1" count="17" selected="0">
            <x v="5"/>
            <x v="6"/>
            <x v="7"/>
            <x v="9"/>
            <x v="10"/>
            <x v="11"/>
            <x v="12"/>
            <x v="13"/>
            <x v="14"/>
            <x v="15"/>
            <x v="17"/>
            <x v="19"/>
            <x v="23"/>
            <x v="27"/>
            <x v="29"/>
            <x v="31"/>
            <x v="37"/>
          </reference>
        </references>
      </pivotArea>
    </format>
    <format dxfId="341">
      <pivotArea outline="0" fieldPosition="0">
        <references count="1">
          <reference field="1" count="17" selected="0">
            <x v="5"/>
            <x v="6"/>
            <x v="7"/>
            <x v="9"/>
            <x v="10"/>
            <x v="11"/>
            <x v="12"/>
            <x v="13"/>
            <x v="14"/>
            <x v="15"/>
            <x v="17"/>
            <x v="19"/>
            <x v="23"/>
            <x v="27"/>
            <x v="29"/>
            <x v="31"/>
            <x v="37"/>
          </reference>
        </references>
      </pivotArea>
    </format>
    <format dxfId="342">
      <pivotArea outline="0" fieldPosition="0">
        <references count="2">
          <reference field="1" count="7" selected="0">
            <x v="25"/>
            <x v="26"/>
            <x v="27"/>
            <x v="28"/>
            <x v="29"/>
            <x v="30"/>
            <x v="31"/>
          </reference>
          <reference field="12" count="1" selected="0">
            <x v="0"/>
          </reference>
        </references>
      </pivotArea>
    </format>
    <format dxfId="343">
      <pivotArea outline="0" fieldPosition="0">
        <references count="2">
          <reference field="1" count="7" selected="0">
            <x v="25"/>
            <x v="26"/>
            <x v="27"/>
            <x v="28"/>
            <x v="29"/>
            <x v="30"/>
            <x v="31"/>
          </reference>
          <reference field="12" count="1" selected="0">
            <x v="0"/>
          </reference>
        </references>
      </pivotArea>
    </format>
    <format dxfId="344">
      <pivotArea outline="0" fieldPosition="0">
        <references count="2">
          <reference field="1" count="1" selected="0">
            <x v="7"/>
          </reference>
          <reference field="12" count="1" selected="0">
            <x v="8"/>
          </reference>
        </references>
      </pivotArea>
    </format>
    <format dxfId="345">
      <pivotArea outline="0" fieldPosition="0">
        <references count="2">
          <reference field="1" count="2" selected="0">
            <x v="19"/>
            <x v="21"/>
          </reference>
          <reference field="12" count="1" selected="0">
            <x v="9"/>
          </reference>
        </references>
      </pivotArea>
    </format>
    <format dxfId="346">
      <pivotArea outline="0" fieldPosition="0">
        <references count="2">
          <reference field="1" count="1" selected="0">
            <x v="9"/>
          </reference>
          <reference field="12" count="1" selected="0">
            <x v="9"/>
          </reference>
        </references>
      </pivotArea>
    </format>
    <format dxfId="347">
      <pivotArea outline="0" fieldPosition="0">
        <references count="2">
          <reference field="1" count="5" selected="0">
            <x v="3"/>
            <x v="4"/>
            <x v="5"/>
            <x v="6"/>
            <x v="7"/>
          </reference>
          <reference field="12" count="1" selected="0">
            <x v="0"/>
          </reference>
        </references>
      </pivotArea>
    </format>
    <format dxfId="348">
      <pivotArea outline="0" fieldPosition="0">
        <references count="2">
          <reference field="1" count="1" selected="0">
            <x v="10"/>
          </reference>
          <reference field="12" count="1" selected="0">
            <x v="8"/>
          </reference>
        </references>
      </pivotArea>
    </format>
    <format dxfId="349">
      <pivotArea outline="0" fieldPosition="0">
        <references count="2">
          <reference field="1" count="1" selected="0">
            <x v="15"/>
          </reference>
          <reference field="12" count="1" selected="0">
            <x v="8"/>
          </reference>
        </references>
      </pivotArea>
    </format>
    <format dxfId="350">
      <pivotArea outline="0" fieldPosition="0">
        <references count="2">
          <reference field="1" count="1" selected="0">
            <x v="17"/>
          </reference>
          <reference field="12" count="1" selected="0">
            <x v="8"/>
          </reference>
        </references>
      </pivotArea>
    </format>
    <format dxfId="351">
      <pivotArea outline="0" fieldPosition="0">
        <references count="2">
          <reference field="1" count="1" selected="0">
            <x v="21"/>
          </reference>
          <reference field="12" count="1" selected="0">
            <x v="8"/>
          </reference>
        </references>
      </pivotArea>
    </format>
    <format dxfId="352">
      <pivotArea outline="0" fieldPosition="0">
        <references count="2">
          <reference field="1" count="1" selected="0">
            <x v="13"/>
          </reference>
          <reference field="12" count="1" selected="0">
            <x v="8"/>
          </reference>
        </references>
      </pivotArea>
    </format>
    <format dxfId="353">
      <pivotArea outline="0" fieldPosition="0">
        <references count="2">
          <reference field="1" count="8" selected="0">
            <x v="10"/>
            <x v="11"/>
            <x v="13"/>
            <x v="15"/>
            <x v="17"/>
            <x v="19"/>
            <x v="21"/>
            <x v="27"/>
          </reference>
          <reference field="12" count="1" selected="0">
            <x v="8"/>
          </reference>
        </references>
      </pivotArea>
    </format>
    <format dxfId="354">
      <pivotArea outline="0" fieldPosition="0">
        <references count="2">
          <reference field="1" count="8" selected="0">
            <x v="25"/>
            <x v="29"/>
            <x v="30"/>
            <x v="31"/>
            <x v="32"/>
            <x v="33"/>
            <x v="34"/>
            <x v="35"/>
          </reference>
          <reference field="12" count="1" selected="0">
            <x v="8"/>
          </reference>
        </references>
      </pivotArea>
    </format>
    <format dxfId="355">
      <pivotArea outline="0" fieldPosition="0">
        <references count="1">
          <reference field="1" count="14" selected="0">
            <x v="3"/>
            <x v="4"/>
            <x v="5"/>
            <x v="6"/>
            <x v="7"/>
            <x v="9"/>
            <x v="11"/>
            <x v="13"/>
            <x v="15"/>
            <x v="19"/>
            <x v="20"/>
            <x v="21"/>
            <x v="22"/>
            <x v="27"/>
          </reference>
        </references>
      </pivotArea>
    </format>
    <format dxfId="356">
      <pivotArea outline="0" fieldPosition="0">
        <references count="2">
          <reference field="1" count="7" selected="0">
            <x v="29"/>
            <x v="30"/>
            <x v="31"/>
            <x v="32"/>
            <x v="33"/>
            <x v="34"/>
            <x v="35"/>
          </reference>
          <reference field="12" count="1" selected="0">
            <x v="8"/>
          </reference>
        </references>
      </pivotArea>
    </format>
    <format dxfId="357">
      <pivotArea outline="0" fieldPosition="0">
        <references count="2">
          <reference field="1" count="7" selected="0">
            <x v="29"/>
            <x v="30"/>
            <x v="31"/>
            <x v="32"/>
            <x v="33"/>
            <x v="34"/>
            <x v="35"/>
          </reference>
          <reference field="12" count="1" selected="0">
            <x v="8"/>
          </reference>
        </references>
      </pivotArea>
    </format>
    <format dxfId="358">
      <pivotArea outline="0" fieldPosition="0">
        <references count="1">
          <reference field="1" count="18" selected="0">
            <x v="3"/>
            <x v="4"/>
            <x v="5"/>
            <x v="6"/>
            <x v="7"/>
            <x v="9"/>
            <x v="10"/>
            <x v="11"/>
            <x v="12"/>
            <x v="13"/>
            <x v="15"/>
            <x v="17"/>
            <x v="19"/>
            <x v="21"/>
            <x v="23"/>
            <x v="25"/>
            <x v="29"/>
            <x v="31"/>
          </reference>
        </references>
      </pivotArea>
    </format>
    <format dxfId="359">
      <pivotArea outline="0" fieldPosition="0">
        <references count="2">
          <reference field="1" count="9" selected="0">
            <x v="21"/>
            <x v="23"/>
            <x v="25"/>
            <x v="29"/>
            <x v="30"/>
            <x v="31"/>
            <x v="32"/>
            <x v="33"/>
            <x v="34"/>
          </reference>
          <reference field="12" count="1" selected="0">
            <x v="8"/>
          </reference>
        </references>
      </pivotArea>
    </format>
    <format dxfId="360">
      <pivotArea outline="0" fieldPosition="0">
        <references count="2">
          <reference field="1" count="9" selected="0">
            <x v="21"/>
            <x v="23"/>
            <x v="25"/>
            <x v="29"/>
            <x v="30"/>
            <x v="31"/>
            <x v="32"/>
            <x v="33"/>
            <x v="34"/>
          </reference>
          <reference field="12" count="1" selected="0">
            <x v="8"/>
          </reference>
        </references>
      </pivotArea>
    </format>
    <format dxfId="361">
      <pivotArea outline="0" fieldPosition="0">
        <references count="2">
          <reference field="1" count="6" selected="0">
            <x v="29"/>
            <x v="30"/>
            <x v="31"/>
            <x v="32"/>
            <x v="33"/>
            <x v="34"/>
          </reference>
          <reference field="12" count="1" selected="0">
            <x v="8"/>
          </reference>
        </references>
      </pivotArea>
    </format>
    <format dxfId="362">
      <pivotArea outline="0" fieldPosition="0">
        <references count="2">
          <reference field="1" count="6" selected="0">
            <x v="29"/>
            <x v="30"/>
            <x v="31"/>
            <x v="32"/>
            <x v="33"/>
            <x v="34"/>
          </reference>
          <reference field="12" count="1" selected="0">
            <x v="8"/>
          </reference>
        </references>
      </pivotArea>
    </format>
    <format dxfId="363">
      <pivotArea outline="0" fieldPosition="0">
        <references count="2">
          <reference field="1" count="9" selected="0">
            <x v="9"/>
            <x v="10"/>
            <x v="11"/>
            <x v="12"/>
            <x v="13"/>
            <x v="14"/>
            <x v="15"/>
            <x v="17"/>
            <x v="21"/>
          </reference>
          <reference field="12" count="1" selected="0">
            <x v="8"/>
          </reference>
        </references>
      </pivotArea>
    </format>
    <format dxfId="364">
      <pivotArea outline="0" fieldPosition="0">
        <references count="1">
          <reference field="1" count="16" selected="0">
            <x v="3"/>
            <x v="4"/>
            <x v="5"/>
            <x v="6"/>
            <x v="7"/>
            <x v="9"/>
            <x v="11"/>
            <x v="13"/>
            <x v="14"/>
            <x v="15"/>
            <x v="17"/>
            <x v="19"/>
            <x v="21"/>
            <x v="27"/>
            <x v="31"/>
            <x v="33"/>
          </reference>
        </references>
      </pivotArea>
    </format>
    <format dxfId="365">
      <pivotArea outline="0" fieldPosition="0">
        <references count="2">
          <reference field="1" count="6" selected="0">
            <x v="11"/>
            <x v="13"/>
            <x v="14"/>
            <x v="15"/>
            <x v="16"/>
            <x v="17"/>
          </reference>
          <reference field="12" count="1" selected="0">
            <x v="8"/>
          </reference>
        </references>
      </pivotArea>
    </format>
    <format dxfId="366">
      <pivotArea outline="0" fieldPosition="0">
        <references count="2">
          <reference field="1" count="6" selected="0">
            <x v="11"/>
            <x v="13"/>
            <x v="14"/>
            <x v="15"/>
            <x v="17"/>
            <x v="19"/>
          </reference>
          <reference field="12" count="1" selected="0">
            <x v="8"/>
          </reference>
        </references>
      </pivotArea>
    </format>
    <format dxfId="367">
      <pivotArea outline="0" fieldPosition="0">
        <references count="2">
          <reference field="1" count="6" selected="0">
            <x v="11"/>
            <x v="13"/>
            <x v="14"/>
            <x v="15"/>
            <x v="17"/>
            <x v="19"/>
          </reference>
          <reference field="12" count="1" selected="0">
            <x v="8"/>
          </reference>
        </references>
      </pivotArea>
    </format>
    <format dxfId="368">
      <pivotArea outline="0" fieldPosition="0">
        <references count="2">
          <reference field="1" count="5" selected="0">
            <x v="25"/>
            <x v="27"/>
            <x v="29"/>
            <x v="31"/>
            <x v="35"/>
          </reference>
          <reference field="12" count="1" selected="0">
            <x v="8"/>
          </reference>
        </references>
      </pivotArea>
    </format>
    <format dxfId="369">
      <pivotArea outline="0" fieldPosition="0">
        <references count="2">
          <reference field="1" count="5" selected="0">
            <x v="25"/>
            <x v="27"/>
            <x v="29"/>
            <x v="31"/>
            <x v="35"/>
          </reference>
          <reference field="12" count="1" selected="0">
            <x v="8"/>
          </reference>
        </references>
      </pivotArea>
    </format>
    <format dxfId="370">
      <pivotArea outline="0" fieldPosition="0">
        <references count="2">
          <reference field="1" count="11" selected="0">
            <x v="3"/>
            <x v="4"/>
            <x v="5"/>
            <x v="6"/>
            <x v="7"/>
            <x v="9"/>
            <x v="11"/>
            <x v="12"/>
            <x v="13"/>
            <x v="15"/>
            <x v="17"/>
          </reference>
          <reference field="12" count="1" selected="0">
            <x v="8"/>
          </reference>
        </references>
      </pivotArea>
    </format>
    <format dxfId="371">
      <pivotArea outline="0" fieldPosition="0">
        <references count="2">
          <reference field="1" count="11" selected="0">
            <x v="3"/>
            <x v="4"/>
            <x v="5"/>
            <x v="6"/>
            <x v="7"/>
            <x v="9"/>
            <x v="11"/>
            <x v="12"/>
            <x v="13"/>
            <x v="15"/>
            <x v="17"/>
          </reference>
          <reference field="12" count="1" selected="0">
            <x v="8"/>
          </reference>
        </references>
      </pivotArea>
    </format>
    <format dxfId="372">
      <pivotArea outline="0" fieldPosition="0">
        <references count="1">
          <reference field="1" count="19" selected="0">
            <x v="3"/>
            <x v="4"/>
            <x v="5"/>
            <x v="7"/>
            <x v="9"/>
            <x v="10"/>
            <x v="11"/>
            <x v="12"/>
            <x v="13"/>
            <x v="15"/>
            <x v="16"/>
            <x v="17"/>
            <x v="18"/>
            <x v="19"/>
            <x v="23"/>
            <x v="25"/>
            <x v="27"/>
            <x v="29"/>
            <x v="31"/>
          </reference>
        </references>
      </pivotArea>
    </format>
    <format dxfId="373">
      <pivotArea outline="0" fieldPosition="0">
        <references count="2">
          <reference field="1" count="1" selected="0">
            <x v="21"/>
          </reference>
          <reference field="12" count="1" selected="0">
            <x v="8"/>
          </reference>
        </references>
      </pivotArea>
    </format>
    <format dxfId="374">
      <pivotArea outline="0" fieldPosition="0">
        <references count="2">
          <reference field="1" count="6" selected="0">
            <x v="16"/>
            <x v="17"/>
            <x v="18"/>
            <x v="19"/>
            <x v="21"/>
            <x v="23"/>
          </reference>
          <reference field="12" count="1" selected="0">
            <x v="8"/>
          </reference>
        </references>
      </pivotArea>
    </format>
    <format dxfId="375">
      <pivotArea outline="0" fieldPosition="0">
        <references count="2">
          <reference field="1" count="8" selected="0">
            <x v="10"/>
            <x v="11"/>
            <x v="12"/>
            <x v="13"/>
            <x v="15"/>
            <x v="19"/>
            <x v="21"/>
            <x v="22"/>
          </reference>
          <reference field="12" count="1" selected="0">
            <x v="8"/>
          </reference>
        </references>
      </pivotArea>
    </format>
    <format dxfId="376">
      <pivotArea outline="0" fieldPosition="0">
        <references count="1">
          <reference field="1" count="20" selected="0">
            <x v="3"/>
            <x v="4"/>
            <x v="5"/>
            <x v="6"/>
            <x v="7"/>
            <x v="8"/>
            <x v="9"/>
            <x v="10"/>
            <x v="11"/>
            <x v="12"/>
            <x v="13"/>
            <x v="15"/>
            <x v="16"/>
            <x v="17"/>
            <x v="19"/>
            <x v="21"/>
            <x v="23"/>
            <x v="29"/>
            <x v="31"/>
            <x v="33"/>
          </reference>
        </references>
      </pivotArea>
    </format>
    <format dxfId="377">
      <pivotArea outline="0" fieldPosition="0">
        <references count="2">
          <reference field="1" count="2" selected="0">
            <x v="19"/>
            <x v="20"/>
          </reference>
          <reference field="12" count="1" selected="0">
            <x v="8"/>
          </reference>
        </references>
      </pivotArea>
    </format>
    <format dxfId="378">
      <pivotArea outline="0" fieldPosition="0">
        <references count="2">
          <reference field="1" count="8" selected="0">
            <x v="23"/>
            <x v="24"/>
            <x v="25"/>
            <x v="26"/>
            <x v="27"/>
            <x v="28"/>
            <x v="29"/>
            <x v="33"/>
          </reference>
          <reference field="12" count="1" selected="0">
            <x v="9"/>
          </reference>
        </references>
      </pivotArea>
    </format>
    <format dxfId="379">
      <pivotArea outline="0" fieldPosition="0">
        <references count="2">
          <reference field="1" count="8" selected="0">
            <x v="23"/>
            <x v="24"/>
            <x v="25"/>
            <x v="26"/>
            <x v="27"/>
            <x v="28"/>
            <x v="29"/>
            <x v="33"/>
          </reference>
          <reference field="12" count="1" selected="0">
            <x v="9"/>
          </reference>
        </references>
      </pivotArea>
    </format>
    <format dxfId="380">
      <pivotArea outline="0" fieldPosition="0">
        <references count="2">
          <reference field="1" count="1" selected="0">
            <x v="21"/>
          </reference>
          <reference field="12" count="1" selected="0">
            <x v="0"/>
          </reference>
        </references>
      </pivotArea>
    </format>
    <format dxfId="381">
      <pivotArea outline="0" fieldPosition="0">
        <references count="2">
          <reference field="1" count="1" selected="0">
            <x v="18"/>
          </reference>
          <reference field="12" count="1" selected="0">
            <x v="8"/>
          </reference>
        </references>
      </pivotArea>
    </format>
    <format dxfId="382">
      <pivotArea outline="0" fieldPosition="0">
        <references count="2">
          <reference field="1" count="13" selected="0">
            <x v="17"/>
            <x v="19"/>
            <x v="21"/>
            <x v="22"/>
            <x v="23"/>
            <x v="24"/>
            <x v="25"/>
            <x v="26"/>
            <x v="27"/>
            <x v="28"/>
            <x v="29"/>
            <x v="31"/>
            <x v="33"/>
          </reference>
          <reference field="12" count="1" selected="0">
            <x v="9"/>
          </reference>
        </references>
      </pivotArea>
    </format>
    <format dxfId="383">
      <pivotArea outline="0" fieldPosition="0">
        <references count="2">
          <reference field="1" count="1" selected="0">
            <x v="23"/>
          </reference>
          <reference field="12" count="1" selected="0">
            <x v="9"/>
          </reference>
        </references>
      </pivotArea>
    </format>
    <format dxfId="384">
      <pivotArea outline="0" fieldPosition="0">
        <references count="2">
          <reference field="1" count="1" selected="0">
            <x v="24"/>
          </reference>
          <reference field="12" count="1" selected="0">
            <x v="9"/>
          </reference>
        </references>
      </pivotArea>
    </format>
    <format dxfId="385">
      <pivotArea outline="0" fieldPosition="0">
        <references count="2">
          <reference field="1" count="1" selected="0">
            <x v="26"/>
          </reference>
          <reference field="12" count="1" selected="0">
            <x v="9"/>
          </reference>
        </references>
      </pivotArea>
    </format>
    <format dxfId="386">
      <pivotArea outline="0" fieldPosition="0">
        <references count="2">
          <reference field="1" count="1" selected="0">
            <x v="27"/>
          </reference>
          <reference field="12" count="1" selected="0">
            <x v="9"/>
          </reference>
        </references>
      </pivotArea>
    </format>
    <format dxfId="387">
      <pivotArea outline="0" fieldPosition="0">
        <references count="2">
          <reference field="1" count="1" selected="0">
            <x v="28"/>
          </reference>
          <reference field="12" count="1" selected="0">
            <x v="9"/>
          </reference>
        </references>
      </pivotArea>
    </format>
    <format dxfId="388">
      <pivotArea outline="0" fieldPosition="0">
        <references count="2">
          <reference field="1" count="10" selected="0">
            <x v="16"/>
            <x v="17"/>
            <x v="19"/>
            <x v="21"/>
            <x v="22"/>
            <x v="23"/>
            <x v="25"/>
            <x v="27"/>
            <x v="31"/>
            <x v="32"/>
          </reference>
          <reference field="12" count="1" selected="0">
            <x v="9"/>
          </reference>
        </references>
      </pivotArea>
    </format>
    <format dxfId="389">
      <pivotArea outline="0" fieldPosition="0">
        <references count="2">
          <reference field="1" count="10" selected="0">
            <x v="16"/>
            <x v="17"/>
            <x v="19"/>
            <x v="21"/>
            <x v="22"/>
            <x v="23"/>
            <x v="25"/>
            <x v="27"/>
            <x v="31"/>
            <x v="32"/>
          </reference>
          <reference field="12" count="1" selected="0">
            <x v="9"/>
          </reference>
        </references>
      </pivotArea>
    </format>
    <format dxfId="390">
      <pivotArea outline="0" fieldPosition="0">
        <references count="2">
          <reference field="1" count="4" selected="0">
            <x v="10"/>
            <x v="11"/>
            <x v="12"/>
            <x v="13"/>
          </reference>
          <reference field="12" count="1" selected="0">
            <x v="9"/>
          </reference>
        </references>
      </pivotArea>
    </format>
    <format dxfId="391">
      <pivotArea outline="0" fieldPosition="0">
        <references count="2">
          <reference field="1" count="1" selected="0">
            <x v="15"/>
          </reference>
          <reference field="12" count="1" selected="0">
            <x v="9"/>
          </reference>
        </references>
      </pivotArea>
    </format>
    <format dxfId="392">
      <pivotArea outline="0" fieldPosition="0">
        <references count="2">
          <reference field="1" count="1" selected="0">
            <x v="16"/>
          </reference>
          <reference field="12" count="1" selected="0">
            <x v="9"/>
          </reference>
        </references>
      </pivotArea>
    </format>
    <format dxfId="393">
      <pivotArea outline="0" fieldPosition="0">
        <references count="2">
          <reference field="1" count="1" selected="0">
            <x v="17"/>
          </reference>
          <reference field="12" count="1" selected="0">
            <x v="9"/>
          </reference>
        </references>
      </pivotArea>
    </format>
    <format dxfId="394">
      <pivotArea outline="0" fieldPosition="0">
        <references count="2">
          <reference field="1" count="1" selected="0">
            <x v="21"/>
          </reference>
          <reference field="12" count="1" selected="0">
            <x v="9"/>
          </reference>
        </references>
      </pivotArea>
    </format>
    <format dxfId="395">
      <pivotArea outline="0" fieldPosition="0">
        <references count="2">
          <reference field="1" count="1" selected="0">
            <x v="22"/>
          </reference>
          <reference field="12" count="1" selected="0">
            <x v="9"/>
          </reference>
        </references>
      </pivotArea>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34FBAB-2A52-4BDC-8068-EAC677A02048}" name="TablaDinámica2" cacheId="1104" applyNumberFormats="0" applyBorderFormats="0" applyFontFormats="0" applyPatternFormats="0" applyAlignmentFormats="0" applyWidthHeightFormats="1" dataCaption="Valores" updatedVersion="8" minRefreshableVersion="3" itemPrintTitles="1" createdVersion="8" indent="0" outline="1" outlineData="1" multipleFieldFilters="0">
  <location ref="A3:F28" firstHeaderRow="1" firstDataRow="2" firstDataCol="1" rowPageCount="1" colPageCount="1"/>
  <pivotFields count="27">
    <pivotField numFmtId="14" showAll="0"/>
    <pivotField numFmtId="20" showAll="0"/>
    <pivotField showAll="0"/>
    <pivotField showAll="0"/>
    <pivotField showAll="0"/>
    <pivotField axis="axisCol" showAll="0">
      <items count="8">
        <item x="5"/>
        <item x="0"/>
        <item x="1"/>
        <item x="2"/>
        <item m="1" x="6"/>
        <item x="3"/>
        <item x="4"/>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axis="axisPage" multipleItemSelectionAllowed="1" showAll="0">
      <items count="8">
        <item h="1" m="1" x="5"/>
        <item m="1" x="6"/>
        <item h="1" x="3"/>
        <item h="1" x="0"/>
        <item h="1" x="1"/>
        <item x="2"/>
        <item h="1" x="4"/>
        <item t="default"/>
      </items>
    </pivotField>
    <pivotField axis="axisRow" showAll="0">
      <items count="8">
        <item x="4"/>
        <item h="1" x="2"/>
        <item x="5"/>
        <item h="1" x="3"/>
        <item x="1"/>
        <item h="1" x="0"/>
        <item h="1" m="1" x="6"/>
        <item t="default"/>
      </items>
    </pivotField>
    <pivotField axis="axisRow" showAll="0">
      <items count="20">
        <item x="0"/>
        <item x="4"/>
        <item m="1" x="13"/>
        <item m="1" x="18"/>
        <item m="1" x="12"/>
        <item m="1" x="15"/>
        <item m="1" x="16"/>
        <item m="1" x="17"/>
        <item m="1" x="14"/>
        <item x="3"/>
        <item x="1"/>
        <item x="2"/>
        <item x="5"/>
        <item x="6"/>
        <item x="7"/>
        <item x="8"/>
        <item x="9"/>
        <item x="10"/>
        <item x="11"/>
        <item t="default"/>
      </items>
    </pivotField>
    <pivotField showAll="0"/>
    <pivotField showAll="0"/>
    <pivotField showAll="0"/>
    <pivotField showAll="0"/>
    <pivotField showAll="0"/>
    <pivotField showAll="0"/>
  </pivotFields>
  <rowFields count="2">
    <field x="19"/>
    <field x="20"/>
  </rowFields>
  <rowItems count="24">
    <i>
      <x/>
    </i>
    <i r="1">
      <x/>
    </i>
    <i r="1">
      <x v="9"/>
    </i>
    <i r="1">
      <x v="10"/>
    </i>
    <i r="1">
      <x v="12"/>
    </i>
    <i r="1">
      <x v="15"/>
    </i>
    <i>
      <x v="2"/>
    </i>
    <i r="1">
      <x/>
    </i>
    <i r="1">
      <x v="1"/>
    </i>
    <i r="1">
      <x v="9"/>
    </i>
    <i r="1">
      <x v="10"/>
    </i>
    <i r="1">
      <x v="11"/>
    </i>
    <i r="1">
      <x v="12"/>
    </i>
    <i r="1">
      <x v="15"/>
    </i>
    <i r="1">
      <x v="16"/>
    </i>
    <i r="1">
      <x v="18"/>
    </i>
    <i>
      <x v="4"/>
    </i>
    <i r="1">
      <x/>
    </i>
    <i r="1">
      <x v="1"/>
    </i>
    <i r="1">
      <x v="12"/>
    </i>
    <i r="1">
      <x v="13"/>
    </i>
    <i r="1">
      <x v="17"/>
    </i>
    <i r="1">
      <x v="18"/>
    </i>
    <i t="grand">
      <x/>
    </i>
  </rowItems>
  <colFields count="1">
    <field x="5"/>
  </colFields>
  <colItems count="5">
    <i>
      <x v="1"/>
    </i>
    <i>
      <x v="2"/>
    </i>
    <i>
      <x v="3"/>
    </i>
    <i>
      <x v="5"/>
    </i>
    <i t="grand">
      <x/>
    </i>
  </colItems>
  <pageFields count="1">
    <pageField fld="18" hier="-1"/>
  </pageFields>
  <dataFields count="1">
    <dataField name="Cuenta de VIN" fld="8" subtotal="count" baseField="0" baseItem="0"/>
  </dataFields>
  <formats count="36">
    <format dxfId="86">
      <pivotArea collapsedLevelsAreSubtotals="1" fieldPosition="0">
        <references count="1">
          <reference field="19" count="1">
            <x v="0"/>
          </reference>
        </references>
      </pivotArea>
    </format>
    <format dxfId="87">
      <pivotArea collapsedLevelsAreSubtotals="1" fieldPosition="0">
        <references count="2">
          <reference field="19" count="1" selected="0">
            <x v="0"/>
          </reference>
          <reference field="20" count="1">
            <x v="0"/>
          </reference>
        </references>
      </pivotArea>
    </format>
    <format dxfId="88">
      <pivotArea collapsedLevelsAreSubtotals="1" fieldPosition="0">
        <references count="1">
          <reference field="19" count="1">
            <x v="1"/>
          </reference>
        </references>
      </pivotArea>
    </format>
    <format dxfId="89">
      <pivotArea collapsedLevelsAreSubtotals="1" fieldPosition="0">
        <references count="2">
          <reference field="19" count="1" selected="0">
            <x v="1"/>
          </reference>
          <reference field="20" count="1">
            <x v="0"/>
          </reference>
        </references>
      </pivotArea>
    </format>
    <format dxfId="90">
      <pivotArea collapsedLevelsAreSubtotals="1" fieldPosition="0">
        <references count="1">
          <reference field="19" count="1">
            <x v="2"/>
          </reference>
        </references>
      </pivotArea>
    </format>
    <format dxfId="91">
      <pivotArea collapsedLevelsAreSubtotals="1" fieldPosition="0">
        <references count="2">
          <reference field="19" count="1" selected="0">
            <x v="2"/>
          </reference>
          <reference field="20" count="0"/>
        </references>
      </pivotArea>
    </format>
    <format dxfId="92">
      <pivotArea collapsedLevelsAreSubtotals="1" fieldPosition="0">
        <references count="1">
          <reference field="19" count="1">
            <x v="3"/>
          </reference>
        </references>
      </pivotArea>
    </format>
    <format dxfId="93">
      <pivotArea collapsedLevelsAreSubtotals="1" fieldPosition="0">
        <references count="2">
          <reference field="19" count="1" selected="0">
            <x v="3"/>
          </reference>
          <reference field="20" count="1">
            <x v="0"/>
          </reference>
        </references>
      </pivotArea>
    </format>
    <format dxfId="94">
      <pivotArea collapsedLevelsAreSubtotals="1" fieldPosition="0">
        <references count="1">
          <reference field="19" count="1">
            <x v="4"/>
          </reference>
        </references>
      </pivotArea>
    </format>
    <format dxfId="95">
      <pivotArea collapsedLevelsAreSubtotals="1" fieldPosition="0">
        <references count="2">
          <reference field="19" count="1" selected="0">
            <x v="4"/>
          </reference>
          <reference field="20" count="1">
            <x v="0"/>
          </reference>
        </references>
      </pivotArea>
    </format>
    <format dxfId="96">
      <pivotArea collapsedLevelsAreSubtotals="1" fieldPosition="0">
        <references count="1">
          <reference field="19" count="1">
            <x v="5"/>
          </reference>
        </references>
      </pivotArea>
    </format>
    <format dxfId="97">
      <pivotArea collapsedLevelsAreSubtotals="1" fieldPosition="0">
        <references count="2">
          <reference field="19" count="1" selected="0">
            <x v="5"/>
          </reference>
          <reference field="20" count="1">
            <x v="0"/>
          </reference>
        </references>
      </pivotArea>
    </format>
    <format dxfId="98">
      <pivotArea type="origin" dataOnly="0" labelOnly="1" outline="0" fieldPosition="0"/>
    </format>
    <format dxfId="99">
      <pivotArea field="5" type="button" dataOnly="0" labelOnly="1" outline="0" axis="axisCol" fieldPosition="0"/>
    </format>
    <format dxfId="100">
      <pivotArea type="topRight" dataOnly="0" labelOnly="1" outline="0" fieldPosition="0"/>
    </format>
    <format dxfId="101">
      <pivotArea field="19" type="button" dataOnly="0" labelOnly="1" outline="0" axis="axisRow" fieldPosition="0"/>
    </format>
    <format dxfId="102">
      <pivotArea dataOnly="0" labelOnly="1" fieldPosition="0">
        <references count="1">
          <reference field="19" count="0"/>
        </references>
      </pivotArea>
    </format>
    <format dxfId="103">
      <pivotArea dataOnly="0" labelOnly="1" fieldPosition="0">
        <references count="2">
          <reference field="19" count="1" selected="0">
            <x v="0"/>
          </reference>
          <reference field="20" count="1">
            <x v="0"/>
          </reference>
        </references>
      </pivotArea>
    </format>
    <format dxfId="104">
      <pivotArea dataOnly="0" labelOnly="1" fieldPosition="0">
        <references count="2">
          <reference field="19" count="1" selected="0">
            <x v="1"/>
          </reference>
          <reference field="20" count="1">
            <x v="0"/>
          </reference>
        </references>
      </pivotArea>
    </format>
    <format dxfId="105">
      <pivotArea dataOnly="0" labelOnly="1" fieldPosition="0">
        <references count="2">
          <reference field="19" count="1" selected="0">
            <x v="2"/>
          </reference>
          <reference field="20" count="0"/>
        </references>
      </pivotArea>
    </format>
    <format dxfId="106">
      <pivotArea dataOnly="0" labelOnly="1" fieldPosition="0">
        <references count="2">
          <reference field="19" count="1" selected="0">
            <x v="3"/>
          </reference>
          <reference field="20" count="1">
            <x v="0"/>
          </reference>
        </references>
      </pivotArea>
    </format>
    <format dxfId="107">
      <pivotArea dataOnly="0" labelOnly="1" fieldPosition="0">
        <references count="2">
          <reference field="19" count="1" selected="0">
            <x v="4"/>
          </reference>
          <reference field="20" count="1">
            <x v="0"/>
          </reference>
        </references>
      </pivotArea>
    </format>
    <format dxfId="108">
      <pivotArea dataOnly="0" labelOnly="1" fieldPosition="0">
        <references count="2">
          <reference field="19" count="1" selected="0">
            <x v="5"/>
          </reference>
          <reference field="20" count="1">
            <x v="0"/>
          </reference>
        </references>
      </pivotArea>
    </format>
    <format dxfId="109">
      <pivotArea dataOnly="0" labelOnly="1" fieldPosition="0">
        <references count="1">
          <reference field="5" count="0"/>
        </references>
      </pivotArea>
    </format>
    <format dxfId="110">
      <pivotArea dataOnly="0" labelOnly="1" grandCol="1" outline="0" fieldPosition="0"/>
    </format>
    <format dxfId="111">
      <pivotArea dataOnly="0" labelOnly="1" grandCol="1" outline="0" fieldPosition="0"/>
    </format>
    <format dxfId="112">
      <pivotArea collapsedLevelsAreSubtotals="1" fieldPosition="0">
        <references count="2">
          <reference field="19" count="1" selected="0">
            <x v="2"/>
          </reference>
          <reference field="20" count="1">
            <x v="0"/>
          </reference>
        </references>
      </pivotArea>
    </format>
    <format dxfId="113">
      <pivotArea dataOnly="0" labelOnly="1" fieldPosition="0">
        <references count="2">
          <reference field="19" count="1" selected="0">
            <x v="2"/>
          </reference>
          <reference field="20" count="1">
            <x v="0"/>
          </reference>
        </references>
      </pivotArea>
    </format>
    <format dxfId="114">
      <pivotArea collapsedLevelsAreSubtotals="1" fieldPosition="0">
        <references count="2">
          <reference field="19" count="1" selected="0">
            <x v="4"/>
          </reference>
          <reference field="20" count="1">
            <x v="0"/>
          </reference>
        </references>
      </pivotArea>
    </format>
    <format dxfId="115">
      <pivotArea dataOnly="0" labelOnly="1" fieldPosition="0">
        <references count="2">
          <reference field="19" count="1" selected="0">
            <x v="4"/>
          </reference>
          <reference field="20" count="1">
            <x v="0"/>
          </reference>
        </references>
      </pivotArea>
    </format>
    <format dxfId="116">
      <pivotArea collapsedLevelsAreSubtotals="1" fieldPosition="0">
        <references count="2">
          <reference field="19" count="1" selected="0">
            <x v="0"/>
          </reference>
          <reference field="20" count="1">
            <x v="0"/>
          </reference>
        </references>
      </pivotArea>
    </format>
    <format dxfId="117">
      <pivotArea dataOnly="0" labelOnly="1" fieldPosition="0">
        <references count="2">
          <reference field="19" count="1" selected="0">
            <x v="0"/>
          </reference>
          <reference field="20" count="1">
            <x v="0"/>
          </reference>
        </references>
      </pivotArea>
    </format>
    <format dxfId="118">
      <pivotArea outline="0" collapsedLevelsAreSubtotals="1" fieldPosition="0">
        <references count="1">
          <reference field="5" count="0" selected="0"/>
        </references>
      </pivotArea>
    </format>
    <format dxfId="119">
      <pivotArea dataOnly="0" labelOnly="1" fieldPosition="0">
        <references count="1">
          <reference field="5" count="0"/>
        </references>
      </pivotArea>
    </format>
    <format dxfId="120">
      <pivotArea outline="0" collapsedLevelsAreSubtotals="1" fieldPosition="0">
        <references count="1">
          <reference field="5" count="0" selected="0"/>
        </references>
      </pivotArea>
    </format>
    <format dxfId="121">
      <pivotArea dataOnly="0" labelOnly="1" fieldPosition="0">
        <references count="1">
          <reference field="5" count="0"/>
        </references>
      </pivotArea>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BF43E9-C85A-4CB7-AA79-23343EB73F93}" name="Tabla6" displayName="Tabla6" ref="F1:F21" totalsRowShown="0">
  <autoFilter ref="F1:F21" xr:uid="{9BBF43E9-C85A-4CB7-AA79-23343EB73F93}"/>
  <sortState xmlns:xlrd2="http://schemas.microsoft.com/office/spreadsheetml/2017/richdata2" ref="F2:F21">
    <sortCondition ref="F1:F21"/>
  </sortState>
  <tableColumns count="1">
    <tableColumn id="1" xr3:uid="{54827746-CC9C-415D-98F6-1FEAAAA409D0}" name="MOTIVO DE NO SHOW"/>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B58543-0AFC-4407-98E2-549F1B2EBD5B}" name="Noshow11" displayName="Noshow11" ref="A1:AE229" totalsRowShown="0" headerRowDxfId="85">
  <autoFilter ref="A1:AE229" xr:uid="{9DAC9A68-D88D-451D-9A25-AD7A9C38A087}"/>
  <tableColumns count="31">
    <tableColumn id="1" xr3:uid="{CD82734A-D79F-48B3-9CEE-10F75DFA5EF6}" name="FECHA" dataDxfId="84"/>
    <tableColumn id="2" xr3:uid="{BBA589F4-9DE9-4792-AEDE-0429238FE9A7}" name="HORA" dataDxfId="83"/>
    <tableColumn id="3" xr3:uid="{BCF78ED3-4795-43EE-96CC-19869F696151}" name="FOLIO"/>
    <tableColumn id="4" xr3:uid="{208E231D-C897-496E-BC35-BE558EF2637F}" name="TMKT"/>
    <tableColumn id="5" xr3:uid="{CBA44443-BC92-4FCC-8F73-0E0B465BFD18}" name="VIN" dataDxfId="82"/>
    <tableColumn id="6" xr3:uid="{4A08F6F4-3F22-4E8C-90A6-6D60D48C1C13}" name="PLACAS"/>
    <tableColumn id="7" xr3:uid="{5385C7D7-9414-4E29-A6CE-792073056BB3}" name="STATUS" dataDxfId="81"/>
    <tableColumn id="8" xr3:uid="{FF361D5F-3C43-4121-ACAF-DCA1C44268CB}" name="NOMBRE"/>
    <tableColumn id="9" xr3:uid="{98556C73-1886-4A5C-A461-570543E836EB}" name="MARCA"/>
    <tableColumn id="10" xr3:uid="{423AE5DF-7CBF-43CC-8415-4CAE0A1A9BBB}" name="MODELO"/>
    <tableColumn id="11" xr3:uid="{D7F7BE46-5608-4E4A-84C1-0510DA76EFF7}" name="RECEP"/>
    <tableColumn id="12" xr3:uid="{495C156E-EDB8-4029-9302-13580AEC9AA9}" name="ORDEN"/>
    <tableColumn id="13" xr3:uid="{FBE1AF45-D2D0-416F-8AD1-6B3740EADB94}" name="FECHA/HOR" dataDxfId="80"/>
    <tableColumn id="14" xr3:uid="{0DA9AFBD-6103-40D8-A059-DFBD94E87338}" name="A ORD.    NVO. FOL.   MOTIVO NO SHOW" dataDxfId="79"/>
    <tableColumn id="15" xr3:uid="{380CF6E7-95DC-49DB-BA5F-8A6C27980FAB}" name="AÑO" dataDxfId="78"/>
    <tableColumn id="16" xr3:uid="{4F77E97B-941C-47B4-A0F5-D1CC0A0DBBC4}" name="KILOMETRAJE" dataDxfId="77"/>
    <tableColumn id="17" xr3:uid="{1ACC0CC0-15EE-4BD9-A348-DDC83F565D33}" name="F. VENTA" dataDxfId="76"/>
    <tableColumn id="22" xr3:uid="{D9EA1AE6-C274-4C6E-B7FC-6468E873D4CC}" name="SERV." dataDxfId="75"/>
    <tableColumn id="25" xr3:uid="{FF381B07-8B0C-4215-80DF-B47FB448CE2E}" name="CONDICION" dataDxfId="74"/>
    <tableColumn id="26" xr3:uid="{0006FAFD-77BF-49D6-8886-A3FE8B5132F6}" name="SUB-CONDICION" dataDxfId="73"/>
    <tableColumn id="27" xr3:uid="{34BD610F-3F91-475E-88DE-116EE80C5C6D}" name="RECOLECCIÓN" dataDxfId="72"/>
    <tableColumn id="28" xr3:uid="{5212D09F-4226-41AA-9005-67D82FD1105D}" name="SERV. DOM / MÓVIL" dataDxfId="71"/>
    <tableColumn id="29" xr3:uid="{0A284A01-6517-4221-B6AC-D88DDA2B522D}" name="EXPRESS" dataDxfId="70"/>
    <tableColumn id="24" xr3:uid="{D85B5629-4E95-472F-B2A5-08E0FFC6CDD4}" name="DÍA" dataDxfId="69">
      <calculatedColumnFormula>TEXT(Noshow11[[#This Row],[FECHA]],"DDDD")</calculatedColumnFormula>
    </tableColumn>
    <tableColumn id="20" xr3:uid="{4035468B-897C-4443-961F-23FF264EE4ED}" name="Columna1" dataDxfId="68"/>
    <tableColumn id="18" xr3:uid="{7EE918A2-534A-4EE4-89AC-BA07B40D0DA6}" name="CONF. REP." dataDxfId="67"/>
    <tableColumn id="23" xr3:uid="{B4F8FBE8-C534-4D21-B4F0-1E29656CCC37}" name="CONCRETADO" dataDxfId="66"/>
    <tableColumn id="19" xr3:uid="{89B30353-6E76-474A-9F6F-73D1D72C9DBA}" name="SEGUIMIENTO REALIZADO" dataDxfId="65">
      <calculatedColumnFormula>VLOOKUP(Noshow11[[#This Row],[FOLIO]],Tabla2[[FOLIO]:[SEGUIMIENTO REALIZADO]],17,0)</calculatedColumnFormula>
    </tableColumn>
    <tableColumn id="30" xr3:uid="{0542AE7D-920A-47B2-8A2F-18BCB376C802}" name="FECHA SEGUIMIENTO" dataDxfId="64">
      <calculatedColumnFormula>VLOOKUP(Noshow11[[#This Row],[FOLIO]],Tabla2[[FOLIO]:[FECHA SEGUIMIENTO]],18,0)</calculatedColumnFormula>
    </tableColumn>
    <tableColumn id="21" xr3:uid="{8CDB34C7-D139-43C6-9620-72A17BF6DB41}" name="COMENTARIO LIBRE" dataDxfId="63">
      <calculatedColumnFormula>VLOOKUP(Noshow11[[#This Row],[FOLIO]],Tabla2[[FOLIO]:[COMENTARIO LIBRE]],21,0)</calculatedColumnFormula>
    </tableColumn>
    <tableColumn id="31" xr3:uid="{ED7B1D4E-B7DC-4C0B-96FE-51BA89A172A2}" name="FECHA AGENDO CITA" dataDxfId="62">
      <calculatedColumnFormula>VLOOKUP(Noshow11[[#This Row],[FOLIO]],Tabla2[[FOLIO]:[DIAS TRANSCURRIDOS]],23,0)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4408FE-647D-4EDC-AB94-86DD5C43EFA2}" name="Tabla2" displayName="Tabla2" ref="A2:AA2602" totalsRowCount="1" headerRowDxfId="61" dataDxfId="60" headerRowBorderDxfId="59">
  <autoFilter ref="A2:AA2601" xr:uid="{F34408FE-647D-4EDC-AB94-86DD5C43EFA2}">
    <filterColumn colId="0">
      <filters>
        <dateGroupItem year="2023" month="4" day="12" dateTimeGrouping="day"/>
      </filters>
    </filterColumn>
  </autoFilter>
  <tableColumns count="27">
    <tableColumn id="1" xr3:uid="{9E5E8D2B-7BB9-408C-A4E4-697C6872C304}" name="FECHA" dataDxfId="57" totalsRowDxfId="58"/>
    <tableColumn id="2" xr3:uid="{3672C67F-6EC0-4FB3-A197-1F40FDF504E7}" name="HORA" dataDxfId="55" totalsRowDxfId="56"/>
    <tableColumn id="3" xr3:uid="{A02D1C2B-E293-4DFE-A310-F4C64986A593}" name="HORA LLEGADA CTE." dataDxfId="53" totalsRowDxfId="54"/>
    <tableColumn id="4" xr3:uid="{E670495D-F0B4-424D-9071-B014F7393129}" name="$" totalsRowFunction="custom" dataDxfId="51" totalsRowDxfId="52" dataCellStyle="Millares">
      <totalsRowFormula>SUM(D2563:D2601)</totalsRowFormula>
    </tableColumn>
    <tableColumn id="5" xr3:uid="{6A684405-3C77-4B51-9938-F5B2BA566C52}" name="FOLIO" dataDxfId="49" totalsRowDxfId="50"/>
    <tableColumn id="6" xr3:uid="{F91D760A-68AE-416C-9F3C-543F0C93460B}" name="TMKT" dataDxfId="47" totalsRowDxfId="48"/>
    <tableColumn id="7" xr3:uid="{3A2657EF-929D-49E7-9532-3461AF96867E}" name="SERVICIO" dataDxfId="45" totalsRowDxfId="46"/>
    <tableColumn id="17" xr3:uid="{48249776-E8B4-4F5F-8E3E-61331471834B}" name="ADICIONAL" dataDxfId="43" totalsRowDxfId="44"/>
    <tableColumn id="8" xr3:uid="{611700FB-9BBD-4E66-9535-703AB53AA1F2}" name="VIN" dataDxfId="41" totalsRowDxfId="42"/>
    <tableColumn id="9" xr3:uid="{4F39080D-A5AD-47B4-8AAD-EB159E1A3063}" name="PLACAS" dataDxfId="39" totalsRowDxfId="40"/>
    <tableColumn id="11" xr3:uid="{FB69BC02-2D27-4694-982F-AAC528E7B4D6}" name="NOMBRE" dataDxfId="37" totalsRowDxfId="38"/>
    <tableColumn id="13" xr3:uid="{6CB2B9C3-318B-4370-AC51-CA0478029647}" name="MODELO" dataDxfId="35" totalsRowDxfId="36"/>
    <tableColumn id="14" xr3:uid="{9CD9A589-EC3F-4352-9178-E81CD943AEA7}" name="RECEP" dataDxfId="33" totalsRowDxfId="34"/>
    <tableColumn id="18" xr3:uid="{AEFF2591-26CB-498B-B5E9-1BE4E380D87B}" name="HORA TALLER" dataDxfId="31" totalsRowDxfId="32"/>
    <tableColumn id="19" xr3:uid="{72F3B45B-6BFB-40DD-A7F6-6A917C845CB7}" name="PROM. ENTREGA" dataDxfId="29" totalsRowDxfId="30"/>
    <tableColumn id="21" xr3:uid="{1F6428E6-09D2-4008-B03B-92E89D32BD2A}" name="Tec." dataDxfId="27" totalsRowDxfId="28"/>
    <tableColumn id="15" xr3:uid="{5B096FCF-0B2E-4B3C-AC0F-6CECF24DF92B}" name="AÑO" dataDxfId="25" totalsRowDxfId="26"/>
    <tableColumn id="10" xr3:uid="{4F225EAF-1F4C-4E8E-9FC0-7FBC8D68BECF}" name="COMENTARIOS / TELEFONOS" dataDxfId="23" totalsRowDxfId="24"/>
    <tableColumn id="25" xr3:uid="{12A23E5D-A36F-43A3-BCC6-91C0F9CD046B}" name="MES" dataDxfId="21" totalsRowDxfId="22">
      <calculatedColumnFormula>TEXT(Tabla2[[#This Row],[FECHA]],"MMMM")</calculatedColumnFormula>
    </tableColumn>
    <tableColumn id="12" xr3:uid="{15147907-B47C-4270-9448-8B9E89925031}" name="ESATATUS CITA" dataDxfId="19" totalsRowDxfId="20">
      <calculatedColumnFormula>VLOOKUP(Tabla2[[#This Row],[FOLIO]],Noshow11[[FOLIO]:[STATUS]],5,0)</calculatedColumnFormula>
    </tableColumn>
    <tableColumn id="20" xr3:uid="{A181BE7E-1398-44C6-98CF-6025EA5845F6}" name="SEGUIMIENTO REALIZADO" dataDxfId="17" totalsRowDxfId="18"/>
    <tableColumn id="22" xr3:uid="{CB9FCC60-71D1-4B80-A8F9-DDA6F5B5F705}" name="FECHA SEGUIMIENTO" dataDxfId="15" totalsRowDxfId="16"/>
    <tableColumn id="24" xr3:uid="{B946AA39-405A-48B4-A094-55EBABE481C2}" name="MEDIO DE CONFIRMACIÓN" dataDxfId="13" totalsRowDxfId="14"/>
    <tableColumn id="26" xr3:uid="{DD66F757-0000-4A79-828E-BA0B7CBF362E}" name="¿CONFIRMO ASISTENCIA?" dataDxfId="11" totalsRowDxfId="12"/>
    <tableColumn id="23" xr3:uid="{D90E1EF6-75F1-42BC-A3FF-C394C301D6FD}" name="COMENTARIO LIBRE" dataDxfId="9" totalsRowDxfId="10"/>
    <tableColumn id="16" xr3:uid="{7A7A754B-A30C-4E31-9884-A26E7BDAF7A4}" name="FECHA AGENDO CITA" dataDxfId="7" totalsRowDxfId="8"/>
    <tableColumn id="27" xr3:uid="{5DCE039C-AF36-4E6A-B150-5901E00D2270}" name="DIAS TRANSCURRIDOS" dataDxfId="5" totalsRowDxfId="6">
      <calculatedColumnFormula>Tabla2[[#This Row],[FECHA]]-Tabla2[[#This Row],[FECHA AGENDO CITA]]</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CDFD87-C98D-4555-BD7C-C827DC73ED1B}" name="Tabla3" displayName="Tabla3" ref="A1:O46" totalsRowShown="0">
  <autoFilter ref="A1:O46" xr:uid="{8DCDFD87-C98D-4555-BD7C-C827DC73ED1B}">
    <filterColumn colId="2">
      <colorFilter dxfId="4"/>
    </filterColumn>
  </autoFilter>
  <sortState xmlns:xlrd2="http://schemas.microsoft.com/office/spreadsheetml/2017/richdata2" ref="A2:O46">
    <sortCondition ref="G1:G46"/>
  </sortState>
  <tableColumns count="15">
    <tableColumn id="1" xr3:uid="{4B7785C6-FD90-4A0E-9856-E2F19FCEF08F}" name="FECHA" dataDxfId="3"/>
    <tableColumn id="2" xr3:uid="{8760E6D0-8077-480D-AF0A-4DEF54E491A4}" name="HORA" dataDxfId="2"/>
    <tableColumn id="3" xr3:uid="{9936DBE3-FDC1-4355-BC6D-E3320BE04F5C}" name="FOLIO" dataDxfId="1"/>
    <tableColumn id="4" xr3:uid="{D542EE16-BF45-4D1D-BC62-852376022742}" name="TMKT"/>
    <tableColumn id="5" xr3:uid="{C34E621A-2D1B-434D-9277-980EFFB94D60}" name="VIN"/>
    <tableColumn id="6" xr3:uid="{E04F1AE6-E690-4D02-9305-0913625FABC4}" name="PLACAS"/>
    <tableColumn id="7" xr3:uid="{6A72CAD2-A734-425F-BCB1-80A173DDD33E}" name="STATUS"/>
    <tableColumn id="8" xr3:uid="{DC45C68A-D57B-48B0-AA4E-0A66136ADB4D}" name="NOMBRE"/>
    <tableColumn id="9" xr3:uid="{15561299-8365-4E6A-8531-A33D5838C978}" name="MARCA"/>
    <tableColumn id="10" xr3:uid="{E727AC3D-1D53-4B16-A5AE-E518AD71ED63}" name="MODELO"/>
    <tableColumn id="11" xr3:uid="{707C5720-D682-4064-9823-ADD3DB71EF7F}" name="RECEP"/>
    <tableColumn id="12" xr3:uid="{11C74DE1-7EA6-497D-AB8D-C105AAA3B623}" name="ORDEN"/>
    <tableColumn id="13" xr3:uid="{2407B035-519A-428A-BD04-E35C0997A5D4}" name="FECHA/HO"/>
    <tableColumn id="14" xr3:uid="{1F44447E-1771-44A4-94CB-350749D50532}" name="RA ORD."/>
    <tableColumn id="15" xr3:uid="{1078FAF1-6D40-4809-A988-4C5F9416268D}" name="A?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A6785F-641E-456C-883D-68F98276864C}" name="Tabla1" displayName="Tabla1" ref="A1:R39" totalsRowShown="0">
  <autoFilter ref="A1:R39" xr:uid="{55A6785F-641E-456C-883D-68F98276864C}"/>
  <tableColumns count="18">
    <tableColumn id="1" xr3:uid="{BB690D7A-3D62-4789-B22D-79E4C4630F02}" name="FECHA"/>
    <tableColumn id="2" xr3:uid="{4F4570F6-A289-4C11-BB92-5612598E36B5}" name="HORA"/>
    <tableColumn id="21" xr3:uid="{17433EF7-B54B-4A38-B78A-8ACD41933F7B}" name="Columna1" dataDxfId="0"/>
    <tableColumn id="22" xr3:uid="{0DF589BF-1429-4C35-8396-1673331B4B34}" name="Columna2" dataCellStyle="Millares"/>
    <tableColumn id="3" xr3:uid="{FCD48045-F80A-49AE-95AB-CB76EEEE3179}" name="FOLIO"/>
    <tableColumn id="4" xr3:uid="{B0457833-CD3F-4150-B35E-383EDECAD985}" name="TMKT"/>
    <tableColumn id="7" xr3:uid="{7386037A-7A56-4E46-9F38-0364C5C72576}" name="Columna3"/>
    <tableColumn id="8" xr3:uid="{141BAD64-EDC9-4326-B8D3-BD80F0B21F2B}" name="Columna4"/>
    <tableColumn id="9" xr3:uid="{0D4E2839-7856-470F-B457-A1F0DE6A7E81}" name="VIN"/>
    <tableColumn id="10" xr3:uid="{37F89593-B960-432A-8C98-3ABE0E8CD897}" name="PLACAS"/>
    <tableColumn id="12" xr3:uid="{737F93AE-B36F-40D0-AEFF-0AE7F06A3182}" name="NOMBRE"/>
    <tableColumn id="14" xr3:uid="{3F631BA1-74C9-498C-A973-73E52C545E27}" name="MODELO"/>
    <tableColumn id="15" xr3:uid="{A1366922-6B17-4F7B-B078-6BCA128C1503}" name="RECEP"/>
    <tableColumn id="16" xr3:uid="{36ECBA97-3D9F-44E0-978B-BB0F6E309059}" name="Columna5"/>
    <tableColumn id="17" xr3:uid="{D395F139-CDE5-4AA3-88C9-AA574D5140E3}" name="Columna6"/>
    <tableColumn id="18" xr3:uid="{BBC4634B-B35E-47C5-91EE-5C517DE12085}" name="TABLERO"/>
    <tableColumn id="19" xr3:uid="{0D6B59DC-A00F-4143-A0C6-8F3614A46A3C}" name="SISTEMA"/>
    <tableColumn id="20" xr3:uid="{18D952E7-8C7F-4B1A-9906-5429D3330E72}" name="A?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F3071-6B80-48E2-9814-00186D2F3540}">
  <sheetPr codeName="Hoja2"/>
  <dimension ref="A1:J19"/>
  <sheetViews>
    <sheetView workbookViewId="0">
      <selection activeCell="A15" sqref="A15"/>
    </sheetView>
  </sheetViews>
  <sheetFormatPr defaultColWidth="11.42578125" defaultRowHeight="14.45"/>
  <cols>
    <col min="1" max="1" width="36.28515625" customWidth="1"/>
    <col min="6" max="6" width="30.7109375" customWidth="1"/>
    <col min="7" max="7" width="2.28515625" customWidth="1"/>
    <col min="9" max="9" width="2.7109375" customWidth="1"/>
  </cols>
  <sheetData>
    <row r="1" spans="1:10" ht="39">
      <c r="A1" s="10" t="s">
        <v>0</v>
      </c>
      <c r="D1" t="s">
        <v>1</v>
      </c>
      <c r="F1" t="s">
        <v>2</v>
      </c>
      <c r="H1" s="33" t="s">
        <v>3</v>
      </c>
      <c r="J1" s="33" t="s">
        <v>4</v>
      </c>
    </row>
    <row r="2" spans="1:10">
      <c r="A2" t="s">
        <v>5</v>
      </c>
      <c r="D2" t="s">
        <v>6</v>
      </c>
      <c r="F2" t="s">
        <v>7</v>
      </c>
      <c r="H2" t="s">
        <v>8</v>
      </c>
      <c r="J2" t="s">
        <v>9</v>
      </c>
    </row>
    <row r="3" spans="1:10">
      <c r="A3" t="s">
        <v>10</v>
      </c>
      <c r="D3" t="s">
        <v>11</v>
      </c>
      <c r="F3" t="s">
        <v>12</v>
      </c>
      <c r="H3" t="s">
        <v>13</v>
      </c>
      <c r="J3" t="s">
        <v>14</v>
      </c>
    </row>
    <row r="4" spans="1:10">
      <c r="A4" t="s">
        <v>15</v>
      </c>
      <c r="D4" t="s">
        <v>16</v>
      </c>
      <c r="F4" t="s">
        <v>17</v>
      </c>
      <c r="H4" t="s">
        <v>18</v>
      </c>
      <c r="J4" t="s">
        <v>19</v>
      </c>
    </row>
    <row r="5" spans="1:10">
      <c r="A5" t="s">
        <v>20</v>
      </c>
      <c r="D5" t="s">
        <v>21</v>
      </c>
      <c r="F5" t="s">
        <v>22</v>
      </c>
    </row>
    <row r="6" spans="1:10">
      <c r="A6" t="s">
        <v>23</v>
      </c>
      <c r="D6" t="s">
        <v>24</v>
      </c>
      <c r="F6" t="s">
        <v>25</v>
      </c>
    </row>
    <row r="7" spans="1:10">
      <c r="A7" t="s">
        <v>26</v>
      </c>
      <c r="D7" t="s">
        <v>27</v>
      </c>
      <c r="F7" t="s">
        <v>28</v>
      </c>
    </row>
    <row r="8" spans="1:10">
      <c r="A8" t="s">
        <v>29</v>
      </c>
      <c r="F8" t="s">
        <v>30</v>
      </c>
    </row>
    <row r="9" spans="1:10">
      <c r="A9" t="s">
        <v>31</v>
      </c>
      <c r="F9" t="s">
        <v>32</v>
      </c>
    </row>
    <row r="10" spans="1:10">
      <c r="A10" t="s">
        <v>33</v>
      </c>
      <c r="F10" t="s">
        <v>34</v>
      </c>
    </row>
    <row r="11" spans="1:10">
      <c r="A11" t="s">
        <v>35</v>
      </c>
      <c r="F11" t="s">
        <v>36</v>
      </c>
    </row>
    <row r="12" spans="1:10">
      <c r="A12" t="s">
        <v>37</v>
      </c>
      <c r="F12" t="s">
        <v>38</v>
      </c>
    </row>
    <row r="13" spans="1:10">
      <c r="A13" t="s">
        <v>39</v>
      </c>
      <c r="F13" t="s">
        <v>40</v>
      </c>
    </row>
    <row r="14" spans="1:10">
      <c r="A14" t="s">
        <v>41</v>
      </c>
    </row>
    <row r="15" spans="1:10">
      <c r="A15" t="s">
        <v>42</v>
      </c>
    </row>
    <row r="16" spans="1:10">
      <c r="A16" t="s">
        <v>43</v>
      </c>
    </row>
    <row r="17" spans="1:1">
      <c r="A17" t="s">
        <v>44</v>
      </c>
    </row>
    <row r="18" spans="1:1">
      <c r="A18" t="s">
        <v>45</v>
      </c>
    </row>
    <row r="19" spans="1:1">
      <c r="A19" t="s">
        <v>46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972E1-6310-4859-A417-C313DAE9CB56}">
  <sheetPr codeName="Hoja3">
    <tabColor theme="4" tint="0.39997558519241921"/>
  </sheetPr>
  <dimension ref="A1:AE229"/>
  <sheetViews>
    <sheetView zoomScaleNormal="100" workbookViewId="0">
      <pane xSplit="1" ySplit="1" topLeftCell="H205" activePane="bottomRight" state="frozen"/>
      <selection pane="bottomRight" activeCell="L241" sqref="L241"/>
      <selection pane="bottomLeft" activeCell="M544" sqref="M544"/>
      <selection pane="topRight" activeCell="M544" sqref="M544"/>
    </sheetView>
  </sheetViews>
  <sheetFormatPr defaultColWidth="10.7109375" defaultRowHeight="14.45"/>
  <cols>
    <col min="1" max="1" width="11.42578125" bestFit="1" customWidth="1"/>
    <col min="2" max="2" width="7.28515625" customWidth="1"/>
    <col min="3" max="3" width="8.5703125" customWidth="1"/>
    <col min="4" max="4" width="13.28515625" bestFit="1" customWidth="1"/>
    <col min="5" max="5" width="10.7109375" style="13" customWidth="1"/>
    <col min="6" max="6" width="10.7109375" customWidth="1"/>
    <col min="7" max="7" width="10.28515625" style="1" bestFit="1" customWidth="1"/>
    <col min="8" max="8" width="48" bestFit="1" customWidth="1"/>
    <col min="9" max="12" width="10.7109375" customWidth="1"/>
    <col min="13" max="13" width="12.7109375" customWidth="1"/>
    <col min="14" max="14" width="21.5703125" customWidth="1"/>
    <col min="15" max="15" width="10.7109375" customWidth="1"/>
    <col min="16" max="16" width="14.28515625" customWidth="1"/>
    <col min="17" max="17" width="13.7109375" style="4" customWidth="1"/>
    <col min="18" max="19" width="15" customWidth="1"/>
    <col min="20" max="23" width="10.42578125" customWidth="1"/>
    <col min="24" max="24" width="9.7109375" bestFit="1" customWidth="1"/>
    <col min="25" max="25" width="14" style="13" customWidth="1"/>
    <col min="26" max="26" width="9" style="26" customWidth="1"/>
    <col min="27" max="27" width="19.7109375" customWidth="1"/>
    <col min="28" max="28" width="17.28515625" bestFit="1" customWidth="1"/>
    <col min="29" max="29" width="14.7109375" style="25" customWidth="1"/>
    <col min="30" max="30" width="69.28515625" style="13" customWidth="1"/>
    <col min="31" max="31" width="10.7109375" style="4"/>
  </cols>
  <sheetData>
    <row r="1" spans="1:31" s="17" customFormat="1" ht="43.5">
      <c r="A1" s="17" t="s">
        <v>47</v>
      </c>
      <c r="B1" s="17" t="s">
        <v>48</v>
      </c>
      <c r="C1" s="17" t="s">
        <v>49</v>
      </c>
      <c r="D1" s="17" t="s">
        <v>50</v>
      </c>
      <c r="E1" s="18" t="s">
        <v>51</v>
      </c>
      <c r="F1" s="19" t="s">
        <v>52</v>
      </c>
      <c r="G1" s="19" t="s">
        <v>53</v>
      </c>
      <c r="H1" s="19" t="s">
        <v>54</v>
      </c>
      <c r="I1" s="19" t="s">
        <v>55</v>
      </c>
      <c r="J1" s="19" t="s">
        <v>56</v>
      </c>
      <c r="K1" s="19" t="s">
        <v>57</v>
      </c>
      <c r="L1" s="19" t="s">
        <v>58</v>
      </c>
      <c r="M1" s="19" t="s">
        <v>59</v>
      </c>
      <c r="N1" s="19" t="s">
        <v>60</v>
      </c>
      <c r="O1" s="19" t="s">
        <v>61</v>
      </c>
      <c r="P1" s="19" t="s">
        <v>62</v>
      </c>
      <c r="Q1" s="20" t="s">
        <v>63</v>
      </c>
      <c r="R1" s="19" t="s">
        <v>64</v>
      </c>
      <c r="S1" s="19" t="s">
        <v>65</v>
      </c>
      <c r="T1" s="19" t="s">
        <v>66</v>
      </c>
      <c r="U1" s="19" t="s">
        <v>67</v>
      </c>
      <c r="V1" s="19" t="s">
        <v>68</v>
      </c>
      <c r="W1" s="19" t="s">
        <v>5</v>
      </c>
      <c r="X1" s="19" t="s">
        <v>69</v>
      </c>
      <c r="Y1" s="21" t="s">
        <v>70</v>
      </c>
      <c r="Z1" s="19" t="s">
        <v>71</v>
      </c>
      <c r="AA1" s="17" t="s">
        <v>72</v>
      </c>
      <c r="AB1" s="22" t="s">
        <v>73</v>
      </c>
      <c r="AC1" s="23" t="s">
        <v>74</v>
      </c>
      <c r="AD1" s="37" t="s">
        <v>75</v>
      </c>
      <c r="AE1" s="44" t="s">
        <v>76</v>
      </c>
    </row>
    <row r="2" spans="1:31" ht="15" customHeight="1">
      <c r="A2" s="4">
        <v>45017</v>
      </c>
      <c r="B2" s="5">
        <v>0.33333333333333331</v>
      </c>
      <c r="C2">
        <v>113060</v>
      </c>
      <c r="D2" t="s">
        <v>77</v>
      </c>
      <c r="E2" t="s">
        <v>78</v>
      </c>
      <c r="F2" t="s">
        <v>79</v>
      </c>
      <c r="G2" s="1" t="s">
        <v>80</v>
      </c>
      <c r="H2" t="s">
        <v>81</v>
      </c>
      <c r="I2" t="s">
        <v>82</v>
      </c>
      <c r="J2" t="s">
        <v>83</v>
      </c>
      <c r="K2" t="s">
        <v>84</v>
      </c>
      <c r="L2" t="s">
        <v>85</v>
      </c>
      <c r="M2" s="4">
        <v>45017</v>
      </c>
      <c r="N2" s="16">
        <v>0.33910879629629626</v>
      </c>
      <c r="P2" s="24">
        <v>2022</v>
      </c>
      <c r="Q2" s="4">
        <v>20805</v>
      </c>
      <c r="R2" s="4">
        <v>45017</v>
      </c>
      <c r="S2" s="4" t="s">
        <v>86</v>
      </c>
      <c r="T2" s="4"/>
      <c r="U2" s="4"/>
      <c r="V2" s="4"/>
      <c r="W2" s="4"/>
      <c r="X2" s="4" t="str">
        <f>TEXT(Noshow11[[#This Row],[FECHA]],"DDDD")</f>
        <v>sábado</v>
      </c>
      <c r="Y2" s="13" t="s">
        <v>14</v>
      </c>
      <c r="Z2" t="s">
        <v>14</v>
      </c>
      <c r="AB2" s="35">
        <f>VLOOKUP(Noshow11[[#This Row],[FOLIO]],Tabla2[[FOLIO]:[SEGUIMIENTO REALIZADO]],17,0)</f>
        <v>0</v>
      </c>
      <c r="AC2" s="36">
        <f>VLOOKUP(Noshow11[[#This Row],[FOLIO]],Tabla2[[FOLIO]:[FECHA SEGUIMIENTO]],18,0)</f>
        <v>0</v>
      </c>
      <c r="AD2" s="38">
        <f>VLOOKUP(Noshow11[[#This Row],[FOLIO]],Tabla2[[FOLIO]:[COMENTARIO LIBRE]],21,0)</f>
        <v>0</v>
      </c>
      <c r="AE2" s="4">
        <f>VLOOKUP(Noshow11[[#This Row],[FOLIO]],Tabla2[[FOLIO]:[DIAS TRANSCURRIDOS]],23,0)</f>
        <v>45017</v>
      </c>
    </row>
    <row r="3" spans="1:31">
      <c r="A3" s="4">
        <v>45017</v>
      </c>
      <c r="B3" s="5">
        <v>0.33333333333333331</v>
      </c>
      <c r="C3">
        <v>113093</v>
      </c>
      <c r="D3" t="s">
        <v>87</v>
      </c>
      <c r="E3" s="13" t="s">
        <v>88</v>
      </c>
      <c r="F3" t="s">
        <v>89</v>
      </c>
      <c r="G3" s="1" t="s">
        <v>90</v>
      </c>
      <c r="H3" t="s">
        <v>91</v>
      </c>
      <c r="I3" t="s">
        <v>82</v>
      </c>
      <c r="J3" t="s">
        <v>92</v>
      </c>
      <c r="K3" t="s">
        <v>93</v>
      </c>
      <c r="M3" s="4"/>
      <c r="N3" s="16"/>
      <c r="O3">
        <v>113356</v>
      </c>
      <c r="P3" s="24">
        <v>2017</v>
      </c>
      <c r="Q3" s="4">
        <v>35763</v>
      </c>
      <c r="R3" s="4">
        <v>44748</v>
      </c>
      <c r="S3" s="4" t="s">
        <v>86</v>
      </c>
      <c r="T3" s="4"/>
      <c r="U3" s="4"/>
      <c r="V3" s="4"/>
      <c r="W3" s="4"/>
      <c r="X3" s="4" t="str">
        <f>TEXT(Noshow11[[#This Row],[FECHA]],"DDDD")</f>
        <v>sábado</v>
      </c>
      <c r="Z3"/>
      <c r="AB3" t="e">
        <f>VLOOKUP(Noshow11[[#This Row],[FOLIO]],Tabla2[[FOLIO]:[SEGUIMIENTO REALIZADO]],17,0)</f>
        <v>#N/A</v>
      </c>
      <c r="AC3" s="4" t="e">
        <f>VLOOKUP(Noshow11[[#This Row],[FOLIO]],Tabla2[[FOLIO]:[FECHA SEGUIMIENTO]],18,0)</f>
        <v>#N/A</v>
      </c>
      <c r="AD3" s="13" t="e">
        <f>VLOOKUP(Noshow11[[#This Row],[FOLIO]],Tabla2[[FOLIO]:[COMENTARIO LIBRE]],21,0)</f>
        <v>#N/A</v>
      </c>
      <c r="AE3" s="4" t="e">
        <f>VLOOKUP(Noshow11[[#This Row],[FOLIO]],Tabla2[[FOLIO]:[DIAS TRANSCURRIDOS]],23,0)</f>
        <v>#N/A</v>
      </c>
    </row>
    <row r="4" spans="1:31">
      <c r="A4" s="4">
        <v>45017</v>
      </c>
      <c r="B4" s="5">
        <v>0.33333333333333331</v>
      </c>
      <c r="C4">
        <v>113113</v>
      </c>
      <c r="D4" t="s">
        <v>77</v>
      </c>
      <c r="E4" s="13" t="s">
        <v>94</v>
      </c>
      <c r="F4" t="s">
        <v>95</v>
      </c>
      <c r="G4" s="1" t="s">
        <v>80</v>
      </c>
      <c r="H4" t="s">
        <v>96</v>
      </c>
      <c r="I4" t="s">
        <v>82</v>
      </c>
      <c r="J4" t="s">
        <v>97</v>
      </c>
      <c r="K4" t="s">
        <v>98</v>
      </c>
      <c r="L4" t="s">
        <v>99</v>
      </c>
      <c r="M4" s="4">
        <v>45017</v>
      </c>
      <c r="N4" s="16">
        <v>0.34284722222222225</v>
      </c>
      <c r="P4" s="24">
        <v>2018</v>
      </c>
      <c r="Q4" s="4">
        <v>11532</v>
      </c>
      <c r="R4" s="4">
        <v>45017</v>
      </c>
      <c r="S4" s="4" t="s">
        <v>86</v>
      </c>
      <c r="T4" s="4"/>
      <c r="U4" s="4"/>
      <c r="V4" s="4"/>
      <c r="W4" s="4" t="s">
        <v>100</v>
      </c>
      <c r="X4" s="4" t="str">
        <f>TEXT(Noshow11[[#This Row],[FECHA]],"DDDD")</f>
        <v>sábado</v>
      </c>
      <c r="Z4"/>
      <c r="AB4">
        <f>VLOOKUP(Noshow11[[#This Row],[FOLIO]],Tabla2[[FOLIO]:[SEGUIMIENTO REALIZADO]],17,0)</f>
        <v>0</v>
      </c>
      <c r="AC4" s="4">
        <f>VLOOKUP(Noshow11[[#This Row],[FOLIO]],Tabla2[[FOLIO]:[FECHA SEGUIMIENTO]],18,0)</f>
        <v>0</v>
      </c>
      <c r="AD4" s="13">
        <f>VLOOKUP(Noshow11[[#This Row],[FOLIO]],Tabla2[[FOLIO]:[COMENTARIO LIBRE]],21,0)</f>
        <v>0</v>
      </c>
      <c r="AE4" s="4">
        <f>VLOOKUP(Noshow11[[#This Row],[FOLIO]],Tabla2[[FOLIO]:[DIAS TRANSCURRIDOS]],23,0)</f>
        <v>45017</v>
      </c>
    </row>
    <row r="5" spans="1:31">
      <c r="A5" s="4">
        <v>45017</v>
      </c>
      <c r="B5" s="5">
        <v>0.34375</v>
      </c>
      <c r="C5">
        <v>113114</v>
      </c>
      <c r="D5" t="s">
        <v>87</v>
      </c>
      <c r="E5" s="13" t="s">
        <v>101</v>
      </c>
      <c r="F5" t="s">
        <v>102</v>
      </c>
      <c r="G5" s="1" t="s">
        <v>90</v>
      </c>
      <c r="H5" t="s">
        <v>103</v>
      </c>
      <c r="I5" t="s">
        <v>82</v>
      </c>
      <c r="J5" t="s">
        <v>83</v>
      </c>
      <c r="K5" t="s">
        <v>93</v>
      </c>
      <c r="M5" s="4"/>
      <c r="N5" s="16"/>
      <c r="O5">
        <v>113184</v>
      </c>
      <c r="P5" s="24">
        <v>2022</v>
      </c>
      <c r="Q5" s="4">
        <v>30877</v>
      </c>
      <c r="R5" s="4">
        <v>45017</v>
      </c>
      <c r="S5" s="4" t="s">
        <v>86</v>
      </c>
      <c r="T5" s="4"/>
      <c r="U5" s="4"/>
      <c r="V5" s="4"/>
      <c r="W5" s="4"/>
      <c r="X5" s="4" t="str">
        <f>TEXT(Noshow11[[#This Row],[FECHA]],"DDDD")</f>
        <v>sábado</v>
      </c>
      <c r="Z5"/>
      <c r="AB5" t="e">
        <f>VLOOKUP(Noshow11[[#This Row],[FOLIO]],Tabla2[[FOLIO]:[SEGUIMIENTO REALIZADO]],17,0)</f>
        <v>#N/A</v>
      </c>
      <c r="AC5" s="4" t="e">
        <f>VLOOKUP(Noshow11[[#This Row],[FOLIO]],Tabla2[[FOLIO]:[FECHA SEGUIMIENTO]],18,0)</f>
        <v>#N/A</v>
      </c>
      <c r="AD5" s="13" t="e">
        <f>VLOOKUP(Noshow11[[#This Row],[FOLIO]],Tabla2[[FOLIO]:[COMENTARIO LIBRE]],21,0)</f>
        <v>#N/A</v>
      </c>
      <c r="AE5" s="4" t="e">
        <f>VLOOKUP(Noshow11[[#This Row],[FOLIO]],Tabla2[[FOLIO]:[DIAS TRANSCURRIDOS]],23,0)</f>
        <v>#N/A</v>
      </c>
    </row>
    <row r="6" spans="1:31">
      <c r="A6" s="4">
        <v>45017</v>
      </c>
      <c r="B6" s="5">
        <v>0.34375</v>
      </c>
      <c r="C6">
        <v>113313</v>
      </c>
      <c r="D6" t="s">
        <v>104</v>
      </c>
      <c r="E6" s="13" t="s">
        <v>105</v>
      </c>
      <c r="F6" t="s">
        <v>106</v>
      </c>
      <c r="G6" s="1" t="s">
        <v>80</v>
      </c>
      <c r="H6" t="s">
        <v>107</v>
      </c>
      <c r="I6" t="s">
        <v>82</v>
      </c>
      <c r="J6" t="s">
        <v>108</v>
      </c>
      <c r="K6" t="s">
        <v>84</v>
      </c>
      <c r="L6" t="s">
        <v>109</v>
      </c>
      <c r="M6" s="4">
        <v>45017</v>
      </c>
      <c r="N6" s="16">
        <v>0.35090277777777779</v>
      </c>
      <c r="P6" s="24">
        <v>2022</v>
      </c>
      <c r="Q6" s="4">
        <v>11400</v>
      </c>
      <c r="R6" s="4">
        <v>45017</v>
      </c>
      <c r="S6" s="4" t="s">
        <v>86</v>
      </c>
      <c r="T6" s="4"/>
      <c r="U6" s="4"/>
      <c r="V6" s="4"/>
      <c r="W6" s="4" t="s">
        <v>100</v>
      </c>
      <c r="X6" s="4" t="str">
        <f>TEXT(Noshow11[[#This Row],[FECHA]],"DDDD")</f>
        <v>sábado</v>
      </c>
      <c r="Z6"/>
      <c r="AB6">
        <f>VLOOKUP(Noshow11[[#This Row],[FOLIO]],Tabla2[[FOLIO]:[SEGUIMIENTO REALIZADO]],17,0)</f>
        <v>0</v>
      </c>
      <c r="AC6" s="4">
        <f>VLOOKUP(Noshow11[[#This Row],[FOLIO]],Tabla2[[FOLIO]:[FECHA SEGUIMIENTO]],18,0)</f>
        <v>0</v>
      </c>
      <c r="AD6" s="13">
        <f>VLOOKUP(Noshow11[[#This Row],[FOLIO]],Tabla2[[FOLIO]:[COMENTARIO LIBRE]],21,0)</f>
        <v>0</v>
      </c>
      <c r="AE6" s="4">
        <f>VLOOKUP(Noshow11[[#This Row],[FOLIO]],Tabla2[[FOLIO]:[DIAS TRANSCURRIDOS]],23,0)</f>
        <v>45017</v>
      </c>
    </row>
    <row r="7" spans="1:31">
      <c r="A7" s="4">
        <v>45017</v>
      </c>
      <c r="B7" s="5">
        <v>0.34375</v>
      </c>
      <c r="C7">
        <v>113351</v>
      </c>
      <c r="D7" t="s">
        <v>87</v>
      </c>
      <c r="E7" s="13" t="s">
        <v>110</v>
      </c>
      <c r="F7" t="s">
        <v>111</v>
      </c>
      <c r="G7" s="1" t="s">
        <v>80</v>
      </c>
      <c r="H7" t="s">
        <v>112</v>
      </c>
      <c r="I7" t="s">
        <v>82</v>
      </c>
      <c r="J7" t="s">
        <v>83</v>
      </c>
      <c r="K7" t="s">
        <v>93</v>
      </c>
      <c r="L7" t="s">
        <v>113</v>
      </c>
      <c r="M7" s="4">
        <v>45017</v>
      </c>
      <c r="N7" s="16">
        <v>0.34503472222222226</v>
      </c>
      <c r="P7" s="24">
        <v>2010</v>
      </c>
      <c r="Q7" s="4">
        <v>114335</v>
      </c>
      <c r="R7" s="4">
        <v>45017</v>
      </c>
      <c r="S7" s="4" t="s">
        <v>86</v>
      </c>
      <c r="T7" s="4"/>
      <c r="U7" s="4"/>
      <c r="V7" s="4"/>
      <c r="W7" s="4"/>
      <c r="X7" s="4" t="str">
        <f>TEXT(Noshow11[[#This Row],[FECHA]],"DDDD")</f>
        <v>sábado</v>
      </c>
      <c r="Z7"/>
      <c r="AB7">
        <f>VLOOKUP(Noshow11[[#This Row],[FOLIO]],Tabla2[[FOLIO]:[SEGUIMIENTO REALIZADO]],17,0)</f>
        <v>0</v>
      </c>
      <c r="AC7" s="4">
        <f>VLOOKUP(Noshow11[[#This Row],[FOLIO]],Tabla2[[FOLIO]:[FECHA SEGUIMIENTO]],18,0)</f>
        <v>0</v>
      </c>
      <c r="AD7" s="13">
        <f>VLOOKUP(Noshow11[[#This Row],[FOLIO]],Tabla2[[FOLIO]:[COMENTARIO LIBRE]],21,0)</f>
        <v>0</v>
      </c>
      <c r="AE7" s="4">
        <f>VLOOKUP(Noshow11[[#This Row],[FOLIO]],Tabla2[[FOLIO]:[DIAS TRANSCURRIDOS]],23,0)</f>
        <v>45017</v>
      </c>
    </row>
    <row r="8" spans="1:31">
      <c r="A8" s="4">
        <v>45017</v>
      </c>
      <c r="B8" s="5">
        <v>0.35416666666666669</v>
      </c>
      <c r="C8">
        <v>113238</v>
      </c>
      <c r="D8" t="s">
        <v>104</v>
      </c>
      <c r="E8" s="13" t="s">
        <v>114</v>
      </c>
      <c r="F8" t="s">
        <v>115</v>
      </c>
      <c r="G8" s="1" t="s">
        <v>116</v>
      </c>
      <c r="H8" t="s">
        <v>117</v>
      </c>
      <c r="I8" t="s">
        <v>82</v>
      </c>
      <c r="J8" t="s">
        <v>97</v>
      </c>
      <c r="K8" t="s">
        <v>98</v>
      </c>
      <c r="L8" t="s">
        <v>118</v>
      </c>
      <c r="M8" s="4">
        <v>45017</v>
      </c>
      <c r="N8" s="16">
        <v>0.36631944444444442</v>
      </c>
      <c r="P8" s="24">
        <v>2020</v>
      </c>
      <c r="Q8" s="4">
        <v>139357</v>
      </c>
      <c r="R8" s="4">
        <v>45017</v>
      </c>
      <c r="S8" s="4" t="s">
        <v>86</v>
      </c>
      <c r="T8" s="4"/>
      <c r="U8" s="4"/>
      <c r="V8" s="4"/>
      <c r="W8" s="4"/>
      <c r="X8" s="4" t="str">
        <f>TEXT(Noshow11[[#This Row],[FECHA]],"DDDD")</f>
        <v>sábado</v>
      </c>
      <c r="Z8"/>
      <c r="AB8">
        <f>VLOOKUP(Noshow11[[#This Row],[FOLIO]],Tabla2[[FOLIO]:[SEGUIMIENTO REALIZADO]],17,0)</f>
        <v>0</v>
      </c>
      <c r="AC8" s="4">
        <f>VLOOKUP(Noshow11[[#This Row],[FOLIO]],Tabla2[[FOLIO]:[FECHA SEGUIMIENTO]],18,0)</f>
        <v>0</v>
      </c>
      <c r="AD8" s="13">
        <f>VLOOKUP(Noshow11[[#This Row],[FOLIO]],Tabla2[[FOLIO]:[COMENTARIO LIBRE]],21,0)</f>
        <v>0</v>
      </c>
      <c r="AE8" s="4">
        <f>VLOOKUP(Noshow11[[#This Row],[FOLIO]],Tabla2[[FOLIO]:[DIAS TRANSCURRIDOS]],23,0)</f>
        <v>45017</v>
      </c>
    </row>
    <row r="9" spans="1:31">
      <c r="A9" s="4">
        <v>45017</v>
      </c>
      <c r="B9" s="5">
        <v>0.35416666666666669</v>
      </c>
      <c r="C9">
        <v>113308</v>
      </c>
      <c r="D9" t="s">
        <v>104</v>
      </c>
      <c r="E9" s="13" t="s">
        <v>119</v>
      </c>
      <c r="F9" t="s">
        <v>120</v>
      </c>
      <c r="G9" s="1" t="s">
        <v>116</v>
      </c>
      <c r="H9" t="s">
        <v>121</v>
      </c>
      <c r="I9" t="s">
        <v>82</v>
      </c>
      <c r="J9" t="s">
        <v>97</v>
      </c>
      <c r="K9" t="s">
        <v>93</v>
      </c>
      <c r="L9" t="s">
        <v>122</v>
      </c>
      <c r="M9" s="4">
        <v>45017</v>
      </c>
      <c r="N9" s="16">
        <v>0.38434027777777779</v>
      </c>
      <c r="P9" s="24">
        <v>2020</v>
      </c>
      <c r="Q9" s="4">
        <v>39842</v>
      </c>
      <c r="R9" s="4">
        <v>45017</v>
      </c>
      <c r="S9" s="4" t="s">
        <v>86</v>
      </c>
      <c r="T9" s="4"/>
      <c r="U9" s="4"/>
      <c r="V9" s="4"/>
      <c r="W9" s="4"/>
      <c r="X9" s="4" t="str">
        <f>TEXT(Noshow11[[#This Row],[FECHA]],"DDDD")</f>
        <v>sábado</v>
      </c>
      <c r="Z9"/>
      <c r="AB9">
        <f>VLOOKUP(Noshow11[[#This Row],[FOLIO]],Tabla2[[FOLIO]:[SEGUIMIENTO REALIZADO]],17,0)</f>
        <v>0</v>
      </c>
      <c r="AC9" s="4">
        <f>VLOOKUP(Noshow11[[#This Row],[FOLIO]],Tabla2[[FOLIO]:[FECHA SEGUIMIENTO]],18,0)</f>
        <v>0</v>
      </c>
      <c r="AD9" s="13">
        <f>VLOOKUP(Noshow11[[#This Row],[FOLIO]],Tabla2[[FOLIO]:[COMENTARIO LIBRE]],21,0)</f>
        <v>0</v>
      </c>
      <c r="AE9" s="4">
        <f>VLOOKUP(Noshow11[[#This Row],[FOLIO]],Tabla2[[FOLIO]:[DIAS TRANSCURRIDOS]],23,0)</f>
        <v>45017</v>
      </c>
    </row>
    <row r="10" spans="1:31">
      <c r="A10" s="4">
        <v>45017</v>
      </c>
      <c r="B10" s="5">
        <v>0.36458333333333331</v>
      </c>
      <c r="C10">
        <v>113162</v>
      </c>
      <c r="D10" t="s">
        <v>87</v>
      </c>
      <c r="E10" s="13" t="s">
        <v>123</v>
      </c>
      <c r="F10" t="s">
        <v>124</v>
      </c>
      <c r="G10" s="1" t="s">
        <v>90</v>
      </c>
      <c r="H10" t="s">
        <v>125</v>
      </c>
      <c r="I10" t="s">
        <v>82</v>
      </c>
      <c r="J10" t="s">
        <v>92</v>
      </c>
      <c r="K10" t="s">
        <v>98</v>
      </c>
      <c r="M10" s="4"/>
      <c r="N10" s="16"/>
      <c r="O10">
        <v>113219</v>
      </c>
      <c r="P10" s="24">
        <v>2017</v>
      </c>
      <c r="Q10" s="4">
        <v>124624</v>
      </c>
      <c r="R10" s="4">
        <v>45017</v>
      </c>
      <c r="S10" s="4" t="s">
        <v>86</v>
      </c>
      <c r="T10" s="4"/>
      <c r="U10" s="4"/>
      <c r="V10" s="4"/>
      <c r="W10" s="4"/>
      <c r="X10" s="4" t="str">
        <f>TEXT(Noshow11[[#This Row],[FECHA]],"DDDD")</f>
        <v>sábado</v>
      </c>
      <c r="Z10"/>
      <c r="AB10" t="e">
        <f>VLOOKUP(Noshow11[[#This Row],[FOLIO]],Tabla2[[FOLIO]:[SEGUIMIENTO REALIZADO]],17,0)</f>
        <v>#N/A</v>
      </c>
      <c r="AC10" s="4" t="e">
        <f>VLOOKUP(Noshow11[[#This Row],[FOLIO]],Tabla2[[FOLIO]:[FECHA SEGUIMIENTO]],18,0)</f>
        <v>#N/A</v>
      </c>
      <c r="AD10" s="13" t="e">
        <f>VLOOKUP(Noshow11[[#This Row],[FOLIO]],Tabla2[[FOLIO]:[COMENTARIO LIBRE]],21,0)</f>
        <v>#N/A</v>
      </c>
      <c r="AE10" s="4" t="e">
        <f>VLOOKUP(Noshow11[[#This Row],[FOLIO]],Tabla2[[FOLIO]:[DIAS TRANSCURRIDOS]],23,0)</f>
        <v>#N/A</v>
      </c>
    </row>
    <row r="11" spans="1:31">
      <c r="A11" s="4">
        <v>45017</v>
      </c>
      <c r="B11" s="5">
        <v>0.36458333333333331</v>
      </c>
      <c r="C11">
        <v>113169</v>
      </c>
      <c r="D11" t="s">
        <v>126</v>
      </c>
      <c r="E11" s="13" t="s">
        <v>127</v>
      </c>
      <c r="F11" t="s">
        <v>128</v>
      </c>
      <c r="G11" s="1" t="s">
        <v>129</v>
      </c>
      <c r="H11" t="s">
        <v>130</v>
      </c>
      <c r="I11" t="s">
        <v>82</v>
      </c>
      <c r="J11" t="s">
        <v>83</v>
      </c>
      <c r="K11" t="s">
        <v>84</v>
      </c>
      <c r="M11" s="4"/>
      <c r="N11" s="16"/>
      <c r="P11" s="24">
        <v>2017</v>
      </c>
      <c r="Q11" s="4">
        <v>90613</v>
      </c>
      <c r="R11" s="4">
        <v>44341</v>
      </c>
      <c r="S11" s="4" t="s">
        <v>86</v>
      </c>
      <c r="T11" s="4"/>
      <c r="U11" s="4"/>
      <c r="V11" s="4"/>
      <c r="W11" s="4"/>
      <c r="X11" s="4" t="str">
        <f>TEXT(Noshow11[[#This Row],[FECHA]],"DDDD")</f>
        <v>sábado</v>
      </c>
      <c r="Z11"/>
      <c r="AB11">
        <f>VLOOKUP(Noshow11[[#This Row],[FOLIO]],Tabla2[[FOLIO]:[SEGUIMIENTO REALIZADO]],17,0)</f>
        <v>0</v>
      </c>
      <c r="AC11" s="4">
        <f>VLOOKUP(Noshow11[[#This Row],[FOLIO]],Tabla2[[FOLIO]:[FECHA SEGUIMIENTO]],18,0)</f>
        <v>0</v>
      </c>
      <c r="AD11" s="13">
        <f>VLOOKUP(Noshow11[[#This Row],[FOLIO]],Tabla2[[FOLIO]:[COMENTARIO LIBRE]],21,0)</f>
        <v>0</v>
      </c>
      <c r="AE11" s="4">
        <f>VLOOKUP(Noshow11[[#This Row],[FOLIO]],Tabla2[[FOLIO]:[DIAS TRANSCURRIDOS]],23,0)</f>
        <v>45017</v>
      </c>
    </row>
    <row r="12" spans="1:31">
      <c r="A12" s="4">
        <v>45017</v>
      </c>
      <c r="B12" s="5">
        <v>0.36458333333333331</v>
      </c>
      <c r="C12">
        <v>113304</v>
      </c>
      <c r="D12" t="s">
        <v>77</v>
      </c>
      <c r="E12" s="13" t="s">
        <v>131</v>
      </c>
      <c r="F12" t="s">
        <v>132</v>
      </c>
      <c r="G12" s="1" t="s">
        <v>116</v>
      </c>
      <c r="H12" t="s">
        <v>133</v>
      </c>
      <c r="I12" t="s">
        <v>82</v>
      </c>
      <c r="J12" t="s">
        <v>83</v>
      </c>
      <c r="K12" t="s">
        <v>98</v>
      </c>
      <c r="L12" t="s">
        <v>134</v>
      </c>
      <c r="M12" s="4">
        <v>45017</v>
      </c>
      <c r="N12" s="16">
        <v>0.39195601851851852</v>
      </c>
      <c r="P12" s="24">
        <v>2022</v>
      </c>
      <c r="Q12" s="4">
        <v>12695</v>
      </c>
      <c r="R12" s="4">
        <v>45017</v>
      </c>
      <c r="S12" s="4" t="s">
        <v>86</v>
      </c>
      <c r="T12" s="4"/>
      <c r="U12" s="4"/>
      <c r="V12" s="4"/>
      <c r="W12" s="4"/>
      <c r="X12" s="4" t="str">
        <f>TEXT(Noshow11[[#This Row],[FECHA]],"DDDD")</f>
        <v>sábado</v>
      </c>
      <c r="Z12"/>
      <c r="AB12">
        <f>VLOOKUP(Noshow11[[#This Row],[FOLIO]],Tabla2[[FOLIO]:[SEGUIMIENTO REALIZADO]],17,0)</f>
        <v>0</v>
      </c>
      <c r="AC12" s="4">
        <f>VLOOKUP(Noshow11[[#This Row],[FOLIO]],Tabla2[[FOLIO]:[FECHA SEGUIMIENTO]],18,0)</f>
        <v>0</v>
      </c>
      <c r="AD12" s="13">
        <f>VLOOKUP(Noshow11[[#This Row],[FOLIO]],Tabla2[[FOLIO]:[COMENTARIO LIBRE]],21,0)</f>
        <v>0</v>
      </c>
      <c r="AE12" s="4">
        <f>VLOOKUP(Noshow11[[#This Row],[FOLIO]],Tabla2[[FOLIO]:[DIAS TRANSCURRIDOS]],23,0)</f>
        <v>45017</v>
      </c>
    </row>
    <row r="13" spans="1:31">
      <c r="A13" s="4">
        <v>45017</v>
      </c>
      <c r="B13" s="5">
        <v>0.375</v>
      </c>
      <c r="C13">
        <v>112606</v>
      </c>
      <c r="D13" t="s">
        <v>126</v>
      </c>
      <c r="E13" s="13" t="s">
        <v>135</v>
      </c>
      <c r="F13" t="s">
        <v>136</v>
      </c>
      <c r="G13" s="1" t="s">
        <v>90</v>
      </c>
      <c r="H13" t="s">
        <v>137</v>
      </c>
      <c r="I13" t="s">
        <v>82</v>
      </c>
      <c r="J13" t="s">
        <v>92</v>
      </c>
      <c r="K13" t="s">
        <v>93</v>
      </c>
      <c r="M13" s="4"/>
      <c r="N13" s="16"/>
      <c r="O13">
        <v>112607</v>
      </c>
      <c r="P13" s="24">
        <v>2020</v>
      </c>
      <c r="Q13" s="4">
        <v>61252</v>
      </c>
      <c r="R13" s="4">
        <v>44954</v>
      </c>
      <c r="S13" s="4" t="s">
        <v>86</v>
      </c>
      <c r="T13" s="4"/>
      <c r="U13" s="4"/>
      <c r="V13" s="4"/>
      <c r="W13" s="4"/>
      <c r="X13" s="4" t="str">
        <f>TEXT(Noshow11[[#This Row],[FECHA]],"DDDD")</f>
        <v>sábado</v>
      </c>
      <c r="Z13"/>
      <c r="AB13" t="e">
        <f>VLOOKUP(Noshow11[[#This Row],[FOLIO]],Tabla2[[FOLIO]:[SEGUIMIENTO REALIZADO]],17,0)</f>
        <v>#N/A</v>
      </c>
      <c r="AC13" s="4" t="e">
        <f>VLOOKUP(Noshow11[[#This Row],[FOLIO]],Tabla2[[FOLIO]:[FECHA SEGUIMIENTO]],18,0)</f>
        <v>#N/A</v>
      </c>
      <c r="AD13" s="13" t="e">
        <f>VLOOKUP(Noshow11[[#This Row],[FOLIO]],Tabla2[[FOLIO]:[COMENTARIO LIBRE]],21,0)</f>
        <v>#N/A</v>
      </c>
      <c r="AE13" s="4" t="e">
        <f>VLOOKUP(Noshow11[[#This Row],[FOLIO]],Tabla2[[FOLIO]:[DIAS TRANSCURRIDOS]],23,0)</f>
        <v>#N/A</v>
      </c>
    </row>
    <row r="14" spans="1:31">
      <c r="A14" s="4">
        <v>45017</v>
      </c>
      <c r="B14" s="5">
        <v>0.375</v>
      </c>
      <c r="C14">
        <v>113033</v>
      </c>
      <c r="D14" t="s">
        <v>126</v>
      </c>
      <c r="E14" s="13" t="s">
        <v>138</v>
      </c>
      <c r="F14" t="s">
        <v>139</v>
      </c>
      <c r="G14" s="1" t="s">
        <v>80</v>
      </c>
      <c r="H14" t="s">
        <v>140</v>
      </c>
      <c r="I14" t="s">
        <v>82</v>
      </c>
      <c r="J14" t="s">
        <v>83</v>
      </c>
      <c r="K14" t="s">
        <v>84</v>
      </c>
      <c r="L14" t="s">
        <v>141</v>
      </c>
      <c r="M14" s="4">
        <v>45017</v>
      </c>
      <c r="N14" s="16">
        <v>0.37912037037037033</v>
      </c>
      <c r="P14" s="24">
        <v>2019</v>
      </c>
      <c r="Q14" s="4">
        <v>39502</v>
      </c>
      <c r="R14" s="4">
        <v>45017</v>
      </c>
      <c r="S14" s="4" t="s">
        <v>86</v>
      </c>
      <c r="T14" s="4"/>
      <c r="U14" s="4"/>
      <c r="V14" s="4"/>
      <c r="W14" s="4"/>
      <c r="X14" s="4" t="str">
        <f>TEXT(Noshow11[[#This Row],[FECHA]],"DDDD")</f>
        <v>sábado</v>
      </c>
      <c r="Z14"/>
      <c r="AB14">
        <f>VLOOKUP(Noshow11[[#This Row],[FOLIO]],Tabla2[[FOLIO]:[SEGUIMIENTO REALIZADO]],17,0)</f>
        <v>0</v>
      </c>
      <c r="AC14" s="4">
        <f>VLOOKUP(Noshow11[[#This Row],[FOLIO]],Tabla2[[FOLIO]:[FECHA SEGUIMIENTO]],18,0)</f>
        <v>0</v>
      </c>
      <c r="AD14" s="13">
        <f>VLOOKUP(Noshow11[[#This Row],[FOLIO]],Tabla2[[FOLIO]:[COMENTARIO LIBRE]],21,0)</f>
        <v>0</v>
      </c>
      <c r="AE14" s="4">
        <f>VLOOKUP(Noshow11[[#This Row],[FOLIO]],Tabla2[[FOLIO]:[DIAS TRANSCURRIDOS]],23,0)</f>
        <v>45017</v>
      </c>
    </row>
    <row r="15" spans="1:31">
      <c r="A15" s="4">
        <v>45017</v>
      </c>
      <c r="B15" s="5">
        <v>0.375</v>
      </c>
      <c r="C15">
        <v>113057</v>
      </c>
      <c r="D15" t="s">
        <v>126</v>
      </c>
      <c r="E15" s="13" t="s">
        <v>142</v>
      </c>
      <c r="F15" t="s">
        <v>143</v>
      </c>
      <c r="G15" s="1" t="s">
        <v>129</v>
      </c>
      <c r="H15" t="s">
        <v>144</v>
      </c>
      <c r="I15" t="s">
        <v>82</v>
      </c>
      <c r="J15" t="s">
        <v>145</v>
      </c>
      <c r="K15" t="s">
        <v>93</v>
      </c>
      <c r="M15" s="4"/>
      <c r="N15" s="16"/>
      <c r="P15" s="24">
        <v>2023</v>
      </c>
      <c r="Q15" s="4">
        <v>0</v>
      </c>
      <c r="R15" s="4">
        <v>44968</v>
      </c>
      <c r="S15" s="4" t="s">
        <v>86</v>
      </c>
      <c r="T15" s="4"/>
      <c r="U15" s="4"/>
      <c r="V15" s="4"/>
      <c r="W15" s="4"/>
      <c r="X15" s="4" t="str">
        <f>TEXT(Noshow11[[#This Row],[FECHA]],"DDDD")</f>
        <v>sábado</v>
      </c>
      <c r="Z15"/>
      <c r="AB15">
        <f>VLOOKUP(Noshow11[[#This Row],[FOLIO]],Tabla2[[FOLIO]:[SEGUIMIENTO REALIZADO]],17,0)</f>
        <v>0</v>
      </c>
      <c r="AC15" s="4">
        <f>VLOOKUP(Noshow11[[#This Row],[FOLIO]],Tabla2[[FOLIO]:[FECHA SEGUIMIENTO]],18,0)</f>
        <v>0</v>
      </c>
      <c r="AD15" s="13">
        <f>VLOOKUP(Noshow11[[#This Row],[FOLIO]],Tabla2[[FOLIO]:[COMENTARIO LIBRE]],21,0)</f>
        <v>0</v>
      </c>
      <c r="AE15" s="4">
        <f>VLOOKUP(Noshow11[[#This Row],[FOLIO]],Tabla2[[FOLIO]:[DIAS TRANSCURRIDOS]],23,0)</f>
        <v>45017</v>
      </c>
    </row>
    <row r="16" spans="1:31">
      <c r="A16" s="4">
        <v>45017</v>
      </c>
      <c r="B16" s="5">
        <v>0.375</v>
      </c>
      <c r="C16">
        <v>113080</v>
      </c>
      <c r="D16" t="s">
        <v>87</v>
      </c>
      <c r="E16" s="13" t="s">
        <v>146</v>
      </c>
      <c r="F16" t="s">
        <v>147</v>
      </c>
      <c r="G16" s="1" t="s">
        <v>90</v>
      </c>
      <c r="H16" t="s">
        <v>148</v>
      </c>
      <c r="I16" t="s">
        <v>82</v>
      </c>
      <c r="J16" t="s">
        <v>145</v>
      </c>
      <c r="K16" t="s">
        <v>98</v>
      </c>
      <c r="M16" s="4"/>
      <c r="N16" s="16"/>
      <c r="O16">
        <v>113358</v>
      </c>
      <c r="P16" s="24">
        <v>2015</v>
      </c>
      <c r="Q16" s="4">
        <v>127616</v>
      </c>
      <c r="R16" s="4">
        <v>44767</v>
      </c>
      <c r="S16" s="4" t="s">
        <v>86</v>
      </c>
      <c r="T16" s="4"/>
      <c r="U16" s="4"/>
      <c r="V16" s="4"/>
      <c r="W16" s="4"/>
      <c r="X16" s="4" t="str">
        <f>TEXT(Noshow11[[#This Row],[FECHA]],"DDDD")</f>
        <v>sábado</v>
      </c>
      <c r="Z16"/>
      <c r="AB16" t="e">
        <f>VLOOKUP(Noshow11[[#This Row],[FOLIO]],Tabla2[[FOLIO]:[SEGUIMIENTO REALIZADO]],17,0)</f>
        <v>#N/A</v>
      </c>
      <c r="AC16" s="4" t="e">
        <f>VLOOKUP(Noshow11[[#This Row],[FOLIO]],Tabla2[[FOLIO]:[FECHA SEGUIMIENTO]],18,0)</f>
        <v>#N/A</v>
      </c>
      <c r="AD16" s="13" t="e">
        <f>VLOOKUP(Noshow11[[#This Row],[FOLIO]],Tabla2[[FOLIO]:[COMENTARIO LIBRE]],21,0)</f>
        <v>#N/A</v>
      </c>
      <c r="AE16" s="4" t="e">
        <f>VLOOKUP(Noshow11[[#This Row],[FOLIO]],Tabla2[[FOLIO]:[DIAS TRANSCURRIDOS]],23,0)</f>
        <v>#N/A</v>
      </c>
    </row>
    <row r="17" spans="1:31">
      <c r="A17" s="4">
        <v>45017</v>
      </c>
      <c r="B17" s="5">
        <v>0.375</v>
      </c>
      <c r="C17">
        <v>113364</v>
      </c>
      <c r="D17" t="s">
        <v>126</v>
      </c>
      <c r="E17" s="13" t="s">
        <v>149</v>
      </c>
      <c r="F17" t="s">
        <v>150</v>
      </c>
      <c r="G17" s="1" t="s">
        <v>80</v>
      </c>
      <c r="H17" t="s">
        <v>151</v>
      </c>
      <c r="I17" t="s">
        <v>82</v>
      </c>
      <c r="J17" t="s">
        <v>152</v>
      </c>
      <c r="K17" t="s">
        <v>98</v>
      </c>
      <c r="L17" t="s">
        <v>153</v>
      </c>
      <c r="M17" s="4">
        <v>45017</v>
      </c>
      <c r="N17" s="16">
        <v>0.3853935185185185</v>
      </c>
      <c r="P17" s="24">
        <v>2021</v>
      </c>
      <c r="Q17" s="4">
        <v>67665</v>
      </c>
      <c r="R17" s="4">
        <v>45017</v>
      </c>
      <c r="S17" s="4" t="s">
        <v>86</v>
      </c>
      <c r="T17" s="4"/>
      <c r="U17" s="4"/>
      <c r="V17" s="4"/>
      <c r="W17" s="4"/>
      <c r="X17" s="4" t="str">
        <f>TEXT(Noshow11[[#This Row],[FECHA]],"DDDD")</f>
        <v>sábado</v>
      </c>
      <c r="Z17"/>
      <c r="AB17">
        <f>VLOOKUP(Noshow11[[#This Row],[FOLIO]],Tabla2[[FOLIO]:[SEGUIMIENTO REALIZADO]],17,0)</f>
        <v>0</v>
      </c>
      <c r="AC17" s="4">
        <f>VLOOKUP(Noshow11[[#This Row],[FOLIO]],Tabla2[[FOLIO]:[FECHA SEGUIMIENTO]],18,0)</f>
        <v>0</v>
      </c>
      <c r="AD17" s="13">
        <f>VLOOKUP(Noshow11[[#This Row],[FOLIO]],Tabla2[[FOLIO]:[COMENTARIO LIBRE]],21,0)</f>
        <v>0</v>
      </c>
      <c r="AE17" s="4">
        <f>VLOOKUP(Noshow11[[#This Row],[FOLIO]],Tabla2[[FOLIO]:[DIAS TRANSCURRIDOS]],23,0)</f>
        <v>45017</v>
      </c>
    </row>
    <row r="18" spans="1:31">
      <c r="A18" s="4">
        <v>45017</v>
      </c>
      <c r="B18" s="5">
        <v>0.39583333333333331</v>
      </c>
      <c r="C18">
        <v>112822</v>
      </c>
      <c r="D18" t="s">
        <v>77</v>
      </c>
      <c r="E18" s="13" t="s">
        <v>154</v>
      </c>
      <c r="F18" t="s">
        <v>155</v>
      </c>
      <c r="G18" s="1" t="s">
        <v>90</v>
      </c>
      <c r="H18" t="s">
        <v>156</v>
      </c>
      <c r="I18" t="s">
        <v>82</v>
      </c>
      <c r="J18" t="s">
        <v>97</v>
      </c>
      <c r="K18" t="s">
        <v>84</v>
      </c>
      <c r="M18" s="4"/>
      <c r="N18" s="16"/>
      <c r="O18">
        <v>113331</v>
      </c>
      <c r="P18" s="24">
        <v>2021</v>
      </c>
      <c r="Q18" s="4">
        <v>20563</v>
      </c>
      <c r="R18" s="4">
        <v>45019</v>
      </c>
      <c r="S18" s="4" t="s">
        <v>86</v>
      </c>
      <c r="T18" s="4"/>
      <c r="U18" s="4"/>
      <c r="V18" s="4"/>
      <c r="W18" s="4"/>
      <c r="X18" s="4" t="str">
        <f>TEXT(Noshow11[[#This Row],[FECHA]],"DDDD")</f>
        <v>sábado</v>
      </c>
      <c r="Z18"/>
      <c r="AB18" t="e">
        <f>VLOOKUP(Noshow11[[#This Row],[FOLIO]],Tabla2[[FOLIO]:[SEGUIMIENTO REALIZADO]],17,0)</f>
        <v>#N/A</v>
      </c>
      <c r="AC18" s="4" t="e">
        <f>VLOOKUP(Noshow11[[#This Row],[FOLIO]],Tabla2[[FOLIO]:[FECHA SEGUIMIENTO]],18,0)</f>
        <v>#N/A</v>
      </c>
      <c r="AD18" s="13" t="e">
        <f>VLOOKUP(Noshow11[[#This Row],[FOLIO]],Tabla2[[FOLIO]:[COMENTARIO LIBRE]],21,0)</f>
        <v>#N/A</v>
      </c>
      <c r="AE18" s="4" t="e">
        <f>VLOOKUP(Noshow11[[#This Row],[FOLIO]],Tabla2[[FOLIO]:[DIAS TRANSCURRIDOS]],23,0)</f>
        <v>#N/A</v>
      </c>
    </row>
    <row r="19" spans="1:31">
      <c r="A19" s="4">
        <v>45017</v>
      </c>
      <c r="B19" s="5">
        <v>0.39583333333333331</v>
      </c>
      <c r="C19">
        <v>113138</v>
      </c>
      <c r="D19" t="s">
        <v>77</v>
      </c>
      <c r="E19" s="13" t="s">
        <v>157</v>
      </c>
      <c r="F19" t="s">
        <v>158</v>
      </c>
      <c r="G19" s="1" t="s">
        <v>80</v>
      </c>
      <c r="H19" t="s">
        <v>159</v>
      </c>
      <c r="I19" t="s">
        <v>82</v>
      </c>
      <c r="J19" t="s">
        <v>160</v>
      </c>
      <c r="K19" t="s">
        <v>98</v>
      </c>
      <c r="L19" t="s">
        <v>161</v>
      </c>
      <c r="M19" s="4">
        <v>45017</v>
      </c>
      <c r="N19" s="16">
        <v>0.40049768518518519</v>
      </c>
      <c r="P19" s="24">
        <v>2019</v>
      </c>
      <c r="Q19" s="4">
        <v>52842</v>
      </c>
      <c r="R19" s="4">
        <v>45017</v>
      </c>
      <c r="S19" s="4" t="s">
        <v>86</v>
      </c>
      <c r="T19" s="4"/>
      <c r="U19" s="4"/>
      <c r="V19" s="4"/>
      <c r="W19" s="4"/>
      <c r="X19" s="4" t="str">
        <f>TEXT(Noshow11[[#This Row],[FECHA]],"DDDD")</f>
        <v>sábado</v>
      </c>
      <c r="Z19"/>
      <c r="AB19">
        <f>VLOOKUP(Noshow11[[#This Row],[FOLIO]],Tabla2[[FOLIO]:[SEGUIMIENTO REALIZADO]],17,0)</f>
        <v>0</v>
      </c>
      <c r="AC19" s="4">
        <f>VLOOKUP(Noshow11[[#This Row],[FOLIO]],Tabla2[[FOLIO]:[FECHA SEGUIMIENTO]],18,0)</f>
        <v>0</v>
      </c>
      <c r="AD19" s="13">
        <f>VLOOKUP(Noshow11[[#This Row],[FOLIO]],Tabla2[[FOLIO]:[COMENTARIO LIBRE]],21,0)</f>
        <v>0</v>
      </c>
      <c r="AE19" s="4">
        <f>VLOOKUP(Noshow11[[#This Row],[FOLIO]],Tabla2[[FOLIO]:[DIAS TRANSCURRIDOS]],23,0)</f>
        <v>45017</v>
      </c>
    </row>
    <row r="20" spans="1:31">
      <c r="A20" s="4">
        <v>45017</v>
      </c>
      <c r="B20" s="5">
        <v>0.39583333333333331</v>
      </c>
      <c r="C20">
        <v>113211</v>
      </c>
      <c r="D20" t="s">
        <v>126</v>
      </c>
      <c r="E20" s="13" t="s">
        <v>162</v>
      </c>
      <c r="F20" t="s">
        <v>163</v>
      </c>
      <c r="G20" s="1" t="s">
        <v>80</v>
      </c>
      <c r="H20" t="s">
        <v>164</v>
      </c>
      <c r="I20" t="s">
        <v>82</v>
      </c>
      <c r="J20" t="s">
        <v>165</v>
      </c>
      <c r="K20" t="s">
        <v>93</v>
      </c>
      <c r="L20" t="s">
        <v>166</v>
      </c>
      <c r="M20" s="4">
        <v>45017</v>
      </c>
      <c r="N20" s="16">
        <v>0.37364583333333329</v>
      </c>
      <c r="P20" s="24">
        <v>2022</v>
      </c>
      <c r="Q20" s="4">
        <v>19770</v>
      </c>
      <c r="R20" s="4">
        <v>45017</v>
      </c>
      <c r="S20" s="4" t="s">
        <v>86</v>
      </c>
      <c r="T20" s="4"/>
      <c r="U20" s="4"/>
      <c r="V20" s="4"/>
      <c r="W20" s="4"/>
      <c r="X20" s="4" t="str">
        <f>TEXT(Noshow11[[#This Row],[FECHA]],"DDDD")</f>
        <v>sábado</v>
      </c>
      <c r="Z20"/>
      <c r="AB20">
        <f>VLOOKUP(Noshow11[[#This Row],[FOLIO]],Tabla2[[FOLIO]:[SEGUIMIENTO REALIZADO]],17,0)</f>
        <v>0</v>
      </c>
      <c r="AC20" s="4">
        <f>VLOOKUP(Noshow11[[#This Row],[FOLIO]],Tabla2[[FOLIO]:[FECHA SEGUIMIENTO]],18,0)</f>
        <v>0</v>
      </c>
      <c r="AD20" s="13">
        <f>VLOOKUP(Noshow11[[#This Row],[FOLIO]],Tabla2[[FOLIO]:[COMENTARIO LIBRE]],21,0)</f>
        <v>0</v>
      </c>
      <c r="AE20" s="4">
        <f>VLOOKUP(Noshow11[[#This Row],[FOLIO]],Tabla2[[FOLIO]:[DIAS TRANSCURRIDOS]],23,0)</f>
        <v>45017</v>
      </c>
    </row>
    <row r="21" spans="1:31">
      <c r="A21" s="4">
        <v>45017</v>
      </c>
      <c r="B21" s="5">
        <v>0.39583333333333331</v>
      </c>
      <c r="C21">
        <v>113339</v>
      </c>
      <c r="D21" t="s">
        <v>87</v>
      </c>
      <c r="E21" s="13" t="s">
        <v>167</v>
      </c>
      <c r="F21" t="s">
        <v>168</v>
      </c>
      <c r="G21" s="1" t="s">
        <v>80</v>
      </c>
      <c r="H21" t="s">
        <v>169</v>
      </c>
      <c r="I21" t="s">
        <v>82</v>
      </c>
      <c r="J21" t="s">
        <v>170</v>
      </c>
      <c r="K21" t="s">
        <v>84</v>
      </c>
      <c r="L21" t="s">
        <v>171</v>
      </c>
      <c r="M21" s="4">
        <v>45017</v>
      </c>
      <c r="N21" s="16">
        <v>0.39651620370370372</v>
      </c>
      <c r="P21" s="24">
        <v>2018</v>
      </c>
      <c r="Q21" s="4">
        <v>52902</v>
      </c>
      <c r="R21" s="4">
        <v>45017</v>
      </c>
      <c r="S21" s="4" t="s">
        <v>86</v>
      </c>
      <c r="T21" s="4"/>
      <c r="U21" s="4"/>
      <c r="V21" s="4"/>
      <c r="W21" s="4"/>
      <c r="X21" s="4" t="str">
        <f>TEXT(Noshow11[[#This Row],[FECHA]],"DDDD")</f>
        <v>sábado</v>
      </c>
      <c r="Z21"/>
      <c r="AB21">
        <f>VLOOKUP(Noshow11[[#This Row],[FOLIO]],Tabla2[[FOLIO]:[SEGUIMIENTO REALIZADO]],17,0)</f>
        <v>0</v>
      </c>
      <c r="AC21" s="4">
        <f>VLOOKUP(Noshow11[[#This Row],[FOLIO]],Tabla2[[FOLIO]:[FECHA SEGUIMIENTO]],18,0)</f>
        <v>0</v>
      </c>
      <c r="AD21" s="13">
        <f>VLOOKUP(Noshow11[[#This Row],[FOLIO]],Tabla2[[FOLIO]:[COMENTARIO LIBRE]],21,0)</f>
        <v>0</v>
      </c>
      <c r="AE21" s="4">
        <f>VLOOKUP(Noshow11[[#This Row],[FOLIO]],Tabla2[[FOLIO]:[DIAS TRANSCURRIDOS]],23,0)</f>
        <v>45017</v>
      </c>
    </row>
    <row r="22" spans="1:31">
      <c r="A22" s="4">
        <v>45017</v>
      </c>
      <c r="B22" s="5">
        <v>0.41666666666666669</v>
      </c>
      <c r="C22">
        <v>113088</v>
      </c>
      <c r="D22" t="s">
        <v>104</v>
      </c>
      <c r="E22" s="13" t="s">
        <v>172</v>
      </c>
      <c r="F22" t="s">
        <v>173</v>
      </c>
      <c r="G22" s="1" t="s">
        <v>80</v>
      </c>
      <c r="H22" t="s">
        <v>174</v>
      </c>
      <c r="I22" t="s">
        <v>82</v>
      </c>
      <c r="J22" t="s">
        <v>92</v>
      </c>
      <c r="K22" t="s">
        <v>93</v>
      </c>
      <c r="L22" t="s">
        <v>175</v>
      </c>
      <c r="M22" s="4">
        <v>45017</v>
      </c>
      <c r="N22" s="16">
        <v>0.41324074074074074</v>
      </c>
      <c r="P22" s="24">
        <v>2019</v>
      </c>
      <c r="Q22" s="4">
        <v>63041</v>
      </c>
      <c r="R22" s="4">
        <v>45017</v>
      </c>
      <c r="S22" s="4" t="s">
        <v>86</v>
      </c>
      <c r="T22" s="4"/>
      <c r="U22" s="4"/>
      <c r="V22" s="4"/>
      <c r="W22" s="4"/>
      <c r="X22" s="4" t="str">
        <f>TEXT(Noshow11[[#This Row],[FECHA]],"DDDD")</f>
        <v>sábado</v>
      </c>
      <c r="Z22"/>
      <c r="AB22">
        <f>VLOOKUP(Noshow11[[#This Row],[FOLIO]],Tabla2[[FOLIO]:[SEGUIMIENTO REALIZADO]],17,0)</f>
        <v>0</v>
      </c>
      <c r="AC22" s="4">
        <f>VLOOKUP(Noshow11[[#This Row],[FOLIO]],Tabla2[[FOLIO]:[FECHA SEGUIMIENTO]],18,0)</f>
        <v>0</v>
      </c>
      <c r="AD22" s="13">
        <f>VLOOKUP(Noshow11[[#This Row],[FOLIO]],Tabla2[[FOLIO]:[COMENTARIO LIBRE]],21,0)</f>
        <v>0</v>
      </c>
      <c r="AE22" s="4">
        <f>VLOOKUP(Noshow11[[#This Row],[FOLIO]],Tabla2[[FOLIO]:[DIAS TRANSCURRIDOS]],23,0)</f>
        <v>45017</v>
      </c>
    </row>
    <row r="23" spans="1:31">
      <c r="A23" s="4">
        <v>45017</v>
      </c>
      <c r="B23" s="5">
        <v>0.41666666666666669</v>
      </c>
      <c r="C23">
        <v>113095</v>
      </c>
      <c r="D23" t="s">
        <v>77</v>
      </c>
      <c r="E23" s="13" t="s">
        <v>176</v>
      </c>
      <c r="F23" t="s">
        <v>177</v>
      </c>
      <c r="G23" s="1" t="s">
        <v>80</v>
      </c>
      <c r="H23" t="s">
        <v>178</v>
      </c>
      <c r="I23" t="s">
        <v>82</v>
      </c>
      <c r="J23" t="s">
        <v>83</v>
      </c>
      <c r="K23" t="s">
        <v>98</v>
      </c>
      <c r="L23" t="s">
        <v>179</v>
      </c>
      <c r="M23" s="4">
        <v>45017</v>
      </c>
      <c r="N23" s="16">
        <v>0.421875</v>
      </c>
      <c r="P23" s="24">
        <v>2018</v>
      </c>
      <c r="Q23" s="4">
        <v>75449</v>
      </c>
      <c r="R23" s="4">
        <v>45017</v>
      </c>
      <c r="S23" s="4" t="s">
        <v>86</v>
      </c>
      <c r="T23" s="4"/>
      <c r="U23" s="4"/>
      <c r="V23" s="4"/>
      <c r="W23" s="4"/>
      <c r="X23" s="4" t="str">
        <f>TEXT(Noshow11[[#This Row],[FECHA]],"DDDD")</f>
        <v>sábado</v>
      </c>
      <c r="Z23"/>
      <c r="AB23">
        <f>VLOOKUP(Noshow11[[#This Row],[FOLIO]],Tabla2[[FOLIO]:[SEGUIMIENTO REALIZADO]],17,0)</f>
        <v>0</v>
      </c>
      <c r="AC23" s="4">
        <f>VLOOKUP(Noshow11[[#This Row],[FOLIO]],Tabla2[[FOLIO]:[FECHA SEGUIMIENTO]],18,0)</f>
        <v>0</v>
      </c>
      <c r="AD23" s="13">
        <f>VLOOKUP(Noshow11[[#This Row],[FOLIO]],Tabla2[[FOLIO]:[COMENTARIO LIBRE]],21,0)</f>
        <v>0</v>
      </c>
      <c r="AE23" s="4">
        <f>VLOOKUP(Noshow11[[#This Row],[FOLIO]],Tabla2[[FOLIO]:[DIAS TRANSCURRIDOS]],23,0)</f>
        <v>45017</v>
      </c>
    </row>
    <row r="24" spans="1:31">
      <c r="A24" s="4">
        <v>45017</v>
      </c>
      <c r="B24" s="5">
        <v>0.4375</v>
      </c>
      <c r="C24">
        <v>113252</v>
      </c>
      <c r="D24" t="s">
        <v>87</v>
      </c>
      <c r="E24" s="13" t="s">
        <v>180</v>
      </c>
      <c r="F24" t="s">
        <v>181</v>
      </c>
      <c r="G24" s="1" t="s">
        <v>80</v>
      </c>
      <c r="H24" t="s">
        <v>182</v>
      </c>
      <c r="I24" t="s">
        <v>82</v>
      </c>
      <c r="J24" t="s">
        <v>97</v>
      </c>
      <c r="K24" t="s">
        <v>93</v>
      </c>
      <c r="L24" t="s">
        <v>183</v>
      </c>
      <c r="M24" s="4">
        <v>45017</v>
      </c>
      <c r="N24" s="16">
        <v>0.44138888888888889</v>
      </c>
      <c r="P24" s="24">
        <v>2018</v>
      </c>
      <c r="Q24" s="4">
        <v>41832</v>
      </c>
      <c r="R24" s="4">
        <v>45017</v>
      </c>
      <c r="S24" s="4" t="s">
        <v>86</v>
      </c>
      <c r="T24" s="4"/>
      <c r="U24" s="4"/>
      <c r="V24" s="4"/>
      <c r="W24" s="4" t="s">
        <v>184</v>
      </c>
      <c r="X24" s="4" t="str">
        <f>TEXT(Noshow11[[#This Row],[FECHA]],"DDDD")</f>
        <v>sábado</v>
      </c>
      <c r="Z24"/>
      <c r="AB24">
        <f>VLOOKUP(Noshow11[[#This Row],[FOLIO]],Tabla2[[FOLIO]:[SEGUIMIENTO REALIZADO]],17,0)</f>
        <v>0</v>
      </c>
      <c r="AC24" s="4">
        <f>VLOOKUP(Noshow11[[#This Row],[FOLIO]],Tabla2[[FOLIO]:[FECHA SEGUIMIENTO]],18,0)</f>
        <v>0</v>
      </c>
      <c r="AD24" s="13">
        <f>VLOOKUP(Noshow11[[#This Row],[FOLIO]],Tabla2[[FOLIO]:[COMENTARIO LIBRE]],21,0)</f>
        <v>0</v>
      </c>
      <c r="AE24" s="4">
        <f>VLOOKUP(Noshow11[[#This Row],[FOLIO]],Tabla2[[FOLIO]:[DIAS TRANSCURRIDOS]],23,0)</f>
        <v>45017</v>
      </c>
    </row>
    <row r="25" spans="1:31">
      <c r="A25" s="4">
        <v>45017</v>
      </c>
      <c r="B25" s="5">
        <v>0.4375</v>
      </c>
      <c r="C25">
        <v>113296</v>
      </c>
      <c r="D25" t="s">
        <v>77</v>
      </c>
      <c r="E25" s="13" t="s">
        <v>185</v>
      </c>
      <c r="F25" t="s">
        <v>143</v>
      </c>
      <c r="G25" s="1" t="s">
        <v>129</v>
      </c>
      <c r="H25" t="s">
        <v>186</v>
      </c>
      <c r="I25" t="s">
        <v>187</v>
      </c>
      <c r="J25" t="s">
        <v>188</v>
      </c>
      <c r="K25" t="s">
        <v>84</v>
      </c>
      <c r="M25" s="4"/>
      <c r="N25" s="16"/>
      <c r="P25" s="24">
        <v>2022</v>
      </c>
      <c r="Q25" s="4">
        <v>0</v>
      </c>
      <c r="R25" s="4">
        <v>44880</v>
      </c>
      <c r="S25" s="4" t="s">
        <v>86</v>
      </c>
      <c r="T25" s="4"/>
      <c r="U25" s="4"/>
      <c r="V25" s="4"/>
      <c r="W25" s="4"/>
      <c r="X25" s="4" t="str">
        <f>TEXT(Noshow11[[#This Row],[FECHA]],"DDDD")</f>
        <v>sábado</v>
      </c>
      <c r="Z25"/>
      <c r="AB25">
        <f>VLOOKUP(Noshow11[[#This Row],[FOLIO]],Tabla2[[FOLIO]:[SEGUIMIENTO REALIZADO]],17,0)</f>
        <v>0</v>
      </c>
      <c r="AC25" s="4">
        <f>VLOOKUP(Noshow11[[#This Row],[FOLIO]],Tabla2[[FOLIO]:[FECHA SEGUIMIENTO]],18,0)</f>
        <v>0</v>
      </c>
      <c r="AD25" s="13">
        <f>VLOOKUP(Noshow11[[#This Row],[FOLIO]],Tabla2[[FOLIO]:[COMENTARIO LIBRE]],21,0)</f>
        <v>0</v>
      </c>
      <c r="AE25" s="4">
        <f>VLOOKUP(Noshow11[[#This Row],[FOLIO]],Tabla2[[FOLIO]:[DIAS TRANSCURRIDOS]],23,0)</f>
        <v>45017</v>
      </c>
    </row>
    <row r="26" spans="1:31">
      <c r="A26" s="4">
        <v>45017</v>
      </c>
      <c r="B26" s="5">
        <v>0.45833333333333331</v>
      </c>
      <c r="C26">
        <v>113184</v>
      </c>
      <c r="D26" t="s">
        <v>87</v>
      </c>
      <c r="E26" s="13" t="s">
        <v>101</v>
      </c>
      <c r="F26" t="s">
        <v>102</v>
      </c>
      <c r="G26" s="1" t="s">
        <v>80</v>
      </c>
      <c r="H26" t="s">
        <v>103</v>
      </c>
      <c r="I26" t="s">
        <v>82</v>
      </c>
      <c r="J26" t="s">
        <v>83</v>
      </c>
      <c r="K26" t="s">
        <v>84</v>
      </c>
      <c r="L26" t="s">
        <v>189</v>
      </c>
      <c r="M26" s="4">
        <v>45017</v>
      </c>
      <c r="N26" s="16">
        <v>0.46668981481481481</v>
      </c>
      <c r="P26" s="24">
        <v>2022</v>
      </c>
      <c r="Q26" s="4">
        <v>30877</v>
      </c>
      <c r="R26" s="4">
        <v>45017</v>
      </c>
      <c r="S26" s="4" t="s">
        <v>86</v>
      </c>
      <c r="T26" s="4"/>
      <c r="U26" s="4"/>
      <c r="V26" s="4"/>
      <c r="W26" s="4"/>
      <c r="X26" s="4" t="str">
        <f>TEXT(Noshow11[[#This Row],[FECHA]],"DDDD")</f>
        <v>sábado</v>
      </c>
      <c r="Z26"/>
      <c r="AB26">
        <f>VLOOKUP(Noshow11[[#This Row],[FOLIO]],Tabla2[[FOLIO]:[SEGUIMIENTO REALIZADO]],17,0)</f>
        <v>0</v>
      </c>
      <c r="AC26" s="4">
        <f>VLOOKUP(Noshow11[[#This Row],[FOLIO]],Tabla2[[FOLIO]:[FECHA SEGUIMIENTO]],18,0)</f>
        <v>0</v>
      </c>
      <c r="AD26" s="13">
        <f>VLOOKUP(Noshow11[[#This Row],[FOLIO]],Tabla2[[FOLIO]:[COMENTARIO LIBRE]],21,0)</f>
        <v>0</v>
      </c>
      <c r="AE26" s="4">
        <f>VLOOKUP(Noshow11[[#This Row],[FOLIO]],Tabla2[[FOLIO]:[DIAS TRANSCURRIDOS]],23,0)</f>
        <v>45017</v>
      </c>
    </row>
    <row r="27" spans="1:31">
      <c r="A27" s="4">
        <v>45017</v>
      </c>
      <c r="B27" s="5">
        <v>0.45833333333333331</v>
      </c>
      <c r="C27">
        <v>113220</v>
      </c>
      <c r="D27" t="s">
        <v>126</v>
      </c>
      <c r="E27" s="13" t="s">
        <v>190</v>
      </c>
      <c r="F27" t="s">
        <v>191</v>
      </c>
      <c r="G27" s="1" t="s">
        <v>80</v>
      </c>
      <c r="H27" t="s">
        <v>192</v>
      </c>
      <c r="I27" t="s">
        <v>82</v>
      </c>
      <c r="J27" t="s">
        <v>193</v>
      </c>
      <c r="K27" t="s">
        <v>98</v>
      </c>
      <c r="L27" t="s">
        <v>194</v>
      </c>
      <c r="M27" s="4">
        <v>45017</v>
      </c>
      <c r="N27" s="16">
        <v>0.45474537037037038</v>
      </c>
      <c r="P27" s="24">
        <v>2021</v>
      </c>
      <c r="Q27" s="4">
        <v>13412</v>
      </c>
      <c r="R27" s="4">
        <v>45017</v>
      </c>
      <c r="S27" s="4" t="s">
        <v>86</v>
      </c>
      <c r="T27" s="4"/>
      <c r="U27" s="4"/>
      <c r="V27" s="4"/>
      <c r="W27" s="4"/>
      <c r="X27" s="4" t="str">
        <f>TEXT(Noshow11[[#This Row],[FECHA]],"DDDD")</f>
        <v>sábado</v>
      </c>
      <c r="Z27"/>
      <c r="AB27">
        <f>VLOOKUP(Noshow11[[#This Row],[FOLIO]],Tabla2[[FOLIO]:[SEGUIMIENTO REALIZADO]],17,0)</f>
        <v>0</v>
      </c>
      <c r="AC27" s="4">
        <f>VLOOKUP(Noshow11[[#This Row],[FOLIO]],Tabla2[[FOLIO]:[FECHA SEGUIMIENTO]],18,0)</f>
        <v>0</v>
      </c>
      <c r="AD27" s="13">
        <f>VLOOKUP(Noshow11[[#This Row],[FOLIO]],Tabla2[[FOLIO]:[COMENTARIO LIBRE]],21,0)</f>
        <v>0</v>
      </c>
      <c r="AE27" s="4">
        <f>VLOOKUP(Noshow11[[#This Row],[FOLIO]],Tabla2[[FOLIO]:[DIAS TRANSCURRIDOS]],23,0)</f>
        <v>45017</v>
      </c>
    </row>
    <row r="28" spans="1:31">
      <c r="A28" s="4">
        <v>45017</v>
      </c>
      <c r="B28" s="5">
        <v>0.47916666666666669</v>
      </c>
      <c r="C28">
        <v>113208</v>
      </c>
      <c r="D28" t="s">
        <v>87</v>
      </c>
      <c r="E28" s="13" t="s">
        <v>195</v>
      </c>
      <c r="F28" t="s">
        <v>143</v>
      </c>
      <c r="G28" s="1" t="s">
        <v>129</v>
      </c>
      <c r="H28" t="s">
        <v>196</v>
      </c>
      <c r="I28" t="s">
        <v>82</v>
      </c>
      <c r="J28" t="s">
        <v>165</v>
      </c>
      <c r="K28" t="s">
        <v>98</v>
      </c>
      <c r="M28" s="4"/>
      <c r="N28" s="16"/>
      <c r="P28" s="24">
        <v>2023</v>
      </c>
      <c r="Q28" s="4">
        <v>0</v>
      </c>
      <c r="R28" s="4">
        <v>44956</v>
      </c>
      <c r="S28" s="4" t="s">
        <v>86</v>
      </c>
      <c r="T28" s="4"/>
      <c r="U28" s="4"/>
      <c r="V28" s="4"/>
      <c r="W28" s="4"/>
      <c r="X28" s="4" t="str">
        <f>TEXT(Noshow11[[#This Row],[FECHA]],"DDDD")</f>
        <v>sábado</v>
      </c>
      <c r="Z28"/>
      <c r="AB28">
        <f>VLOOKUP(Noshow11[[#This Row],[FOLIO]],Tabla2[[FOLIO]:[SEGUIMIENTO REALIZADO]],17,0)</f>
        <v>0</v>
      </c>
      <c r="AC28" s="4">
        <f>VLOOKUP(Noshow11[[#This Row],[FOLIO]],Tabla2[[FOLIO]:[FECHA SEGUIMIENTO]],18,0)</f>
        <v>0</v>
      </c>
      <c r="AD28" s="13">
        <f>VLOOKUP(Noshow11[[#This Row],[FOLIO]],Tabla2[[FOLIO]:[COMENTARIO LIBRE]],21,0)</f>
        <v>0</v>
      </c>
      <c r="AE28" s="4">
        <f>VLOOKUP(Noshow11[[#This Row],[FOLIO]],Tabla2[[FOLIO]:[DIAS TRANSCURRIDOS]],23,0)</f>
        <v>45017</v>
      </c>
    </row>
    <row r="29" spans="1:31">
      <c r="A29" s="4">
        <v>45017</v>
      </c>
      <c r="B29" s="5">
        <v>0.47916666666666669</v>
      </c>
      <c r="C29">
        <v>113293</v>
      </c>
      <c r="D29" t="s">
        <v>104</v>
      </c>
      <c r="E29" s="13" t="s">
        <v>197</v>
      </c>
      <c r="F29" t="s">
        <v>198</v>
      </c>
      <c r="G29" s="1" t="s">
        <v>199</v>
      </c>
      <c r="H29" t="s">
        <v>200</v>
      </c>
      <c r="I29" t="s">
        <v>82</v>
      </c>
      <c r="J29" t="s">
        <v>97</v>
      </c>
      <c r="K29" t="s">
        <v>84</v>
      </c>
      <c r="M29" s="4"/>
      <c r="N29" s="16"/>
      <c r="P29" s="24">
        <v>2018</v>
      </c>
      <c r="Q29" s="4">
        <v>101050</v>
      </c>
      <c r="R29" s="4">
        <v>44825</v>
      </c>
      <c r="S29" s="4" t="s">
        <v>86</v>
      </c>
      <c r="T29" s="4"/>
      <c r="U29" s="4"/>
      <c r="V29" s="4"/>
      <c r="W29" s="4" t="s">
        <v>100</v>
      </c>
      <c r="X29" s="4" t="str">
        <f>TEXT(Noshow11[[#This Row],[FECHA]],"DDDD")</f>
        <v>sábado</v>
      </c>
      <c r="Z29"/>
      <c r="AB29" t="e">
        <f>VLOOKUP(Noshow11[[#This Row],[FOLIO]],Tabla2[[FOLIO]:[SEGUIMIENTO REALIZADO]],17,0)</f>
        <v>#N/A</v>
      </c>
      <c r="AC29" s="4" t="e">
        <f>VLOOKUP(Noshow11[[#This Row],[FOLIO]],Tabla2[[FOLIO]:[FECHA SEGUIMIENTO]],18,0)</f>
        <v>#N/A</v>
      </c>
      <c r="AD29" s="13" t="e">
        <f>VLOOKUP(Noshow11[[#This Row],[FOLIO]],Tabla2[[FOLIO]:[COMENTARIO LIBRE]],21,0)</f>
        <v>#N/A</v>
      </c>
      <c r="AE29" s="4" t="e">
        <f>VLOOKUP(Noshow11[[#This Row],[FOLIO]],Tabla2[[FOLIO]:[DIAS TRANSCURRIDOS]],23,0)</f>
        <v>#N/A</v>
      </c>
    </row>
    <row r="30" spans="1:31">
      <c r="A30" s="4">
        <v>45017</v>
      </c>
      <c r="B30" s="5">
        <v>0.47916666666666669</v>
      </c>
      <c r="C30">
        <v>113294</v>
      </c>
      <c r="D30" t="s">
        <v>126</v>
      </c>
      <c r="E30" s="13" t="s">
        <v>201</v>
      </c>
      <c r="F30" t="s">
        <v>202</v>
      </c>
      <c r="G30" s="1" t="s">
        <v>129</v>
      </c>
      <c r="H30" t="s">
        <v>203</v>
      </c>
      <c r="I30" t="s">
        <v>82</v>
      </c>
      <c r="J30" t="s">
        <v>92</v>
      </c>
      <c r="K30" t="s">
        <v>93</v>
      </c>
      <c r="M30" s="4"/>
      <c r="N30" s="16"/>
      <c r="P30" s="24">
        <v>2018</v>
      </c>
      <c r="Q30" s="4">
        <v>121411</v>
      </c>
      <c r="R30" s="4">
        <v>44894</v>
      </c>
      <c r="S30" s="4" t="s">
        <v>86</v>
      </c>
      <c r="T30" s="4"/>
      <c r="U30" s="4"/>
      <c r="V30" s="4"/>
      <c r="W30" s="4"/>
      <c r="X30" s="4" t="str">
        <f>TEXT(Noshow11[[#This Row],[FECHA]],"DDDD")</f>
        <v>sábado</v>
      </c>
      <c r="Z30"/>
      <c r="AB30">
        <f>VLOOKUP(Noshow11[[#This Row],[FOLIO]],Tabla2[[FOLIO]:[SEGUIMIENTO REALIZADO]],17,0)</f>
        <v>0</v>
      </c>
      <c r="AC30" s="4">
        <f>VLOOKUP(Noshow11[[#This Row],[FOLIO]],Tabla2[[FOLIO]:[FECHA SEGUIMIENTO]],18,0)</f>
        <v>0</v>
      </c>
      <c r="AD30" s="13">
        <f>VLOOKUP(Noshow11[[#This Row],[FOLIO]],Tabla2[[FOLIO]:[COMENTARIO LIBRE]],21,0)</f>
        <v>0</v>
      </c>
      <c r="AE30" s="4">
        <f>VLOOKUP(Noshow11[[#This Row],[FOLIO]],Tabla2[[FOLIO]:[DIAS TRANSCURRIDOS]],23,0)</f>
        <v>45017</v>
      </c>
    </row>
    <row r="31" spans="1:31">
      <c r="A31" s="4">
        <v>45019</v>
      </c>
      <c r="B31" s="5">
        <v>0.33333333333333331</v>
      </c>
      <c r="C31">
        <v>113123</v>
      </c>
      <c r="D31" t="s">
        <v>77</v>
      </c>
      <c r="E31" s="13" t="s">
        <v>204</v>
      </c>
      <c r="F31" t="s">
        <v>143</v>
      </c>
      <c r="G31" s="1" t="s">
        <v>80</v>
      </c>
      <c r="H31" t="s">
        <v>205</v>
      </c>
      <c r="I31" t="s">
        <v>82</v>
      </c>
      <c r="J31" t="s">
        <v>188</v>
      </c>
      <c r="K31" t="s">
        <v>93</v>
      </c>
      <c r="L31" t="s">
        <v>206</v>
      </c>
      <c r="M31" s="4">
        <v>45016</v>
      </c>
      <c r="N31" s="16">
        <v>0.39398148148148149</v>
      </c>
      <c r="P31" s="24">
        <v>2022</v>
      </c>
      <c r="Q31" s="4">
        <v>9837</v>
      </c>
      <c r="R31" s="4">
        <v>45016</v>
      </c>
      <c r="S31" s="4" t="s">
        <v>86</v>
      </c>
      <c r="T31" s="4"/>
      <c r="U31" s="4"/>
      <c r="V31" s="4"/>
      <c r="W31" s="4"/>
      <c r="X31" s="4" t="str">
        <f>TEXT(Noshow11[[#This Row],[FECHA]],"DDDD")</f>
        <v>lunes</v>
      </c>
      <c r="Z31"/>
      <c r="AB31" t="e">
        <f>VLOOKUP(Noshow11[[#This Row],[FOLIO]],Tabla2[[FOLIO]:[SEGUIMIENTO REALIZADO]],17,0)</f>
        <v>#N/A</v>
      </c>
      <c r="AC31" s="4" t="e">
        <f>VLOOKUP(Noshow11[[#This Row],[FOLIO]],Tabla2[[FOLIO]:[FECHA SEGUIMIENTO]],18,0)</f>
        <v>#N/A</v>
      </c>
      <c r="AD31" s="13" t="e">
        <f>VLOOKUP(Noshow11[[#This Row],[FOLIO]],Tabla2[[FOLIO]:[COMENTARIO LIBRE]],21,0)</f>
        <v>#N/A</v>
      </c>
      <c r="AE31" s="4" t="e">
        <f>VLOOKUP(Noshow11[[#This Row],[FOLIO]],Tabla2[[FOLIO]:[DIAS TRANSCURRIDOS]],23,0)</f>
        <v>#N/A</v>
      </c>
    </row>
    <row r="32" spans="1:31">
      <c r="A32" s="4">
        <v>45019</v>
      </c>
      <c r="B32" s="5">
        <v>0.33333333333333331</v>
      </c>
      <c r="C32">
        <v>113196</v>
      </c>
      <c r="D32" t="s">
        <v>87</v>
      </c>
      <c r="E32" s="13" t="s">
        <v>207</v>
      </c>
      <c r="F32" t="s">
        <v>143</v>
      </c>
      <c r="G32" s="1" t="s">
        <v>80</v>
      </c>
      <c r="H32" t="s">
        <v>208</v>
      </c>
      <c r="I32" t="s">
        <v>82</v>
      </c>
      <c r="J32" t="s">
        <v>165</v>
      </c>
      <c r="K32" t="s">
        <v>84</v>
      </c>
      <c r="L32" t="s">
        <v>209</v>
      </c>
      <c r="M32" s="4">
        <v>45019</v>
      </c>
      <c r="N32" s="16">
        <v>0.33966435185185184</v>
      </c>
      <c r="P32" s="24">
        <v>2023</v>
      </c>
      <c r="Q32" s="4">
        <v>4763</v>
      </c>
      <c r="R32" s="4">
        <v>45019</v>
      </c>
      <c r="S32" s="4" t="s">
        <v>86</v>
      </c>
      <c r="T32" s="4"/>
      <c r="U32" s="4"/>
      <c r="V32" s="4"/>
      <c r="W32" s="4"/>
      <c r="X32" s="4" t="str">
        <f>TEXT(Noshow11[[#This Row],[FECHA]],"DDDD")</f>
        <v>lunes</v>
      </c>
      <c r="Z32"/>
      <c r="AB32">
        <f>VLOOKUP(Noshow11[[#This Row],[FOLIO]],Tabla2[[FOLIO]:[SEGUIMIENTO REALIZADO]],17,0)</f>
        <v>0</v>
      </c>
      <c r="AC32" s="4">
        <f>VLOOKUP(Noshow11[[#This Row],[FOLIO]],Tabla2[[FOLIO]:[FECHA SEGUIMIENTO]],18,0)</f>
        <v>0</v>
      </c>
      <c r="AD32" s="13">
        <f>VLOOKUP(Noshow11[[#This Row],[FOLIO]],Tabla2[[FOLIO]:[COMENTARIO LIBRE]],21,0)</f>
        <v>0</v>
      </c>
      <c r="AE32" s="4">
        <f>VLOOKUP(Noshow11[[#This Row],[FOLIO]],Tabla2[[FOLIO]:[DIAS TRANSCURRIDOS]],23,0)</f>
        <v>45019</v>
      </c>
    </row>
    <row r="33" spans="1:31">
      <c r="A33" s="4">
        <v>45019</v>
      </c>
      <c r="B33" s="5">
        <v>0.33333333333333331</v>
      </c>
      <c r="C33">
        <v>113213</v>
      </c>
      <c r="D33" t="s">
        <v>104</v>
      </c>
      <c r="E33" s="13" t="s">
        <v>210</v>
      </c>
      <c r="F33" t="s">
        <v>143</v>
      </c>
      <c r="G33" s="1" t="s">
        <v>80</v>
      </c>
      <c r="H33" t="s">
        <v>211</v>
      </c>
      <c r="I33" t="s">
        <v>82</v>
      </c>
      <c r="J33" t="s">
        <v>160</v>
      </c>
      <c r="K33" t="s">
        <v>98</v>
      </c>
      <c r="L33" t="s">
        <v>212</v>
      </c>
      <c r="M33" s="4">
        <v>45019</v>
      </c>
      <c r="N33" s="16">
        <v>0.34327546296296302</v>
      </c>
      <c r="P33" s="24">
        <v>2022</v>
      </c>
      <c r="Q33" s="4">
        <v>6165</v>
      </c>
      <c r="R33" s="4">
        <v>45019</v>
      </c>
      <c r="S33" s="4" t="s">
        <v>86</v>
      </c>
      <c r="T33" s="4"/>
      <c r="U33" s="4"/>
      <c r="V33" s="4"/>
      <c r="W33" s="4"/>
      <c r="X33" s="4" t="str">
        <f>TEXT(Noshow11[[#This Row],[FECHA]],"DDDD")</f>
        <v>lunes</v>
      </c>
      <c r="Z33"/>
      <c r="AB33">
        <f>VLOOKUP(Noshow11[[#This Row],[FOLIO]],Tabla2[[FOLIO]:[SEGUIMIENTO REALIZADO]],17,0)</f>
        <v>0</v>
      </c>
      <c r="AC33" s="4">
        <f>VLOOKUP(Noshow11[[#This Row],[FOLIO]],Tabla2[[FOLIO]:[FECHA SEGUIMIENTO]],18,0)</f>
        <v>0</v>
      </c>
      <c r="AD33" s="13">
        <f>VLOOKUP(Noshow11[[#This Row],[FOLIO]],Tabla2[[FOLIO]:[COMENTARIO LIBRE]],21,0)</f>
        <v>0</v>
      </c>
      <c r="AE33" s="4">
        <f>VLOOKUP(Noshow11[[#This Row],[FOLIO]],Tabla2[[FOLIO]:[DIAS TRANSCURRIDOS]],23,0)</f>
        <v>45019</v>
      </c>
    </row>
    <row r="34" spans="1:31">
      <c r="A34" s="4">
        <v>45019</v>
      </c>
      <c r="B34" s="5">
        <v>0.33333333333333331</v>
      </c>
      <c r="C34">
        <v>113346</v>
      </c>
      <c r="D34" t="s">
        <v>126</v>
      </c>
      <c r="E34" s="13" t="s">
        <v>213</v>
      </c>
      <c r="F34" t="s">
        <v>214</v>
      </c>
      <c r="G34" s="1" t="s">
        <v>80</v>
      </c>
      <c r="H34" t="s">
        <v>215</v>
      </c>
      <c r="I34" t="s">
        <v>82</v>
      </c>
      <c r="J34" t="s">
        <v>193</v>
      </c>
      <c r="K34" t="s">
        <v>93</v>
      </c>
      <c r="L34" t="s">
        <v>216</v>
      </c>
      <c r="M34" s="4">
        <v>45019</v>
      </c>
      <c r="N34" s="16">
        <v>0.3357060185185185</v>
      </c>
      <c r="P34" s="24">
        <v>2015</v>
      </c>
      <c r="Q34" s="4">
        <v>81979</v>
      </c>
      <c r="R34" s="4">
        <v>45019</v>
      </c>
      <c r="S34" s="4" t="s">
        <v>86</v>
      </c>
      <c r="T34" s="4"/>
      <c r="U34" s="4"/>
      <c r="V34" s="4"/>
      <c r="W34" s="4"/>
      <c r="X34" s="4" t="str">
        <f>TEXT(Noshow11[[#This Row],[FECHA]],"DDDD")</f>
        <v>lunes</v>
      </c>
      <c r="Z34"/>
      <c r="AB34">
        <f>VLOOKUP(Noshow11[[#This Row],[FOLIO]],Tabla2[[FOLIO]:[SEGUIMIENTO REALIZADO]],17,0)</f>
        <v>0</v>
      </c>
      <c r="AC34" s="4">
        <f>VLOOKUP(Noshow11[[#This Row],[FOLIO]],Tabla2[[FOLIO]:[FECHA SEGUIMIENTO]],18,0)</f>
        <v>0</v>
      </c>
      <c r="AD34" s="13">
        <f>VLOOKUP(Noshow11[[#This Row],[FOLIO]],Tabla2[[FOLIO]:[COMENTARIO LIBRE]],21,0)</f>
        <v>0</v>
      </c>
      <c r="AE34" s="4">
        <f>VLOOKUP(Noshow11[[#This Row],[FOLIO]],Tabla2[[FOLIO]:[DIAS TRANSCURRIDOS]],23,0)</f>
        <v>45019</v>
      </c>
    </row>
    <row r="35" spans="1:31">
      <c r="A35" s="4">
        <v>45019</v>
      </c>
      <c r="B35" s="5">
        <v>0.34375</v>
      </c>
      <c r="C35">
        <v>113244</v>
      </c>
      <c r="D35" t="s">
        <v>87</v>
      </c>
      <c r="E35" s="13" t="s">
        <v>217</v>
      </c>
      <c r="F35" t="s">
        <v>218</v>
      </c>
      <c r="G35" s="1" t="s">
        <v>80</v>
      </c>
      <c r="H35" t="s">
        <v>219</v>
      </c>
      <c r="I35" t="s">
        <v>82</v>
      </c>
      <c r="J35" t="s">
        <v>193</v>
      </c>
      <c r="K35" t="s">
        <v>93</v>
      </c>
      <c r="L35" t="s">
        <v>220</v>
      </c>
      <c r="M35" s="4">
        <v>45019</v>
      </c>
      <c r="N35" s="16">
        <v>0.35090277777777779</v>
      </c>
      <c r="P35" s="24">
        <v>2021</v>
      </c>
      <c r="Q35" s="4">
        <v>41235</v>
      </c>
      <c r="R35" s="4">
        <v>45019</v>
      </c>
      <c r="S35" s="4" t="s">
        <v>86</v>
      </c>
      <c r="T35" s="4"/>
      <c r="U35" s="4"/>
      <c r="V35" s="4"/>
      <c r="W35" s="4"/>
      <c r="X35" s="4" t="str">
        <f>TEXT(Noshow11[[#This Row],[FECHA]],"DDDD")</f>
        <v>lunes</v>
      </c>
      <c r="Z35"/>
      <c r="AB35">
        <f>VLOOKUP(Noshow11[[#This Row],[FOLIO]],Tabla2[[FOLIO]:[SEGUIMIENTO REALIZADO]],17,0)</f>
        <v>0</v>
      </c>
      <c r="AC35" s="4">
        <f>VLOOKUP(Noshow11[[#This Row],[FOLIO]],Tabla2[[FOLIO]:[FECHA SEGUIMIENTO]],18,0)</f>
        <v>0</v>
      </c>
      <c r="AD35" s="13">
        <f>VLOOKUP(Noshow11[[#This Row],[FOLIO]],Tabla2[[FOLIO]:[COMENTARIO LIBRE]],21,0)</f>
        <v>0</v>
      </c>
      <c r="AE35" s="4">
        <f>VLOOKUP(Noshow11[[#This Row],[FOLIO]],Tabla2[[FOLIO]:[DIAS TRANSCURRIDOS]],23,0)</f>
        <v>45019</v>
      </c>
    </row>
    <row r="36" spans="1:31">
      <c r="A36" s="4">
        <v>45019</v>
      </c>
      <c r="B36" s="5">
        <v>0.34375</v>
      </c>
      <c r="C36">
        <v>113257</v>
      </c>
      <c r="D36" t="s">
        <v>77</v>
      </c>
      <c r="E36" s="13" t="s">
        <v>221</v>
      </c>
      <c r="F36" t="s">
        <v>143</v>
      </c>
      <c r="G36" s="1" t="s">
        <v>90</v>
      </c>
      <c r="H36" t="s">
        <v>222</v>
      </c>
      <c r="I36" t="s">
        <v>82</v>
      </c>
      <c r="J36" t="s">
        <v>193</v>
      </c>
      <c r="K36" t="s">
        <v>84</v>
      </c>
      <c r="M36" s="4"/>
      <c r="N36" s="16"/>
      <c r="O36">
        <v>113378</v>
      </c>
      <c r="P36" s="24">
        <v>2019</v>
      </c>
      <c r="Q36" s="4">
        <v>51177</v>
      </c>
      <c r="R36" s="4">
        <v>45020</v>
      </c>
      <c r="S36" s="4" t="s">
        <v>86</v>
      </c>
      <c r="T36" s="4"/>
      <c r="U36" s="4"/>
      <c r="V36" s="4"/>
      <c r="W36" s="4"/>
      <c r="X36" s="4" t="str">
        <f>TEXT(Noshow11[[#This Row],[FECHA]],"DDDD")</f>
        <v>lunes</v>
      </c>
      <c r="Z36"/>
      <c r="AB36">
        <f>VLOOKUP(Noshow11[[#This Row],[FOLIO]],Tabla2[[FOLIO]:[SEGUIMIENTO REALIZADO]],17,0)</f>
        <v>0</v>
      </c>
      <c r="AC36" s="4">
        <f>VLOOKUP(Noshow11[[#This Row],[FOLIO]],Tabla2[[FOLIO]:[FECHA SEGUIMIENTO]],18,0)</f>
        <v>0</v>
      </c>
      <c r="AD36" s="13">
        <f>VLOOKUP(Noshow11[[#This Row],[FOLIO]],Tabla2[[FOLIO]:[COMENTARIO LIBRE]],21,0)</f>
        <v>0</v>
      </c>
      <c r="AE36" s="4">
        <f>VLOOKUP(Noshow11[[#This Row],[FOLIO]],Tabla2[[FOLIO]:[DIAS TRANSCURRIDOS]],23,0)</f>
        <v>45019</v>
      </c>
    </row>
    <row r="37" spans="1:31">
      <c r="A37" s="4">
        <v>45019</v>
      </c>
      <c r="B37" s="5">
        <v>0.34375</v>
      </c>
      <c r="C37">
        <v>113329</v>
      </c>
      <c r="D37" t="s">
        <v>126</v>
      </c>
      <c r="E37" s="13" t="s">
        <v>223</v>
      </c>
      <c r="F37" t="s">
        <v>224</v>
      </c>
      <c r="G37" s="1" t="s">
        <v>80</v>
      </c>
      <c r="H37" t="s">
        <v>225</v>
      </c>
      <c r="I37" t="s">
        <v>82</v>
      </c>
      <c r="J37" t="s">
        <v>193</v>
      </c>
      <c r="K37" t="s">
        <v>98</v>
      </c>
      <c r="L37" t="s">
        <v>226</v>
      </c>
      <c r="M37" s="4">
        <v>45019</v>
      </c>
      <c r="N37" s="16">
        <v>0.35023148148148148</v>
      </c>
      <c r="P37" s="24">
        <v>2016</v>
      </c>
      <c r="Q37" s="4">
        <v>140089</v>
      </c>
      <c r="R37" s="4">
        <v>45019</v>
      </c>
      <c r="S37" s="4" t="s">
        <v>86</v>
      </c>
      <c r="T37" s="4"/>
      <c r="U37" s="4"/>
      <c r="V37" s="4"/>
      <c r="W37" s="4"/>
      <c r="X37" s="4" t="str">
        <f>TEXT(Noshow11[[#This Row],[FECHA]],"DDDD")</f>
        <v>lunes</v>
      </c>
      <c r="Z37"/>
      <c r="AB37">
        <f>VLOOKUP(Noshow11[[#This Row],[FOLIO]],Tabla2[[FOLIO]:[SEGUIMIENTO REALIZADO]],17,0)</f>
        <v>0</v>
      </c>
      <c r="AC37" s="4">
        <f>VLOOKUP(Noshow11[[#This Row],[FOLIO]],Tabla2[[FOLIO]:[FECHA SEGUIMIENTO]],18,0)</f>
        <v>0</v>
      </c>
      <c r="AD37" s="13">
        <f>VLOOKUP(Noshow11[[#This Row],[FOLIO]],Tabla2[[FOLIO]:[COMENTARIO LIBRE]],21,0)</f>
        <v>0</v>
      </c>
      <c r="AE37" s="4">
        <f>VLOOKUP(Noshow11[[#This Row],[FOLIO]],Tabla2[[FOLIO]:[DIAS TRANSCURRIDOS]],23,0)</f>
        <v>45019</v>
      </c>
    </row>
    <row r="38" spans="1:31">
      <c r="A38" s="4">
        <v>45019</v>
      </c>
      <c r="B38" s="5">
        <v>0.35416666666666669</v>
      </c>
      <c r="C38">
        <v>113270</v>
      </c>
      <c r="D38" t="s">
        <v>104</v>
      </c>
      <c r="E38" s="13" t="s">
        <v>227</v>
      </c>
      <c r="F38" t="s">
        <v>228</v>
      </c>
      <c r="G38" s="1" t="s">
        <v>80</v>
      </c>
      <c r="H38" t="s">
        <v>229</v>
      </c>
      <c r="I38" t="s">
        <v>82</v>
      </c>
      <c r="J38" t="s">
        <v>230</v>
      </c>
      <c r="K38" t="s">
        <v>84</v>
      </c>
      <c r="L38" t="s">
        <v>231</v>
      </c>
      <c r="M38" s="4">
        <v>45019</v>
      </c>
      <c r="N38" s="16">
        <v>0.36439814814814814</v>
      </c>
      <c r="P38" s="24">
        <v>2013</v>
      </c>
      <c r="Q38" s="4">
        <v>161212</v>
      </c>
      <c r="R38" s="4">
        <v>45019</v>
      </c>
      <c r="S38" s="4" t="s">
        <v>86</v>
      </c>
      <c r="T38" s="4"/>
      <c r="U38" s="4"/>
      <c r="V38" s="4"/>
      <c r="W38" s="4"/>
      <c r="X38" s="4" t="str">
        <f>TEXT(Noshow11[[#This Row],[FECHA]],"DDDD")</f>
        <v>lunes</v>
      </c>
      <c r="Z38"/>
      <c r="AB38">
        <f>VLOOKUP(Noshow11[[#This Row],[FOLIO]],Tabla2[[FOLIO]:[SEGUIMIENTO REALIZADO]],17,0)</f>
        <v>0</v>
      </c>
      <c r="AC38" s="4">
        <f>VLOOKUP(Noshow11[[#This Row],[FOLIO]],Tabla2[[FOLIO]:[FECHA SEGUIMIENTO]],18,0)</f>
        <v>0</v>
      </c>
      <c r="AD38" s="13">
        <f>VLOOKUP(Noshow11[[#This Row],[FOLIO]],Tabla2[[FOLIO]:[COMENTARIO LIBRE]],21,0)</f>
        <v>0</v>
      </c>
      <c r="AE38" s="4">
        <f>VLOOKUP(Noshow11[[#This Row],[FOLIO]],Tabla2[[FOLIO]:[DIAS TRANSCURRIDOS]],23,0)</f>
        <v>45019</v>
      </c>
    </row>
    <row r="39" spans="1:31">
      <c r="A39" s="4">
        <v>45019</v>
      </c>
      <c r="B39" s="5">
        <v>0.35416666666666669</v>
      </c>
      <c r="C39">
        <v>113297</v>
      </c>
      <c r="D39" t="s">
        <v>232</v>
      </c>
      <c r="E39" s="13" t="s">
        <v>233</v>
      </c>
      <c r="F39" t="s">
        <v>234</v>
      </c>
      <c r="G39" s="1" t="s">
        <v>80</v>
      </c>
      <c r="H39" t="s">
        <v>235</v>
      </c>
      <c r="I39" t="s">
        <v>236</v>
      </c>
      <c r="J39" t="s">
        <v>237</v>
      </c>
      <c r="K39" t="s">
        <v>98</v>
      </c>
      <c r="L39" t="s">
        <v>238</v>
      </c>
      <c r="M39" s="4">
        <v>45019</v>
      </c>
      <c r="N39" s="16">
        <v>0.36108796296296292</v>
      </c>
      <c r="P39" s="24">
        <v>2019</v>
      </c>
      <c r="Q39" s="4">
        <v>82864</v>
      </c>
      <c r="R39" s="4">
        <v>45019</v>
      </c>
      <c r="S39" s="4" t="s">
        <v>86</v>
      </c>
      <c r="T39" s="4"/>
      <c r="U39" s="4"/>
      <c r="V39" s="4"/>
      <c r="W39" s="4"/>
      <c r="X39" s="4" t="str">
        <f>TEXT(Noshow11[[#This Row],[FECHA]],"DDDD")</f>
        <v>lunes</v>
      </c>
      <c r="Z39"/>
      <c r="AB39">
        <f>VLOOKUP(Noshow11[[#This Row],[FOLIO]],Tabla2[[FOLIO]:[SEGUIMIENTO REALIZADO]],17,0)</f>
        <v>0</v>
      </c>
      <c r="AC39" s="4">
        <f>VLOOKUP(Noshow11[[#This Row],[FOLIO]],Tabla2[[FOLIO]:[FECHA SEGUIMIENTO]],18,0)</f>
        <v>0</v>
      </c>
      <c r="AD39" s="13">
        <f>VLOOKUP(Noshow11[[#This Row],[FOLIO]],Tabla2[[FOLIO]:[COMENTARIO LIBRE]],21,0)</f>
        <v>0</v>
      </c>
      <c r="AE39" s="4">
        <f>VLOOKUP(Noshow11[[#This Row],[FOLIO]],Tabla2[[FOLIO]:[DIAS TRANSCURRIDOS]],23,0)</f>
        <v>45019</v>
      </c>
    </row>
    <row r="40" spans="1:31">
      <c r="A40" s="4">
        <v>45019</v>
      </c>
      <c r="B40" s="5">
        <v>0.35416666666666669</v>
      </c>
      <c r="C40">
        <v>113369</v>
      </c>
      <c r="D40" t="s">
        <v>87</v>
      </c>
      <c r="E40" s="13" t="s">
        <v>239</v>
      </c>
      <c r="F40" t="s">
        <v>240</v>
      </c>
      <c r="G40" s="1" t="s">
        <v>116</v>
      </c>
      <c r="H40" t="s">
        <v>241</v>
      </c>
      <c r="I40" t="s">
        <v>82</v>
      </c>
      <c r="J40" t="s">
        <v>152</v>
      </c>
      <c r="K40" t="s">
        <v>93</v>
      </c>
      <c r="L40" t="s">
        <v>242</v>
      </c>
      <c r="M40" s="4">
        <v>45019</v>
      </c>
      <c r="N40" s="16">
        <v>0.38064814814814812</v>
      </c>
      <c r="P40" s="24">
        <v>2022</v>
      </c>
      <c r="Q40" s="4">
        <v>50800</v>
      </c>
      <c r="R40" s="4">
        <v>45019</v>
      </c>
      <c r="S40" s="4" t="s">
        <v>86</v>
      </c>
      <c r="T40" s="4"/>
      <c r="U40" s="4"/>
      <c r="V40" s="4"/>
      <c r="W40" s="4"/>
      <c r="X40" s="4" t="str">
        <f>TEXT(Noshow11[[#This Row],[FECHA]],"DDDD")</f>
        <v>lunes</v>
      </c>
      <c r="Z40"/>
      <c r="AB40">
        <f>VLOOKUP(Noshow11[[#This Row],[FOLIO]],Tabla2[[FOLIO]:[SEGUIMIENTO REALIZADO]],17,0)</f>
        <v>0</v>
      </c>
      <c r="AC40" s="4">
        <f>VLOOKUP(Noshow11[[#This Row],[FOLIO]],Tabla2[[FOLIO]:[FECHA SEGUIMIENTO]],18,0)</f>
        <v>0</v>
      </c>
      <c r="AD40" s="13">
        <f>VLOOKUP(Noshow11[[#This Row],[FOLIO]],Tabla2[[FOLIO]:[COMENTARIO LIBRE]],21,0)</f>
        <v>0</v>
      </c>
      <c r="AE40" s="4">
        <f>VLOOKUP(Noshow11[[#This Row],[FOLIO]],Tabla2[[FOLIO]:[DIAS TRANSCURRIDOS]],23,0)</f>
        <v>45019</v>
      </c>
    </row>
    <row r="41" spans="1:31">
      <c r="A41" s="4">
        <v>45019</v>
      </c>
      <c r="B41" s="5">
        <v>0.36458333333333331</v>
      </c>
      <c r="C41">
        <v>113277</v>
      </c>
      <c r="D41" t="s">
        <v>87</v>
      </c>
      <c r="E41" s="13" t="s">
        <v>243</v>
      </c>
      <c r="F41" t="s">
        <v>244</v>
      </c>
      <c r="G41" s="1" t="s">
        <v>80</v>
      </c>
      <c r="H41" t="s">
        <v>245</v>
      </c>
      <c r="I41" t="s">
        <v>82</v>
      </c>
      <c r="J41" t="s">
        <v>97</v>
      </c>
      <c r="K41" t="s">
        <v>84</v>
      </c>
      <c r="L41" t="s">
        <v>246</v>
      </c>
      <c r="M41" s="4">
        <v>45019</v>
      </c>
      <c r="N41" s="16">
        <v>0.37278935185185186</v>
      </c>
      <c r="P41" s="24">
        <v>2022</v>
      </c>
      <c r="Q41" s="4">
        <v>21344</v>
      </c>
      <c r="R41" s="4">
        <v>45019</v>
      </c>
      <c r="S41" s="4" t="s">
        <v>86</v>
      </c>
      <c r="T41" s="4"/>
      <c r="U41" s="4"/>
      <c r="V41" s="4"/>
      <c r="W41" s="4"/>
      <c r="X41" s="4" t="str">
        <f>TEXT(Noshow11[[#This Row],[FECHA]],"DDDD")</f>
        <v>lunes</v>
      </c>
      <c r="Z41"/>
      <c r="AB41">
        <f>VLOOKUP(Noshow11[[#This Row],[FOLIO]],Tabla2[[FOLIO]:[SEGUIMIENTO REALIZADO]],17,0)</f>
        <v>0</v>
      </c>
      <c r="AC41" s="4">
        <f>VLOOKUP(Noshow11[[#This Row],[FOLIO]],Tabla2[[FOLIO]:[FECHA SEGUIMIENTO]],18,0)</f>
        <v>0</v>
      </c>
      <c r="AD41" s="13">
        <f>VLOOKUP(Noshow11[[#This Row],[FOLIO]],Tabla2[[FOLIO]:[COMENTARIO LIBRE]],21,0)</f>
        <v>0</v>
      </c>
      <c r="AE41" s="4">
        <f>VLOOKUP(Noshow11[[#This Row],[FOLIO]],Tabla2[[FOLIO]:[DIAS TRANSCURRIDOS]],23,0)</f>
        <v>45019</v>
      </c>
    </row>
    <row r="42" spans="1:31">
      <c r="A42" s="4">
        <v>45019</v>
      </c>
      <c r="B42" s="5">
        <v>0.36458333333333331</v>
      </c>
      <c r="C42">
        <v>113301</v>
      </c>
      <c r="D42" t="s">
        <v>104</v>
      </c>
      <c r="E42" s="13" t="s">
        <v>247</v>
      </c>
      <c r="F42" t="s">
        <v>248</v>
      </c>
      <c r="G42" s="1" t="s">
        <v>80</v>
      </c>
      <c r="H42" t="s">
        <v>249</v>
      </c>
      <c r="I42" t="s">
        <v>82</v>
      </c>
      <c r="J42" t="s">
        <v>250</v>
      </c>
      <c r="K42" t="s">
        <v>98</v>
      </c>
      <c r="L42" t="s">
        <v>251</v>
      </c>
      <c r="M42" s="4">
        <v>45019</v>
      </c>
      <c r="N42" s="16">
        <v>0.37160879629629634</v>
      </c>
      <c r="P42" s="24">
        <v>2021</v>
      </c>
      <c r="Q42" s="4">
        <v>101542</v>
      </c>
      <c r="R42" s="4">
        <v>45019</v>
      </c>
      <c r="S42" s="4" t="s">
        <v>86</v>
      </c>
      <c r="T42" s="4"/>
      <c r="U42" s="4"/>
      <c r="V42" s="4"/>
      <c r="W42" s="4"/>
      <c r="X42" s="4" t="str">
        <f>TEXT(Noshow11[[#This Row],[FECHA]],"DDDD")</f>
        <v>lunes</v>
      </c>
      <c r="Z42"/>
      <c r="AB42">
        <f>VLOOKUP(Noshow11[[#This Row],[FOLIO]],Tabla2[[FOLIO]:[SEGUIMIENTO REALIZADO]],17,0)</f>
        <v>0</v>
      </c>
      <c r="AC42" s="4">
        <f>VLOOKUP(Noshow11[[#This Row],[FOLIO]],Tabla2[[FOLIO]:[FECHA SEGUIMIENTO]],18,0)</f>
        <v>0</v>
      </c>
      <c r="AD42" s="13">
        <f>VLOOKUP(Noshow11[[#This Row],[FOLIO]],Tabla2[[FOLIO]:[COMENTARIO LIBRE]],21,0)</f>
        <v>0</v>
      </c>
      <c r="AE42" s="4">
        <f>VLOOKUP(Noshow11[[#This Row],[FOLIO]],Tabla2[[FOLIO]:[DIAS TRANSCURRIDOS]],23,0)</f>
        <v>45019</v>
      </c>
    </row>
    <row r="43" spans="1:31">
      <c r="A43" s="4">
        <v>45019</v>
      </c>
      <c r="B43" s="5">
        <v>0.36458333333333331</v>
      </c>
      <c r="C43">
        <v>113336</v>
      </c>
      <c r="D43" t="s">
        <v>87</v>
      </c>
      <c r="E43" s="13" t="s">
        <v>252</v>
      </c>
      <c r="F43" t="s">
        <v>253</v>
      </c>
      <c r="G43" s="1" t="s">
        <v>116</v>
      </c>
      <c r="H43" t="s">
        <v>254</v>
      </c>
      <c r="I43" t="s">
        <v>82</v>
      </c>
      <c r="J43" t="s">
        <v>83</v>
      </c>
      <c r="K43" t="s">
        <v>93</v>
      </c>
      <c r="L43" t="s">
        <v>255</v>
      </c>
      <c r="M43" s="4">
        <v>45019</v>
      </c>
      <c r="N43" s="16">
        <v>0.40229166666666666</v>
      </c>
      <c r="P43" s="24">
        <v>2017</v>
      </c>
      <c r="Q43" s="4">
        <v>68390</v>
      </c>
      <c r="R43" s="4">
        <v>45019</v>
      </c>
      <c r="S43" s="4" t="s">
        <v>86</v>
      </c>
      <c r="T43" s="4"/>
      <c r="U43" s="4"/>
      <c r="V43" s="4"/>
      <c r="W43" s="4"/>
      <c r="X43" s="4" t="str">
        <f>TEXT(Noshow11[[#This Row],[FECHA]],"DDDD")</f>
        <v>lunes</v>
      </c>
      <c r="Z43"/>
      <c r="AB43">
        <f>VLOOKUP(Noshow11[[#This Row],[FOLIO]],Tabla2[[FOLIO]:[SEGUIMIENTO REALIZADO]],17,0)</f>
        <v>0</v>
      </c>
      <c r="AC43" s="4">
        <f>VLOOKUP(Noshow11[[#This Row],[FOLIO]],Tabla2[[FOLIO]:[FECHA SEGUIMIENTO]],18,0)</f>
        <v>0</v>
      </c>
      <c r="AD43" s="13">
        <f>VLOOKUP(Noshow11[[#This Row],[FOLIO]],Tabla2[[FOLIO]:[COMENTARIO LIBRE]],21,0)</f>
        <v>0</v>
      </c>
      <c r="AE43" s="4">
        <f>VLOOKUP(Noshow11[[#This Row],[FOLIO]],Tabla2[[FOLIO]:[DIAS TRANSCURRIDOS]],23,0)</f>
        <v>45019</v>
      </c>
    </row>
    <row r="44" spans="1:31">
      <c r="A44" s="4">
        <v>45019</v>
      </c>
      <c r="B44" s="5">
        <v>0.375</v>
      </c>
      <c r="C44">
        <v>112607</v>
      </c>
      <c r="D44" t="s">
        <v>126</v>
      </c>
      <c r="E44" s="13" t="s">
        <v>135</v>
      </c>
      <c r="F44" t="s">
        <v>136</v>
      </c>
      <c r="G44" s="1" t="s">
        <v>199</v>
      </c>
      <c r="H44" t="s">
        <v>137</v>
      </c>
      <c r="I44" t="s">
        <v>82</v>
      </c>
      <c r="J44" t="s">
        <v>92</v>
      </c>
      <c r="K44" t="s">
        <v>93</v>
      </c>
      <c r="M44" s="4"/>
      <c r="N44" s="16"/>
      <c r="P44" s="24">
        <v>2020</v>
      </c>
      <c r="Q44" s="4">
        <v>61252</v>
      </c>
      <c r="R44" s="4">
        <v>44954</v>
      </c>
      <c r="S44" s="4" t="s">
        <v>86</v>
      </c>
      <c r="T44" s="4"/>
      <c r="U44" s="4"/>
      <c r="V44" s="4"/>
      <c r="W44" s="4"/>
      <c r="X44" s="4" t="str">
        <f>TEXT(Noshow11[[#This Row],[FECHA]],"DDDD")</f>
        <v>lunes</v>
      </c>
      <c r="Z44"/>
      <c r="AB44">
        <f>VLOOKUP(Noshow11[[#This Row],[FOLIO]],Tabla2[[FOLIO]:[SEGUIMIENTO REALIZADO]],17,0)</f>
        <v>0</v>
      </c>
      <c r="AC44" s="4">
        <f>VLOOKUP(Noshow11[[#This Row],[FOLIO]],Tabla2[[FOLIO]:[FECHA SEGUIMIENTO]],18,0)</f>
        <v>0</v>
      </c>
      <c r="AD44" s="13">
        <f>VLOOKUP(Noshow11[[#This Row],[FOLIO]],Tabla2[[FOLIO]:[COMENTARIO LIBRE]],21,0)</f>
        <v>0</v>
      </c>
      <c r="AE44" s="4">
        <f>VLOOKUP(Noshow11[[#This Row],[FOLIO]],Tabla2[[FOLIO]:[DIAS TRANSCURRIDOS]],23,0)</f>
        <v>45019</v>
      </c>
    </row>
    <row r="45" spans="1:31">
      <c r="A45" s="4">
        <v>45019</v>
      </c>
      <c r="B45" s="5">
        <v>0.375</v>
      </c>
      <c r="C45">
        <v>112960</v>
      </c>
      <c r="D45" t="s">
        <v>126</v>
      </c>
      <c r="E45" s="13" t="s">
        <v>256</v>
      </c>
      <c r="F45" t="s">
        <v>257</v>
      </c>
      <c r="G45" s="1" t="s">
        <v>80</v>
      </c>
      <c r="H45" t="s">
        <v>258</v>
      </c>
      <c r="I45" t="s">
        <v>82</v>
      </c>
      <c r="J45" t="s">
        <v>230</v>
      </c>
      <c r="K45" t="s">
        <v>84</v>
      </c>
      <c r="L45" t="s">
        <v>259</v>
      </c>
      <c r="M45" s="4">
        <v>45019</v>
      </c>
      <c r="N45" s="16">
        <v>0.38115740740740739</v>
      </c>
      <c r="P45" s="24">
        <v>2019</v>
      </c>
      <c r="Q45" s="4">
        <v>91057</v>
      </c>
      <c r="R45" s="4">
        <v>45019</v>
      </c>
      <c r="S45" s="4" t="s">
        <v>86</v>
      </c>
      <c r="T45" s="4"/>
      <c r="U45" s="4"/>
      <c r="V45" s="4"/>
      <c r="W45" s="4"/>
      <c r="X45" s="4" t="str">
        <f>TEXT(Noshow11[[#This Row],[FECHA]],"DDDD")</f>
        <v>lunes</v>
      </c>
      <c r="Z45"/>
      <c r="AB45">
        <f>VLOOKUP(Noshow11[[#This Row],[FOLIO]],Tabla2[[FOLIO]:[SEGUIMIENTO REALIZADO]],17,0)</f>
        <v>0</v>
      </c>
      <c r="AC45" s="4">
        <f>VLOOKUP(Noshow11[[#This Row],[FOLIO]],Tabla2[[FOLIO]:[FECHA SEGUIMIENTO]],18,0)</f>
        <v>0</v>
      </c>
      <c r="AD45" s="13">
        <f>VLOOKUP(Noshow11[[#This Row],[FOLIO]],Tabla2[[FOLIO]:[COMENTARIO LIBRE]],21,0)</f>
        <v>0</v>
      </c>
      <c r="AE45" s="4">
        <f>VLOOKUP(Noshow11[[#This Row],[FOLIO]],Tabla2[[FOLIO]:[DIAS TRANSCURRIDOS]],23,0)</f>
        <v>45019</v>
      </c>
    </row>
    <row r="46" spans="1:31">
      <c r="A46" s="4">
        <v>45019</v>
      </c>
      <c r="B46" s="5">
        <v>0.375</v>
      </c>
      <c r="C46">
        <v>113072</v>
      </c>
      <c r="D46" t="s">
        <v>104</v>
      </c>
      <c r="E46" s="13" t="s">
        <v>260</v>
      </c>
      <c r="F46" t="s">
        <v>261</v>
      </c>
      <c r="G46" s="1" t="s">
        <v>80</v>
      </c>
      <c r="H46" t="s">
        <v>262</v>
      </c>
      <c r="I46" t="s">
        <v>82</v>
      </c>
      <c r="J46" t="s">
        <v>92</v>
      </c>
      <c r="K46" t="s">
        <v>98</v>
      </c>
      <c r="L46" t="s">
        <v>263</v>
      </c>
      <c r="M46" s="4">
        <v>45019</v>
      </c>
      <c r="N46" s="16">
        <v>0.38391203703703702</v>
      </c>
      <c r="P46" s="24">
        <v>2017</v>
      </c>
      <c r="Q46" s="4">
        <v>74106</v>
      </c>
      <c r="R46" s="4">
        <v>45019</v>
      </c>
      <c r="S46" s="4"/>
      <c r="T46" s="4"/>
      <c r="U46" s="4"/>
      <c r="V46" s="4"/>
      <c r="W46" s="4" t="s">
        <v>100</v>
      </c>
      <c r="X46" s="4" t="str">
        <f>TEXT(Noshow11[[#This Row],[FECHA]],"DDDD")</f>
        <v>lunes</v>
      </c>
      <c r="Z46"/>
      <c r="AB46">
        <f>VLOOKUP(Noshow11[[#This Row],[FOLIO]],Tabla2[[FOLIO]:[SEGUIMIENTO REALIZADO]],17,0)</f>
        <v>0</v>
      </c>
      <c r="AC46" s="4">
        <f>VLOOKUP(Noshow11[[#This Row],[FOLIO]],Tabla2[[FOLIO]:[FECHA SEGUIMIENTO]],18,0)</f>
        <v>0</v>
      </c>
      <c r="AD46" s="13">
        <f>VLOOKUP(Noshow11[[#This Row],[FOLIO]],Tabla2[[FOLIO]:[COMENTARIO LIBRE]],21,0)</f>
        <v>0</v>
      </c>
      <c r="AE46" s="4">
        <f>VLOOKUP(Noshow11[[#This Row],[FOLIO]],Tabla2[[FOLIO]:[DIAS TRANSCURRIDOS]],23,0)</f>
        <v>45019</v>
      </c>
    </row>
    <row r="47" spans="1:31">
      <c r="A47" s="4">
        <v>45019</v>
      </c>
      <c r="B47" s="5">
        <v>0.38541666666666669</v>
      </c>
      <c r="C47">
        <v>113141</v>
      </c>
      <c r="D47" t="s">
        <v>126</v>
      </c>
      <c r="E47" s="13" t="s">
        <v>264</v>
      </c>
      <c r="F47" t="s">
        <v>265</v>
      </c>
      <c r="G47" s="1" t="s">
        <v>80</v>
      </c>
      <c r="H47" t="s">
        <v>266</v>
      </c>
      <c r="I47" t="s">
        <v>82</v>
      </c>
      <c r="J47" t="s">
        <v>92</v>
      </c>
      <c r="K47" t="s">
        <v>84</v>
      </c>
      <c r="L47" t="s">
        <v>267</v>
      </c>
      <c r="M47" s="4">
        <v>45019</v>
      </c>
      <c r="N47" s="16">
        <v>0.38856481481481481</v>
      </c>
      <c r="P47" s="24">
        <v>2019</v>
      </c>
      <c r="Q47" s="4">
        <v>15573</v>
      </c>
      <c r="R47" s="4">
        <v>45019</v>
      </c>
      <c r="S47" s="4" t="s">
        <v>86</v>
      </c>
      <c r="T47" s="4"/>
      <c r="U47" s="4"/>
      <c r="V47" s="4"/>
      <c r="W47" s="4" t="s">
        <v>100</v>
      </c>
      <c r="X47" s="4" t="str">
        <f>TEXT(Noshow11[[#This Row],[FECHA]],"DDDD")</f>
        <v>lunes</v>
      </c>
      <c r="Z47"/>
      <c r="AB47">
        <f>VLOOKUP(Noshow11[[#This Row],[FOLIO]],Tabla2[[FOLIO]:[SEGUIMIENTO REALIZADO]],17,0)</f>
        <v>0</v>
      </c>
      <c r="AC47" s="4">
        <f>VLOOKUP(Noshow11[[#This Row],[FOLIO]],Tabla2[[FOLIO]:[FECHA SEGUIMIENTO]],18,0)</f>
        <v>0</v>
      </c>
      <c r="AD47" s="13">
        <f>VLOOKUP(Noshow11[[#This Row],[FOLIO]],Tabla2[[FOLIO]:[COMENTARIO LIBRE]],21,0)</f>
        <v>0</v>
      </c>
      <c r="AE47" s="4">
        <f>VLOOKUP(Noshow11[[#This Row],[FOLIO]],Tabla2[[FOLIO]:[DIAS TRANSCURRIDOS]],23,0)</f>
        <v>45019</v>
      </c>
    </row>
    <row r="48" spans="1:31">
      <c r="A48" s="4">
        <v>45019</v>
      </c>
      <c r="B48" s="5">
        <v>0.39583333333333331</v>
      </c>
      <c r="C48">
        <v>113035</v>
      </c>
      <c r="D48" t="s">
        <v>126</v>
      </c>
      <c r="E48" s="13" t="s">
        <v>268</v>
      </c>
      <c r="F48" t="s">
        <v>269</v>
      </c>
      <c r="G48" s="1" t="s">
        <v>80</v>
      </c>
      <c r="H48" t="s">
        <v>270</v>
      </c>
      <c r="I48" t="s">
        <v>82</v>
      </c>
      <c r="J48" t="s">
        <v>92</v>
      </c>
      <c r="K48" t="s">
        <v>84</v>
      </c>
      <c r="L48" t="s">
        <v>271</v>
      </c>
      <c r="M48" s="4">
        <v>45019</v>
      </c>
      <c r="N48" s="16">
        <v>0.40408564814814812</v>
      </c>
      <c r="P48" s="24">
        <v>2013</v>
      </c>
      <c r="Q48" s="4">
        <v>155995</v>
      </c>
      <c r="R48" s="4">
        <v>45019</v>
      </c>
      <c r="S48" s="4" t="s">
        <v>86</v>
      </c>
      <c r="T48" s="4"/>
      <c r="U48" s="4"/>
      <c r="V48" s="4"/>
      <c r="W48" s="4"/>
      <c r="X48" s="4" t="str">
        <f>TEXT(Noshow11[[#This Row],[FECHA]],"DDDD")</f>
        <v>lunes</v>
      </c>
      <c r="Z48"/>
      <c r="AB48">
        <f>VLOOKUP(Noshow11[[#This Row],[FOLIO]],Tabla2[[FOLIO]:[SEGUIMIENTO REALIZADO]],17,0)</f>
        <v>0</v>
      </c>
      <c r="AC48" s="4">
        <f>VLOOKUP(Noshow11[[#This Row],[FOLIO]],Tabla2[[FOLIO]:[FECHA SEGUIMIENTO]],18,0)</f>
        <v>0</v>
      </c>
      <c r="AD48" s="13">
        <f>VLOOKUP(Noshow11[[#This Row],[FOLIO]],Tabla2[[FOLIO]:[COMENTARIO LIBRE]],21,0)</f>
        <v>0</v>
      </c>
      <c r="AE48" s="4">
        <f>VLOOKUP(Noshow11[[#This Row],[FOLIO]],Tabla2[[FOLIO]:[DIAS TRANSCURRIDOS]],23,0)</f>
        <v>45019</v>
      </c>
    </row>
    <row r="49" spans="1:31">
      <c r="A49" s="4">
        <v>45019</v>
      </c>
      <c r="B49" s="5">
        <v>0.39583333333333331</v>
      </c>
      <c r="C49">
        <v>113174</v>
      </c>
      <c r="D49" t="s">
        <v>77</v>
      </c>
      <c r="E49" s="13" t="s">
        <v>272</v>
      </c>
      <c r="F49" t="s">
        <v>143</v>
      </c>
      <c r="G49" s="1" t="s">
        <v>116</v>
      </c>
      <c r="H49" t="s">
        <v>273</v>
      </c>
      <c r="I49" t="s">
        <v>82</v>
      </c>
      <c r="J49" t="s">
        <v>97</v>
      </c>
      <c r="K49" t="s">
        <v>98</v>
      </c>
      <c r="L49" t="s">
        <v>274</v>
      </c>
      <c r="M49" s="4">
        <v>45019</v>
      </c>
      <c r="N49" s="16">
        <v>0.41422453703703704</v>
      </c>
      <c r="P49" s="24">
        <v>2022</v>
      </c>
      <c r="Q49" s="4">
        <v>6380</v>
      </c>
      <c r="R49" s="4">
        <v>45019</v>
      </c>
      <c r="S49" s="4" t="s">
        <v>86</v>
      </c>
      <c r="T49" s="4"/>
      <c r="U49" s="4"/>
      <c r="V49" s="4"/>
      <c r="W49" s="4"/>
      <c r="X49" s="4" t="str">
        <f>TEXT(Noshow11[[#This Row],[FECHA]],"DDDD")</f>
        <v>lunes</v>
      </c>
      <c r="Z49"/>
      <c r="AB49">
        <f>VLOOKUP(Noshow11[[#This Row],[FOLIO]],Tabla2[[FOLIO]:[SEGUIMIENTO REALIZADO]],17,0)</f>
        <v>0</v>
      </c>
      <c r="AC49" s="4">
        <f>VLOOKUP(Noshow11[[#This Row],[FOLIO]],Tabla2[[FOLIO]:[FECHA SEGUIMIENTO]],18,0)</f>
        <v>0</v>
      </c>
      <c r="AD49" s="13">
        <f>VLOOKUP(Noshow11[[#This Row],[FOLIO]],Tabla2[[FOLIO]:[COMENTARIO LIBRE]],21,0)</f>
        <v>0</v>
      </c>
      <c r="AE49" s="4">
        <f>VLOOKUP(Noshow11[[#This Row],[FOLIO]],Tabla2[[FOLIO]:[DIAS TRANSCURRIDOS]],23,0)</f>
        <v>45019</v>
      </c>
    </row>
    <row r="50" spans="1:31">
      <c r="A50" s="4">
        <v>45019</v>
      </c>
      <c r="B50" s="5">
        <v>0.40625</v>
      </c>
      <c r="C50">
        <v>113058</v>
      </c>
      <c r="D50" t="s">
        <v>87</v>
      </c>
      <c r="E50" s="13" t="s">
        <v>275</v>
      </c>
      <c r="F50" t="s">
        <v>143</v>
      </c>
      <c r="G50" s="1" t="s">
        <v>80</v>
      </c>
      <c r="H50" t="s">
        <v>276</v>
      </c>
      <c r="I50" t="s">
        <v>82</v>
      </c>
      <c r="J50" t="s">
        <v>277</v>
      </c>
      <c r="K50" t="s">
        <v>93</v>
      </c>
      <c r="L50" t="s">
        <v>278</v>
      </c>
      <c r="M50" s="4">
        <v>45014</v>
      </c>
      <c r="N50" s="16">
        <v>0.76135416666666667</v>
      </c>
      <c r="P50" s="24">
        <v>2019</v>
      </c>
      <c r="Q50" s="4">
        <v>49969</v>
      </c>
      <c r="R50" s="4">
        <v>45017</v>
      </c>
      <c r="S50" s="4" t="s">
        <v>86</v>
      </c>
      <c r="T50" s="4"/>
      <c r="U50" s="4" t="s">
        <v>184</v>
      </c>
      <c r="V50" s="4" t="s">
        <v>279</v>
      </c>
      <c r="W50" s="4"/>
      <c r="X50" s="4" t="str">
        <f>TEXT(Noshow11[[#This Row],[FECHA]],"DDDD")</f>
        <v>lunes</v>
      </c>
      <c r="Z50"/>
      <c r="AB50" t="e">
        <f>VLOOKUP(Noshow11[[#This Row],[FOLIO]],Tabla2[[FOLIO]:[SEGUIMIENTO REALIZADO]],17,0)</f>
        <v>#N/A</v>
      </c>
      <c r="AC50" s="4" t="e">
        <f>VLOOKUP(Noshow11[[#This Row],[FOLIO]],Tabla2[[FOLIO]:[FECHA SEGUIMIENTO]],18,0)</f>
        <v>#N/A</v>
      </c>
      <c r="AD50" s="13" t="e">
        <f>VLOOKUP(Noshow11[[#This Row],[FOLIO]],Tabla2[[FOLIO]:[COMENTARIO LIBRE]],21,0)</f>
        <v>#N/A</v>
      </c>
      <c r="AE50" s="4" t="e">
        <f>VLOOKUP(Noshow11[[#This Row],[FOLIO]],Tabla2[[FOLIO]:[DIAS TRANSCURRIDOS]],23,0)</f>
        <v>#N/A</v>
      </c>
    </row>
    <row r="51" spans="1:31">
      <c r="A51" s="4">
        <v>45019</v>
      </c>
      <c r="B51" s="5">
        <v>0.40625</v>
      </c>
      <c r="C51">
        <v>113376</v>
      </c>
      <c r="D51" t="s">
        <v>87</v>
      </c>
      <c r="E51" s="13" t="s">
        <v>275</v>
      </c>
      <c r="F51" t="s">
        <v>280</v>
      </c>
      <c r="G51" s="1" t="s">
        <v>80</v>
      </c>
      <c r="H51" t="s">
        <v>276</v>
      </c>
      <c r="I51" t="s">
        <v>82</v>
      </c>
      <c r="J51" t="s">
        <v>277</v>
      </c>
      <c r="K51" t="s">
        <v>84</v>
      </c>
      <c r="L51" t="s">
        <v>281</v>
      </c>
      <c r="M51" s="4">
        <v>45017</v>
      </c>
      <c r="N51" s="16">
        <v>0.60940972222222223</v>
      </c>
      <c r="P51" s="24">
        <v>2019</v>
      </c>
      <c r="Q51" s="4">
        <v>49969</v>
      </c>
      <c r="R51" s="4">
        <v>45017</v>
      </c>
      <c r="S51" s="4" t="s">
        <v>86</v>
      </c>
      <c r="T51" s="4"/>
      <c r="U51" s="4" t="s">
        <v>279</v>
      </c>
      <c r="V51" s="4"/>
      <c r="W51" s="4"/>
      <c r="X51" s="4" t="str">
        <f>TEXT(Noshow11[[#This Row],[FECHA]],"DDDD")</f>
        <v>lunes</v>
      </c>
      <c r="Z51"/>
      <c r="AB51">
        <f>VLOOKUP(Noshow11[[#This Row],[FOLIO]],Tabla2[[FOLIO]:[SEGUIMIENTO REALIZADO]],17,0)</f>
        <v>0</v>
      </c>
      <c r="AC51" s="4">
        <f>VLOOKUP(Noshow11[[#This Row],[FOLIO]],Tabla2[[FOLIO]:[FECHA SEGUIMIENTO]],18,0)</f>
        <v>0</v>
      </c>
      <c r="AD51" s="13">
        <f>VLOOKUP(Noshow11[[#This Row],[FOLIO]],Tabla2[[FOLIO]:[COMENTARIO LIBRE]],21,0)</f>
        <v>0</v>
      </c>
      <c r="AE51" s="4">
        <f>VLOOKUP(Noshow11[[#This Row],[FOLIO]],Tabla2[[FOLIO]:[DIAS TRANSCURRIDOS]],23,0)</f>
        <v>45019</v>
      </c>
    </row>
    <row r="52" spans="1:31">
      <c r="A52" s="4">
        <v>45019</v>
      </c>
      <c r="B52" s="5">
        <v>0.41666666666666669</v>
      </c>
      <c r="C52">
        <v>113120</v>
      </c>
      <c r="D52" t="s">
        <v>104</v>
      </c>
      <c r="E52" s="13" t="s">
        <v>282</v>
      </c>
      <c r="F52" t="s">
        <v>283</v>
      </c>
      <c r="G52" s="1" t="s">
        <v>80</v>
      </c>
      <c r="H52" t="s">
        <v>284</v>
      </c>
      <c r="I52" t="s">
        <v>82</v>
      </c>
      <c r="J52" t="s">
        <v>145</v>
      </c>
      <c r="K52" t="s">
        <v>98</v>
      </c>
      <c r="L52" t="s">
        <v>285</v>
      </c>
      <c r="M52" s="4">
        <v>45019</v>
      </c>
      <c r="N52" s="16">
        <v>0.42427083333333332</v>
      </c>
      <c r="P52" s="24">
        <v>2015</v>
      </c>
      <c r="Q52" s="4">
        <v>106743</v>
      </c>
      <c r="R52" s="4">
        <v>45019</v>
      </c>
      <c r="S52" s="4" t="s">
        <v>86</v>
      </c>
      <c r="T52" s="4"/>
      <c r="U52" s="4"/>
      <c r="V52" s="4"/>
      <c r="W52" s="4"/>
      <c r="X52" s="4" t="str">
        <f>TEXT(Noshow11[[#This Row],[FECHA]],"DDDD")</f>
        <v>lunes</v>
      </c>
      <c r="Z52"/>
      <c r="AB52">
        <f>VLOOKUP(Noshow11[[#This Row],[FOLIO]],Tabla2[[FOLIO]:[SEGUIMIENTO REALIZADO]],17,0)</f>
        <v>0</v>
      </c>
      <c r="AC52" s="4">
        <f>VLOOKUP(Noshow11[[#This Row],[FOLIO]],Tabla2[[FOLIO]:[FECHA SEGUIMIENTO]],18,0)</f>
        <v>0</v>
      </c>
      <c r="AD52" s="13">
        <f>VLOOKUP(Noshow11[[#This Row],[FOLIO]],Tabla2[[FOLIO]:[COMENTARIO LIBRE]],21,0)</f>
        <v>0</v>
      </c>
      <c r="AE52" s="4">
        <f>VLOOKUP(Noshow11[[#This Row],[FOLIO]],Tabla2[[FOLIO]:[DIAS TRANSCURRIDOS]],23,0)</f>
        <v>45019</v>
      </c>
    </row>
    <row r="53" spans="1:31">
      <c r="A53" s="4">
        <v>45019</v>
      </c>
      <c r="B53" s="5">
        <v>0.41666666666666669</v>
      </c>
      <c r="C53">
        <v>113142</v>
      </c>
      <c r="D53" t="s">
        <v>77</v>
      </c>
      <c r="E53" s="13" t="s">
        <v>286</v>
      </c>
      <c r="F53" t="s">
        <v>287</v>
      </c>
      <c r="G53" s="1" t="s">
        <v>129</v>
      </c>
      <c r="H53" t="s">
        <v>288</v>
      </c>
      <c r="I53" t="s">
        <v>82</v>
      </c>
      <c r="J53" t="s">
        <v>289</v>
      </c>
      <c r="K53" t="s">
        <v>84</v>
      </c>
      <c r="M53" s="4"/>
      <c r="N53" s="16"/>
      <c r="P53" s="24">
        <v>2016</v>
      </c>
      <c r="Q53" s="4">
        <v>50064</v>
      </c>
      <c r="R53" s="4">
        <v>44620</v>
      </c>
      <c r="S53" s="4" t="s">
        <v>86</v>
      </c>
      <c r="T53" s="4"/>
      <c r="U53" s="4"/>
      <c r="V53" s="4"/>
      <c r="W53" s="4"/>
      <c r="X53" s="4" t="str">
        <f>TEXT(Noshow11[[#This Row],[FECHA]],"DDDD")</f>
        <v>lunes</v>
      </c>
      <c r="Z53"/>
      <c r="AB53">
        <f>VLOOKUP(Noshow11[[#This Row],[FOLIO]],Tabla2[[FOLIO]:[SEGUIMIENTO REALIZADO]],17,0)</f>
        <v>0</v>
      </c>
      <c r="AC53" s="4">
        <f>VLOOKUP(Noshow11[[#This Row],[FOLIO]],Tabla2[[FOLIO]:[FECHA SEGUIMIENTO]],18,0)</f>
        <v>0</v>
      </c>
      <c r="AD53" s="13">
        <f>VLOOKUP(Noshow11[[#This Row],[FOLIO]],Tabla2[[FOLIO]:[COMENTARIO LIBRE]],21,0)</f>
        <v>0</v>
      </c>
      <c r="AE53" s="4">
        <f>VLOOKUP(Noshow11[[#This Row],[FOLIO]],Tabla2[[FOLIO]:[DIAS TRANSCURRIDOS]],23,0)</f>
        <v>45019</v>
      </c>
    </row>
    <row r="54" spans="1:31">
      <c r="A54" s="4">
        <v>45019</v>
      </c>
      <c r="B54" s="5">
        <v>0.42708333333333331</v>
      </c>
      <c r="C54">
        <v>113059</v>
      </c>
      <c r="D54" t="s">
        <v>87</v>
      </c>
      <c r="E54" s="13" t="s">
        <v>290</v>
      </c>
      <c r="F54" t="s">
        <v>143</v>
      </c>
      <c r="G54" s="1" t="s">
        <v>80</v>
      </c>
      <c r="H54" t="s">
        <v>276</v>
      </c>
      <c r="I54" t="s">
        <v>82</v>
      </c>
      <c r="J54" t="s">
        <v>193</v>
      </c>
      <c r="K54" t="s">
        <v>84</v>
      </c>
      <c r="L54" t="s">
        <v>291</v>
      </c>
      <c r="M54" s="4">
        <v>45017</v>
      </c>
      <c r="N54" s="16">
        <v>0.61149305555555555</v>
      </c>
      <c r="P54" s="24">
        <v>2018</v>
      </c>
      <c r="Q54" s="4">
        <v>0</v>
      </c>
      <c r="R54" s="4">
        <v>45017</v>
      </c>
      <c r="S54" s="4" t="s">
        <v>86</v>
      </c>
      <c r="T54" s="4"/>
      <c r="U54" s="4" t="s">
        <v>184</v>
      </c>
      <c r="V54" s="4" t="s">
        <v>279</v>
      </c>
      <c r="W54" s="4" t="s">
        <v>184</v>
      </c>
      <c r="X54" s="4" t="str">
        <f>TEXT(Noshow11[[#This Row],[FECHA]],"DDDD")</f>
        <v>lunes</v>
      </c>
      <c r="Z54"/>
      <c r="AB54">
        <f>VLOOKUP(Noshow11[[#This Row],[FOLIO]],Tabla2[[FOLIO]:[SEGUIMIENTO REALIZADO]],17,0)</f>
        <v>0</v>
      </c>
      <c r="AC54" s="4">
        <f>VLOOKUP(Noshow11[[#This Row],[FOLIO]],Tabla2[[FOLIO]:[FECHA SEGUIMIENTO]],18,0)</f>
        <v>0</v>
      </c>
      <c r="AD54" s="13">
        <f>VLOOKUP(Noshow11[[#This Row],[FOLIO]],Tabla2[[FOLIO]:[COMENTARIO LIBRE]],21,0)</f>
        <v>0</v>
      </c>
      <c r="AE54" s="4">
        <f>VLOOKUP(Noshow11[[#This Row],[FOLIO]],Tabla2[[FOLIO]:[DIAS TRANSCURRIDOS]],23,0)</f>
        <v>45019</v>
      </c>
    </row>
    <row r="55" spans="1:31">
      <c r="A55" s="4">
        <v>45019</v>
      </c>
      <c r="B55" s="5">
        <v>0.4375</v>
      </c>
      <c r="C55">
        <v>113203</v>
      </c>
      <c r="D55" t="s">
        <v>104</v>
      </c>
      <c r="E55" s="13" t="s">
        <v>292</v>
      </c>
      <c r="F55" t="s">
        <v>293</v>
      </c>
      <c r="G55" s="1" t="s">
        <v>199</v>
      </c>
      <c r="H55" t="s">
        <v>294</v>
      </c>
      <c r="I55" t="s">
        <v>82</v>
      </c>
      <c r="J55" t="s">
        <v>83</v>
      </c>
      <c r="K55" t="s">
        <v>98</v>
      </c>
      <c r="M55" s="4"/>
      <c r="N55" s="16"/>
      <c r="P55" s="24">
        <v>2012</v>
      </c>
      <c r="Q55" s="4">
        <v>106958</v>
      </c>
      <c r="R55" s="4">
        <v>44655</v>
      </c>
      <c r="S55" s="4" t="s">
        <v>86</v>
      </c>
      <c r="T55" s="4"/>
      <c r="U55" s="4"/>
      <c r="V55" s="4"/>
      <c r="W55" s="4" t="s">
        <v>100</v>
      </c>
      <c r="X55" s="4" t="str">
        <f>TEXT(Noshow11[[#This Row],[FECHA]],"DDDD")</f>
        <v>lunes</v>
      </c>
      <c r="Z55"/>
      <c r="AB55" t="e">
        <f>VLOOKUP(Noshow11[[#This Row],[FOLIO]],Tabla2[[FOLIO]:[SEGUIMIENTO REALIZADO]],17,0)</f>
        <v>#N/A</v>
      </c>
      <c r="AC55" s="4" t="e">
        <f>VLOOKUP(Noshow11[[#This Row],[FOLIO]],Tabla2[[FOLIO]:[FECHA SEGUIMIENTO]],18,0)</f>
        <v>#N/A</v>
      </c>
      <c r="AD55" s="13" t="e">
        <f>VLOOKUP(Noshow11[[#This Row],[FOLIO]],Tabla2[[FOLIO]:[COMENTARIO LIBRE]],21,0)</f>
        <v>#N/A</v>
      </c>
      <c r="AE55" s="4" t="e">
        <f>VLOOKUP(Noshow11[[#This Row],[FOLIO]],Tabla2[[FOLIO]:[DIAS TRANSCURRIDOS]],23,0)</f>
        <v>#N/A</v>
      </c>
    </row>
    <row r="56" spans="1:31">
      <c r="A56" s="4">
        <v>45019</v>
      </c>
      <c r="B56" s="5">
        <v>0.4375</v>
      </c>
      <c r="C56">
        <v>113222</v>
      </c>
      <c r="D56" t="s">
        <v>77</v>
      </c>
      <c r="E56" s="13" t="s">
        <v>295</v>
      </c>
      <c r="F56" t="s">
        <v>143</v>
      </c>
      <c r="G56" s="1" t="s">
        <v>80</v>
      </c>
      <c r="H56" t="s">
        <v>296</v>
      </c>
      <c r="I56" t="s">
        <v>82</v>
      </c>
      <c r="J56" t="s">
        <v>83</v>
      </c>
      <c r="K56" t="s">
        <v>84</v>
      </c>
      <c r="L56" t="s">
        <v>297</v>
      </c>
      <c r="M56" s="4">
        <v>45019</v>
      </c>
      <c r="N56" s="16">
        <v>0.4371990740740741</v>
      </c>
      <c r="P56" s="24">
        <v>2021</v>
      </c>
      <c r="Q56" s="4">
        <v>24030</v>
      </c>
      <c r="R56" s="4">
        <v>45019</v>
      </c>
      <c r="S56" s="4" t="s">
        <v>86</v>
      </c>
      <c r="T56" s="4"/>
      <c r="U56" s="4"/>
      <c r="V56" s="4"/>
      <c r="W56" s="4"/>
      <c r="X56" s="4" t="str">
        <f>TEXT(Noshow11[[#This Row],[FECHA]],"DDDD")</f>
        <v>lunes</v>
      </c>
      <c r="Z56"/>
      <c r="AB56">
        <f>VLOOKUP(Noshow11[[#This Row],[FOLIO]],Tabla2[[FOLIO]:[SEGUIMIENTO REALIZADO]],17,0)</f>
        <v>0</v>
      </c>
      <c r="AC56" s="4">
        <f>VLOOKUP(Noshow11[[#This Row],[FOLIO]],Tabla2[[FOLIO]:[FECHA SEGUIMIENTO]],18,0)</f>
        <v>0</v>
      </c>
      <c r="AD56" s="13">
        <f>VLOOKUP(Noshow11[[#This Row],[FOLIO]],Tabla2[[FOLIO]:[COMENTARIO LIBRE]],21,0)</f>
        <v>0</v>
      </c>
      <c r="AE56" s="4">
        <f>VLOOKUP(Noshow11[[#This Row],[FOLIO]],Tabla2[[FOLIO]:[DIAS TRANSCURRIDOS]],23,0)</f>
        <v>45019</v>
      </c>
    </row>
    <row r="57" spans="1:31">
      <c r="A57" s="4">
        <v>45019</v>
      </c>
      <c r="B57" s="5">
        <v>0.4375</v>
      </c>
      <c r="C57">
        <v>113341</v>
      </c>
      <c r="D57" t="s">
        <v>104</v>
      </c>
      <c r="E57" s="13" t="s">
        <v>298</v>
      </c>
      <c r="F57" t="s">
        <v>299</v>
      </c>
      <c r="G57" s="1" t="s">
        <v>129</v>
      </c>
      <c r="H57" t="s">
        <v>300</v>
      </c>
      <c r="I57" t="s">
        <v>82</v>
      </c>
      <c r="J57" t="s">
        <v>230</v>
      </c>
      <c r="K57" t="s">
        <v>98</v>
      </c>
      <c r="M57" s="4"/>
      <c r="N57" s="16"/>
      <c r="P57" s="24">
        <v>2019</v>
      </c>
      <c r="Q57" s="4">
        <v>75594</v>
      </c>
      <c r="R57" s="4">
        <v>44848</v>
      </c>
      <c r="S57" s="4" t="s">
        <v>86</v>
      </c>
      <c r="T57" s="4"/>
      <c r="U57" s="4"/>
      <c r="V57" s="4"/>
      <c r="W57" s="4"/>
      <c r="X57" s="4" t="str">
        <f>TEXT(Noshow11[[#This Row],[FECHA]],"DDDD")</f>
        <v>lunes</v>
      </c>
      <c r="Z57"/>
      <c r="AB57">
        <f>VLOOKUP(Noshow11[[#This Row],[FOLIO]],Tabla2[[FOLIO]:[SEGUIMIENTO REALIZADO]],17,0)</f>
        <v>0</v>
      </c>
      <c r="AC57" s="4">
        <f>VLOOKUP(Noshow11[[#This Row],[FOLIO]],Tabla2[[FOLIO]:[FECHA SEGUIMIENTO]],18,0)</f>
        <v>0</v>
      </c>
      <c r="AD57" s="13">
        <f>VLOOKUP(Noshow11[[#This Row],[FOLIO]],Tabla2[[FOLIO]:[COMENTARIO LIBRE]],21,0)</f>
        <v>0</v>
      </c>
      <c r="AE57" s="4">
        <f>VLOOKUP(Noshow11[[#This Row],[FOLIO]],Tabla2[[FOLIO]:[DIAS TRANSCURRIDOS]],23,0)</f>
        <v>45019</v>
      </c>
    </row>
    <row r="58" spans="1:31">
      <c r="A58" s="4">
        <v>45019</v>
      </c>
      <c r="B58" s="5">
        <v>0.45833333333333331</v>
      </c>
      <c r="C58">
        <v>113234</v>
      </c>
      <c r="D58" t="s">
        <v>104</v>
      </c>
      <c r="E58" s="13" t="s">
        <v>301</v>
      </c>
      <c r="F58" t="s">
        <v>302</v>
      </c>
      <c r="G58" s="1" t="s">
        <v>80</v>
      </c>
      <c r="H58" t="s">
        <v>303</v>
      </c>
      <c r="I58" t="s">
        <v>82</v>
      </c>
      <c r="J58" t="s">
        <v>277</v>
      </c>
      <c r="K58" t="s">
        <v>98</v>
      </c>
      <c r="L58" t="s">
        <v>304</v>
      </c>
      <c r="M58" s="4">
        <v>45019</v>
      </c>
      <c r="N58" s="16">
        <v>0.46758101851851852</v>
      </c>
      <c r="P58" s="24">
        <v>2019</v>
      </c>
      <c r="Q58" s="4">
        <v>207715</v>
      </c>
      <c r="R58" s="4">
        <v>45019</v>
      </c>
      <c r="S58" s="4" t="s">
        <v>86</v>
      </c>
      <c r="T58" s="4"/>
      <c r="U58" s="4"/>
      <c r="V58" s="4"/>
      <c r="W58" s="4" t="s">
        <v>100</v>
      </c>
      <c r="X58" s="4" t="str">
        <f>TEXT(Noshow11[[#This Row],[FECHA]],"DDDD")</f>
        <v>lunes</v>
      </c>
      <c r="Z58"/>
      <c r="AB58">
        <f>VLOOKUP(Noshow11[[#This Row],[FOLIO]],Tabla2[[FOLIO]:[SEGUIMIENTO REALIZADO]],17,0)</f>
        <v>0</v>
      </c>
      <c r="AC58" s="4">
        <f>VLOOKUP(Noshow11[[#This Row],[FOLIO]],Tabla2[[FOLIO]:[FECHA SEGUIMIENTO]],18,0)</f>
        <v>0</v>
      </c>
      <c r="AD58" s="13">
        <f>VLOOKUP(Noshow11[[#This Row],[FOLIO]],Tabla2[[FOLIO]:[COMENTARIO LIBRE]],21,0)</f>
        <v>0</v>
      </c>
      <c r="AE58" s="4">
        <f>VLOOKUP(Noshow11[[#This Row],[FOLIO]],Tabla2[[FOLIO]:[DIAS TRANSCURRIDOS]],23,0)</f>
        <v>45019</v>
      </c>
    </row>
    <row r="59" spans="1:31">
      <c r="A59" s="4">
        <v>45019</v>
      </c>
      <c r="B59" s="5">
        <v>0.45833333333333331</v>
      </c>
      <c r="C59">
        <v>113285</v>
      </c>
      <c r="D59" t="s">
        <v>77</v>
      </c>
      <c r="E59" s="13" t="s">
        <v>305</v>
      </c>
      <c r="F59" t="s">
        <v>306</v>
      </c>
      <c r="G59" s="1" t="s">
        <v>90</v>
      </c>
      <c r="H59" t="s">
        <v>307</v>
      </c>
      <c r="I59" t="s">
        <v>82</v>
      </c>
      <c r="J59" t="s">
        <v>145</v>
      </c>
      <c r="K59" t="s">
        <v>84</v>
      </c>
      <c r="M59" s="4"/>
      <c r="N59" s="16"/>
      <c r="O59">
        <v>113328</v>
      </c>
      <c r="P59" s="24">
        <v>2023</v>
      </c>
      <c r="Q59" s="4">
        <v>0</v>
      </c>
      <c r="R59" s="4" t="s">
        <v>308</v>
      </c>
      <c r="S59" s="4" t="s">
        <v>86</v>
      </c>
      <c r="T59" s="4"/>
      <c r="U59" s="4"/>
      <c r="V59" s="4"/>
      <c r="W59" s="4"/>
      <c r="X59" s="4" t="str">
        <f>TEXT(Noshow11[[#This Row],[FECHA]],"DDDD")</f>
        <v>lunes</v>
      </c>
      <c r="Z59"/>
      <c r="AB59" t="e">
        <f>VLOOKUP(Noshow11[[#This Row],[FOLIO]],Tabla2[[FOLIO]:[SEGUIMIENTO REALIZADO]],17,0)</f>
        <v>#N/A</v>
      </c>
      <c r="AC59" s="4" t="e">
        <f>VLOOKUP(Noshow11[[#This Row],[FOLIO]],Tabla2[[FOLIO]:[FECHA SEGUIMIENTO]],18,0)</f>
        <v>#N/A</v>
      </c>
      <c r="AD59" s="13" t="e">
        <f>VLOOKUP(Noshow11[[#This Row],[FOLIO]],Tabla2[[FOLIO]:[COMENTARIO LIBRE]],21,0)</f>
        <v>#N/A</v>
      </c>
      <c r="AE59" s="4" t="e">
        <f>VLOOKUP(Noshow11[[#This Row],[FOLIO]],Tabla2[[FOLIO]:[DIAS TRANSCURRIDOS]],23,0)</f>
        <v>#N/A</v>
      </c>
    </row>
    <row r="60" spans="1:31">
      <c r="A60" s="4">
        <v>45019</v>
      </c>
      <c r="B60" s="5">
        <v>0.45833333333333331</v>
      </c>
      <c r="C60">
        <v>113353</v>
      </c>
      <c r="D60" t="s">
        <v>126</v>
      </c>
      <c r="E60" s="13" t="s">
        <v>309</v>
      </c>
      <c r="F60" t="s">
        <v>143</v>
      </c>
      <c r="G60" s="1" t="s">
        <v>90</v>
      </c>
      <c r="H60" t="s">
        <v>310</v>
      </c>
      <c r="I60" t="s">
        <v>82</v>
      </c>
      <c r="J60" t="s">
        <v>230</v>
      </c>
      <c r="K60" t="s">
        <v>84</v>
      </c>
      <c r="M60" s="4"/>
      <c r="N60" s="16"/>
      <c r="O60">
        <v>113354</v>
      </c>
      <c r="P60" s="24">
        <v>2023</v>
      </c>
      <c r="Q60" s="4">
        <v>6009</v>
      </c>
      <c r="R60" s="4">
        <v>45020</v>
      </c>
      <c r="S60" s="4" t="s">
        <v>86</v>
      </c>
      <c r="T60" s="4"/>
      <c r="U60" s="4"/>
      <c r="V60" s="4"/>
      <c r="W60" s="4"/>
      <c r="X60" s="4" t="str">
        <f>TEXT(Noshow11[[#This Row],[FECHA]],"DDDD")</f>
        <v>lunes</v>
      </c>
      <c r="Z60"/>
      <c r="AB60" t="e">
        <f>VLOOKUP(Noshow11[[#This Row],[FOLIO]],Tabla2[[FOLIO]:[SEGUIMIENTO REALIZADO]],17,0)</f>
        <v>#N/A</v>
      </c>
      <c r="AC60" s="4" t="e">
        <f>VLOOKUP(Noshow11[[#This Row],[FOLIO]],Tabla2[[FOLIO]:[FECHA SEGUIMIENTO]],18,0)</f>
        <v>#N/A</v>
      </c>
      <c r="AD60" s="13" t="e">
        <f>VLOOKUP(Noshow11[[#This Row],[FOLIO]],Tabla2[[FOLIO]:[COMENTARIO LIBRE]],21,0)</f>
        <v>#N/A</v>
      </c>
      <c r="AE60" s="4" t="e">
        <f>VLOOKUP(Noshow11[[#This Row],[FOLIO]],Tabla2[[FOLIO]:[DIAS TRANSCURRIDOS]],23,0)</f>
        <v>#N/A</v>
      </c>
    </row>
    <row r="61" spans="1:31">
      <c r="A61" s="4">
        <v>45019</v>
      </c>
      <c r="B61" s="5">
        <v>0.45833333333333331</v>
      </c>
      <c r="C61">
        <v>113359</v>
      </c>
      <c r="D61" t="s">
        <v>87</v>
      </c>
      <c r="E61" s="13" t="s">
        <v>311</v>
      </c>
      <c r="F61" t="s">
        <v>143</v>
      </c>
      <c r="G61" s="1" t="s">
        <v>116</v>
      </c>
      <c r="H61" t="s">
        <v>312</v>
      </c>
      <c r="I61" t="s">
        <v>313</v>
      </c>
      <c r="J61" t="s">
        <v>314</v>
      </c>
      <c r="K61" t="s">
        <v>315</v>
      </c>
      <c r="L61" t="s">
        <v>316</v>
      </c>
      <c r="M61" s="4">
        <v>45019</v>
      </c>
      <c r="N61" s="16">
        <v>0.48797453703703703</v>
      </c>
      <c r="P61" s="24">
        <v>2020</v>
      </c>
      <c r="Q61" s="4">
        <v>101648</v>
      </c>
      <c r="R61" s="4">
        <v>45019</v>
      </c>
      <c r="S61" s="4" t="s">
        <v>86</v>
      </c>
      <c r="T61" s="4"/>
      <c r="U61" s="4"/>
      <c r="V61" s="4"/>
      <c r="W61" s="4"/>
      <c r="X61" s="4" t="str">
        <f>TEXT(Noshow11[[#This Row],[FECHA]],"DDDD")</f>
        <v>lunes</v>
      </c>
      <c r="Z61"/>
      <c r="AB61">
        <f>VLOOKUP(Noshow11[[#This Row],[FOLIO]],Tabla2[[FOLIO]:[SEGUIMIENTO REALIZADO]],17,0)</f>
        <v>0</v>
      </c>
      <c r="AC61" s="4">
        <f>VLOOKUP(Noshow11[[#This Row],[FOLIO]],Tabla2[[FOLIO]:[FECHA SEGUIMIENTO]],18,0)</f>
        <v>0</v>
      </c>
      <c r="AD61" s="13">
        <f>VLOOKUP(Noshow11[[#This Row],[FOLIO]],Tabla2[[FOLIO]:[COMENTARIO LIBRE]],21,0)</f>
        <v>0</v>
      </c>
      <c r="AE61" s="4">
        <f>VLOOKUP(Noshow11[[#This Row],[FOLIO]],Tabla2[[FOLIO]:[DIAS TRANSCURRIDOS]],23,0)</f>
        <v>45019</v>
      </c>
    </row>
    <row r="62" spans="1:31">
      <c r="A62" s="4">
        <v>45019</v>
      </c>
      <c r="B62" s="5">
        <v>0.47916666666666669</v>
      </c>
      <c r="C62">
        <v>113240</v>
      </c>
      <c r="D62" t="s">
        <v>126</v>
      </c>
      <c r="E62" s="13" t="s">
        <v>317</v>
      </c>
      <c r="F62" t="s">
        <v>318</v>
      </c>
      <c r="G62" s="1" t="s">
        <v>116</v>
      </c>
      <c r="H62" t="s">
        <v>319</v>
      </c>
      <c r="I62" t="s">
        <v>82</v>
      </c>
      <c r="J62" t="s">
        <v>97</v>
      </c>
      <c r="K62" t="s">
        <v>93</v>
      </c>
      <c r="L62" t="s">
        <v>320</v>
      </c>
      <c r="M62" s="4">
        <v>45019</v>
      </c>
      <c r="N62" s="16">
        <v>0.50802083333333337</v>
      </c>
      <c r="P62" s="24">
        <v>2018</v>
      </c>
      <c r="Q62" s="4">
        <v>50818</v>
      </c>
      <c r="R62" s="4">
        <v>45019</v>
      </c>
      <c r="S62" s="4" t="s">
        <v>86</v>
      </c>
      <c r="T62" s="4"/>
      <c r="U62" s="4"/>
      <c r="V62" s="4"/>
      <c r="W62" s="4"/>
      <c r="X62" s="4" t="str">
        <f>TEXT(Noshow11[[#This Row],[FECHA]],"DDDD")</f>
        <v>lunes</v>
      </c>
      <c r="Z62"/>
      <c r="AB62">
        <f>VLOOKUP(Noshow11[[#This Row],[FOLIO]],Tabla2[[FOLIO]:[SEGUIMIENTO REALIZADO]],17,0)</f>
        <v>0</v>
      </c>
      <c r="AC62" s="4">
        <f>VLOOKUP(Noshow11[[#This Row],[FOLIO]],Tabla2[[FOLIO]:[FECHA SEGUIMIENTO]],18,0)</f>
        <v>0</v>
      </c>
      <c r="AD62" s="13">
        <f>VLOOKUP(Noshow11[[#This Row],[FOLIO]],Tabla2[[FOLIO]:[COMENTARIO LIBRE]],21,0)</f>
        <v>0</v>
      </c>
      <c r="AE62" s="4">
        <f>VLOOKUP(Noshow11[[#This Row],[FOLIO]],Tabla2[[FOLIO]:[DIAS TRANSCURRIDOS]],23,0)</f>
        <v>45019</v>
      </c>
    </row>
    <row r="63" spans="1:31">
      <c r="A63" s="4">
        <v>45019</v>
      </c>
      <c r="B63" s="5">
        <v>0.47916666666666669</v>
      </c>
      <c r="C63">
        <v>113309</v>
      </c>
      <c r="D63" t="s">
        <v>104</v>
      </c>
      <c r="E63" s="13" t="s">
        <v>321</v>
      </c>
      <c r="F63" t="s">
        <v>143</v>
      </c>
      <c r="G63" s="1" t="s">
        <v>116</v>
      </c>
      <c r="H63" t="s">
        <v>322</v>
      </c>
      <c r="I63" t="s">
        <v>82</v>
      </c>
      <c r="J63" t="s">
        <v>92</v>
      </c>
      <c r="K63" t="s">
        <v>98</v>
      </c>
      <c r="L63" t="s">
        <v>323</v>
      </c>
      <c r="M63" s="4">
        <v>45019</v>
      </c>
      <c r="N63" s="16">
        <v>0.49695601851851851</v>
      </c>
      <c r="P63" s="24">
        <v>2022</v>
      </c>
      <c r="Q63" s="4">
        <v>10799</v>
      </c>
      <c r="R63" s="4">
        <v>45019</v>
      </c>
      <c r="S63" s="4" t="s">
        <v>86</v>
      </c>
      <c r="T63" s="4"/>
      <c r="U63" s="4"/>
      <c r="V63" s="4"/>
      <c r="W63" s="4"/>
      <c r="X63" s="4" t="str">
        <f>TEXT(Noshow11[[#This Row],[FECHA]],"DDDD")</f>
        <v>lunes</v>
      </c>
      <c r="Z63"/>
      <c r="AB63">
        <f>VLOOKUP(Noshow11[[#This Row],[FOLIO]],Tabla2[[FOLIO]:[SEGUIMIENTO REALIZADO]],17,0)</f>
        <v>0</v>
      </c>
      <c r="AC63" s="4">
        <f>VLOOKUP(Noshow11[[#This Row],[FOLIO]],Tabla2[[FOLIO]:[FECHA SEGUIMIENTO]],18,0)</f>
        <v>0</v>
      </c>
      <c r="AD63" s="13">
        <f>VLOOKUP(Noshow11[[#This Row],[FOLIO]],Tabla2[[FOLIO]:[COMENTARIO LIBRE]],21,0)</f>
        <v>0</v>
      </c>
      <c r="AE63" s="4">
        <f>VLOOKUP(Noshow11[[#This Row],[FOLIO]],Tabla2[[FOLIO]:[DIAS TRANSCURRIDOS]],23,0)</f>
        <v>45019</v>
      </c>
    </row>
    <row r="64" spans="1:31">
      <c r="A64" s="4">
        <v>45019</v>
      </c>
      <c r="B64" s="5">
        <v>0.5</v>
      </c>
      <c r="C64">
        <v>113273</v>
      </c>
      <c r="D64" t="s">
        <v>126</v>
      </c>
      <c r="E64" s="13" t="s">
        <v>324</v>
      </c>
      <c r="F64" t="s">
        <v>143</v>
      </c>
      <c r="G64" s="1" t="s">
        <v>90</v>
      </c>
      <c r="H64" t="s">
        <v>325</v>
      </c>
      <c r="I64" t="s">
        <v>82</v>
      </c>
      <c r="J64" t="s">
        <v>188</v>
      </c>
      <c r="K64" t="s">
        <v>93</v>
      </c>
      <c r="M64" s="4"/>
      <c r="N64" s="16"/>
      <c r="O64">
        <v>113386</v>
      </c>
      <c r="P64" s="24">
        <v>2022</v>
      </c>
      <c r="Q64" s="4">
        <v>5182</v>
      </c>
      <c r="R64" s="4">
        <v>45020</v>
      </c>
      <c r="S64" s="4" t="s">
        <v>86</v>
      </c>
      <c r="T64" s="4"/>
      <c r="U64" s="4"/>
      <c r="V64" s="4"/>
      <c r="W64" s="4"/>
      <c r="X64" s="4" t="str">
        <f>TEXT(Noshow11[[#This Row],[FECHA]],"DDDD")</f>
        <v>lunes</v>
      </c>
      <c r="Z64"/>
      <c r="AB64">
        <f>VLOOKUP(Noshow11[[#This Row],[FOLIO]],Tabla2[[FOLIO]:[SEGUIMIENTO REALIZADO]],17,0)</f>
        <v>0</v>
      </c>
      <c r="AC64" s="4">
        <f>VLOOKUP(Noshow11[[#This Row],[FOLIO]],Tabla2[[FOLIO]:[FECHA SEGUIMIENTO]],18,0)</f>
        <v>0</v>
      </c>
      <c r="AD64" s="13">
        <f>VLOOKUP(Noshow11[[#This Row],[FOLIO]],Tabla2[[FOLIO]:[COMENTARIO LIBRE]],21,0)</f>
        <v>0</v>
      </c>
      <c r="AE64" s="4">
        <f>VLOOKUP(Noshow11[[#This Row],[FOLIO]],Tabla2[[FOLIO]:[DIAS TRANSCURRIDOS]],23,0)</f>
        <v>45019</v>
      </c>
    </row>
    <row r="65" spans="1:31">
      <c r="A65" s="4">
        <v>45019</v>
      </c>
      <c r="B65" s="5">
        <v>0.5</v>
      </c>
      <c r="C65">
        <v>113330</v>
      </c>
      <c r="D65" t="s">
        <v>104</v>
      </c>
      <c r="E65" s="13" t="s">
        <v>326</v>
      </c>
      <c r="F65" t="s">
        <v>327</v>
      </c>
      <c r="G65" s="1" t="s">
        <v>80</v>
      </c>
      <c r="H65" t="s">
        <v>328</v>
      </c>
      <c r="I65" t="s">
        <v>82</v>
      </c>
      <c r="J65" t="s">
        <v>83</v>
      </c>
      <c r="K65" t="s">
        <v>98</v>
      </c>
      <c r="L65" t="s">
        <v>329</v>
      </c>
      <c r="M65" s="4">
        <v>45019</v>
      </c>
      <c r="N65" s="16">
        <v>0.50189814814814815</v>
      </c>
      <c r="P65" s="24">
        <v>2013</v>
      </c>
      <c r="Q65" s="4">
        <v>330211</v>
      </c>
      <c r="R65" s="4">
        <v>45019</v>
      </c>
      <c r="S65" s="4" t="s">
        <v>86</v>
      </c>
      <c r="T65" s="4"/>
      <c r="U65" s="4"/>
      <c r="V65" s="4"/>
      <c r="W65" s="4"/>
      <c r="X65" s="4" t="str">
        <f>TEXT(Noshow11[[#This Row],[FECHA]],"DDDD")</f>
        <v>lunes</v>
      </c>
      <c r="Z65"/>
      <c r="AB65">
        <f>VLOOKUP(Noshow11[[#This Row],[FOLIO]],Tabla2[[FOLIO]:[SEGUIMIENTO REALIZADO]],17,0)</f>
        <v>0</v>
      </c>
      <c r="AC65" s="4">
        <f>VLOOKUP(Noshow11[[#This Row],[FOLIO]],Tabla2[[FOLIO]:[FECHA SEGUIMIENTO]],18,0)</f>
        <v>0</v>
      </c>
      <c r="AD65" s="13">
        <f>VLOOKUP(Noshow11[[#This Row],[FOLIO]],Tabla2[[FOLIO]:[COMENTARIO LIBRE]],21,0)</f>
        <v>0</v>
      </c>
      <c r="AE65" s="4">
        <f>VLOOKUP(Noshow11[[#This Row],[FOLIO]],Tabla2[[FOLIO]:[DIAS TRANSCURRIDOS]],23,0)</f>
        <v>45019</v>
      </c>
    </row>
    <row r="66" spans="1:31">
      <c r="A66" s="4">
        <v>45019</v>
      </c>
      <c r="B66" s="5">
        <v>0.5</v>
      </c>
      <c r="C66">
        <v>113378</v>
      </c>
      <c r="D66" t="s">
        <v>77</v>
      </c>
      <c r="E66" s="13" t="s">
        <v>221</v>
      </c>
      <c r="F66" t="s">
        <v>143</v>
      </c>
      <c r="G66" s="1" t="s">
        <v>90</v>
      </c>
      <c r="H66" t="s">
        <v>222</v>
      </c>
      <c r="I66" t="s">
        <v>82</v>
      </c>
      <c r="J66" t="s">
        <v>193</v>
      </c>
      <c r="K66" t="s">
        <v>84</v>
      </c>
      <c r="M66" s="4"/>
      <c r="N66" s="16"/>
      <c r="O66">
        <v>113423</v>
      </c>
      <c r="P66" s="24">
        <v>2019</v>
      </c>
      <c r="Q66" s="4">
        <v>51177</v>
      </c>
      <c r="R66" s="4">
        <v>45020</v>
      </c>
      <c r="S66" s="4" t="s">
        <v>86</v>
      </c>
      <c r="T66" s="4"/>
      <c r="U66" s="4"/>
      <c r="V66" s="4"/>
      <c r="W66" s="4"/>
      <c r="X66" s="4" t="str">
        <f>TEXT(Noshow11[[#This Row],[FECHA]],"DDDD")</f>
        <v>lunes</v>
      </c>
      <c r="Z66"/>
      <c r="AB66" t="e">
        <f>VLOOKUP(Noshow11[[#This Row],[FOLIO]],Tabla2[[FOLIO]:[SEGUIMIENTO REALIZADO]],17,0)</f>
        <v>#N/A</v>
      </c>
      <c r="AC66" s="4" t="e">
        <f>VLOOKUP(Noshow11[[#This Row],[FOLIO]],Tabla2[[FOLIO]:[FECHA SEGUIMIENTO]],18,0)</f>
        <v>#N/A</v>
      </c>
      <c r="AD66" s="13" t="e">
        <f>VLOOKUP(Noshow11[[#This Row],[FOLIO]],Tabla2[[FOLIO]:[COMENTARIO LIBRE]],21,0)</f>
        <v>#N/A</v>
      </c>
      <c r="AE66" s="4" t="e">
        <f>VLOOKUP(Noshow11[[#This Row],[FOLIO]],Tabla2[[FOLIO]:[DIAS TRANSCURRIDOS]],23,0)</f>
        <v>#N/A</v>
      </c>
    </row>
    <row r="67" spans="1:31">
      <c r="A67" s="4">
        <v>45019</v>
      </c>
      <c r="B67" s="5">
        <v>0.52083333333333337</v>
      </c>
      <c r="C67">
        <v>113331</v>
      </c>
      <c r="D67" t="s">
        <v>77</v>
      </c>
      <c r="E67" s="13" t="s">
        <v>154</v>
      </c>
      <c r="F67" t="s">
        <v>155</v>
      </c>
      <c r="G67" s="1" t="s">
        <v>116</v>
      </c>
      <c r="H67" t="s">
        <v>156</v>
      </c>
      <c r="I67" t="s">
        <v>82</v>
      </c>
      <c r="J67" t="s">
        <v>97</v>
      </c>
      <c r="K67" t="s">
        <v>84</v>
      </c>
      <c r="L67" t="s">
        <v>330</v>
      </c>
      <c r="M67" s="4">
        <v>45019</v>
      </c>
      <c r="N67" s="16">
        <v>0.53326388888888887</v>
      </c>
      <c r="P67" s="24">
        <v>2021</v>
      </c>
      <c r="Q67" s="4">
        <v>20563</v>
      </c>
      <c r="R67" s="4">
        <v>45019</v>
      </c>
      <c r="S67" s="4" t="s">
        <v>86</v>
      </c>
      <c r="T67" s="4"/>
      <c r="U67" s="4"/>
      <c r="V67" s="4"/>
      <c r="W67" s="4"/>
      <c r="X67" s="4" t="str">
        <f>TEXT(Noshow11[[#This Row],[FECHA]],"DDDD")</f>
        <v>lunes</v>
      </c>
      <c r="Z67"/>
      <c r="AB67">
        <f>VLOOKUP(Noshow11[[#This Row],[FOLIO]],Tabla2[[FOLIO]:[SEGUIMIENTO REALIZADO]],17,0)</f>
        <v>0</v>
      </c>
      <c r="AC67" s="4">
        <f>VLOOKUP(Noshow11[[#This Row],[FOLIO]],Tabla2[[FOLIO]:[FECHA SEGUIMIENTO]],18,0)</f>
        <v>0</v>
      </c>
      <c r="AD67" s="13">
        <f>VLOOKUP(Noshow11[[#This Row],[FOLIO]],Tabla2[[FOLIO]:[COMENTARIO LIBRE]],21,0)</f>
        <v>0</v>
      </c>
      <c r="AE67" s="4">
        <f>VLOOKUP(Noshow11[[#This Row],[FOLIO]],Tabla2[[FOLIO]:[DIAS TRANSCURRIDOS]],23,0)</f>
        <v>45019</v>
      </c>
    </row>
    <row r="68" spans="1:31">
      <c r="A68" s="4">
        <v>45019</v>
      </c>
      <c r="B68" s="5">
        <v>0.52083333333333337</v>
      </c>
      <c r="C68">
        <v>113360</v>
      </c>
      <c r="D68" t="s">
        <v>104</v>
      </c>
      <c r="E68" s="13" t="s">
        <v>331</v>
      </c>
      <c r="F68" t="s">
        <v>332</v>
      </c>
      <c r="G68" s="1" t="s">
        <v>116</v>
      </c>
      <c r="H68" t="s">
        <v>333</v>
      </c>
      <c r="I68" t="s">
        <v>82</v>
      </c>
      <c r="J68" t="s">
        <v>277</v>
      </c>
      <c r="K68" t="s">
        <v>93</v>
      </c>
      <c r="L68" t="s">
        <v>334</v>
      </c>
      <c r="M68" s="4">
        <v>45019</v>
      </c>
      <c r="N68" s="16">
        <v>0.54310185185185189</v>
      </c>
      <c r="P68" s="24">
        <v>2022</v>
      </c>
      <c r="Q68" s="4">
        <v>60384</v>
      </c>
      <c r="R68" s="4">
        <v>45019</v>
      </c>
      <c r="S68" s="4" t="s">
        <v>86</v>
      </c>
      <c r="T68" s="4"/>
      <c r="U68" s="4"/>
      <c r="V68" s="4"/>
      <c r="W68" s="4"/>
      <c r="X68" s="4" t="str">
        <f>TEXT(Noshow11[[#This Row],[FECHA]],"DDDD")</f>
        <v>lunes</v>
      </c>
      <c r="Z68"/>
      <c r="AB68">
        <f>VLOOKUP(Noshow11[[#This Row],[FOLIO]],Tabla2[[FOLIO]:[SEGUIMIENTO REALIZADO]],17,0)</f>
        <v>0</v>
      </c>
      <c r="AC68" s="4">
        <f>VLOOKUP(Noshow11[[#This Row],[FOLIO]],Tabla2[[FOLIO]:[FECHA SEGUIMIENTO]],18,0)</f>
        <v>0</v>
      </c>
      <c r="AD68" s="13">
        <f>VLOOKUP(Noshow11[[#This Row],[FOLIO]],Tabla2[[FOLIO]:[COMENTARIO LIBRE]],21,0)</f>
        <v>0</v>
      </c>
      <c r="AE68" s="4">
        <f>VLOOKUP(Noshow11[[#This Row],[FOLIO]],Tabla2[[FOLIO]:[DIAS TRANSCURRIDOS]],23,0)</f>
        <v>45019</v>
      </c>
    </row>
    <row r="69" spans="1:31">
      <c r="A69" s="4">
        <v>45019</v>
      </c>
      <c r="B69" s="5">
        <v>0.52083333333333337</v>
      </c>
      <c r="C69">
        <v>113368</v>
      </c>
      <c r="D69" t="s">
        <v>87</v>
      </c>
      <c r="E69" s="13" t="s">
        <v>335</v>
      </c>
      <c r="F69" t="s">
        <v>336</v>
      </c>
      <c r="G69" s="1" t="s">
        <v>116</v>
      </c>
      <c r="H69" t="s">
        <v>337</v>
      </c>
      <c r="I69" t="s">
        <v>82</v>
      </c>
      <c r="J69" t="s">
        <v>92</v>
      </c>
      <c r="K69" t="s">
        <v>98</v>
      </c>
      <c r="L69" t="s">
        <v>338</v>
      </c>
      <c r="M69" s="4">
        <v>45019</v>
      </c>
      <c r="N69" s="16">
        <v>0.53557870370370375</v>
      </c>
      <c r="P69" s="24">
        <v>2016</v>
      </c>
      <c r="Q69" s="4">
        <v>101589</v>
      </c>
      <c r="R69" s="4">
        <v>45019</v>
      </c>
      <c r="S69" s="4" t="s">
        <v>86</v>
      </c>
      <c r="T69" s="4"/>
      <c r="U69" s="4"/>
      <c r="V69" s="4"/>
      <c r="W69" s="4"/>
      <c r="X69" s="4" t="str">
        <f>TEXT(Noshow11[[#This Row],[FECHA]],"DDDD")</f>
        <v>lunes</v>
      </c>
      <c r="Z69"/>
      <c r="AB69">
        <f>VLOOKUP(Noshow11[[#This Row],[FOLIO]],Tabla2[[FOLIO]:[SEGUIMIENTO REALIZADO]],17,0)</f>
        <v>0</v>
      </c>
      <c r="AC69" s="4">
        <f>VLOOKUP(Noshow11[[#This Row],[FOLIO]],Tabla2[[FOLIO]:[FECHA SEGUIMIENTO]],18,0)</f>
        <v>0</v>
      </c>
      <c r="AD69" s="13">
        <f>VLOOKUP(Noshow11[[#This Row],[FOLIO]],Tabla2[[FOLIO]:[COMENTARIO LIBRE]],21,0)</f>
        <v>0</v>
      </c>
      <c r="AE69" s="4">
        <f>VLOOKUP(Noshow11[[#This Row],[FOLIO]],Tabla2[[FOLIO]:[DIAS TRANSCURRIDOS]],23,0)</f>
        <v>45019</v>
      </c>
    </row>
    <row r="70" spans="1:31">
      <c r="A70" s="4">
        <v>45019</v>
      </c>
      <c r="B70" s="5">
        <v>0.54166666666666663</v>
      </c>
      <c r="C70">
        <v>113363</v>
      </c>
      <c r="D70" t="s">
        <v>126</v>
      </c>
      <c r="E70" s="13" t="s">
        <v>339</v>
      </c>
      <c r="F70" t="s">
        <v>340</v>
      </c>
      <c r="G70" s="1" t="s">
        <v>116</v>
      </c>
      <c r="H70" t="s">
        <v>341</v>
      </c>
      <c r="I70" t="s">
        <v>82</v>
      </c>
      <c r="J70" t="s">
        <v>193</v>
      </c>
      <c r="K70" t="s">
        <v>84</v>
      </c>
      <c r="L70" t="s">
        <v>342</v>
      </c>
      <c r="M70" s="4">
        <v>45019</v>
      </c>
      <c r="N70" s="16">
        <v>0.55289351851851853</v>
      </c>
      <c r="P70" s="24">
        <v>2021</v>
      </c>
      <c r="Q70" s="4">
        <v>125593</v>
      </c>
      <c r="R70" s="4">
        <v>45019</v>
      </c>
      <c r="S70" s="4" t="s">
        <v>86</v>
      </c>
      <c r="T70" s="4"/>
      <c r="U70" s="4"/>
      <c r="V70" s="4"/>
      <c r="W70" s="4"/>
      <c r="X70" s="4" t="str">
        <f>TEXT(Noshow11[[#This Row],[FECHA]],"DDDD")</f>
        <v>lunes</v>
      </c>
      <c r="Z70"/>
      <c r="AB70">
        <f>VLOOKUP(Noshow11[[#This Row],[FOLIO]],Tabla2[[FOLIO]:[SEGUIMIENTO REALIZADO]],17,0)</f>
        <v>0</v>
      </c>
      <c r="AC70" s="4">
        <f>VLOOKUP(Noshow11[[#This Row],[FOLIO]],Tabla2[[FOLIO]:[FECHA SEGUIMIENTO]],18,0)</f>
        <v>0</v>
      </c>
      <c r="AD70" s="13">
        <f>VLOOKUP(Noshow11[[#This Row],[FOLIO]],Tabla2[[FOLIO]:[COMENTARIO LIBRE]],21,0)</f>
        <v>0</v>
      </c>
      <c r="AE70" s="4">
        <f>VLOOKUP(Noshow11[[#This Row],[FOLIO]],Tabla2[[FOLIO]:[DIAS TRANSCURRIDOS]],23,0)</f>
        <v>45019</v>
      </c>
    </row>
    <row r="71" spans="1:31">
      <c r="A71" s="4">
        <v>45019</v>
      </c>
      <c r="B71" s="5">
        <v>0.54166666666666663</v>
      </c>
      <c r="C71">
        <v>113375</v>
      </c>
      <c r="D71" t="s">
        <v>87</v>
      </c>
      <c r="E71" s="13" t="s">
        <v>343</v>
      </c>
      <c r="F71" t="s">
        <v>344</v>
      </c>
      <c r="G71" s="1" t="s">
        <v>116</v>
      </c>
      <c r="H71" t="s">
        <v>345</v>
      </c>
      <c r="I71" t="s">
        <v>82</v>
      </c>
      <c r="J71" t="s">
        <v>230</v>
      </c>
      <c r="K71" t="s">
        <v>93</v>
      </c>
      <c r="L71" t="s">
        <v>346</v>
      </c>
      <c r="M71" s="4">
        <v>45019</v>
      </c>
      <c r="N71" s="16">
        <v>0.56711805555555561</v>
      </c>
      <c r="P71" s="24">
        <v>2011</v>
      </c>
      <c r="Q71" s="4">
        <v>207988</v>
      </c>
      <c r="R71" s="4">
        <v>45019</v>
      </c>
      <c r="S71" s="4" t="s">
        <v>86</v>
      </c>
      <c r="T71" s="4"/>
      <c r="U71" s="4"/>
      <c r="V71" s="4"/>
      <c r="W71" s="4"/>
      <c r="X71" s="4" t="str">
        <f>TEXT(Noshow11[[#This Row],[FECHA]],"DDDD")</f>
        <v>lunes</v>
      </c>
      <c r="Z71"/>
      <c r="AB71">
        <f>VLOOKUP(Noshow11[[#This Row],[FOLIO]],Tabla2[[FOLIO]:[SEGUIMIENTO REALIZADO]],17,0)</f>
        <v>0</v>
      </c>
      <c r="AC71" s="4">
        <f>VLOOKUP(Noshow11[[#This Row],[FOLIO]],Tabla2[[FOLIO]:[FECHA SEGUIMIENTO]],18,0)</f>
        <v>0</v>
      </c>
      <c r="AD71" s="13">
        <f>VLOOKUP(Noshow11[[#This Row],[FOLIO]],Tabla2[[FOLIO]:[COMENTARIO LIBRE]],21,0)</f>
        <v>0</v>
      </c>
      <c r="AE71" s="4">
        <f>VLOOKUP(Noshow11[[#This Row],[FOLIO]],Tabla2[[FOLIO]:[DIAS TRANSCURRIDOS]],23,0)</f>
        <v>45019</v>
      </c>
    </row>
    <row r="72" spans="1:31">
      <c r="A72" s="4">
        <v>45019</v>
      </c>
      <c r="B72" s="5">
        <v>0.60416666666666663</v>
      </c>
      <c r="C72">
        <v>113372</v>
      </c>
      <c r="D72" t="s">
        <v>126</v>
      </c>
      <c r="E72" s="13" t="s">
        <v>347</v>
      </c>
      <c r="F72" t="s">
        <v>348</v>
      </c>
      <c r="G72" s="1" t="s">
        <v>80</v>
      </c>
      <c r="H72" t="s">
        <v>349</v>
      </c>
      <c r="I72" t="s">
        <v>82</v>
      </c>
      <c r="J72" t="s">
        <v>92</v>
      </c>
      <c r="K72" t="s">
        <v>84</v>
      </c>
      <c r="L72" t="s">
        <v>350</v>
      </c>
      <c r="M72" s="4">
        <v>45019</v>
      </c>
      <c r="N72" s="16">
        <v>0.60537037037037034</v>
      </c>
      <c r="P72" s="24">
        <v>2016</v>
      </c>
      <c r="Q72" s="4">
        <v>446350</v>
      </c>
      <c r="R72" s="4">
        <v>45019</v>
      </c>
      <c r="S72" s="4" t="s">
        <v>86</v>
      </c>
      <c r="T72" s="4"/>
      <c r="U72" s="4"/>
      <c r="V72" s="4"/>
      <c r="W72" s="4"/>
      <c r="X72" s="4" t="str">
        <f>TEXT(Noshow11[[#This Row],[FECHA]],"DDDD")</f>
        <v>lunes</v>
      </c>
      <c r="Z72"/>
      <c r="AB72">
        <f>VLOOKUP(Noshow11[[#This Row],[FOLIO]],Tabla2[[FOLIO]:[SEGUIMIENTO REALIZADO]],17,0)</f>
        <v>0</v>
      </c>
      <c r="AC72" s="4">
        <f>VLOOKUP(Noshow11[[#This Row],[FOLIO]],Tabla2[[FOLIO]:[FECHA SEGUIMIENTO]],18,0)</f>
        <v>0</v>
      </c>
      <c r="AD72" s="13">
        <f>VLOOKUP(Noshow11[[#This Row],[FOLIO]],Tabla2[[FOLIO]:[COMENTARIO LIBRE]],21,0)</f>
        <v>0</v>
      </c>
      <c r="AE72" s="4">
        <f>VLOOKUP(Noshow11[[#This Row],[FOLIO]],Tabla2[[FOLIO]:[DIAS TRANSCURRIDOS]],23,0)</f>
        <v>45019</v>
      </c>
    </row>
    <row r="73" spans="1:31">
      <c r="A73" s="4">
        <v>45019</v>
      </c>
      <c r="B73" s="5">
        <v>0.625</v>
      </c>
      <c r="C73">
        <v>113318</v>
      </c>
      <c r="D73" t="s">
        <v>126</v>
      </c>
      <c r="E73" s="13">
        <v>81252092</v>
      </c>
      <c r="F73" t="s">
        <v>351</v>
      </c>
      <c r="G73" s="1" t="s">
        <v>116</v>
      </c>
      <c r="H73" t="s">
        <v>352</v>
      </c>
      <c r="I73" t="s">
        <v>82</v>
      </c>
      <c r="J73" t="s">
        <v>83</v>
      </c>
      <c r="K73" t="s">
        <v>98</v>
      </c>
      <c r="L73" t="s">
        <v>353</v>
      </c>
      <c r="M73" s="4">
        <v>45019</v>
      </c>
      <c r="N73" s="16">
        <v>0.64067129629629627</v>
      </c>
      <c r="P73" s="24">
        <v>2008</v>
      </c>
      <c r="Q73" s="4">
        <v>324552</v>
      </c>
      <c r="R73" s="4">
        <v>45019</v>
      </c>
      <c r="S73" s="4" t="s">
        <v>86</v>
      </c>
      <c r="T73" s="4"/>
      <c r="U73" s="4"/>
      <c r="V73" s="4"/>
      <c r="W73" s="4"/>
      <c r="X73" s="4" t="str">
        <f>TEXT(Noshow11[[#This Row],[FECHA]],"DDDD")</f>
        <v>lunes</v>
      </c>
      <c r="Z73"/>
      <c r="AB73">
        <f>VLOOKUP(Noshow11[[#This Row],[FOLIO]],Tabla2[[FOLIO]:[SEGUIMIENTO REALIZADO]],17,0)</f>
        <v>0</v>
      </c>
      <c r="AC73" s="4">
        <f>VLOOKUP(Noshow11[[#This Row],[FOLIO]],Tabla2[[FOLIO]:[FECHA SEGUIMIENTO]],18,0)</f>
        <v>0</v>
      </c>
      <c r="AD73" s="13">
        <f>VLOOKUP(Noshow11[[#This Row],[FOLIO]],Tabla2[[FOLIO]:[COMENTARIO LIBRE]],21,0)</f>
        <v>0</v>
      </c>
      <c r="AE73" s="4">
        <f>VLOOKUP(Noshow11[[#This Row],[FOLIO]],Tabla2[[FOLIO]:[DIAS TRANSCURRIDOS]],23,0)</f>
        <v>45019</v>
      </c>
    </row>
    <row r="74" spans="1:31">
      <c r="A74" s="4">
        <v>45020</v>
      </c>
      <c r="B74" s="5">
        <v>0.33333333333333331</v>
      </c>
      <c r="C74">
        <v>113317</v>
      </c>
      <c r="D74" t="s">
        <v>126</v>
      </c>
      <c r="E74" s="13" t="s">
        <v>354</v>
      </c>
      <c r="F74" t="s">
        <v>355</v>
      </c>
      <c r="G74" s="1" t="s">
        <v>80</v>
      </c>
      <c r="H74" t="s">
        <v>356</v>
      </c>
      <c r="I74" t="s">
        <v>82</v>
      </c>
      <c r="J74" t="s">
        <v>357</v>
      </c>
      <c r="K74" t="s">
        <v>84</v>
      </c>
      <c r="L74" t="s">
        <v>358</v>
      </c>
      <c r="M74" s="4">
        <v>45020</v>
      </c>
      <c r="N74" s="16">
        <v>0.33810185185185188</v>
      </c>
      <c r="P74" s="24">
        <v>2020</v>
      </c>
      <c r="Q74" s="4">
        <v>61353</v>
      </c>
      <c r="R74" s="4">
        <v>45020</v>
      </c>
      <c r="S74" s="4" t="s">
        <v>86</v>
      </c>
      <c r="T74" s="4"/>
      <c r="U74" s="4"/>
      <c r="V74" s="4"/>
      <c r="W74" s="4" t="s">
        <v>100</v>
      </c>
      <c r="X74" s="4" t="str">
        <f>TEXT(Noshow11[[#This Row],[FECHA]],"DDDD")</f>
        <v>martes</v>
      </c>
      <c r="Z74"/>
      <c r="AB74">
        <f>VLOOKUP(Noshow11[[#This Row],[FOLIO]],Tabla2[[FOLIO]:[SEGUIMIENTO REALIZADO]],17,0)</f>
        <v>0</v>
      </c>
      <c r="AC74" s="4">
        <f>VLOOKUP(Noshow11[[#This Row],[FOLIO]],Tabla2[[FOLIO]:[FECHA SEGUIMIENTO]],18,0)</f>
        <v>0</v>
      </c>
      <c r="AD74" s="13">
        <f>VLOOKUP(Noshow11[[#This Row],[FOLIO]],Tabla2[[FOLIO]:[COMENTARIO LIBRE]],21,0)</f>
        <v>0</v>
      </c>
      <c r="AE74" s="4">
        <f>VLOOKUP(Noshow11[[#This Row],[FOLIO]],Tabla2[[FOLIO]:[DIAS TRANSCURRIDOS]],23,0)</f>
        <v>45020</v>
      </c>
    </row>
    <row r="75" spans="1:31">
      <c r="A75" s="4">
        <v>45020</v>
      </c>
      <c r="B75" s="5">
        <v>0.33333333333333331</v>
      </c>
      <c r="C75">
        <v>113355</v>
      </c>
      <c r="D75" t="s">
        <v>104</v>
      </c>
      <c r="E75" s="13" t="s">
        <v>359</v>
      </c>
      <c r="F75" t="s">
        <v>360</v>
      </c>
      <c r="G75" s="1" t="s">
        <v>80</v>
      </c>
      <c r="H75" t="s">
        <v>361</v>
      </c>
      <c r="I75" t="s">
        <v>82</v>
      </c>
      <c r="J75" t="s">
        <v>193</v>
      </c>
      <c r="K75" t="s">
        <v>98</v>
      </c>
      <c r="L75" t="s">
        <v>362</v>
      </c>
      <c r="M75" s="4">
        <v>45020</v>
      </c>
      <c r="N75" s="16">
        <v>0.34037037037037038</v>
      </c>
      <c r="P75" s="24">
        <v>2021</v>
      </c>
      <c r="Q75" s="4">
        <v>92074</v>
      </c>
      <c r="R75" s="4">
        <v>45020</v>
      </c>
      <c r="S75" s="4" t="s">
        <v>86</v>
      </c>
      <c r="T75" s="4"/>
      <c r="U75" s="4"/>
      <c r="V75" s="4"/>
      <c r="W75" s="4"/>
      <c r="X75" s="4" t="str">
        <f>TEXT(Noshow11[[#This Row],[FECHA]],"DDDD")</f>
        <v>martes</v>
      </c>
      <c r="Z75"/>
      <c r="AB75">
        <f>VLOOKUP(Noshow11[[#This Row],[FOLIO]],Tabla2[[FOLIO]:[SEGUIMIENTO REALIZADO]],17,0)</f>
        <v>0</v>
      </c>
      <c r="AC75" s="4">
        <f>VLOOKUP(Noshow11[[#This Row],[FOLIO]],Tabla2[[FOLIO]:[FECHA SEGUIMIENTO]],18,0)</f>
        <v>0</v>
      </c>
      <c r="AD75" s="13">
        <f>VLOOKUP(Noshow11[[#This Row],[FOLIO]],Tabla2[[FOLIO]:[COMENTARIO LIBRE]],21,0)</f>
        <v>0</v>
      </c>
      <c r="AE75" s="4">
        <f>VLOOKUP(Noshow11[[#This Row],[FOLIO]],Tabla2[[FOLIO]:[DIAS TRANSCURRIDOS]],23,0)</f>
        <v>45020</v>
      </c>
    </row>
    <row r="76" spans="1:31">
      <c r="A76" s="4">
        <v>45020</v>
      </c>
      <c r="B76" s="5">
        <v>0.33333333333333331</v>
      </c>
      <c r="C76">
        <v>113371</v>
      </c>
      <c r="D76" t="s">
        <v>87</v>
      </c>
      <c r="E76" s="13" t="s">
        <v>363</v>
      </c>
      <c r="F76" t="s">
        <v>364</v>
      </c>
      <c r="G76" s="1" t="s">
        <v>80</v>
      </c>
      <c r="H76" t="s">
        <v>365</v>
      </c>
      <c r="I76" t="s">
        <v>82</v>
      </c>
      <c r="J76" t="s">
        <v>97</v>
      </c>
      <c r="K76" t="s">
        <v>93</v>
      </c>
      <c r="L76" t="s">
        <v>366</v>
      </c>
      <c r="M76" s="4">
        <v>45020</v>
      </c>
      <c r="N76" s="16">
        <v>0.34159722222222227</v>
      </c>
      <c r="P76" s="24">
        <v>2016</v>
      </c>
      <c r="Q76" s="4">
        <v>110480</v>
      </c>
      <c r="R76" s="4">
        <v>45020</v>
      </c>
      <c r="S76" s="4" t="s">
        <v>86</v>
      </c>
      <c r="T76" s="4"/>
      <c r="U76" s="4"/>
      <c r="V76" s="4"/>
      <c r="W76" s="4"/>
      <c r="X76" s="4" t="str">
        <f>TEXT(Noshow11[[#This Row],[FECHA]],"DDDD")</f>
        <v>martes</v>
      </c>
      <c r="Z76"/>
      <c r="AB76">
        <f>VLOOKUP(Noshow11[[#This Row],[FOLIO]],Tabla2[[FOLIO]:[SEGUIMIENTO REALIZADO]],17,0)</f>
        <v>0</v>
      </c>
      <c r="AC76" s="4">
        <f>VLOOKUP(Noshow11[[#This Row],[FOLIO]],Tabla2[[FOLIO]:[FECHA SEGUIMIENTO]],18,0)</f>
        <v>0</v>
      </c>
      <c r="AD76" s="13">
        <f>VLOOKUP(Noshow11[[#This Row],[FOLIO]],Tabla2[[FOLIO]:[COMENTARIO LIBRE]],21,0)</f>
        <v>0</v>
      </c>
      <c r="AE76" s="4">
        <f>VLOOKUP(Noshow11[[#This Row],[FOLIO]],Tabla2[[FOLIO]:[DIAS TRANSCURRIDOS]],23,0)</f>
        <v>45020</v>
      </c>
    </row>
    <row r="77" spans="1:31">
      <c r="A77" s="4">
        <v>45020</v>
      </c>
      <c r="B77" s="5">
        <v>0.34375</v>
      </c>
      <c r="C77">
        <v>113373</v>
      </c>
      <c r="D77" t="s">
        <v>87</v>
      </c>
      <c r="E77" s="13" t="s">
        <v>367</v>
      </c>
      <c r="F77" t="s">
        <v>368</v>
      </c>
      <c r="G77" s="1" t="s">
        <v>116</v>
      </c>
      <c r="H77" t="s">
        <v>369</v>
      </c>
      <c r="I77" t="s">
        <v>82</v>
      </c>
      <c r="J77" t="s">
        <v>230</v>
      </c>
      <c r="K77" t="s">
        <v>93</v>
      </c>
      <c r="L77" t="s">
        <v>370</v>
      </c>
      <c r="M77" s="4">
        <v>45020</v>
      </c>
      <c r="N77" s="16">
        <v>0.35453703703703704</v>
      </c>
      <c r="P77" s="24">
        <v>2018</v>
      </c>
      <c r="Q77" s="4">
        <v>85271</v>
      </c>
      <c r="R77" s="4">
        <v>45020</v>
      </c>
      <c r="S77" s="4" t="s">
        <v>86</v>
      </c>
      <c r="T77" s="4"/>
      <c r="U77" s="4"/>
      <c r="V77" s="4"/>
      <c r="W77" s="4"/>
      <c r="X77" s="4" t="str">
        <f>TEXT(Noshow11[[#This Row],[FECHA]],"DDDD")</f>
        <v>martes</v>
      </c>
      <c r="Z77"/>
      <c r="AB77">
        <f>VLOOKUP(Noshow11[[#This Row],[FOLIO]],Tabla2[[FOLIO]:[SEGUIMIENTO REALIZADO]],17,0)</f>
        <v>0</v>
      </c>
      <c r="AC77" s="4">
        <f>VLOOKUP(Noshow11[[#This Row],[FOLIO]],Tabla2[[FOLIO]:[FECHA SEGUIMIENTO]],18,0)</f>
        <v>0</v>
      </c>
      <c r="AD77" s="13">
        <f>VLOOKUP(Noshow11[[#This Row],[FOLIO]],Tabla2[[FOLIO]:[COMENTARIO LIBRE]],21,0)</f>
        <v>0</v>
      </c>
      <c r="AE77" s="4">
        <f>VLOOKUP(Noshow11[[#This Row],[FOLIO]],Tabla2[[FOLIO]:[DIAS TRANSCURRIDOS]],23,0)</f>
        <v>45020</v>
      </c>
    </row>
    <row r="78" spans="1:31">
      <c r="A78" s="4">
        <v>45020</v>
      </c>
      <c r="B78" s="5">
        <v>0.35416666666666669</v>
      </c>
      <c r="C78">
        <v>113342</v>
      </c>
      <c r="D78" t="s">
        <v>104</v>
      </c>
      <c r="E78" s="13" t="s">
        <v>371</v>
      </c>
      <c r="F78" t="s">
        <v>372</v>
      </c>
      <c r="G78" s="1" t="s">
        <v>129</v>
      </c>
      <c r="H78" t="s">
        <v>300</v>
      </c>
      <c r="I78" t="s">
        <v>82</v>
      </c>
      <c r="J78" t="s">
        <v>83</v>
      </c>
      <c r="K78" t="s">
        <v>98</v>
      </c>
      <c r="M78" s="4"/>
      <c r="N78" s="16"/>
      <c r="P78" s="24">
        <v>2019</v>
      </c>
      <c r="Q78" s="4">
        <v>80338</v>
      </c>
      <c r="R78" s="4">
        <v>45007</v>
      </c>
      <c r="S78" s="4" t="s">
        <v>86</v>
      </c>
      <c r="T78" s="4"/>
      <c r="U78" s="4"/>
      <c r="V78" s="4"/>
      <c r="W78" s="4"/>
      <c r="X78" s="4" t="str">
        <f>TEXT(Noshow11[[#This Row],[FECHA]],"DDDD")</f>
        <v>martes</v>
      </c>
      <c r="Z78"/>
      <c r="AB78">
        <f>VLOOKUP(Noshow11[[#This Row],[FOLIO]],Tabla2[[FOLIO]:[SEGUIMIENTO REALIZADO]],17,0)</f>
        <v>0</v>
      </c>
      <c r="AC78" s="4">
        <f>VLOOKUP(Noshow11[[#This Row],[FOLIO]],Tabla2[[FOLIO]:[FECHA SEGUIMIENTO]],18,0)</f>
        <v>0</v>
      </c>
      <c r="AD78" s="13">
        <f>VLOOKUP(Noshow11[[#This Row],[FOLIO]],Tabla2[[FOLIO]:[COMENTARIO LIBRE]],21,0)</f>
        <v>0</v>
      </c>
      <c r="AE78" s="4">
        <f>VLOOKUP(Noshow11[[#This Row],[FOLIO]],Tabla2[[FOLIO]:[DIAS TRANSCURRIDOS]],23,0)</f>
        <v>45020</v>
      </c>
    </row>
    <row r="79" spans="1:31">
      <c r="A79" s="4">
        <v>45020</v>
      </c>
      <c r="B79" s="5">
        <v>0.35416666666666669</v>
      </c>
      <c r="C79">
        <v>113388</v>
      </c>
      <c r="D79" t="s">
        <v>126</v>
      </c>
      <c r="E79" s="13" t="s">
        <v>373</v>
      </c>
      <c r="F79" t="s">
        <v>143</v>
      </c>
      <c r="G79" s="1" t="s">
        <v>90</v>
      </c>
      <c r="H79" t="s">
        <v>374</v>
      </c>
      <c r="I79" t="s">
        <v>82</v>
      </c>
      <c r="J79" t="s">
        <v>97</v>
      </c>
      <c r="K79" t="s">
        <v>84</v>
      </c>
      <c r="M79" s="4"/>
      <c r="N79" s="16"/>
      <c r="O79">
        <v>113447</v>
      </c>
      <c r="P79" s="24">
        <v>2022</v>
      </c>
      <c r="Q79" s="4">
        <v>0</v>
      </c>
      <c r="R79" s="4">
        <v>44802</v>
      </c>
      <c r="S79" s="4" t="s">
        <v>86</v>
      </c>
      <c r="T79" s="4"/>
      <c r="U79" s="4"/>
      <c r="V79" s="4"/>
      <c r="W79" s="4"/>
      <c r="X79" s="4" t="str">
        <f>TEXT(Noshow11[[#This Row],[FECHA]],"DDDD")</f>
        <v>martes</v>
      </c>
      <c r="Z79"/>
      <c r="AB79">
        <f>VLOOKUP(Noshow11[[#This Row],[FOLIO]],Tabla2[[FOLIO]:[SEGUIMIENTO REALIZADO]],17,0)</f>
        <v>0</v>
      </c>
      <c r="AC79" s="4">
        <f>VLOOKUP(Noshow11[[#This Row],[FOLIO]],Tabla2[[FOLIO]:[FECHA SEGUIMIENTO]],18,0)</f>
        <v>0</v>
      </c>
      <c r="AD79" s="13">
        <f>VLOOKUP(Noshow11[[#This Row],[FOLIO]],Tabla2[[FOLIO]:[COMENTARIO LIBRE]],21,0)</f>
        <v>0</v>
      </c>
      <c r="AE79" s="4">
        <f>VLOOKUP(Noshow11[[#This Row],[FOLIO]],Tabla2[[FOLIO]:[DIAS TRANSCURRIDOS]],23,0)</f>
        <v>45020</v>
      </c>
    </row>
    <row r="80" spans="1:31">
      <c r="A80" s="4">
        <v>45020</v>
      </c>
      <c r="B80" s="5">
        <v>0.36458333333333331</v>
      </c>
      <c r="C80">
        <v>113370</v>
      </c>
      <c r="D80" t="s">
        <v>126</v>
      </c>
      <c r="E80" s="13" t="s">
        <v>375</v>
      </c>
      <c r="F80" t="s">
        <v>376</v>
      </c>
      <c r="G80" s="1" t="s">
        <v>80</v>
      </c>
      <c r="H80" t="s">
        <v>377</v>
      </c>
      <c r="I80" t="s">
        <v>82</v>
      </c>
      <c r="J80" t="s">
        <v>92</v>
      </c>
      <c r="K80" t="s">
        <v>84</v>
      </c>
      <c r="L80" t="s">
        <v>378</v>
      </c>
      <c r="M80" s="4">
        <v>45020</v>
      </c>
      <c r="N80" s="16">
        <v>0.36256944444444444</v>
      </c>
      <c r="P80" s="24">
        <v>2015</v>
      </c>
      <c r="Q80" s="4">
        <v>147154</v>
      </c>
      <c r="R80" s="4">
        <v>45020</v>
      </c>
      <c r="S80" s="4" t="s">
        <v>86</v>
      </c>
      <c r="T80" s="4"/>
      <c r="U80" s="4"/>
      <c r="V80" s="4"/>
      <c r="W80" s="4"/>
      <c r="X80" s="4" t="str">
        <f>TEXT(Noshow11[[#This Row],[FECHA]],"DDDD")</f>
        <v>martes</v>
      </c>
      <c r="Z80"/>
      <c r="AB80">
        <f>VLOOKUP(Noshow11[[#This Row],[FOLIO]],Tabla2[[FOLIO]:[SEGUIMIENTO REALIZADO]],17,0)</f>
        <v>0</v>
      </c>
      <c r="AC80" s="4">
        <f>VLOOKUP(Noshow11[[#This Row],[FOLIO]],Tabla2[[FOLIO]:[FECHA SEGUIMIENTO]],18,0)</f>
        <v>0</v>
      </c>
      <c r="AD80" s="13">
        <f>VLOOKUP(Noshow11[[#This Row],[FOLIO]],Tabla2[[FOLIO]:[COMENTARIO LIBRE]],21,0)</f>
        <v>0</v>
      </c>
      <c r="AE80" s="4">
        <f>VLOOKUP(Noshow11[[#This Row],[FOLIO]],Tabla2[[FOLIO]:[DIAS TRANSCURRIDOS]],23,0)</f>
        <v>45020</v>
      </c>
    </row>
    <row r="81" spans="1:31">
      <c r="A81" s="4">
        <v>45020</v>
      </c>
      <c r="B81" s="5">
        <v>0.375</v>
      </c>
      <c r="C81">
        <v>113321</v>
      </c>
      <c r="D81" t="s">
        <v>104</v>
      </c>
      <c r="E81" s="13" t="s">
        <v>379</v>
      </c>
      <c r="F81" t="s">
        <v>143</v>
      </c>
      <c r="G81" s="1" t="s">
        <v>129</v>
      </c>
      <c r="H81" t="s">
        <v>380</v>
      </c>
      <c r="I81" t="s">
        <v>82</v>
      </c>
      <c r="J81" t="s">
        <v>250</v>
      </c>
      <c r="K81" t="s">
        <v>93</v>
      </c>
      <c r="M81" s="4"/>
      <c r="N81" s="16"/>
      <c r="P81" s="24">
        <v>2023</v>
      </c>
      <c r="Q81" s="4">
        <v>0</v>
      </c>
      <c r="R81" s="4">
        <v>44861</v>
      </c>
      <c r="S81" s="4" t="s">
        <v>86</v>
      </c>
      <c r="T81" s="4"/>
      <c r="U81" s="4"/>
      <c r="V81" s="4"/>
      <c r="W81" s="4" t="s">
        <v>100</v>
      </c>
      <c r="X81" s="4" t="str">
        <f>TEXT(Noshow11[[#This Row],[FECHA]],"DDDD")</f>
        <v>martes</v>
      </c>
      <c r="Z81"/>
      <c r="AB81">
        <f>VLOOKUP(Noshow11[[#This Row],[FOLIO]],Tabla2[[FOLIO]:[SEGUIMIENTO REALIZADO]],17,0)</f>
        <v>0</v>
      </c>
      <c r="AC81" s="4">
        <f>VLOOKUP(Noshow11[[#This Row],[FOLIO]],Tabla2[[FOLIO]:[FECHA SEGUIMIENTO]],18,0)</f>
        <v>0</v>
      </c>
      <c r="AD81" s="13">
        <f>VLOOKUP(Noshow11[[#This Row],[FOLIO]],Tabla2[[FOLIO]:[COMENTARIO LIBRE]],21,0)</f>
        <v>0</v>
      </c>
      <c r="AE81" s="4">
        <f>VLOOKUP(Noshow11[[#This Row],[FOLIO]],Tabla2[[FOLIO]:[DIAS TRANSCURRIDOS]],23,0)</f>
        <v>45020</v>
      </c>
    </row>
    <row r="82" spans="1:31">
      <c r="A82" s="4">
        <v>45020</v>
      </c>
      <c r="B82" s="5">
        <v>0.375</v>
      </c>
      <c r="C82">
        <v>113324</v>
      </c>
      <c r="D82" t="s">
        <v>104</v>
      </c>
      <c r="E82" s="13">
        <v>70092802</v>
      </c>
      <c r="F82" t="s">
        <v>381</v>
      </c>
      <c r="G82" s="1" t="s">
        <v>199</v>
      </c>
      <c r="H82" t="s">
        <v>382</v>
      </c>
      <c r="I82" t="s">
        <v>82</v>
      </c>
      <c r="J82" t="s">
        <v>383</v>
      </c>
      <c r="K82" t="s">
        <v>98</v>
      </c>
      <c r="M82" s="4"/>
      <c r="N82" s="16"/>
      <c r="P82" s="24">
        <v>2007</v>
      </c>
      <c r="Q82" s="4">
        <v>0</v>
      </c>
      <c r="R82" s="4" t="s">
        <v>308</v>
      </c>
      <c r="S82" s="4" t="s">
        <v>86</v>
      </c>
      <c r="T82" s="4"/>
      <c r="U82" s="4"/>
      <c r="V82" s="4"/>
      <c r="W82" s="4" t="s">
        <v>100</v>
      </c>
      <c r="X82" s="4" t="str">
        <f>TEXT(Noshow11[[#This Row],[FECHA]],"DDDD")</f>
        <v>martes</v>
      </c>
      <c r="Z82"/>
      <c r="AB82" t="e">
        <f>VLOOKUP(Noshow11[[#This Row],[FOLIO]],Tabla2[[FOLIO]:[SEGUIMIENTO REALIZADO]],17,0)</f>
        <v>#N/A</v>
      </c>
      <c r="AC82" s="4" t="e">
        <f>VLOOKUP(Noshow11[[#This Row],[FOLIO]],Tabla2[[FOLIO]:[FECHA SEGUIMIENTO]],18,0)</f>
        <v>#N/A</v>
      </c>
      <c r="AD82" s="13" t="e">
        <f>VLOOKUP(Noshow11[[#This Row],[FOLIO]],Tabla2[[FOLIO]:[COMENTARIO LIBRE]],21,0)</f>
        <v>#N/A</v>
      </c>
      <c r="AE82" s="4" t="e">
        <f>VLOOKUP(Noshow11[[#This Row],[FOLIO]],Tabla2[[FOLIO]:[DIAS TRANSCURRIDOS]],23,0)</f>
        <v>#N/A</v>
      </c>
    </row>
    <row r="83" spans="1:31">
      <c r="A83" s="4">
        <v>45020</v>
      </c>
      <c r="B83" s="5">
        <v>0.375</v>
      </c>
      <c r="C83">
        <v>113381</v>
      </c>
      <c r="D83" t="s">
        <v>87</v>
      </c>
      <c r="E83" s="13" t="s">
        <v>384</v>
      </c>
      <c r="F83" t="s">
        <v>385</v>
      </c>
      <c r="G83" s="1" t="s">
        <v>80</v>
      </c>
      <c r="H83" t="s">
        <v>386</v>
      </c>
      <c r="I83" t="s">
        <v>82</v>
      </c>
      <c r="J83" t="s">
        <v>237</v>
      </c>
      <c r="K83" t="s">
        <v>84</v>
      </c>
      <c r="L83" t="s">
        <v>387</v>
      </c>
      <c r="M83" s="4">
        <v>45020</v>
      </c>
      <c r="N83" s="16">
        <v>0.3783217592592592</v>
      </c>
      <c r="P83" s="24">
        <v>2002</v>
      </c>
      <c r="Q83" s="4">
        <v>235461</v>
      </c>
      <c r="R83" s="4">
        <v>45020</v>
      </c>
      <c r="S83" s="4" t="s">
        <v>86</v>
      </c>
      <c r="T83" s="4"/>
      <c r="U83" s="4"/>
      <c r="V83" s="4"/>
      <c r="W83" s="4"/>
      <c r="X83" s="4" t="str">
        <f>TEXT(Noshow11[[#This Row],[FECHA]],"DDDD")</f>
        <v>martes</v>
      </c>
      <c r="Z83"/>
      <c r="AB83">
        <f>VLOOKUP(Noshow11[[#This Row],[FOLIO]],Tabla2[[FOLIO]:[SEGUIMIENTO REALIZADO]],17,0)</f>
        <v>0</v>
      </c>
      <c r="AC83" s="4">
        <f>VLOOKUP(Noshow11[[#This Row],[FOLIO]],Tabla2[[FOLIO]:[FECHA SEGUIMIENTO]],18,0)</f>
        <v>0</v>
      </c>
      <c r="AD83" s="13">
        <f>VLOOKUP(Noshow11[[#This Row],[FOLIO]],Tabla2[[FOLIO]:[COMENTARIO LIBRE]],21,0)</f>
        <v>0</v>
      </c>
      <c r="AE83" s="4">
        <f>VLOOKUP(Noshow11[[#This Row],[FOLIO]],Tabla2[[FOLIO]:[DIAS TRANSCURRIDOS]],23,0)</f>
        <v>45020</v>
      </c>
    </row>
    <row r="84" spans="1:31">
      <c r="A84" s="4">
        <v>45020</v>
      </c>
      <c r="B84" s="5">
        <v>0.375</v>
      </c>
      <c r="C84">
        <v>113417</v>
      </c>
      <c r="D84" t="s">
        <v>104</v>
      </c>
      <c r="E84" s="13" t="s">
        <v>388</v>
      </c>
      <c r="F84" t="s">
        <v>389</v>
      </c>
      <c r="G84" s="1" t="s">
        <v>116</v>
      </c>
      <c r="H84" t="s">
        <v>390</v>
      </c>
      <c r="I84" t="s">
        <v>82</v>
      </c>
      <c r="J84" t="s">
        <v>145</v>
      </c>
      <c r="K84" t="s">
        <v>98</v>
      </c>
      <c r="L84" t="s">
        <v>391</v>
      </c>
      <c r="M84" s="4">
        <v>45020</v>
      </c>
      <c r="N84" s="16">
        <v>0.39364583333333331</v>
      </c>
      <c r="P84" s="24">
        <v>2017</v>
      </c>
      <c r="Q84" s="4">
        <v>140867</v>
      </c>
      <c r="R84" s="4">
        <v>45020</v>
      </c>
      <c r="S84" s="4" t="s">
        <v>86</v>
      </c>
      <c r="T84" s="4"/>
      <c r="U84" s="4"/>
      <c r="V84" s="4"/>
      <c r="W84" s="4" t="s">
        <v>100</v>
      </c>
      <c r="X84" s="4" t="str">
        <f>TEXT(Noshow11[[#This Row],[FECHA]],"DDDD")</f>
        <v>martes</v>
      </c>
      <c r="Z84"/>
      <c r="AB84">
        <f>VLOOKUP(Noshow11[[#This Row],[FOLIO]],Tabla2[[FOLIO]:[SEGUIMIENTO REALIZADO]],17,0)</f>
        <v>0</v>
      </c>
      <c r="AC84" s="4">
        <f>VLOOKUP(Noshow11[[#This Row],[FOLIO]],Tabla2[[FOLIO]:[FECHA SEGUIMIENTO]],18,0)</f>
        <v>0</v>
      </c>
      <c r="AD84" s="13">
        <f>VLOOKUP(Noshow11[[#This Row],[FOLIO]],Tabla2[[FOLIO]:[COMENTARIO LIBRE]],21,0)</f>
        <v>0</v>
      </c>
      <c r="AE84" s="4">
        <f>VLOOKUP(Noshow11[[#This Row],[FOLIO]],Tabla2[[FOLIO]:[DIAS TRANSCURRIDOS]],23,0)</f>
        <v>45020</v>
      </c>
    </row>
    <row r="85" spans="1:31">
      <c r="A85" s="4">
        <v>45020</v>
      </c>
      <c r="B85" s="5">
        <v>0.39583333333333331</v>
      </c>
      <c r="C85">
        <v>113250</v>
      </c>
      <c r="D85" t="s">
        <v>104</v>
      </c>
      <c r="E85" s="13" t="s">
        <v>392</v>
      </c>
      <c r="F85" t="s">
        <v>143</v>
      </c>
      <c r="G85" s="1" t="s">
        <v>116</v>
      </c>
      <c r="H85" t="s">
        <v>393</v>
      </c>
      <c r="I85" t="s">
        <v>82</v>
      </c>
      <c r="J85" t="s">
        <v>193</v>
      </c>
      <c r="K85" t="s">
        <v>93</v>
      </c>
      <c r="L85" t="s">
        <v>394</v>
      </c>
      <c r="M85" s="4">
        <v>45020</v>
      </c>
      <c r="N85" s="16">
        <v>0.41221064814814817</v>
      </c>
      <c r="P85" s="24">
        <v>2019</v>
      </c>
      <c r="Q85" s="4">
        <v>170732</v>
      </c>
      <c r="R85" s="4">
        <v>45020</v>
      </c>
      <c r="S85" s="4" t="s">
        <v>86</v>
      </c>
      <c r="T85" s="4"/>
      <c r="U85" s="4"/>
      <c r="V85" s="4"/>
      <c r="W85" s="4" t="s">
        <v>100</v>
      </c>
      <c r="X85" s="4" t="str">
        <f>TEXT(Noshow11[[#This Row],[FECHA]],"DDDD")</f>
        <v>martes</v>
      </c>
      <c r="Z85"/>
      <c r="AB85">
        <f>VLOOKUP(Noshow11[[#This Row],[FOLIO]],Tabla2[[FOLIO]:[SEGUIMIENTO REALIZADO]],17,0)</f>
        <v>0</v>
      </c>
      <c r="AC85" s="4">
        <f>VLOOKUP(Noshow11[[#This Row],[FOLIO]],Tabla2[[FOLIO]:[FECHA SEGUIMIENTO]],18,0)</f>
        <v>0</v>
      </c>
      <c r="AD85" s="13">
        <f>VLOOKUP(Noshow11[[#This Row],[FOLIO]],Tabla2[[FOLIO]:[COMENTARIO LIBRE]],21,0)</f>
        <v>0</v>
      </c>
      <c r="AE85" s="4">
        <f>VLOOKUP(Noshow11[[#This Row],[FOLIO]],Tabla2[[FOLIO]:[DIAS TRANSCURRIDOS]],23,0)</f>
        <v>45020</v>
      </c>
    </row>
    <row r="86" spans="1:31">
      <c r="A86" s="4">
        <v>45020</v>
      </c>
      <c r="B86" s="5">
        <v>0.39583333333333331</v>
      </c>
      <c r="C86">
        <v>113374</v>
      </c>
      <c r="D86" t="s">
        <v>126</v>
      </c>
      <c r="E86" s="13" t="s">
        <v>395</v>
      </c>
      <c r="F86" t="s">
        <v>396</v>
      </c>
      <c r="G86" s="1" t="s">
        <v>80</v>
      </c>
      <c r="H86" t="s">
        <v>397</v>
      </c>
      <c r="I86" t="s">
        <v>82</v>
      </c>
      <c r="J86" t="s">
        <v>237</v>
      </c>
      <c r="K86" t="s">
        <v>98</v>
      </c>
      <c r="L86" t="s">
        <v>398</v>
      </c>
      <c r="M86" s="4">
        <v>45020</v>
      </c>
      <c r="N86" s="16">
        <v>0.38379629629629625</v>
      </c>
      <c r="P86" s="24">
        <v>2018</v>
      </c>
      <c r="Q86" s="4">
        <v>110053</v>
      </c>
      <c r="R86" s="4">
        <v>45020</v>
      </c>
      <c r="S86" s="4" t="s">
        <v>86</v>
      </c>
      <c r="T86" s="4"/>
      <c r="U86" s="4"/>
      <c r="V86" s="4"/>
      <c r="W86" s="4"/>
      <c r="X86" s="4" t="str">
        <f>TEXT(Noshow11[[#This Row],[FECHA]],"DDDD")</f>
        <v>martes</v>
      </c>
      <c r="Z86"/>
      <c r="AB86">
        <f>VLOOKUP(Noshow11[[#This Row],[FOLIO]],Tabla2[[FOLIO]:[SEGUIMIENTO REALIZADO]],17,0)</f>
        <v>0</v>
      </c>
      <c r="AC86" s="4">
        <f>VLOOKUP(Noshow11[[#This Row],[FOLIO]],Tabla2[[FOLIO]:[FECHA SEGUIMIENTO]],18,0)</f>
        <v>0</v>
      </c>
      <c r="AD86" s="13">
        <f>VLOOKUP(Noshow11[[#This Row],[FOLIO]],Tabla2[[FOLIO]:[COMENTARIO LIBRE]],21,0)</f>
        <v>0</v>
      </c>
      <c r="AE86" s="4">
        <f>VLOOKUP(Noshow11[[#This Row],[FOLIO]],Tabla2[[FOLIO]:[DIAS TRANSCURRIDOS]],23,0)</f>
        <v>45020</v>
      </c>
    </row>
    <row r="87" spans="1:31">
      <c r="A87" s="4">
        <v>45020</v>
      </c>
      <c r="B87" s="5">
        <v>0.41666666666666669</v>
      </c>
      <c r="C87">
        <v>113271</v>
      </c>
      <c r="D87" t="s">
        <v>104</v>
      </c>
      <c r="E87" s="13" t="s">
        <v>399</v>
      </c>
      <c r="F87" t="s">
        <v>400</v>
      </c>
      <c r="G87" s="1" t="s">
        <v>80</v>
      </c>
      <c r="H87" t="s">
        <v>401</v>
      </c>
      <c r="I87" t="s">
        <v>82</v>
      </c>
      <c r="J87" t="s">
        <v>152</v>
      </c>
      <c r="K87" t="s">
        <v>98</v>
      </c>
      <c r="L87" t="s">
        <v>402</v>
      </c>
      <c r="M87" s="4">
        <v>45020</v>
      </c>
      <c r="N87" s="16">
        <v>0.42340277777777779</v>
      </c>
      <c r="P87" s="24">
        <v>2021</v>
      </c>
      <c r="Q87" s="4">
        <v>29781</v>
      </c>
      <c r="R87" s="4">
        <v>45020</v>
      </c>
      <c r="S87" s="4" t="s">
        <v>86</v>
      </c>
      <c r="T87" s="4"/>
      <c r="U87" s="4"/>
      <c r="V87" s="4"/>
      <c r="W87" s="4"/>
      <c r="X87" s="4" t="str">
        <f>TEXT(Noshow11[[#This Row],[FECHA]],"DDDD")</f>
        <v>martes</v>
      </c>
      <c r="Z87"/>
      <c r="AB87">
        <f>VLOOKUP(Noshow11[[#This Row],[FOLIO]],Tabla2[[FOLIO]:[SEGUIMIENTO REALIZADO]],17,0)</f>
        <v>0</v>
      </c>
      <c r="AC87" s="4">
        <f>VLOOKUP(Noshow11[[#This Row],[FOLIO]],Tabla2[[FOLIO]:[FECHA SEGUIMIENTO]],18,0)</f>
        <v>0</v>
      </c>
      <c r="AD87" s="13">
        <f>VLOOKUP(Noshow11[[#This Row],[FOLIO]],Tabla2[[FOLIO]:[COMENTARIO LIBRE]],21,0)</f>
        <v>0</v>
      </c>
      <c r="AE87" s="4">
        <f>VLOOKUP(Noshow11[[#This Row],[FOLIO]],Tabla2[[FOLIO]:[DIAS TRANSCURRIDOS]],23,0)</f>
        <v>45020</v>
      </c>
    </row>
    <row r="88" spans="1:31">
      <c r="A88" s="4">
        <v>45020</v>
      </c>
      <c r="B88" s="5">
        <v>0.41666666666666669</v>
      </c>
      <c r="C88">
        <v>113284</v>
      </c>
      <c r="D88" t="s">
        <v>77</v>
      </c>
      <c r="E88" s="13" t="s">
        <v>403</v>
      </c>
      <c r="F88" t="s">
        <v>404</v>
      </c>
      <c r="G88" s="1" t="s">
        <v>90</v>
      </c>
      <c r="H88" t="s">
        <v>405</v>
      </c>
      <c r="I88" t="s">
        <v>82</v>
      </c>
      <c r="J88" t="s">
        <v>92</v>
      </c>
      <c r="K88" t="s">
        <v>406</v>
      </c>
      <c r="M88" s="4"/>
      <c r="N88" s="16"/>
      <c r="O88">
        <v>113414</v>
      </c>
      <c r="P88" s="24">
        <v>2018</v>
      </c>
      <c r="Q88" s="4">
        <v>49842</v>
      </c>
      <c r="R88" s="4">
        <v>45020</v>
      </c>
      <c r="S88" s="4" t="s">
        <v>86</v>
      </c>
      <c r="T88" s="4"/>
      <c r="U88" s="4"/>
      <c r="V88" s="4"/>
      <c r="W88" s="4"/>
      <c r="X88" s="4" t="str">
        <f>TEXT(Noshow11[[#This Row],[FECHA]],"DDDD")</f>
        <v>martes</v>
      </c>
      <c r="Z88"/>
      <c r="AB88" t="e">
        <f>VLOOKUP(Noshow11[[#This Row],[FOLIO]],Tabla2[[FOLIO]:[SEGUIMIENTO REALIZADO]],17,0)</f>
        <v>#N/A</v>
      </c>
      <c r="AC88" s="4" t="e">
        <f>VLOOKUP(Noshow11[[#This Row],[FOLIO]],Tabla2[[FOLIO]:[FECHA SEGUIMIENTO]],18,0)</f>
        <v>#N/A</v>
      </c>
      <c r="AD88" s="13" t="e">
        <f>VLOOKUP(Noshow11[[#This Row],[FOLIO]],Tabla2[[FOLIO]:[COMENTARIO LIBRE]],21,0)</f>
        <v>#N/A</v>
      </c>
      <c r="AE88" s="4" t="e">
        <f>VLOOKUP(Noshow11[[#This Row],[FOLIO]],Tabla2[[FOLIO]:[DIAS TRANSCURRIDOS]],23,0)</f>
        <v>#N/A</v>
      </c>
    </row>
    <row r="89" spans="1:31">
      <c r="A89" s="4">
        <v>45020</v>
      </c>
      <c r="B89" s="5">
        <v>0.41666666666666669</v>
      </c>
      <c r="C89">
        <v>113300</v>
      </c>
      <c r="D89" t="s">
        <v>126</v>
      </c>
      <c r="E89" s="13" t="s">
        <v>407</v>
      </c>
      <c r="F89" t="s">
        <v>280</v>
      </c>
      <c r="G89" s="1" t="s">
        <v>129</v>
      </c>
      <c r="H89" t="s">
        <v>408</v>
      </c>
      <c r="I89" t="s">
        <v>82</v>
      </c>
      <c r="J89" t="s">
        <v>160</v>
      </c>
      <c r="K89" t="s">
        <v>93</v>
      </c>
      <c r="M89" s="4"/>
      <c r="N89" s="16"/>
      <c r="P89" s="24">
        <v>2019</v>
      </c>
      <c r="Q89" s="4">
        <v>49219</v>
      </c>
      <c r="R89" s="4">
        <v>45000</v>
      </c>
      <c r="S89" s="4" t="s">
        <v>86</v>
      </c>
      <c r="T89" s="4"/>
      <c r="U89" s="4"/>
      <c r="V89" s="4"/>
      <c r="W89" s="4"/>
      <c r="X89" s="4" t="str">
        <f>TEXT(Noshow11[[#This Row],[FECHA]],"DDDD")</f>
        <v>martes</v>
      </c>
      <c r="Z89"/>
      <c r="AB89">
        <f>VLOOKUP(Noshow11[[#This Row],[FOLIO]],Tabla2[[FOLIO]:[SEGUIMIENTO REALIZADO]],17,0)</f>
        <v>0</v>
      </c>
      <c r="AC89" s="4">
        <f>VLOOKUP(Noshow11[[#This Row],[FOLIO]],Tabla2[[FOLIO]:[FECHA SEGUIMIENTO]],18,0)</f>
        <v>0</v>
      </c>
      <c r="AD89" s="13">
        <f>VLOOKUP(Noshow11[[#This Row],[FOLIO]],Tabla2[[FOLIO]:[COMENTARIO LIBRE]],21,0)</f>
        <v>0</v>
      </c>
      <c r="AE89" s="4">
        <f>VLOOKUP(Noshow11[[#This Row],[FOLIO]],Tabla2[[FOLIO]:[DIAS TRANSCURRIDOS]],23,0)</f>
        <v>45020</v>
      </c>
    </row>
    <row r="90" spans="1:31">
      <c r="A90" s="4">
        <v>45020</v>
      </c>
      <c r="B90" s="5">
        <v>0.42708333333333331</v>
      </c>
      <c r="C90">
        <v>113393</v>
      </c>
      <c r="D90" t="s">
        <v>104</v>
      </c>
      <c r="E90" s="13" t="s">
        <v>409</v>
      </c>
      <c r="F90" t="s">
        <v>410</v>
      </c>
      <c r="G90" s="1" t="s">
        <v>80</v>
      </c>
      <c r="H90" t="s">
        <v>411</v>
      </c>
      <c r="I90" t="s">
        <v>82</v>
      </c>
      <c r="J90" t="s">
        <v>83</v>
      </c>
      <c r="K90" t="s">
        <v>98</v>
      </c>
      <c r="L90" t="s">
        <v>412</v>
      </c>
      <c r="M90" s="4">
        <v>45020</v>
      </c>
      <c r="N90" s="16">
        <v>0.43452546296296296</v>
      </c>
      <c r="P90" s="24">
        <v>2015</v>
      </c>
      <c r="Q90" s="4">
        <v>106060</v>
      </c>
      <c r="R90" s="4">
        <v>45020</v>
      </c>
      <c r="S90" s="4" t="s">
        <v>86</v>
      </c>
      <c r="T90" s="4"/>
      <c r="U90" s="4"/>
      <c r="V90" s="4"/>
      <c r="W90" s="4"/>
      <c r="X90" s="4" t="str">
        <f>TEXT(Noshow11[[#This Row],[FECHA]],"DDDD")</f>
        <v>martes</v>
      </c>
      <c r="Z90"/>
      <c r="AB90">
        <f>VLOOKUP(Noshow11[[#This Row],[FOLIO]],Tabla2[[FOLIO]:[SEGUIMIENTO REALIZADO]],17,0)</f>
        <v>0</v>
      </c>
      <c r="AC90" s="4">
        <f>VLOOKUP(Noshow11[[#This Row],[FOLIO]],Tabla2[[FOLIO]:[FECHA SEGUIMIENTO]],18,0)</f>
        <v>0</v>
      </c>
      <c r="AD90" s="13">
        <f>VLOOKUP(Noshow11[[#This Row],[FOLIO]],Tabla2[[FOLIO]:[COMENTARIO LIBRE]],21,0)</f>
        <v>0</v>
      </c>
      <c r="AE90" s="4">
        <f>VLOOKUP(Noshow11[[#This Row],[FOLIO]],Tabla2[[FOLIO]:[DIAS TRANSCURRIDOS]],23,0)</f>
        <v>45020</v>
      </c>
    </row>
    <row r="91" spans="1:31">
      <c r="A91" s="4">
        <v>45020</v>
      </c>
      <c r="B91" s="5">
        <v>0.42708333333333331</v>
      </c>
      <c r="C91">
        <v>113414</v>
      </c>
      <c r="D91" t="s">
        <v>77</v>
      </c>
      <c r="E91" s="13" t="s">
        <v>403</v>
      </c>
      <c r="F91" t="s">
        <v>404</v>
      </c>
      <c r="G91" s="1" t="s">
        <v>80</v>
      </c>
      <c r="H91" t="s">
        <v>405</v>
      </c>
      <c r="I91" t="s">
        <v>82</v>
      </c>
      <c r="J91" t="s">
        <v>92</v>
      </c>
      <c r="K91" t="s">
        <v>93</v>
      </c>
      <c r="L91" t="s">
        <v>413</v>
      </c>
      <c r="M91" s="4">
        <v>45020</v>
      </c>
      <c r="N91" s="16">
        <v>0.4331712962962963</v>
      </c>
      <c r="P91" s="24">
        <v>2018</v>
      </c>
      <c r="Q91" s="4">
        <v>49842</v>
      </c>
      <c r="R91" s="4">
        <v>45020</v>
      </c>
      <c r="S91" s="4" t="s">
        <v>86</v>
      </c>
      <c r="T91" s="4"/>
      <c r="U91" s="4"/>
      <c r="V91" s="4"/>
      <c r="W91" s="4"/>
      <c r="X91" s="4" t="str">
        <f>TEXT(Noshow11[[#This Row],[FECHA]],"DDDD")</f>
        <v>martes</v>
      </c>
      <c r="Z91"/>
      <c r="AB91">
        <f>VLOOKUP(Noshow11[[#This Row],[FOLIO]],Tabla2[[FOLIO]:[SEGUIMIENTO REALIZADO]],17,0)</f>
        <v>0</v>
      </c>
      <c r="AC91" s="4">
        <f>VLOOKUP(Noshow11[[#This Row],[FOLIO]],Tabla2[[FOLIO]:[FECHA SEGUIMIENTO]],18,0)</f>
        <v>0</v>
      </c>
      <c r="AD91" s="13">
        <f>VLOOKUP(Noshow11[[#This Row],[FOLIO]],Tabla2[[FOLIO]:[COMENTARIO LIBRE]],21,0)</f>
        <v>0</v>
      </c>
      <c r="AE91" s="4">
        <f>VLOOKUP(Noshow11[[#This Row],[FOLIO]],Tabla2[[FOLIO]:[DIAS TRANSCURRIDOS]],23,0)</f>
        <v>45020</v>
      </c>
    </row>
    <row r="92" spans="1:31">
      <c r="A92" s="4">
        <v>45020</v>
      </c>
      <c r="B92" s="5">
        <v>0.4375</v>
      </c>
      <c r="C92">
        <v>113282</v>
      </c>
      <c r="D92" t="s">
        <v>87</v>
      </c>
      <c r="E92" s="13" t="s">
        <v>414</v>
      </c>
      <c r="F92" t="s">
        <v>415</v>
      </c>
      <c r="G92" s="1" t="s">
        <v>80</v>
      </c>
      <c r="H92" t="s">
        <v>416</v>
      </c>
      <c r="I92" t="s">
        <v>82</v>
      </c>
      <c r="J92" t="s">
        <v>160</v>
      </c>
      <c r="K92" t="s">
        <v>93</v>
      </c>
      <c r="L92" t="s">
        <v>417</v>
      </c>
      <c r="M92" s="4">
        <v>45020</v>
      </c>
      <c r="N92" s="16">
        <v>0.44738425925925923</v>
      </c>
      <c r="P92" s="24">
        <v>2022</v>
      </c>
      <c r="Q92" s="4">
        <v>5567</v>
      </c>
      <c r="R92" s="4">
        <v>45020</v>
      </c>
      <c r="S92" s="4" t="s">
        <v>86</v>
      </c>
      <c r="T92" s="4"/>
      <c r="U92" s="4"/>
      <c r="V92" s="4"/>
      <c r="W92" s="4"/>
      <c r="X92" s="4" t="str">
        <f>TEXT(Noshow11[[#This Row],[FECHA]],"DDDD")</f>
        <v>martes</v>
      </c>
      <c r="Z92"/>
      <c r="AB92">
        <f>VLOOKUP(Noshow11[[#This Row],[FOLIO]],Tabla2[[FOLIO]:[SEGUIMIENTO REALIZADO]],17,0)</f>
        <v>0</v>
      </c>
      <c r="AC92" s="4">
        <f>VLOOKUP(Noshow11[[#This Row],[FOLIO]],Tabla2[[FOLIO]:[FECHA SEGUIMIENTO]],18,0)</f>
        <v>0</v>
      </c>
      <c r="AD92" s="13">
        <f>VLOOKUP(Noshow11[[#This Row],[FOLIO]],Tabla2[[FOLIO]:[COMENTARIO LIBRE]],21,0)</f>
        <v>0</v>
      </c>
      <c r="AE92" s="4">
        <f>VLOOKUP(Noshow11[[#This Row],[FOLIO]],Tabla2[[FOLIO]:[DIAS TRANSCURRIDOS]],23,0)</f>
        <v>45020</v>
      </c>
    </row>
    <row r="93" spans="1:31">
      <c r="A93" s="4">
        <v>45020</v>
      </c>
      <c r="B93" s="5">
        <v>0.4375</v>
      </c>
      <c r="C93">
        <v>113333</v>
      </c>
      <c r="D93" t="s">
        <v>104</v>
      </c>
      <c r="E93" s="13" t="s">
        <v>418</v>
      </c>
      <c r="F93" t="s">
        <v>419</v>
      </c>
      <c r="G93" s="1" t="s">
        <v>129</v>
      </c>
      <c r="H93" t="s">
        <v>420</v>
      </c>
      <c r="I93" t="s">
        <v>82</v>
      </c>
      <c r="J93" t="s">
        <v>97</v>
      </c>
      <c r="K93" t="s">
        <v>98</v>
      </c>
      <c r="M93" s="4"/>
      <c r="N93" s="16"/>
      <c r="P93" s="24">
        <v>2021</v>
      </c>
      <c r="Q93" s="4">
        <v>28282</v>
      </c>
      <c r="R93" s="4">
        <v>44953</v>
      </c>
      <c r="S93" s="4" t="s">
        <v>86</v>
      </c>
      <c r="T93" s="4"/>
      <c r="U93" s="4"/>
      <c r="V93" s="4"/>
      <c r="W93" s="4"/>
      <c r="X93" s="4" t="str">
        <f>TEXT(Noshow11[[#This Row],[FECHA]],"DDDD")</f>
        <v>martes</v>
      </c>
      <c r="Z93"/>
      <c r="AB93">
        <f>VLOOKUP(Noshow11[[#This Row],[FOLIO]],Tabla2[[FOLIO]:[SEGUIMIENTO REALIZADO]],17,0)</f>
        <v>0</v>
      </c>
      <c r="AC93" s="4">
        <f>VLOOKUP(Noshow11[[#This Row],[FOLIO]],Tabla2[[FOLIO]:[FECHA SEGUIMIENTO]],18,0)</f>
        <v>0</v>
      </c>
      <c r="AD93" s="13">
        <f>VLOOKUP(Noshow11[[#This Row],[FOLIO]],Tabla2[[FOLIO]:[COMENTARIO LIBRE]],21,0)</f>
        <v>0</v>
      </c>
      <c r="AE93" s="4">
        <f>VLOOKUP(Noshow11[[#This Row],[FOLIO]],Tabla2[[FOLIO]:[DIAS TRANSCURRIDOS]],23,0)</f>
        <v>45020</v>
      </c>
    </row>
    <row r="94" spans="1:31">
      <c r="A94" s="4">
        <v>45020</v>
      </c>
      <c r="B94" s="5">
        <v>0.45833333333333331</v>
      </c>
      <c r="C94">
        <v>113354</v>
      </c>
      <c r="D94" t="s">
        <v>126</v>
      </c>
      <c r="E94" s="13" t="s">
        <v>309</v>
      </c>
      <c r="F94" t="s">
        <v>143</v>
      </c>
      <c r="G94" s="1" t="s">
        <v>80</v>
      </c>
      <c r="H94" t="s">
        <v>310</v>
      </c>
      <c r="I94" t="s">
        <v>82</v>
      </c>
      <c r="J94" t="s">
        <v>230</v>
      </c>
      <c r="K94" t="s">
        <v>93</v>
      </c>
      <c r="L94" t="s">
        <v>421</v>
      </c>
      <c r="M94" s="4">
        <v>45020</v>
      </c>
      <c r="N94" s="16">
        <v>0.45906249999999998</v>
      </c>
      <c r="P94" s="24">
        <v>2023</v>
      </c>
      <c r="Q94" s="4">
        <v>6009</v>
      </c>
      <c r="R94" s="4">
        <v>45020</v>
      </c>
      <c r="S94" s="4" t="s">
        <v>86</v>
      </c>
      <c r="T94" s="4"/>
      <c r="U94" s="4"/>
      <c r="V94" s="4"/>
      <c r="W94" s="4"/>
      <c r="X94" s="4" t="str">
        <f>TEXT(Noshow11[[#This Row],[FECHA]],"DDDD")</f>
        <v>martes</v>
      </c>
      <c r="Z94"/>
      <c r="AB94">
        <f>VLOOKUP(Noshow11[[#This Row],[FOLIO]],Tabla2[[FOLIO]:[SEGUIMIENTO REALIZADO]],17,0)</f>
        <v>0</v>
      </c>
      <c r="AC94" s="4">
        <f>VLOOKUP(Noshow11[[#This Row],[FOLIO]],Tabla2[[FOLIO]:[FECHA SEGUIMIENTO]],18,0)</f>
        <v>0</v>
      </c>
      <c r="AD94" s="13">
        <f>VLOOKUP(Noshow11[[#This Row],[FOLIO]],Tabla2[[FOLIO]:[COMENTARIO LIBRE]],21,0)</f>
        <v>0</v>
      </c>
      <c r="AE94" s="4">
        <f>VLOOKUP(Noshow11[[#This Row],[FOLIO]],Tabla2[[FOLIO]:[DIAS TRANSCURRIDOS]],23,0)</f>
        <v>45020</v>
      </c>
    </row>
    <row r="95" spans="1:31">
      <c r="A95" s="4">
        <v>45020</v>
      </c>
      <c r="B95" s="5">
        <v>0.45833333333333331</v>
      </c>
      <c r="C95">
        <v>113365</v>
      </c>
      <c r="D95" t="s">
        <v>104</v>
      </c>
      <c r="E95" s="13" t="s">
        <v>422</v>
      </c>
      <c r="F95" t="s">
        <v>423</v>
      </c>
      <c r="G95" s="1" t="s">
        <v>90</v>
      </c>
      <c r="H95" t="s">
        <v>424</v>
      </c>
      <c r="I95" t="s">
        <v>82</v>
      </c>
      <c r="J95" t="s">
        <v>193</v>
      </c>
      <c r="K95" t="s">
        <v>98</v>
      </c>
      <c r="M95" s="4"/>
      <c r="N95" s="16"/>
      <c r="O95">
        <v>113385</v>
      </c>
      <c r="P95" s="24">
        <v>2016</v>
      </c>
      <c r="Q95" s="4">
        <v>55205</v>
      </c>
      <c r="R95" s="4">
        <v>45021</v>
      </c>
      <c r="S95" s="4" t="s">
        <v>86</v>
      </c>
      <c r="T95" s="4"/>
      <c r="U95" s="4"/>
      <c r="V95" s="4"/>
      <c r="W95" s="4" t="s">
        <v>100</v>
      </c>
      <c r="X95" s="4" t="str">
        <f>TEXT(Noshow11[[#This Row],[FECHA]],"DDDD")</f>
        <v>martes</v>
      </c>
      <c r="Z95"/>
      <c r="AB95" t="e">
        <f>VLOOKUP(Noshow11[[#This Row],[FOLIO]],Tabla2[[FOLIO]:[SEGUIMIENTO REALIZADO]],17,0)</f>
        <v>#N/A</v>
      </c>
      <c r="AC95" s="4" t="e">
        <f>VLOOKUP(Noshow11[[#This Row],[FOLIO]],Tabla2[[FOLIO]:[FECHA SEGUIMIENTO]],18,0)</f>
        <v>#N/A</v>
      </c>
      <c r="AD95" s="13" t="e">
        <f>VLOOKUP(Noshow11[[#This Row],[FOLIO]],Tabla2[[FOLIO]:[COMENTARIO LIBRE]],21,0)</f>
        <v>#N/A</v>
      </c>
      <c r="AE95" s="4" t="e">
        <f>VLOOKUP(Noshow11[[#This Row],[FOLIO]],Tabla2[[FOLIO]:[DIAS TRANSCURRIDOS]],23,0)</f>
        <v>#N/A</v>
      </c>
    </row>
    <row r="96" spans="1:31">
      <c r="A96" s="4">
        <v>45020</v>
      </c>
      <c r="B96" s="5">
        <v>0.45833333333333331</v>
      </c>
      <c r="C96">
        <v>113418</v>
      </c>
      <c r="D96" t="s">
        <v>77</v>
      </c>
      <c r="E96" s="13" t="s">
        <v>425</v>
      </c>
      <c r="F96" t="s">
        <v>426</v>
      </c>
      <c r="G96" s="1" t="s">
        <v>80</v>
      </c>
      <c r="H96" t="s">
        <v>427</v>
      </c>
      <c r="I96" t="s">
        <v>82</v>
      </c>
      <c r="J96" t="s">
        <v>193</v>
      </c>
      <c r="K96" t="s">
        <v>98</v>
      </c>
      <c r="L96" t="s">
        <v>428</v>
      </c>
      <c r="M96" s="4">
        <v>45020</v>
      </c>
      <c r="N96" s="16">
        <v>0.46171296296296299</v>
      </c>
      <c r="P96" s="24">
        <v>2021</v>
      </c>
      <c r="Q96" s="4">
        <v>109673</v>
      </c>
      <c r="R96" s="4">
        <v>45020</v>
      </c>
      <c r="S96" s="4" t="s">
        <v>86</v>
      </c>
      <c r="T96" s="4"/>
      <c r="U96" s="4"/>
      <c r="V96" s="4"/>
      <c r="W96" s="4"/>
      <c r="X96" s="4" t="str">
        <f>TEXT(Noshow11[[#This Row],[FECHA]],"DDDD")</f>
        <v>martes</v>
      </c>
      <c r="Z96"/>
      <c r="AB96">
        <f>VLOOKUP(Noshow11[[#This Row],[FOLIO]],Tabla2[[FOLIO]:[SEGUIMIENTO REALIZADO]],17,0)</f>
        <v>0</v>
      </c>
      <c r="AC96" s="4">
        <f>VLOOKUP(Noshow11[[#This Row],[FOLIO]],Tabla2[[FOLIO]:[FECHA SEGUIMIENTO]],18,0)</f>
        <v>0</v>
      </c>
      <c r="AD96" s="13">
        <f>VLOOKUP(Noshow11[[#This Row],[FOLIO]],Tabla2[[FOLIO]:[COMENTARIO LIBRE]],21,0)</f>
        <v>0</v>
      </c>
      <c r="AE96" s="4">
        <f>VLOOKUP(Noshow11[[#This Row],[FOLIO]],Tabla2[[FOLIO]:[DIAS TRANSCURRIDOS]],23,0)</f>
        <v>45020</v>
      </c>
    </row>
    <row r="97" spans="1:31">
      <c r="A97" s="4">
        <v>45020</v>
      </c>
      <c r="B97" s="5">
        <v>0.47916666666666669</v>
      </c>
      <c r="C97">
        <v>113377</v>
      </c>
      <c r="D97" t="s">
        <v>126</v>
      </c>
      <c r="E97" s="13" t="s">
        <v>429</v>
      </c>
      <c r="F97" t="s">
        <v>430</v>
      </c>
      <c r="G97" s="1" t="s">
        <v>80</v>
      </c>
      <c r="H97" t="s">
        <v>431</v>
      </c>
      <c r="I97" t="s">
        <v>82</v>
      </c>
      <c r="J97" t="s">
        <v>92</v>
      </c>
      <c r="K97" t="s">
        <v>84</v>
      </c>
      <c r="L97" t="s">
        <v>432</v>
      </c>
      <c r="M97" s="4">
        <v>45020</v>
      </c>
      <c r="N97" s="16">
        <v>0.48861111111111111</v>
      </c>
      <c r="P97" s="24">
        <v>2020</v>
      </c>
      <c r="Q97" s="4">
        <v>107491</v>
      </c>
      <c r="R97" s="4">
        <v>45020</v>
      </c>
      <c r="S97" s="4" t="s">
        <v>86</v>
      </c>
      <c r="T97" s="4"/>
      <c r="U97" s="4"/>
      <c r="V97" s="4"/>
      <c r="W97" s="4" t="s">
        <v>100</v>
      </c>
      <c r="X97" s="4" t="str">
        <f>TEXT(Noshow11[[#This Row],[FECHA]],"DDDD")</f>
        <v>martes</v>
      </c>
      <c r="Z97"/>
      <c r="AB97">
        <f>VLOOKUP(Noshow11[[#This Row],[FOLIO]],Tabla2[[FOLIO]:[SEGUIMIENTO REALIZADO]],17,0)</f>
        <v>0</v>
      </c>
      <c r="AC97" s="4">
        <f>VLOOKUP(Noshow11[[#This Row],[FOLIO]],Tabla2[[FOLIO]:[FECHA SEGUIMIENTO]],18,0)</f>
        <v>0</v>
      </c>
      <c r="AD97" s="13">
        <f>VLOOKUP(Noshow11[[#This Row],[FOLIO]],Tabla2[[FOLIO]:[COMENTARIO LIBRE]],21,0)</f>
        <v>0</v>
      </c>
      <c r="AE97" s="4">
        <f>VLOOKUP(Noshow11[[#This Row],[FOLIO]],Tabla2[[FOLIO]:[DIAS TRANSCURRIDOS]],23,0)</f>
        <v>45020</v>
      </c>
    </row>
    <row r="98" spans="1:31">
      <c r="A98" s="4">
        <v>45020</v>
      </c>
      <c r="B98" s="5">
        <v>0.47916666666666669</v>
      </c>
      <c r="C98">
        <v>113382</v>
      </c>
      <c r="D98" t="s">
        <v>104</v>
      </c>
      <c r="E98" s="13" t="s">
        <v>433</v>
      </c>
      <c r="F98" t="s">
        <v>434</v>
      </c>
      <c r="G98" s="1" t="s">
        <v>80</v>
      </c>
      <c r="H98" t="s">
        <v>435</v>
      </c>
      <c r="I98" t="s">
        <v>82</v>
      </c>
      <c r="J98" t="s">
        <v>193</v>
      </c>
      <c r="K98" t="s">
        <v>93</v>
      </c>
      <c r="L98" t="s">
        <v>436</v>
      </c>
      <c r="M98" s="4">
        <v>45020</v>
      </c>
      <c r="N98" s="16">
        <v>0.47293981481481479</v>
      </c>
      <c r="P98" s="24">
        <v>2022</v>
      </c>
      <c r="Q98" s="4">
        <v>50744</v>
      </c>
      <c r="R98" s="4">
        <v>45020</v>
      </c>
      <c r="S98" s="4" t="s">
        <v>86</v>
      </c>
      <c r="T98" s="4"/>
      <c r="U98" s="4"/>
      <c r="V98" s="4"/>
      <c r="W98" s="4"/>
      <c r="X98" s="4" t="str">
        <f>TEXT(Noshow11[[#This Row],[FECHA]],"DDDD")</f>
        <v>martes</v>
      </c>
      <c r="Z98"/>
      <c r="AB98">
        <f>VLOOKUP(Noshow11[[#This Row],[FOLIO]],Tabla2[[FOLIO]:[SEGUIMIENTO REALIZADO]],17,0)</f>
        <v>0</v>
      </c>
      <c r="AC98" s="4">
        <f>VLOOKUP(Noshow11[[#This Row],[FOLIO]],Tabla2[[FOLIO]:[FECHA SEGUIMIENTO]],18,0)</f>
        <v>0</v>
      </c>
      <c r="AD98" s="13">
        <f>VLOOKUP(Noshow11[[#This Row],[FOLIO]],Tabla2[[FOLIO]:[COMENTARIO LIBRE]],21,0)</f>
        <v>0</v>
      </c>
      <c r="AE98" s="4">
        <f>VLOOKUP(Noshow11[[#This Row],[FOLIO]],Tabla2[[FOLIO]:[DIAS TRANSCURRIDOS]],23,0)</f>
        <v>45020</v>
      </c>
    </row>
    <row r="99" spans="1:31">
      <c r="A99" s="4">
        <v>45020</v>
      </c>
      <c r="B99" s="5">
        <v>0.47916666666666669</v>
      </c>
      <c r="C99">
        <v>113423</v>
      </c>
      <c r="D99" t="s">
        <v>77</v>
      </c>
      <c r="E99" s="13" t="s">
        <v>221</v>
      </c>
      <c r="F99" t="s">
        <v>143</v>
      </c>
      <c r="G99" s="1" t="s">
        <v>80</v>
      </c>
      <c r="H99" t="s">
        <v>222</v>
      </c>
      <c r="I99" t="s">
        <v>82</v>
      </c>
      <c r="J99" t="s">
        <v>193</v>
      </c>
      <c r="K99" t="s">
        <v>98</v>
      </c>
      <c r="L99" t="s">
        <v>437</v>
      </c>
      <c r="M99" s="4">
        <v>45020</v>
      </c>
      <c r="N99" s="16">
        <v>0.48217592592592595</v>
      </c>
      <c r="P99" s="24">
        <v>2019</v>
      </c>
      <c r="Q99" s="4">
        <v>51177</v>
      </c>
      <c r="R99" s="4">
        <v>45020</v>
      </c>
      <c r="S99" s="4" t="s">
        <v>86</v>
      </c>
      <c r="T99" s="4"/>
      <c r="U99" s="4"/>
      <c r="V99" s="4"/>
      <c r="W99" s="4"/>
      <c r="X99" s="4" t="str">
        <f>TEXT(Noshow11[[#This Row],[FECHA]],"DDDD")</f>
        <v>martes</v>
      </c>
      <c r="Z99"/>
      <c r="AB99">
        <f>VLOOKUP(Noshow11[[#This Row],[FOLIO]],Tabla2[[FOLIO]:[SEGUIMIENTO REALIZADO]],17,0)</f>
        <v>0</v>
      </c>
      <c r="AC99" s="4">
        <f>VLOOKUP(Noshow11[[#This Row],[FOLIO]],Tabla2[[FOLIO]:[FECHA SEGUIMIENTO]],18,0)</f>
        <v>0</v>
      </c>
      <c r="AD99" s="13">
        <f>VLOOKUP(Noshow11[[#This Row],[FOLIO]],Tabla2[[FOLIO]:[COMENTARIO LIBRE]],21,0)</f>
        <v>0</v>
      </c>
      <c r="AE99" s="4">
        <f>VLOOKUP(Noshow11[[#This Row],[FOLIO]],Tabla2[[FOLIO]:[DIAS TRANSCURRIDOS]],23,0)</f>
        <v>45020</v>
      </c>
    </row>
    <row r="100" spans="1:31">
      <c r="A100" s="4">
        <v>45020</v>
      </c>
      <c r="B100" s="5">
        <v>0.5</v>
      </c>
      <c r="C100">
        <v>113340</v>
      </c>
      <c r="D100" t="s">
        <v>104</v>
      </c>
      <c r="E100" s="13" t="s">
        <v>438</v>
      </c>
      <c r="F100" t="s">
        <v>439</v>
      </c>
      <c r="G100" s="1" t="s">
        <v>80</v>
      </c>
      <c r="H100" t="s">
        <v>440</v>
      </c>
      <c r="I100" t="s">
        <v>82</v>
      </c>
      <c r="J100" t="s">
        <v>152</v>
      </c>
      <c r="K100" t="s">
        <v>93</v>
      </c>
      <c r="L100" t="s">
        <v>441</v>
      </c>
      <c r="M100" s="4">
        <v>45020</v>
      </c>
      <c r="N100" s="16">
        <v>0.50763888888888886</v>
      </c>
      <c r="P100" s="24">
        <v>2016</v>
      </c>
      <c r="Q100" s="4">
        <v>107504</v>
      </c>
      <c r="R100" s="4">
        <v>45020</v>
      </c>
      <c r="S100" s="4" t="s">
        <v>442</v>
      </c>
      <c r="T100" s="4"/>
      <c r="U100" s="4"/>
      <c r="V100" s="4"/>
      <c r="W100" s="4"/>
      <c r="X100" s="4" t="str">
        <f>TEXT(Noshow11[[#This Row],[FECHA]],"DDDD")</f>
        <v>martes</v>
      </c>
      <c r="Z100"/>
      <c r="AB100">
        <f>VLOOKUP(Noshow11[[#This Row],[FOLIO]],Tabla2[[FOLIO]:[SEGUIMIENTO REALIZADO]],17,0)</f>
        <v>0</v>
      </c>
      <c r="AC100" s="4">
        <f>VLOOKUP(Noshow11[[#This Row],[FOLIO]],Tabla2[[FOLIO]:[FECHA SEGUIMIENTO]],18,0)</f>
        <v>0</v>
      </c>
      <c r="AD100" s="13">
        <f>VLOOKUP(Noshow11[[#This Row],[FOLIO]],Tabla2[[FOLIO]:[COMENTARIO LIBRE]],21,0)</f>
        <v>0</v>
      </c>
      <c r="AE100" s="4">
        <f>VLOOKUP(Noshow11[[#This Row],[FOLIO]],Tabla2[[FOLIO]:[DIAS TRANSCURRIDOS]],23,0)</f>
        <v>45020</v>
      </c>
    </row>
    <row r="101" spans="1:31">
      <c r="A101" s="4">
        <v>45020</v>
      </c>
      <c r="B101" s="5">
        <v>0.5</v>
      </c>
      <c r="C101">
        <v>113384</v>
      </c>
      <c r="D101" t="s">
        <v>104</v>
      </c>
      <c r="E101" s="13" t="s">
        <v>443</v>
      </c>
      <c r="F101" t="s">
        <v>444</v>
      </c>
      <c r="G101" s="1" t="s">
        <v>116</v>
      </c>
      <c r="H101" t="s">
        <v>445</v>
      </c>
      <c r="I101" t="s">
        <v>82</v>
      </c>
      <c r="J101" t="s">
        <v>92</v>
      </c>
      <c r="K101" t="s">
        <v>98</v>
      </c>
      <c r="L101" t="s">
        <v>446</v>
      </c>
      <c r="M101" s="4">
        <v>45020</v>
      </c>
      <c r="N101" s="16">
        <v>0.51124999999999998</v>
      </c>
      <c r="P101" s="24">
        <v>2017</v>
      </c>
      <c r="Q101" s="4">
        <v>120080</v>
      </c>
      <c r="R101" s="4">
        <v>45020</v>
      </c>
      <c r="S101" s="4" t="s">
        <v>86</v>
      </c>
      <c r="T101" s="4"/>
      <c r="U101" s="4"/>
      <c r="V101" s="4"/>
      <c r="W101" s="4"/>
      <c r="X101" s="4" t="str">
        <f>TEXT(Noshow11[[#This Row],[FECHA]],"DDDD")</f>
        <v>martes</v>
      </c>
      <c r="Z101"/>
      <c r="AB101">
        <f>VLOOKUP(Noshow11[[#This Row],[FOLIO]],Tabla2[[FOLIO]:[SEGUIMIENTO REALIZADO]],17,0)</f>
        <v>0</v>
      </c>
      <c r="AC101" s="4">
        <f>VLOOKUP(Noshow11[[#This Row],[FOLIO]],Tabla2[[FOLIO]:[FECHA SEGUIMIENTO]],18,0)</f>
        <v>0</v>
      </c>
      <c r="AD101" s="13">
        <f>VLOOKUP(Noshow11[[#This Row],[FOLIO]],Tabla2[[FOLIO]:[COMENTARIO LIBRE]],21,0)</f>
        <v>0</v>
      </c>
      <c r="AE101" s="4">
        <f>VLOOKUP(Noshow11[[#This Row],[FOLIO]],Tabla2[[FOLIO]:[DIAS TRANSCURRIDOS]],23,0)</f>
        <v>45020</v>
      </c>
    </row>
    <row r="102" spans="1:31">
      <c r="A102" s="4">
        <v>45020</v>
      </c>
      <c r="B102" s="5">
        <v>0.5</v>
      </c>
      <c r="C102">
        <v>113386</v>
      </c>
      <c r="D102" t="s">
        <v>126</v>
      </c>
      <c r="E102" s="13" t="s">
        <v>324</v>
      </c>
      <c r="F102" t="s">
        <v>143</v>
      </c>
      <c r="G102" s="1" t="s">
        <v>80</v>
      </c>
      <c r="H102" t="s">
        <v>325</v>
      </c>
      <c r="I102" t="s">
        <v>82</v>
      </c>
      <c r="J102" t="s">
        <v>188</v>
      </c>
      <c r="K102" t="s">
        <v>84</v>
      </c>
      <c r="L102" t="s">
        <v>447</v>
      </c>
      <c r="M102" s="4">
        <v>45020</v>
      </c>
      <c r="N102" s="16">
        <v>0.50771990740740736</v>
      </c>
      <c r="P102" s="24">
        <v>2022</v>
      </c>
      <c r="Q102" s="4">
        <v>5182</v>
      </c>
      <c r="R102" s="4">
        <v>45020</v>
      </c>
      <c r="S102" s="4" t="s">
        <v>86</v>
      </c>
      <c r="T102" s="4"/>
      <c r="U102" s="4"/>
      <c r="V102" s="4"/>
      <c r="W102" s="4"/>
      <c r="X102" s="4" t="str">
        <f>TEXT(Noshow11[[#This Row],[FECHA]],"DDDD")</f>
        <v>martes</v>
      </c>
      <c r="Z102"/>
      <c r="AB102">
        <f>VLOOKUP(Noshow11[[#This Row],[FOLIO]],Tabla2[[FOLIO]:[SEGUIMIENTO REALIZADO]],17,0)</f>
        <v>0</v>
      </c>
      <c r="AC102" s="4">
        <f>VLOOKUP(Noshow11[[#This Row],[FOLIO]],Tabla2[[FOLIO]:[FECHA SEGUIMIENTO]],18,0)</f>
        <v>0</v>
      </c>
      <c r="AD102" s="13">
        <f>VLOOKUP(Noshow11[[#This Row],[FOLIO]],Tabla2[[FOLIO]:[COMENTARIO LIBRE]],21,0)</f>
        <v>0</v>
      </c>
      <c r="AE102" s="4">
        <f>VLOOKUP(Noshow11[[#This Row],[FOLIO]],Tabla2[[FOLIO]:[DIAS TRANSCURRIDOS]],23,0)</f>
        <v>45020</v>
      </c>
    </row>
    <row r="103" spans="1:31">
      <c r="A103" s="4">
        <v>45020</v>
      </c>
      <c r="B103" s="5">
        <v>0.51041666666666663</v>
      </c>
      <c r="C103">
        <v>113405</v>
      </c>
      <c r="D103" t="s">
        <v>126</v>
      </c>
      <c r="E103" s="13" t="s">
        <v>448</v>
      </c>
      <c r="F103" t="s">
        <v>143</v>
      </c>
      <c r="G103" s="1" t="s">
        <v>80</v>
      </c>
      <c r="H103" t="s">
        <v>449</v>
      </c>
      <c r="I103" t="s">
        <v>82</v>
      </c>
      <c r="J103" t="s">
        <v>160</v>
      </c>
      <c r="K103" t="s">
        <v>93</v>
      </c>
      <c r="L103" t="s">
        <v>450</v>
      </c>
      <c r="M103" s="4">
        <v>45020</v>
      </c>
      <c r="N103" s="16">
        <v>0.51101851851851854</v>
      </c>
      <c r="P103" s="24">
        <v>2023</v>
      </c>
      <c r="Q103" s="4">
        <v>260</v>
      </c>
      <c r="R103" s="4">
        <v>45020</v>
      </c>
      <c r="S103" s="4" t="s">
        <v>86</v>
      </c>
      <c r="T103" s="4"/>
      <c r="U103" s="4"/>
      <c r="V103" s="4"/>
      <c r="W103" s="4"/>
      <c r="X103" s="4" t="str">
        <f>TEXT(Noshow11[[#This Row],[FECHA]],"DDDD")</f>
        <v>martes</v>
      </c>
      <c r="Z103"/>
      <c r="AB103">
        <f>VLOOKUP(Noshow11[[#This Row],[FOLIO]],Tabla2[[FOLIO]:[SEGUIMIENTO REALIZADO]],17,0)</f>
        <v>0</v>
      </c>
      <c r="AC103" s="4">
        <f>VLOOKUP(Noshow11[[#This Row],[FOLIO]],Tabla2[[FOLIO]:[FECHA SEGUIMIENTO]],18,0)</f>
        <v>0</v>
      </c>
      <c r="AD103" s="13">
        <f>VLOOKUP(Noshow11[[#This Row],[FOLIO]],Tabla2[[FOLIO]:[COMENTARIO LIBRE]],21,0)</f>
        <v>0</v>
      </c>
      <c r="AE103" s="4">
        <f>VLOOKUP(Noshow11[[#This Row],[FOLIO]],Tabla2[[FOLIO]:[DIAS TRANSCURRIDOS]],23,0)</f>
        <v>45020</v>
      </c>
    </row>
    <row r="104" spans="1:31">
      <c r="A104" s="4">
        <v>45020</v>
      </c>
      <c r="B104" s="5">
        <v>0.52083333333333337</v>
      </c>
      <c r="C104">
        <v>113380</v>
      </c>
      <c r="D104" t="s">
        <v>104</v>
      </c>
      <c r="E104" s="13" t="s">
        <v>451</v>
      </c>
      <c r="F104" t="s">
        <v>452</v>
      </c>
      <c r="G104" s="1" t="s">
        <v>116</v>
      </c>
      <c r="H104" t="s">
        <v>453</v>
      </c>
      <c r="I104" t="s">
        <v>82</v>
      </c>
      <c r="J104" t="s">
        <v>92</v>
      </c>
      <c r="K104" t="s">
        <v>98</v>
      </c>
      <c r="L104" t="s">
        <v>454</v>
      </c>
      <c r="M104" s="4">
        <v>45020</v>
      </c>
      <c r="N104" s="16">
        <v>0.53285879629629629</v>
      </c>
      <c r="P104" s="24">
        <v>2021</v>
      </c>
      <c r="Q104" s="4">
        <v>31865</v>
      </c>
      <c r="R104" s="4">
        <v>45020</v>
      </c>
      <c r="S104" s="4" t="s">
        <v>86</v>
      </c>
      <c r="T104" s="4"/>
      <c r="U104" s="4"/>
      <c r="V104" s="4"/>
      <c r="W104" s="4"/>
      <c r="X104" s="4" t="str">
        <f>TEXT(Noshow11[[#This Row],[FECHA]],"DDDD")</f>
        <v>martes</v>
      </c>
      <c r="Z104"/>
      <c r="AB104">
        <f>VLOOKUP(Noshow11[[#This Row],[FOLIO]],Tabla2[[FOLIO]:[SEGUIMIENTO REALIZADO]],17,0)</f>
        <v>0</v>
      </c>
      <c r="AC104" s="4">
        <f>VLOOKUP(Noshow11[[#This Row],[FOLIO]],Tabla2[[FOLIO]:[FECHA SEGUIMIENTO]],18,0)</f>
        <v>0</v>
      </c>
      <c r="AD104" s="13">
        <f>VLOOKUP(Noshow11[[#This Row],[FOLIO]],Tabla2[[FOLIO]:[COMENTARIO LIBRE]],21,0)</f>
        <v>0</v>
      </c>
      <c r="AE104" s="4">
        <f>VLOOKUP(Noshow11[[#This Row],[FOLIO]],Tabla2[[FOLIO]:[DIAS TRANSCURRIDOS]],23,0)</f>
        <v>45020</v>
      </c>
    </row>
    <row r="105" spans="1:31">
      <c r="A105" s="4">
        <v>45020</v>
      </c>
      <c r="B105" s="5">
        <v>0.52083333333333337</v>
      </c>
      <c r="C105">
        <v>113421</v>
      </c>
      <c r="D105" t="s">
        <v>87</v>
      </c>
      <c r="E105" s="13" t="s">
        <v>455</v>
      </c>
      <c r="F105" t="s">
        <v>456</v>
      </c>
      <c r="G105" s="1" t="s">
        <v>80</v>
      </c>
      <c r="H105" t="s">
        <v>457</v>
      </c>
      <c r="I105" t="s">
        <v>82</v>
      </c>
      <c r="J105" t="s">
        <v>92</v>
      </c>
      <c r="K105" t="s">
        <v>84</v>
      </c>
      <c r="L105" t="s">
        <v>458</v>
      </c>
      <c r="M105" s="4">
        <v>45020</v>
      </c>
      <c r="N105" s="16">
        <v>0.51900462962962968</v>
      </c>
      <c r="P105" s="24">
        <v>2020</v>
      </c>
      <c r="Q105" s="4">
        <v>80214</v>
      </c>
      <c r="R105" s="4">
        <v>45020</v>
      </c>
      <c r="S105" s="4" t="s">
        <v>86</v>
      </c>
      <c r="T105" s="4"/>
      <c r="U105" s="4"/>
      <c r="V105" s="4"/>
      <c r="W105" s="4"/>
      <c r="X105" s="4" t="str">
        <f>TEXT(Noshow11[[#This Row],[FECHA]],"DDDD")</f>
        <v>martes</v>
      </c>
      <c r="Z105"/>
      <c r="AB105">
        <f>VLOOKUP(Noshow11[[#This Row],[FOLIO]],Tabla2[[FOLIO]:[SEGUIMIENTO REALIZADO]],17,0)</f>
        <v>0</v>
      </c>
      <c r="AC105" s="4">
        <f>VLOOKUP(Noshow11[[#This Row],[FOLIO]],Tabla2[[FOLIO]:[FECHA SEGUIMIENTO]],18,0)</f>
        <v>0</v>
      </c>
      <c r="AD105" s="13">
        <f>VLOOKUP(Noshow11[[#This Row],[FOLIO]],Tabla2[[FOLIO]:[COMENTARIO LIBRE]],21,0)</f>
        <v>0</v>
      </c>
      <c r="AE105" s="4">
        <f>VLOOKUP(Noshow11[[#This Row],[FOLIO]],Tabla2[[FOLIO]:[DIAS TRANSCURRIDOS]],23,0)</f>
        <v>45020</v>
      </c>
    </row>
    <row r="106" spans="1:31">
      <c r="A106" s="4">
        <v>45020</v>
      </c>
      <c r="B106" s="5">
        <v>0.53125</v>
      </c>
      <c r="C106">
        <v>113395</v>
      </c>
      <c r="D106" t="s">
        <v>104</v>
      </c>
      <c r="E106" s="13" t="s">
        <v>459</v>
      </c>
      <c r="F106" t="s">
        <v>460</v>
      </c>
      <c r="G106" s="1" t="s">
        <v>80</v>
      </c>
      <c r="H106" t="s">
        <v>461</v>
      </c>
      <c r="I106" t="s">
        <v>82</v>
      </c>
      <c r="J106" t="s">
        <v>289</v>
      </c>
      <c r="K106" t="s">
        <v>84</v>
      </c>
      <c r="L106" t="s">
        <v>462</v>
      </c>
      <c r="M106" s="4">
        <v>45019</v>
      </c>
      <c r="N106" s="16">
        <v>0.77657407407407408</v>
      </c>
      <c r="P106" s="24">
        <v>2021</v>
      </c>
      <c r="Q106" s="4">
        <v>30434</v>
      </c>
      <c r="R106" s="4">
        <v>45019</v>
      </c>
      <c r="S106" s="4" t="s">
        <v>86</v>
      </c>
      <c r="T106" s="4"/>
      <c r="U106" s="4"/>
      <c r="V106" s="4"/>
      <c r="W106" s="4"/>
      <c r="X106" s="4" t="str">
        <f>TEXT(Noshow11[[#This Row],[FECHA]],"DDDD")</f>
        <v>martes</v>
      </c>
      <c r="Z106"/>
      <c r="AB106">
        <f>VLOOKUP(Noshow11[[#This Row],[FOLIO]],Tabla2[[FOLIO]:[SEGUIMIENTO REALIZADO]],17,0)</f>
        <v>0</v>
      </c>
      <c r="AC106" s="4">
        <f>VLOOKUP(Noshow11[[#This Row],[FOLIO]],Tabla2[[FOLIO]:[FECHA SEGUIMIENTO]],18,0)</f>
        <v>0</v>
      </c>
      <c r="AD106" s="13">
        <f>VLOOKUP(Noshow11[[#This Row],[FOLIO]],Tabla2[[FOLIO]:[COMENTARIO LIBRE]],21,0)</f>
        <v>0</v>
      </c>
      <c r="AE106" s="4">
        <f>VLOOKUP(Noshow11[[#This Row],[FOLIO]],Tabla2[[FOLIO]:[DIAS TRANSCURRIDOS]],23,0)</f>
        <v>45020</v>
      </c>
    </row>
    <row r="107" spans="1:31">
      <c r="A107" s="4">
        <v>45020</v>
      </c>
      <c r="B107" s="5">
        <v>0.54166666666666663</v>
      </c>
      <c r="C107">
        <v>113396</v>
      </c>
      <c r="D107" t="s">
        <v>77</v>
      </c>
      <c r="E107" s="13" t="s">
        <v>463</v>
      </c>
      <c r="F107" t="s">
        <v>464</v>
      </c>
      <c r="G107" s="1" t="s">
        <v>80</v>
      </c>
      <c r="H107" t="s">
        <v>465</v>
      </c>
      <c r="I107" t="s">
        <v>82</v>
      </c>
      <c r="J107" t="s">
        <v>92</v>
      </c>
      <c r="K107" t="s">
        <v>98</v>
      </c>
      <c r="L107" t="s">
        <v>466</v>
      </c>
      <c r="M107" s="4">
        <v>45020</v>
      </c>
      <c r="N107" s="16">
        <v>0.54885416666666664</v>
      </c>
      <c r="P107" s="24">
        <v>2017</v>
      </c>
      <c r="Q107" s="4">
        <v>94210</v>
      </c>
      <c r="R107" s="4">
        <v>45020</v>
      </c>
      <c r="S107" s="4" t="s">
        <v>86</v>
      </c>
      <c r="T107" s="4"/>
      <c r="U107" s="4"/>
      <c r="V107" s="4"/>
      <c r="W107" s="4" t="s">
        <v>100</v>
      </c>
      <c r="X107" s="4" t="str">
        <f>TEXT(Noshow11[[#This Row],[FECHA]],"DDDD")</f>
        <v>martes</v>
      </c>
      <c r="Z107"/>
      <c r="AB107">
        <f>VLOOKUP(Noshow11[[#This Row],[FOLIO]],Tabla2[[FOLIO]:[SEGUIMIENTO REALIZADO]],17,0)</f>
        <v>0</v>
      </c>
      <c r="AC107" s="4">
        <f>VLOOKUP(Noshow11[[#This Row],[FOLIO]],Tabla2[[FOLIO]:[FECHA SEGUIMIENTO]],18,0)</f>
        <v>0</v>
      </c>
      <c r="AD107" s="13">
        <f>VLOOKUP(Noshow11[[#This Row],[FOLIO]],Tabla2[[FOLIO]:[COMENTARIO LIBRE]],21,0)</f>
        <v>0</v>
      </c>
      <c r="AE107" s="4">
        <f>VLOOKUP(Noshow11[[#This Row],[FOLIO]],Tabla2[[FOLIO]:[DIAS TRANSCURRIDOS]],23,0)</f>
        <v>45020</v>
      </c>
    </row>
    <row r="108" spans="1:31">
      <c r="A108" s="4">
        <v>45020</v>
      </c>
      <c r="B108" s="5">
        <v>0.54166666666666663</v>
      </c>
      <c r="C108">
        <v>113397</v>
      </c>
      <c r="D108" t="s">
        <v>104</v>
      </c>
      <c r="E108" s="13" t="s">
        <v>467</v>
      </c>
      <c r="F108" t="s">
        <v>468</v>
      </c>
      <c r="G108" s="1" t="s">
        <v>80</v>
      </c>
      <c r="H108" t="s">
        <v>461</v>
      </c>
      <c r="I108" t="s">
        <v>82</v>
      </c>
      <c r="J108" t="s">
        <v>92</v>
      </c>
      <c r="K108" t="s">
        <v>84</v>
      </c>
      <c r="L108" t="s">
        <v>469</v>
      </c>
      <c r="M108" s="4">
        <v>45019</v>
      </c>
      <c r="N108" s="16">
        <v>0.77894675925925927</v>
      </c>
      <c r="P108" s="24">
        <v>2022</v>
      </c>
      <c r="Q108" s="4">
        <v>55139</v>
      </c>
      <c r="R108" s="4">
        <v>45019</v>
      </c>
      <c r="S108" s="4" t="s">
        <v>86</v>
      </c>
      <c r="T108" s="4"/>
      <c r="U108" s="4"/>
      <c r="V108" s="4"/>
      <c r="W108" s="4"/>
      <c r="X108" s="4" t="str">
        <f>TEXT(Noshow11[[#This Row],[FECHA]],"DDDD")</f>
        <v>martes</v>
      </c>
      <c r="Z108"/>
      <c r="AB108">
        <f>VLOOKUP(Noshow11[[#This Row],[FOLIO]],Tabla2[[FOLIO]:[SEGUIMIENTO REALIZADO]],17,0)</f>
        <v>0</v>
      </c>
      <c r="AC108" s="4">
        <f>VLOOKUP(Noshow11[[#This Row],[FOLIO]],Tabla2[[FOLIO]:[FECHA SEGUIMIENTO]],18,0)</f>
        <v>0</v>
      </c>
      <c r="AD108" s="13">
        <f>VLOOKUP(Noshow11[[#This Row],[FOLIO]],Tabla2[[FOLIO]:[COMENTARIO LIBRE]],21,0)</f>
        <v>0</v>
      </c>
      <c r="AE108" s="4">
        <f>VLOOKUP(Noshow11[[#This Row],[FOLIO]],Tabla2[[FOLIO]:[DIAS TRANSCURRIDOS]],23,0)</f>
        <v>45020</v>
      </c>
    </row>
    <row r="109" spans="1:31">
      <c r="A109" s="4">
        <v>45020</v>
      </c>
      <c r="B109" s="5">
        <v>0.55208333333333337</v>
      </c>
      <c r="C109">
        <v>113398</v>
      </c>
      <c r="D109" t="s">
        <v>104</v>
      </c>
      <c r="E109" s="13" t="s">
        <v>470</v>
      </c>
      <c r="F109" t="s">
        <v>471</v>
      </c>
      <c r="G109" s="1" t="s">
        <v>80</v>
      </c>
      <c r="H109" t="s">
        <v>461</v>
      </c>
      <c r="I109" t="s">
        <v>82</v>
      </c>
      <c r="J109" t="s">
        <v>289</v>
      </c>
      <c r="K109" t="s">
        <v>84</v>
      </c>
      <c r="L109" t="s">
        <v>472</v>
      </c>
      <c r="M109" s="4">
        <v>45019</v>
      </c>
      <c r="N109" s="16">
        <v>0.78091435185185187</v>
      </c>
      <c r="P109" s="24">
        <v>2019</v>
      </c>
      <c r="Q109" s="4">
        <v>71003</v>
      </c>
      <c r="R109" s="4">
        <v>45019</v>
      </c>
      <c r="S109" s="4" t="s">
        <v>86</v>
      </c>
      <c r="T109" s="4"/>
      <c r="U109" s="4"/>
      <c r="V109" s="4"/>
      <c r="W109" s="4"/>
      <c r="X109" s="4" t="str">
        <f>TEXT(Noshow11[[#This Row],[FECHA]],"DDDD")</f>
        <v>martes</v>
      </c>
      <c r="Z109"/>
      <c r="AB109">
        <f>VLOOKUP(Noshow11[[#This Row],[FOLIO]],Tabla2[[FOLIO]:[SEGUIMIENTO REALIZADO]],17,0)</f>
        <v>0</v>
      </c>
      <c r="AC109" s="4">
        <f>VLOOKUP(Noshow11[[#This Row],[FOLIO]],Tabla2[[FOLIO]:[FECHA SEGUIMIENTO]],18,0)</f>
        <v>0</v>
      </c>
      <c r="AD109" s="13">
        <f>VLOOKUP(Noshow11[[#This Row],[FOLIO]],Tabla2[[FOLIO]:[COMENTARIO LIBRE]],21,0)</f>
        <v>0</v>
      </c>
      <c r="AE109" s="4">
        <f>VLOOKUP(Noshow11[[#This Row],[FOLIO]],Tabla2[[FOLIO]:[DIAS TRANSCURRIDOS]],23,0)</f>
        <v>45020</v>
      </c>
    </row>
    <row r="110" spans="1:31">
      <c r="A110" s="4">
        <v>45020</v>
      </c>
      <c r="B110" s="5">
        <v>0.5625</v>
      </c>
      <c r="C110">
        <v>113399</v>
      </c>
      <c r="D110" t="s">
        <v>104</v>
      </c>
      <c r="E110" s="13" t="s">
        <v>473</v>
      </c>
      <c r="F110" t="s">
        <v>474</v>
      </c>
      <c r="G110" s="1" t="s">
        <v>80</v>
      </c>
      <c r="H110" t="s">
        <v>461</v>
      </c>
      <c r="I110" t="s">
        <v>82</v>
      </c>
      <c r="J110" t="s">
        <v>289</v>
      </c>
      <c r="K110" t="s">
        <v>84</v>
      </c>
      <c r="L110" t="s">
        <v>475</v>
      </c>
      <c r="M110" s="4">
        <v>45019</v>
      </c>
      <c r="N110" s="16">
        <v>0.78418981481481476</v>
      </c>
      <c r="P110" s="24">
        <v>2019</v>
      </c>
      <c r="Q110" s="4">
        <v>88667</v>
      </c>
      <c r="R110" s="4">
        <v>45019</v>
      </c>
      <c r="S110" s="4" t="s">
        <v>86</v>
      </c>
      <c r="T110" s="4"/>
      <c r="U110" s="4"/>
      <c r="V110" s="4"/>
      <c r="W110" s="4"/>
      <c r="X110" s="4" t="str">
        <f>TEXT(Noshow11[[#This Row],[FECHA]],"DDDD")</f>
        <v>martes</v>
      </c>
      <c r="Z110"/>
      <c r="AB110">
        <f>VLOOKUP(Noshow11[[#This Row],[FOLIO]],Tabla2[[FOLIO]:[SEGUIMIENTO REALIZADO]],17,0)</f>
        <v>0</v>
      </c>
      <c r="AC110" s="4">
        <f>VLOOKUP(Noshow11[[#This Row],[FOLIO]],Tabla2[[FOLIO]:[FECHA SEGUIMIENTO]],18,0)</f>
        <v>0</v>
      </c>
      <c r="AD110" s="13">
        <f>VLOOKUP(Noshow11[[#This Row],[FOLIO]],Tabla2[[FOLIO]:[COMENTARIO LIBRE]],21,0)</f>
        <v>0</v>
      </c>
      <c r="AE110" s="4">
        <f>VLOOKUP(Noshow11[[#This Row],[FOLIO]],Tabla2[[FOLIO]:[DIAS TRANSCURRIDOS]],23,0)</f>
        <v>45020</v>
      </c>
    </row>
    <row r="111" spans="1:31">
      <c r="A111" s="4">
        <v>45020</v>
      </c>
      <c r="B111" s="5">
        <v>0.57291666666666663</v>
      </c>
      <c r="C111">
        <v>113406</v>
      </c>
      <c r="D111" t="s">
        <v>77</v>
      </c>
      <c r="E111" s="13" t="s">
        <v>476</v>
      </c>
      <c r="F111" t="s">
        <v>477</v>
      </c>
      <c r="G111" s="1" t="s">
        <v>80</v>
      </c>
      <c r="H111" t="s">
        <v>461</v>
      </c>
      <c r="I111" t="s">
        <v>82</v>
      </c>
      <c r="J111" t="s">
        <v>289</v>
      </c>
      <c r="K111" t="s">
        <v>84</v>
      </c>
      <c r="L111" t="s">
        <v>478</v>
      </c>
      <c r="M111" s="4">
        <v>45019</v>
      </c>
      <c r="N111" s="16">
        <v>0.78668981481481481</v>
      </c>
      <c r="P111" s="24">
        <v>2019</v>
      </c>
      <c r="Q111" s="4">
        <v>0</v>
      </c>
      <c r="R111" s="4">
        <v>45019</v>
      </c>
      <c r="S111" s="4" t="s">
        <v>86</v>
      </c>
      <c r="T111" s="4"/>
      <c r="U111" s="4" t="s">
        <v>184</v>
      </c>
      <c r="V111" s="4" t="s">
        <v>279</v>
      </c>
      <c r="W111" s="4" t="s">
        <v>184</v>
      </c>
      <c r="X111" s="4" t="str">
        <f>TEXT(Noshow11[[#This Row],[FECHA]],"DDDD")</f>
        <v>martes</v>
      </c>
      <c r="Z111"/>
      <c r="AB111">
        <f>VLOOKUP(Noshow11[[#This Row],[FOLIO]],Tabla2[[FOLIO]:[SEGUIMIENTO REALIZADO]],17,0)</f>
        <v>0</v>
      </c>
      <c r="AC111" s="4">
        <f>VLOOKUP(Noshow11[[#This Row],[FOLIO]],Tabla2[[FOLIO]:[FECHA SEGUIMIENTO]],18,0)</f>
        <v>0</v>
      </c>
      <c r="AD111" s="13">
        <f>VLOOKUP(Noshow11[[#This Row],[FOLIO]],Tabla2[[FOLIO]:[COMENTARIO LIBRE]],21,0)</f>
        <v>0</v>
      </c>
      <c r="AE111" s="4">
        <f>VLOOKUP(Noshow11[[#This Row],[FOLIO]],Tabla2[[FOLIO]:[DIAS TRANSCURRIDOS]],23,0)</f>
        <v>45020</v>
      </c>
    </row>
    <row r="112" spans="1:31">
      <c r="A112" s="4">
        <v>45020</v>
      </c>
      <c r="B112" s="5">
        <v>0.58333333333333337</v>
      </c>
      <c r="C112">
        <v>113010</v>
      </c>
      <c r="D112" t="s">
        <v>104</v>
      </c>
      <c r="E112" s="13" t="s">
        <v>479</v>
      </c>
      <c r="F112" t="s">
        <v>480</v>
      </c>
      <c r="G112" s="1" t="s">
        <v>80</v>
      </c>
      <c r="H112" t="s">
        <v>481</v>
      </c>
      <c r="I112" t="s">
        <v>82</v>
      </c>
      <c r="J112" t="s">
        <v>482</v>
      </c>
      <c r="K112" t="s">
        <v>93</v>
      </c>
      <c r="L112" t="s">
        <v>483</v>
      </c>
      <c r="M112" s="4">
        <v>45020</v>
      </c>
      <c r="N112" s="16">
        <v>0.5924652777777778</v>
      </c>
      <c r="P112" s="24">
        <v>2021</v>
      </c>
      <c r="Q112" s="4">
        <v>15831</v>
      </c>
      <c r="R112" s="4">
        <v>45020</v>
      </c>
      <c r="S112" s="4" t="s">
        <v>86</v>
      </c>
      <c r="T112" s="4"/>
      <c r="U112" s="4"/>
      <c r="V112" s="4"/>
      <c r="W112" s="4"/>
      <c r="X112" s="4" t="str">
        <f>TEXT(Noshow11[[#This Row],[FECHA]],"DDDD")</f>
        <v>martes</v>
      </c>
      <c r="Z112"/>
      <c r="AB112">
        <f>VLOOKUP(Noshow11[[#This Row],[FOLIO]],Tabla2[[FOLIO]:[SEGUIMIENTO REALIZADO]],17,0)</f>
        <v>0</v>
      </c>
      <c r="AC112" s="4">
        <f>VLOOKUP(Noshow11[[#This Row],[FOLIO]],Tabla2[[FOLIO]:[FECHA SEGUIMIENTO]],18,0)</f>
        <v>0</v>
      </c>
      <c r="AD112" s="13">
        <f>VLOOKUP(Noshow11[[#This Row],[FOLIO]],Tabla2[[FOLIO]:[COMENTARIO LIBRE]],21,0)</f>
        <v>0</v>
      </c>
      <c r="AE112" s="4">
        <f>VLOOKUP(Noshow11[[#This Row],[FOLIO]],Tabla2[[FOLIO]:[DIAS TRANSCURRIDOS]],23,0)</f>
        <v>45020</v>
      </c>
    </row>
    <row r="113" spans="1:31">
      <c r="A113" s="4">
        <v>45020</v>
      </c>
      <c r="B113" s="5">
        <v>0.58333333333333337</v>
      </c>
      <c r="C113">
        <v>113407</v>
      </c>
      <c r="D113" t="s">
        <v>77</v>
      </c>
      <c r="E113" s="13" t="s">
        <v>484</v>
      </c>
      <c r="F113" t="s">
        <v>485</v>
      </c>
      <c r="G113" s="1" t="s">
        <v>80</v>
      </c>
      <c r="H113" t="s">
        <v>461</v>
      </c>
      <c r="I113" t="s">
        <v>82</v>
      </c>
      <c r="J113" t="s">
        <v>160</v>
      </c>
      <c r="K113" t="s">
        <v>84</v>
      </c>
      <c r="L113" t="s">
        <v>486</v>
      </c>
      <c r="M113" s="4">
        <v>45019</v>
      </c>
      <c r="N113" s="16">
        <v>0.78934027777777782</v>
      </c>
      <c r="P113" s="24">
        <v>2019</v>
      </c>
      <c r="Q113" s="4">
        <v>89607</v>
      </c>
      <c r="R113" s="4">
        <v>45019</v>
      </c>
      <c r="S113" s="4" t="s">
        <v>86</v>
      </c>
      <c r="T113" s="4"/>
      <c r="U113" s="4" t="s">
        <v>184</v>
      </c>
      <c r="V113" s="4" t="s">
        <v>279</v>
      </c>
      <c r="W113" s="4" t="s">
        <v>184</v>
      </c>
      <c r="X113" s="4" t="str">
        <f>TEXT(Noshow11[[#This Row],[FECHA]],"DDDD")</f>
        <v>martes</v>
      </c>
      <c r="Z113"/>
      <c r="AB113">
        <f>VLOOKUP(Noshow11[[#This Row],[FOLIO]],Tabla2[[FOLIO]:[SEGUIMIENTO REALIZADO]],17,0)</f>
        <v>0</v>
      </c>
      <c r="AC113" s="4">
        <f>VLOOKUP(Noshow11[[#This Row],[FOLIO]],Tabla2[[FOLIO]:[FECHA SEGUIMIENTO]],18,0)</f>
        <v>0</v>
      </c>
      <c r="AD113" s="13">
        <f>VLOOKUP(Noshow11[[#This Row],[FOLIO]],Tabla2[[FOLIO]:[COMENTARIO LIBRE]],21,0)</f>
        <v>0</v>
      </c>
      <c r="AE113" s="4">
        <f>VLOOKUP(Noshow11[[#This Row],[FOLIO]],Tabla2[[FOLIO]:[DIAS TRANSCURRIDOS]],23,0)</f>
        <v>45020</v>
      </c>
    </row>
    <row r="114" spans="1:31">
      <c r="A114" s="4">
        <v>45020</v>
      </c>
      <c r="B114" s="5">
        <v>0.59375</v>
      </c>
      <c r="C114">
        <v>113275</v>
      </c>
      <c r="D114" t="s">
        <v>87</v>
      </c>
      <c r="E114" s="13" t="s">
        <v>487</v>
      </c>
      <c r="F114" t="s">
        <v>143</v>
      </c>
      <c r="G114" s="1" t="s">
        <v>80</v>
      </c>
      <c r="H114" t="s">
        <v>488</v>
      </c>
      <c r="I114" t="s">
        <v>82</v>
      </c>
      <c r="J114" t="s">
        <v>165</v>
      </c>
      <c r="K114" t="s">
        <v>84</v>
      </c>
      <c r="L114" t="s">
        <v>489</v>
      </c>
      <c r="M114" s="4">
        <v>45020</v>
      </c>
      <c r="N114" s="16">
        <v>0.59793981481481484</v>
      </c>
      <c r="P114" s="24">
        <v>2023</v>
      </c>
      <c r="Q114" s="4">
        <v>0</v>
      </c>
      <c r="R114" s="4">
        <v>45020</v>
      </c>
      <c r="S114" s="4" t="s">
        <v>86</v>
      </c>
      <c r="T114" s="4"/>
      <c r="U114" s="4"/>
      <c r="V114" s="4"/>
      <c r="W114" s="4"/>
      <c r="X114" s="4" t="str">
        <f>TEXT(Noshow11[[#This Row],[FECHA]],"DDDD")</f>
        <v>martes</v>
      </c>
      <c r="Z114"/>
      <c r="AB114">
        <f>VLOOKUP(Noshow11[[#This Row],[FOLIO]],Tabla2[[FOLIO]:[SEGUIMIENTO REALIZADO]],17,0)</f>
        <v>0</v>
      </c>
      <c r="AC114" s="4">
        <f>VLOOKUP(Noshow11[[#This Row],[FOLIO]],Tabla2[[FOLIO]:[FECHA SEGUIMIENTO]],18,0)</f>
        <v>0</v>
      </c>
      <c r="AD114" s="13">
        <f>VLOOKUP(Noshow11[[#This Row],[FOLIO]],Tabla2[[FOLIO]:[COMENTARIO LIBRE]],21,0)</f>
        <v>0</v>
      </c>
      <c r="AE114" s="4">
        <f>VLOOKUP(Noshow11[[#This Row],[FOLIO]],Tabla2[[FOLIO]:[DIAS TRANSCURRIDOS]],23,0)</f>
        <v>45020</v>
      </c>
    </row>
    <row r="115" spans="1:31">
      <c r="A115" s="4">
        <v>45020</v>
      </c>
      <c r="B115" s="5">
        <v>0.59375</v>
      </c>
      <c r="C115">
        <v>113402</v>
      </c>
      <c r="D115" t="s">
        <v>77</v>
      </c>
      <c r="E115" s="13" t="s">
        <v>490</v>
      </c>
      <c r="F115" t="s">
        <v>491</v>
      </c>
      <c r="G115" s="1" t="s">
        <v>80</v>
      </c>
      <c r="H115" t="s">
        <v>461</v>
      </c>
      <c r="I115" t="s">
        <v>82</v>
      </c>
      <c r="J115" t="s">
        <v>289</v>
      </c>
      <c r="K115" t="s">
        <v>84</v>
      </c>
      <c r="L115" t="s">
        <v>492</v>
      </c>
      <c r="M115" s="4">
        <v>45019</v>
      </c>
      <c r="N115" s="16">
        <v>0.79163194444444451</v>
      </c>
      <c r="P115" s="24">
        <v>2019</v>
      </c>
      <c r="Q115" s="4">
        <v>50548</v>
      </c>
      <c r="R115" s="4">
        <v>45019</v>
      </c>
      <c r="S115" s="4" t="s">
        <v>86</v>
      </c>
      <c r="T115" s="4"/>
      <c r="U115" s="4" t="s">
        <v>184</v>
      </c>
      <c r="V115" s="4" t="s">
        <v>279</v>
      </c>
      <c r="W115" s="4" t="s">
        <v>184</v>
      </c>
      <c r="X115" s="4" t="str">
        <f>TEXT(Noshow11[[#This Row],[FECHA]],"DDDD")</f>
        <v>martes</v>
      </c>
      <c r="Z115"/>
      <c r="AB115">
        <f>VLOOKUP(Noshow11[[#This Row],[FOLIO]],Tabla2[[FOLIO]:[SEGUIMIENTO REALIZADO]],17,0)</f>
        <v>0</v>
      </c>
      <c r="AC115" s="4">
        <f>VLOOKUP(Noshow11[[#This Row],[FOLIO]],Tabla2[[FOLIO]:[FECHA SEGUIMIENTO]],18,0)</f>
        <v>0</v>
      </c>
      <c r="AD115" s="13">
        <f>VLOOKUP(Noshow11[[#This Row],[FOLIO]],Tabla2[[FOLIO]:[COMENTARIO LIBRE]],21,0)</f>
        <v>0</v>
      </c>
      <c r="AE115" s="4">
        <f>VLOOKUP(Noshow11[[#This Row],[FOLIO]],Tabla2[[FOLIO]:[DIAS TRANSCURRIDOS]],23,0)</f>
        <v>45020</v>
      </c>
    </row>
    <row r="116" spans="1:31">
      <c r="A116" s="4">
        <v>45020</v>
      </c>
      <c r="B116" s="5">
        <v>0.60416666666666663</v>
      </c>
      <c r="C116">
        <v>113367</v>
      </c>
      <c r="D116" t="s">
        <v>126</v>
      </c>
      <c r="E116" s="13" t="s">
        <v>493</v>
      </c>
      <c r="F116" t="s">
        <v>280</v>
      </c>
      <c r="G116" s="1" t="s">
        <v>80</v>
      </c>
      <c r="H116" t="s">
        <v>494</v>
      </c>
      <c r="I116" t="s">
        <v>82</v>
      </c>
      <c r="J116" t="s">
        <v>83</v>
      </c>
      <c r="K116" t="s">
        <v>84</v>
      </c>
      <c r="L116" t="s">
        <v>495</v>
      </c>
      <c r="M116" s="4">
        <v>45020</v>
      </c>
      <c r="N116" s="16">
        <v>0.61078703703703707</v>
      </c>
      <c r="P116" s="24">
        <v>2020</v>
      </c>
      <c r="Q116" s="4">
        <v>41867</v>
      </c>
      <c r="R116" s="4">
        <v>45020</v>
      </c>
      <c r="S116" s="4" t="s">
        <v>86</v>
      </c>
      <c r="T116" s="4"/>
      <c r="U116" s="4"/>
      <c r="V116" s="4"/>
      <c r="W116" s="4"/>
      <c r="X116" s="4" t="str">
        <f>TEXT(Noshow11[[#This Row],[FECHA]],"DDDD")</f>
        <v>martes</v>
      </c>
      <c r="Z116"/>
      <c r="AB116">
        <f>VLOOKUP(Noshow11[[#This Row],[FOLIO]],Tabla2[[FOLIO]:[SEGUIMIENTO REALIZADO]],17,0)</f>
        <v>0</v>
      </c>
      <c r="AC116" s="4">
        <f>VLOOKUP(Noshow11[[#This Row],[FOLIO]],Tabla2[[FOLIO]:[FECHA SEGUIMIENTO]],18,0)</f>
        <v>0</v>
      </c>
      <c r="AD116" s="13">
        <f>VLOOKUP(Noshow11[[#This Row],[FOLIO]],Tabla2[[FOLIO]:[COMENTARIO LIBRE]],21,0)</f>
        <v>0</v>
      </c>
      <c r="AE116" s="4">
        <f>VLOOKUP(Noshow11[[#This Row],[FOLIO]],Tabla2[[FOLIO]:[DIAS TRANSCURRIDOS]],23,0)</f>
        <v>45020</v>
      </c>
    </row>
    <row r="117" spans="1:31">
      <c r="A117" s="4">
        <v>45020</v>
      </c>
      <c r="B117" s="5">
        <v>0.61458333333333337</v>
      </c>
      <c r="C117">
        <v>113437</v>
      </c>
      <c r="D117" t="s">
        <v>87</v>
      </c>
      <c r="E117" s="13" t="s">
        <v>496</v>
      </c>
      <c r="F117" t="s">
        <v>497</v>
      </c>
      <c r="G117" s="1" t="s">
        <v>129</v>
      </c>
      <c r="H117" t="s">
        <v>498</v>
      </c>
      <c r="I117" t="s">
        <v>82</v>
      </c>
      <c r="J117" t="s">
        <v>152</v>
      </c>
      <c r="K117" t="s">
        <v>93</v>
      </c>
      <c r="M117" s="4"/>
      <c r="N117" s="16"/>
      <c r="P117" s="24">
        <v>2018</v>
      </c>
      <c r="Q117" s="4">
        <v>54715</v>
      </c>
      <c r="R117" s="4">
        <v>44897</v>
      </c>
      <c r="S117" s="4" t="s">
        <v>86</v>
      </c>
      <c r="T117" s="4"/>
      <c r="U117" s="4"/>
      <c r="V117" s="4"/>
      <c r="W117" s="4"/>
      <c r="X117" s="4" t="str">
        <f>TEXT(Noshow11[[#This Row],[FECHA]],"DDDD")</f>
        <v>martes</v>
      </c>
      <c r="Z117"/>
      <c r="AB117" t="e">
        <f>VLOOKUP(Noshow11[[#This Row],[FOLIO]],Tabla2[[FOLIO]:[SEGUIMIENTO REALIZADO]],17,0)</f>
        <v>#N/A</v>
      </c>
      <c r="AC117" s="4" t="e">
        <f>VLOOKUP(Noshow11[[#This Row],[FOLIO]],Tabla2[[FOLIO]:[FECHA SEGUIMIENTO]],18,0)</f>
        <v>#N/A</v>
      </c>
      <c r="AD117" s="13" t="e">
        <f>VLOOKUP(Noshow11[[#This Row],[FOLIO]],Tabla2[[FOLIO]:[COMENTARIO LIBRE]],21,0)</f>
        <v>#N/A</v>
      </c>
      <c r="AE117" s="4" t="e">
        <f>VLOOKUP(Noshow11[[#This Row],[FOLIO]],Tabla2[[FOLIO]:[DIAS TRANSCURRIDOS]],23,0)</f>
        <v>#N/A</v>
      </c>
    </row>
    <row r="118" spans="1:31">
      <c r="A118" s="4">
        <v>45020</v>
      </c>
      <c r="B118" s="5">
        <v>0.64583333333333337</v>
      </c>
      <c r="C118">
        <v>113416</v>
      </c>
      <c r="D118" t="s">
        <v>104</v>
      </c>
      <c r="E118" s="13" t="s">
        <v>499</v>
      </c>
      <c r="F118" t="s">
        <v>500</v>
      </c>
      <c r="G118" s="1" t="s">
        <v>80</v>
      </c>
      <c r="H118" t="s">
        <v>501</v>
      </c>
      <c r="I118" t="s">
        <v>82</v>
      </c>
      <c r="J118" t="s">
        <v>83</v>
      </c>
      <c r="K118" t="s">
        <v>98</v>
      </c>
      <c r="L118" t="s">
        <v>502</v>
      </c>
      <c r="M118" s="4">
        <v>45020</v>
      </c>
      <c r="N118" s="16">
        <v>0.6488194444444445</v>
      </c>
      <c r="P118" s="24">
        <v>2021</v>
      </c>
      <c r="Q118" s="4">
        <v>39048</v>
      </c>
      <c r="R118" s="4">
        <v>45020</v>
      </c>
      <c r="S118" s="4" t="s">
        <v>86</v>
      </c>
      <c r="T118" s="4"/>
      <c r="U118" s="4"/>
      <c r="V118" s="4"/>
      <c r="W118" s="4"/>
      <c r="X118" s="4" t="str">
        <f>TEXT(Noshow11[[#This Row],[FECHA]],"DDDD")</f>
        <v>martes</v>
      </c>
      <c r="Z118"/>
      <c r="AB118">
        <f>VLOOKUP(Noshow11[[#This Row],[FOLIO]],Tabla2[[FOLIO]:[SEGUIMIENTO REALIZADO]],17,0)</f>
        <v>0</v>
      </c>
      <c r="AC118" s="4">
        <f>VLOOKUP(Noshow11[[#This Row],[FOLIO]],Tabla2[[FOLIO]:[FECHA SEGUIMIENTO]],18,0)</f>
        <v>0</v>
      </c>
      <c r="AD118" s="13">
        <f>VLOOKUP(Noshow11[[#This Row],[FOLIO]],Tabla2[[FOLIO]:[COMENTARIO LIBRE]],21,0)</f>
        <v>0</v>
      </c>
      <c r="AE118" s="4">
        <f>VLOOKUP(Noshow11[[#This Row],[FOLIO]],Tabla2[[FOLIO]:[DIAS TRANSCURRIDOS]],23,0)</f>
        <v>45020</v>
      </c>
    </row>
    <row r="119" spans="1:31">
      <c r="A119" s="223">
        <v>45021</v>
      </c>
      <c r="B119" s="224">
        <v>0.33333333333333331</v>
      </c>
      <c r="C119" s="222">
        <v>113265</v>
      </c>
      <c r="D119" s="222" t="s">
        <v>87</v>
      </c>
      <c r="E119" s="225" t="s">
        <v>503</v>
      </c>
      <c r="F119" s="222" t="s">
        <v>504</v>
      </c>
      <c r="G119" s="226" t="s">
        <v>90</v>
      </c>
      <c r="H119" s="222" t="s">
        <v>505</v>
      </c>
      <c r="I119" s="222" t="s">
        <v>82</v>
      </c>
      <c r="J119" s="222" t="s">
        <v>97</v>
      </c>
      <c r="K119" s="222" t="s">
        <v>93</v>
      </c>
      <c r="L119" s="222"/>
      <c r="M119" s="223"/>
      <c r="N119" s="227"/>
      <c r="O119" s="222">
        <v>113445</v>
      </c>
      <c r="P119" s="228">
        <v>2022</v>
      </c>
      <c r="Q119" s="223">
        <v>19464</v>
      </c>
      <c r="R119" s="223">
        <v>44931</v>
      </c>
      <c r="S119" s="223" t="s">
        <v>86</v>
      </c>
      <c r="T119" s="223"/>
      <c r="U119" s="223"/>
      <c r="V119" s="223"/>
      <c r="W119" s="223" t="s">
        <v>100</v>
      </c>
      <c r="X119" s="4" t="str">
        <f>TEXT(Noshow11[[#This Row],[FECHA]],"DDDD")</f>
        <v>miércoles</v>
      </c>
      <c r="Z119"/>
      <c r="AB119" t="e">
        <f>VLOOKUP(Noshow11[[#This Row],[FOLIO]],Tabla2[[FOLIO]:[SEGUIMIENTO REALIZADO]],17,0)</f>
        <v>#N/A</v>
      </c>
      <c r="AC119" s="4" t="e">
        <f>VLOOKUP(Noshow11[[#This Row],[FOLIO]],Tabla2[[FOLIO]:[FECHA SEGUIMIENTO]],18,0)</f>
        <v>#N/A</v>
      </c>
      <c r="AD119" s="13" t="e">
        <f>VLOOKUP(Noshow11[[#This Row],[FOLIO]],Tabla2[[FOLIO]:[COMENTARIO LIBRE]],21,0)</f>
        <v>#N/A</v>
      </c>
      <c r="AE119" s="4" t="e">
        <f>VLOOKUP(Noshow11[[#This Row],[FOLIO]],Tabla2[[FOLIO]:[DIAS TRANSCURRIDOS]],23,0)</f>
        <v>#N/A</v>
      </c>
    </row>
    <row r="120" spans="1:31">
      <c r="A120" s="223">
        <v>45021</v>
      </c>
      <c r="B120" s="224">
        <v>0.33333333333333331</v>
      </c>
      <c r="C120" s="222">
        <v>113326</v>
      </c>
      <c r="D120" s="222" t="s">
        <v>87</v>
      </c>
      <c r="E120" s="225" t="s">
        <v>506</v>
      </c>
      <c r="F120" s="222" t="s">
        <v>507</v>
      </c>
      <c r="G120" s="226" t="s">
        <v>80</v>
      </c>
      <c r="H120" s="222" t="s">
        <v>117</v>
      </c>
      <c r="I120" s="222" t="s">
        <v>82</v>
      </c>
      <c r="J120" s="222" t="s">
        <v>152</v>
      </c>
      <c r="K120" s="222" t="s">
        <v>84</v>
      </c>
      <c r="L120" s="222" t="s">
        <v>508</v>
      </c>
      <c r="M120" s="223">
        <v>45021</v>
      </c>
      <c r="N120" s="227">
        <v>0.33728009259259256</v>
      </c>
      <c r="O120" s="222"/>
      <c r="P120" s="228">
        <v>2020</v>
      </c>
      <c r="Q120" s="223">
        <v>80953</v>
      </c>
      <c r="R120" s="223">
        <v>45021</v>
      </c>
      <c r="S120" s="223" t="s">
        <v>86</v>
      </c>
      <c r="T120" s="223"/>
      <c r="U120" s="223"/>
      <c r="V120" s="223"/>
      <c r="W120" s="223"/>
      <c r="X120" s="4" t="str">
        <f>TEXT(Noshow11[[#This Row],[FECHA]],"DDDD")</f>
        <v>miércoles</v>
      </c>
      <c r="Z120"/>
      <c r="AB120">
        <f>VLOOKUP(Noshow11[[#This Row],[FOLIO]],Tabla2[[FOLIO]:[SEGUIMIENTO REALIZADO]],17,0)</f>
        <v>0</v>
      </c>
      <c r="AC120" s="4">
        <f>VLOOKUP(Noshow11[[#This Row],[FOLIO]],Tabla2[[FOLIO]:[FECHA SEGUIMIENTO]],18,0)</f>
        <v>0</v>
      </c>
      <c r="AD120" s="13">
        <f>VLOOKUP(Noshow11[[#This Row],[FOLIO]],Tabla2[[FOLIO]:[COMENTARIO LIBRE]],21,0)</f>
        <v>0</v>
      </c>
      <c r="AE120" s="4">
        <f>VLOOKUP(Noshow11[[#This Row],[FOLIO]],Tabla2[[FOLIO]:[DIAS TRANSCURRIDOS]],23,0)</f>
        <v>45021</v>
      </c>
    </row>
    <row r="121" spans="1:31">
      <c r="A121" s="223">
        <v>45021</v>
      </c>
      <c r="B121" s="224">
        <v>0.33333333333333331</v>
      </c>
      <c r="C121" s="222">
        <v>113327</v>
      </c>
      <c r="D121" s="222" t="s">
        <v>77</v>
      </c>
      <c r="E121" s="225" t="s">
        <v>509</v>
      </c>
      <c r="F121" s="222" t="s">
        <v>510</v>
      </c>
      <c r="G121" s="226" t="s">
        <v>80</v>
      </c>
      <c r="H121" s="222" t="s">
        <v>511</v>
      </c>
      <c r="I121" s="222" t="s">
        <v>82</v>
      </c>
      <c r="J121" s="222" t="s">
        <v>92</v>
      </c>
      <c r="K121" s="222" t="s">
        <v>98</v>
      </c>
      <c r="L121" s="222" t="s">
        <v>512</v>
      </c>
      <c r="M121" s="223">
        <v>45021</v>
      </c>
      <c r="N121" s="227">
        <v>0.33935185185185185</v>
      </c>
      <c r="O121" s="222"/>
      <c r="P121" s="228">
        <v>2017</v>
      </c>
      <c r="Q121" s="223">
        <v>78450</v>
      </c>
      <c r="R121" s="223">
        <v>45021</v>
      </c>
      <c r="S121" s="223" t="s">
        <v>86</v>
      </c>
      <c r="T121" s="223"/>
      <c r="U121" s="223"/>
      <c r="V121" s="223"/>
      <c r="W121" s="223"/>
      <c r="X121" s="4" t="str">
        <f>TEXT(Noshow11[[#This Row],[FECHA]],"DDDD")</f>
        <v>miércoles</v>
      </c>
      <c r="Z121"/>
      <c r="AB121">
        <f>VLOOKUP(Noshow11[[#This Row],[FOLIO]],Tabla2[[FOLIO]:[SEGUIMIENTO REALIZADO]],17,0)</f>
        <v>0</v>
      </c>
      <c r="AC121" s="4">
        <f>VLOOKUP(Noshow11[[#This Row],[FOLIO]],Tabla2[[FOLIO]:[FECHA SEGUIMIENTO]],18,0)</f>
        <v>0</v>
      </c>
      <c r="AD121" s="13">
        <f>VLOOKUP(Noshow11[[#This Row],[FOLIO]],Tabla2[[FOLIO]:[COMENTARIO LIBRE]],21,0)</f>
        <v>0</v>
      </c>
      <c r="AE121" s="4">
        <f>VLOOKUP(Noshow11[[#This Row],[FOLIO]],Tabla2[[FOLIO]:[DIAS TRANSCURRIDOS]],23,0)</f>
        <v>45021</v>
      </c>
    </row>
    <row r="122" spans="1:31">
      <c r="A122" s="223">
        <v>45021</v>
      </c>
      <c r="B122" s="224">
        <v>0.33333333333333331</v>
      </c>
      <c r="C122" s="222">
        <v>113451</v>
      </c>
      <c r="D122" s="222" t="s">
        <v>77</v>
      </c>
      <c r="E122" s="225" t="s">
        <v>513</v>
      </c>
      <c r="F122" s="222" t="s">
        <v>514</v>
      </c>
      <c r="G122" s="226" t="s">
        <v>80</v>
      </c>
      <c r="H122" s="222" t="s">
        <v>361</v>
      </c>
      <c r="I122" s="222" t="s">
        <v>82</v>
      </c>
      <c r="J122" s="222" t="s">
        <v>193</v>
      </c>
      <c r="K122" s="222" t="s">
        <v>93</v>
      </c>
      <c r="L122" s="222" t="s">
        <v>515</v>
      </c>
      <c r="M122" s="223">
        <v>45021</v>
      </c>
      <c r="N122" s="227">
        <v>0.34190972222222221</v>
      </c>
      <c r="O122" s="222"/>
      <c r="P122" s="228">
        <v>2023</v>
      </c>
      <c r="Q122" s="223">
        <v>10153</v>
      </c>
      <c r="R122" s="223">
        <v>45021</v>
      </c>
      <c r="S122" s="223" t="s">
        <v>86</v>
      </c>
      <c r="T122" s="223"/>
      <c r="U122" s="223"/>
      <c r="V122" s="223"/>
      <c r="W122" s="223" t="s">
        <v>100</v>
      </c>
      <c r="X122" s="4" t="str">
        <f>TEXT(Noshow11[[#This Row],[FECHA]],"DDDD")</f>
        <v>miércoles</v>
      </c>
      <c r="Z122"/>
      <c r="AB122">
        <f>VLOOKUP(Noshow11[[#This Row],[FOLIO]],Tabla2[[FOLIO]:[SEGUIMIENTO REALIZADO]],17,0)</f>
        <v>0</v>
      </c>
      <c r="AC122" s="4">
        <f>VLOOKUP(Noshow11[[#This Row],[FOLIO]],Tabla2[[FOLIO]:[FECHA SEGUIMIENTO]],18,0)</f>
        <v>0</v>
      </c>
      <c r="AD122" s="13">
        <f>VLOOKUP(Noshow11[[#This Row],[FOLIO]],Tabla2[[FOLIO]:[COMENTARIO LIBRE]],21,0)</f>
        <v>0</v>
      </c>
      <c r="AE122" s="4">
        <f>VLOOKUP(Noshow11[[#This Row],[FOLIO]],Tabla2[[FOLIO]:[DIAS TRANSCURRIDOS]],23,0)</f>
        <v>45021</v>
      </c>
    </row>
    <row r="123" spans="1:31">
      <c r="A123" s="223">
        <v>45021</v>
      </c>
      <c r="B123" s="224">
        <v>0.34375</v>
      </c>
      <c r="C123" s="222">
        <v>113348</v>
      </c>
      <c r="D123" s="222" t="s">
        <v>87</v>
      </c>
      <c r="E123" s="225" t="s">
        <v>516</v>
      </c>
      <c r="F123" s="222" t="s">
        <v>517</v>
      </c>
      <c r="G123" s="226" t="s">
        <v>80</v>
      </c>
      <c r="H123" s="222" t="s">
        <v>518</v>
      </c>
      <c r="I123" s="222" t="s">
        <v>82</v>
      </c>
      <c r="J123" s="222" t="s">
        <v>92</v>
      </c>
      <c r="K123" s="222" t="s">
        <v>84</v>
      </c>
      <c r="L123" s="222" t="s">
        <v>519</v>
      </c>
      <c r="M123" s="223">
        <v>45021</v>
      </c>
      <c r="N123" s="227">
        <v>0.34922453703703704</v>
      </c>
      <c r="O123" s="222"/>
      <c r="P123" s="228">
        <v>2022</v>
      </c>
      <c r="Q123" s="223">
        <v>29416</v>
      </c>
      <c r="R123" s="223">
        <v>45021</v>
      </c>
      <c r="S123" s="223" t="s">
        <v>86</v>
      </c>
      <c r="T123" s="223"/>
      <c r="U123" s="223"/>
      <c r="V123" s="223"/>
      <c r="W123" s="223"/>
      <c r="X123" s="4" t="str">
        <f>TEXT(Noshow11[[#This Row],[FECHA]],"DDDD")</f>
        <v>miércoles</v>
      </c>
      <c r="Z123"/>
      <c r="AB123">
        <f>VLOOKUP(Noshow11[[#This Row],[FOLIO]],Tabla2[[FOLIO]:[SEGUIMIENTO REALIZADO]],17,0)</f>
        <v>0</v>
      </c>
      <c r="AC123" s="4">
        <f>VLOOKUP(Noshow11[[#This Row],[FOLIO]],Tabla2[[FOLIO]:[FECHA SEGUIMIENTO]],18,0)</f>
        <v>0</v>
      </c>
      <c r="AD123" s="13">
        <f>VLOOKUP(Noshow11[[#This Row],[FOLIO]],Tabla2[[FOLIO]:[COMENTARIO LIBRE]],21,0)</f>
        <v>0</v>
      </c>
      <c r="AE123" s="4">
        <f>VLOOKUP(Noshow11[[#This Row],[FOLIO]],Tabla2[[FOLIO]:[DIAS TRANSCURRIDOS]],23,0)</f>
        <v>45021</v>
      </c>
    </row>
    <row r="124" spans="1:31">
      <c r="A124" s="223">
        <v>45021</v>
      </c>
      <c r="B124" s="224">
        <v>0.34375</v>
      </c>
      <c r="C124" s="222">
        <v>113379</v>
      </c>
      <c r="D124" s="222" t="s">
        <v>126</v>
      </c>
      <c r="E124" s="225" t="s">
        <v>520</v>
      </c>
      <c r="F124" s="222" t="s">
        <v>521</v>
      </c>
      <c r="G124" s="226" t="s">
        <v>80</v>
      </c>
      <c r="H124" s="222" t="s">
        <v>522</v>
      </c>
      <c r="I124" s="222" t="s">
        <v>523</v>
      </c>
      <c r="J124" s="222" t="s">
        <v>145</v>
      </c>
      <c r="K124" s="222" t="s">
        <v>98</v>
      </c>
      <c r="L124" s="222" t="s">
        <v>524</v>
      </c>
      <c r="M124" s="223">
        <v>45021</v>
      </c>
      <c r="N124" s="227">
        <v>0.34854166666666669</v>
      </c>
      <c r="O124" s="222"/>
      <c r="P124" s="228">
        <v>2017</v>
      </c>
      <c r="Q124" s="223">
        <v>181110</v>
      </c>
      <c r="R124" s="223">
        <v>45021</v>
      </c>
      <c r="S124" s="223" t="s">
        <v>86</v>
      </c>
      <c r="T124" s="223"/>
      <c r="U124" s="223"/>
      <c r="V124" s="223"/>
      <c r="W124" s="223"/>
      <c r="X124" s="4" t="str">
        <f>TEXT(Noshow11[[#This Row],[FECHA]],"DDDD")</f>
        <v>miércoles</v>
      </c>
      <c r="Z124"/>
      <c r="AB124">
        <f>VLOOKUP(Noshow11[[#This Row],[FOLIO]],Tabla2[[FOLIO]:[SEGUIMIENTO REALIZADO]],17,0)</f>
        <v>0</v>
      </c>
      <c r="AC124" s="4">
        <f>VLOOKUP(Noshow11[[#This Row],[FOLIO]],Tabla2[[FOLIO]:[FECHA SEGUIMIENTO]],18,0)</f>
        <v>0</v>
      </c>
      <c r="AD124" s="13">
        <f>VLOOKUP(Noshow11[[#This Row],[FOLIO]],Tabla2[[FOLIO]:[COMENTARIO LIBRE]],21,0)</f>
        <v>0</v>
      </c>
      <c r="AE124" s="4">
        <f>VLOOKUP(Noshow11[[#This Row],[FOLIO]],Tabla2[[FOLIO]:[DIAS TRANSCURRIDOS]],23,0)</f>
        <v>45021</v>
      </c>
    </row>
    <row r="125" spans="1:31">
      <c r="A125" s="223">
        <v>45021</v>
      </c>
      <c r="B125" s="224">
        <v>0.34375</v>
      </c>
      <c r="C125" s="222">
        <v>113390</v>
      </c>
      <c r="D125" s="222" t="s">
        <v>87</v>
      </c>
      <c r="E125" s="225" t="s">
        <v>525</v>
      </c>
      <c r="F125" s="222" t="s">
        <v>526</v>
      </c>
      <c r="G125" s="226" t="s">
        <v>80</v>
      </c>
      <c r="H125" s="222" t="s">
        <v>527</v>
      </c>
      <c r="I125" s="222" t="s">
        <v>82</v>
      </c>
      <c r="J125" s="222" t="s">
        <v>230</v>
      </c>
      <c r="K125" s="222" t="s">
        <v>93</v>
      </c>
      <c r="L125" s="222" t="s">
        <v>528</v>
      </c>
      <c r="M125" s="223">
        <v>45021</v>
      </c>
      <c r="N125" s="227">
        <v>0.35177083333333337</v>
      </c>
      <c r="O125" s="222"/>
      <c r="P125" s="228">
        <v>2014</v>
      </c>
      <c r="Q125" s="223">
        <v>110056</v>
      </c>
      <c r="R125" s="223">
        <v>45021</v>
      </c>
      <c r="S125" s="223" t="s">
        <v>86</v>
      </c>
      <c r="T125" s="223"/>
      <c r="U125" s="223"/>
      <c r="V125" s="223"/>
      <c r="W125" s="223"/>
      <c r="X125" s="4" t="str">
        <f>TEXT(Noshow11[[#This Row],[FECHA]],"DDDD")</f>
        <v>miércoles</v>
      </c>
      <c r="Z125"/>
      <c r="AB125">
        <f>VLOOKUP(Noshow11[[#This Row],[FOLIO]],Tabla2[[FOLIO]:[SEGUIMIENTO REALIZADO]],17,0)</f>
        <v>0</v>
      </c>
      <c r="AC125" s="4">
        <f>VLOOKUP(Noshow11[[#This Row],[FOLIO]],Tabla2[[FOLIO]:[FECHA SEGUIMIENTO]],18,0)</f>
        <v>0</v>
      </c>
      <c r="AD125" s="13">
        <f>VLOOKUP(Noshow11[[#This Row],[FOLIO]],Tabla2[[FOLIO]:[COMENTARIO LIBRE]],21,0)</f>
        <v>0</v>
      </c>
      <c r="AE125" s="4">
        <f>VLOOKUP(Noshow11[[#This Row],[FOLIO]],Tabla2[[FOLIO]:[DIAS TRANSCURRIDOS]],23,0)</f>
        <v>45021</v>
      </c>
    </row>
    <row r="126" spans="1:31">
      <c r="A126" s="223">
        <v>45021</v>
      </c>
      <c r="B126" s="224">
        <v>0.35416666666666669</v>
      </c>
      <c r="C126" s="222">
        <v>113344</v>
      </c>
      <c r="D126" s="222" t="s">
        <v>104</v>
      </c>
      <c r="E126" s="225" t="s">
        <v>529</v>
      </c>
      <c r="F126" s="222" t="s">
        <v>530</v>
      </c>
      <c r="G126" s="226" t="s">
        <v>90</v>
      </c>
      <c r="H126" s="222" t="s">
        <v>531</v>
      </c>
      <c r="I126" s="222" t="s">
        <v>82</v>
      </c>
      <c r="J126" s="222" t="s">
        <v>108</v>
      </c>
      <c r="K126" s="222" t="s">
        <v>98</v>
      </c>
      <c r="L126" s="222"/>
      <c r="M126" s="223"/>
      <c r="N126" s="227"/>
      <c r="O126" s="222">
        <v>113541</v>
      </c>
      <c r="P126" s="228">
        <v>2021</v>
      </c>
      <c r="Q126" s="223">
        <v>39214</v>
      </c>
      <c r="R126" s="223">
        <v>44861</v>
      </c>
      <c r="S126" s="223" t="s">
        <v>86</v>
      </c>
      <c r="T126" s="223"/>
      <c r="U126" s="223"/>
      <c r="V126" s="223"/>
      <c r="W126" s="223"/>
      <c r="X126" s="4" t="str">
        <f>TEXT(Noshow11[[#This Row],[FECHA]],"DDDD")</f>
        <v>miércoles</v>
      </c>
      <c r="Z126"/>
      <c r="AB126">
        <f>VLOOKUP(Noshow11[[#This Row],[FOLIO]],Tabla2[[FOLIO]:[SEGUIMIENTO REALIZADO]],17,0)</f>
        <v>0</v>
      </c>
      <c r="AC126" s="4">
        <f>VLOOKUP(Noshow11[[#This Row],[FOLIO]],Tabla2[[FOLIO]:[FECHA SEGUIMIENTO]],18,0)</f>
        <v>0</v>
      </c>
      <c r="AD126" s="13">
        <f>VLOOKUP(Noshow11[[#This Row],[FOLIO]],Tabla2[[FOLIO]:[COMENTARIO LIBRE]],21,0)</f>
        <v>0</v>
      </c>
      <c r="AE126" s="4">
        <f>VLOOKUP(Noshow11[[#This Row],[FOLIO]],Tabla2[[FOLIO]:[DIAS TRANSCURRIDOS]],23,0)</f>
        <v>45021</v>
      </c>
    </row>
    <row r="127" spans="1:31">
      <c r="A127" s="223">
        <v>45021</v>
      </c>
      <c r="B127" s="224">
        <v>0.36458333333333331</v>
      </c>
      <c r="C127" s="222">
        <v>113334</v>
      </c>
      <c r="D127" s="222" t="s">
        <v>87</v>
      </c>
      <c r="E127" s="225" t="s">
        <v>532</v>
      </c>
      <c r="F127" s="222" t="s">
        <v>533</v>
      </c>
      <c r="G127" s="226" t="s">
        <v>80</v>
      </c>
      <c r="H127" s="222" t="s">
        <v>534</v>
      </c>
      <c r="I127" s="222" t="s">
        <v>535</v>
      </c>
      <c r="J127" s="222" t="s">
        <v>536</v>
      </c>
      <c r="K127" s="222" t="s">
        <v>98</v>
      </c>
      <c r="L127" s="222" t="s">
        <v>537</v>
      </c>
      <c r="M127" s="223">
        <v>45021</v>
      </c>
      <c r="N127" s="227">
        <v>0.37318287037037035</v>
      </c>
      <c r="O127" s="222"/>
      <c r="P127" s="228">
        <v>2021</v>
      </c>
      <c r="Q127" s="223">
        <v>47401</v>
      </c>
      <c r="R127" s="223">
        <v>45021</v>
      </c>
      <c r="S127" s="223" t="s">
        <v>86</v>
      </c>
      <c r="T127" s="223"/>
      <c r="U127" s="223"/>
      <c r="V127" s="223"/>
      <c r="W127" s="223"/>
      <c r="X127" s="4" t="str">
        <f>TEXT(Noshow11[[#This Row],[FECHA]],"DDDD")</f>
        <v>miércoles</v>
      </c>
      <c r="Z127"/>
      <c r="AB127">
        <f>VLOOKUP(Noshow11[[#This Row],[FOLIO]],Tabla2[[FOLIO]:[SEGUIMIENTO REALIZADO]],17,0)</f>
        <v>0</v>
      </c>
      <c r="AC127" s="4">
        <f>VLOOKUP(Noshow11[[#This Row],[FOLIO]],Tabla2[[FOLIO]:[FECHA SEGUIMIENTO]],18,0)</f>
        <v>0</v>
      </c>
      <c r="AD127" s="13">
        <f>VLOOKUP(Noshow11[[#This Row],[FOLIO]],Tabla2[[FOLIO]:[COMENTARIO LIBRE]],21,0)</f>
        <v>0</v>
      </c>
      <c r="AE127" s="4">
        <f>VLOOKUP(Noshow11[[#This Row],[FOLIO]],Tabla2[[FOLIO]:[DIAS TRANSCURRIDOS]],23,0)</f>
        <v>45021</v>
      </c>
    </row>
    <row r="128" spans="1:31">
      <c r="A128" s="223">
        <v>45021</v>
      </c>
      <c r="B128" s="224">
        <v>0.36458333333333331</v>
      </c>
      <c r="C128" s="222">
        <v>113401</v>
      </c>
      <c r="D128" s="222" t="s">
        <v>126</v>
      </c>
      <c r="E128" s="225" t="s">
        <v>538</v>
      </c>
      <c r="F128" s="222" t="s">
        <v>539</v>
      </c>
      <c r="G128" s="226" t="s">
        <v>116</v>
      </c>
      <c r="H128" s="222" t="s">
        <v>540</v>
      </c>
      <c r="I128" s="222" t="s">
        <v>82</v>
      </c>
      <c r="J128" s="222" t="s">
        <v>230</v>
      </c>
      <c r="K128" s="222" t="s">
        <v>93</v>
      </c>
      <c r="L128" s="222" t="s">
        <v>541</v>
      </c>
      <c r="M128" s="223">
        <v>45021</v>
      </c>
      <c r="N128" s="227">
        <v>0.39047453703703705</v>
      </c>
      <c r="O128" s="222"/>
      <c r="P128" s="228">
        <v>2019</v>
      </c>
      <c r="Q128" s="223">
        <v>79110</v>
      </c>
      <c r="R128" s="223">
        <v>45021</v>
      </c>
      <c r="S128" s="223" t="s">
        <v>86</v>
      </c>
      <c r="T128" s="223"/>
      <c r="U128" s="223"/>
      <c r="V128" s="223"/>
      <c r="W128" s="223"/>
      <c r="X128" s="4" t="str">
        <f>TEXT(Noshow11[[#This Row],[FECHA]],"DDDD")</f>
        <v>miércoles</v>
      </c>
      <c r="Z128"/>
      <c r="AB128">
        <f>VLOOKUP(Noshow11[[#This Row],[FOLIO]],Tabla2[[FOLIO]:[SEGUIMIENTO REALIZADO]],17,0)</f>
        <v>0</v>
      </c>
      <c r="AC128" s="4">
        <f>VLOOKUP(Noshow11[[#This Row],[FOLIO]],Tabla2[[FOLIO]:[FECHA SEGUIMIENTO]],18,0)</f>
        <v>0</v>
      </c>
      <c r="AD128" s="13">
        <f>VLOOKUP(Noshow11[[#This Row],[FOLIO]],Tabla2[[FOLIO]:[COMENTARIO LIBRE]],21,0)</f>
        <v>0</v>
      </c>
      <c r="AE128" s="4">
        <f>VLOOKUP(Noshow11[[#This Row],[FOLIO]],Tabla2[[FOLIO]:[DIAS TRANSCURRIDOS]],23,0)</f>
        <v>45021</v>
      </c>
    </row>
    <row r="129" spans="1:31">
      <c r="A129" s="223">
        <v>45021</v>
      </c>
      <c r="B129" s="224">
        <v>0.36458333333333331</v>
      </c>
      <c r="C129" s="222">
        <v>113403</v>
      </c>
      <c r="D129" s="222" t="s">
        <v>104</v>
      </c>
      <c r="E129" s="225" t="s">
        <v>542</v>
      </c>
      <c r="F129" s="222" t="s">
        <v>543</v>
      </c>
      <c r="G129" s="226" t="s">
        <v>116</v>
      </c>
      <c r="H129" s="222" t="s">
        <v>544</v>
      </c>
      <c r="I129" s="222" t="s">
        <v>523</v>
      </c>
      <c r="J129" s="222" t="s">
        <v>482</v>
      </c>
      <c r="K129" s="222" t="s">
        <v>84</v>
      </c>
      <c r="L129" s="222" t="s">
        <v>545</v>
      </c>
      <c r="M129" s="223">
        <v>45021</v>
      </c>
      <c r="N129" s="227">
        <v>0.39675925925925926</v>
      </c>
      <c r="O129" s="222"/>
      <c r="P129" s="228">
        <v>2018</v>
      </c>
      <c r="Q129" s="223">
        <v>100646</v>
      </c>
      <c r="R129" s="223">
        <v>45021</v>
      </c>
      <c r="S129" s="223" t="s">
        <v>86</v>
      </c>
      <c r="T129" s="223"/>
      <c r="U129" s="223"/>
      <c r="V129" s="223"/>
      <c r="W129" s="223"/>
      <c r="X129" s="4" t="str">
        <f>TEXT(Noshow11[[#This Row],[FECHA]],"DDDD")</f>
        <v>miércoles</v>
      </c>
      <c r="Z129"/>
      <c r="AB129">
        <f>VLOOKUP(Noshow11[[#This Row],[FOLIO]],Tabla2[[FOLIO]:[SEGUIMIENTO REALIZADO]],17,0)</f>
        <v>0</v>
      </c>
      <c r="AC129" s="4">
        <f>VLOOKUP(Noshow11[[#This Row],[FOLIO]],Tabla2[[FOLIO]:[FECHA SEGUIMIENTO]],18,0)</f>
        <v>0</v>
      </c>
      <c r="AD129" s="13">
        <f>VLOOKUP(Noshow11[[#This Row],[FOLIO]],Tabla2[[FOLIO]:[COMENTARIO LIBRE]],21,0)</f>
        <v>0</v>
      </c>
      <c r="AE129" s="4">
        <f>VLOOKUP(Noshow11[[#This Row],[FOLIO]],Tabla2[[FOLIO]:[DIAS TRANSCURRIDOS]],23,0)</f>
        <v>45021</v>
      </c>
    </row>
    <row r="130" spans="1:31">
      <c r="A130" s="223">
        <v>45021</v>
      </c>
      <c r="B130" s="224">
        <v>0.375</v>
      </c>
      <c r="C130" s="222">
        <v>113096</v>
      </c>
      <c r="D130" s="222" t="s">
        <v>126</v>
      </c>
      <c r="E130" s="225" t="s">
        <v>546</v>
      </c>
      <c r="F130" s="222" t="s">
        <v>143</v>
      </c>
      <c r="G130" s="226" t="s">
        <v>90</v>
      </c>
      <c r="H130" s="222" t="s">
        <v>547</v>
      </c>
      <c r="I130" s="222" t="s">
        <v>82</v>
      </c>
      <c r="J130" s="222" t="s">
        <v>83</v>
      </c>
      <c r="K130" s="222" t="s">
        <v>98</v>
      </c>
      <c r="L130" s="222"/>
      <c r="M130" s="223"/>
      <c r="N130" s="227"/>
      <c r="O130" s="222">
        <v>113465</v>
      </c>
      <c r="P130" s="228" t="s">
        <v>548</v>
      </c>
      <c r="Q130" s="223" t="s">
        <v>549</v>
      </c>
      <c r="R130" s="223">
        <v>44981</v>
      </c>
      <c r="S130" s="223" t="s">
        <v>86</v>
      </c>
      <c r="T130" s="223"/>
      <c r="U130" s="223"/>
      <c r="V130" s="223"/>
      <c r="W130" s="223"/>
      <c r="X130" s="4" t="str">
        <f>TEXT(Noshow11[[#This Row],[FECHA]],"DDDD")</f>
        <v>miércoles</v>
      </c>
      <c r="Z130"/>
      <c r="AB130">
        <f>VLOOKUP(Noshow11[[#This Row],[FOLIO]],Tabla2[[FOLIO]:[SEGUIMIENTO REALIZADO]],17,0)</f>
        <v>0</v>
      </c>
      <c r="AC130" s="4">
        <f>VLOOKUP(Noshow11[[#This Row],[FOLIO]],Tabla2[[FOLIO]:[FECHA SEGUIMIENTO]],18,0)</f>
        <v>0</v>
      </c>
      <c r="AD130" s="13">
        <f>VLOOKUP(Noshow11[[#This Row],[FOLIO]],Tabla2[[FOLIO]:[COMENTARIO LIBRE]],21,0)</f>
        <v>0</v>
      </c>
      <c r="AE130" s="4">
        <f>VLOOKUP(Noshow11[[#This Row],[FOLIO]],Tabla2[[FOLIO]:[DIAS TRANSCURRIDOS]],23,0)</f>
        <v>45021</v>
      </c>
    </row>
    <row r="131" spans="1:31">
      <c r="A131" s="223">
        <v>45021</v>
      </c>
      <c r="B131" s="224">
        <v>0.375</v>
      </c>
      <c r="C131" s="222">
        <v>113328</v>
      </c>
      <c r="D131" s="222" t="s">
        <v>77</v>
      </c>
      <c r="E131" s="225" t="s">
        <v>305</v>
      </c>
      <c r="F131" s="222" t="s">
        <v>306</v>
      </c>
      <c r="G131" s="226" t="s">
        <v>199</v>
      </c>
      <c r="H131" s="222" t="s">
        <v>307</v>
      </c>
      <c r="I131" s="222" t="s">
        <v>82</v>
      </c>
      <c r="J131" s="222" t="s">
        <v>145</v>
      </c>
      <c r="K131" s="222" t="s">
        <v>84</v>
      </c>
      <c r="L131" s="222"/>
      <c r="M131" s="223"/>
      <c r="N131" s="227"/>
      <c r="O131" s="222"/>
      <c r="P131" s="228">
        <v>2023</v>
      </c>
      <c r="Q131" s="223" t="s">
        <v>549</v>
      </c>
      <c r="R131" s="223" t="s">
        <v>308</v>
      </c>
      <c r="S131" s="223" t="s">
        <v>86</v>
      </c>
      <c r="T131" s="223"/>
      <c r="U131" s="223"/>
      <c r="V131" s="223"/>
      <c r="W131" s="223"/>
      <c r="X131" s="4" t="str">
        <f>TEXT(Noshow11[[#This Row],[FECHA]],"DDDD")</f>
        <v>miércoles</v>
      </c>
      <c r="Z131"/>
      <c r="AB131" t="e">
        <f>VLOOKUP(Noshow11[[#This Row],[FOLIO]],Tabla2[[FOLIO]:[SEGUIMIENTO REALIZADO]],17,0)</f>
        <v>#N/A</v>
      </c>
      <c r="AC131" s="4" t="e">
        <f>VLOOKUP(Noshow11[[#This Row],[FOLIO]],Tabla2[[FOLIO]:[FECHA SEGUIMIENTO]],18,0)</f>
        <v>#N/A</v>
      </c>
      <c r="AD131" s="13" t="e">
        <f>VLOOKUP(Noshow11[[#This Row],[FOLIO]],Tabla2[[FOLIO]:[COMENTARIO LIBRE]],21,0)</f>
        <v>#N/A</v>
      </c>
      <c r="AE131" s="4" t="e">
        <f>VLOOKUP(Noshow11[[#This Row],[FOLIO]],Tabla2[[FOLIO]:[DIAS TRANSCURRIDOS]],23,0)</f>
        <v>#N/A</v>
      </c>
    </row>
    <row r="132" spans="1:31">
      <c r="A132" s="223">
        <v>45021</v>
      </c>
      <c r="B132" s="224">
        <v>0.375</v>
      </c>
      <c r="C132" s="222">
        <v>113411</v>
      </c>
      <c r="D132" s="222" t="s">
        <v>87</v>
      </c>
      <c r="E132" s="225" t="s">
        <v>550</v>
      </c>
      <c r="F132" s="222" t="s">
        <v>551</v>
      </c>
      <c r="G132" s="226" t="s">
        <v>129</v>
      </c>
      <c r="H132" s="222" t="s">
        <v>552</v>
      </c>
      <c r="I132" s="222" t="s">
        <v>82</v>
      </c>
      <c r="J132" s="222" t="s">
        <v>230</v>
      </c>
      <c r="K132" s="222" t="s">
        <v>93</v>
      </c>
      <c r="L132" s="222"/>
      <c r="M132" s="223"/>
      <c r="N132" s="227"/>
      <c r="O132" s="222"/>
      <c r="P132" s="228">
        <v>2014</v>
      </c>
      <c r="Q132" s="223">
        <v>219862</v>
      </c>
      <c r="R132" s="223">
        <v>44914</v>
      </c>
      <c r="S132" s="223" t="s">
        <v>86</v>
      </c>
      <c r="T132" s="223"/>
      <c r="U132" s="223"/>
      <c r="V132" s="223"/>
      <c r="W132" s="223"/>
      <c r="X132" s="4" t="str">
        <f>TEXT(Noshow11[[#This Row],[FECHA]],"DDDD")</f>
        <v>miércoles</v>
      </c>
      <c r="Z132"/>
      <c r="AB132">
        <f>VLOOKUP(Noshow11[[#This Row],[FOLIO]],Tabla2[[FOLIO]:[SEGUIMIENTO REALIZADO]],17,0)</f>
        <v>0</v>
      </c>
      <c r="AC132" s="4">
        <f>VLOOKUP(Noshow11[[#This Row],[FOLIO]],Tabla2[[FOLIO]:[FECHA SEGUIMIENTO]],18,0)</f>
        <v>0</v>
      </c>
      <c r="AD132" s="13">
        <f>VLOOKUP(Noshow11[[#This Row],[FOLIO]],Tabla2[[FOLIO]:[COMENTARIO LIBRE]],21,0)</f>
        <v>0</v>
      </c>
      <c r="AE132" s="4">
        <f>VLOOKUP(Noshow11[[#This Row],[FOLIO]],Tabla2[[FOLIO]:[DIAS TRANSCURRIDOS]],23,0)</f>
        <v>45021</v>
      </c>
    </row>
    <row r="133" spans="1:31">
      <c r="A133" s="223">
        <v>45021</v>
      </c>
      <c r="B133" s="224">
        <v>0.375</v>
      </c>
      <c r="C133" s="222">
        <v>113436</v>
      </c>
      <c r="D133" s="222" t="s">
        <v>126</v>
      </c>
      <c r="E133" s="225" t="s">
        <v>553</v>
      </c>
      <c r="F133" s="222" t="s">
        <v>554</v>
      </c>
      <c r="G133" s="226" t="s">
        <v>199</v>
      </c>
      <c r="H133" s="222" t="s">
        <v>555</v>
      </c>
      <c r="I133" s="222" t="s">
        <v>82</v>
      </c>
      <c r="J133" s="222" t="s">
        <v>92</v>
      </c>
      <c r="K133" s="222" t="s">
        <v>84</v>
      </c>
      <c r="L133" s="222"/>
      <c r="M133" s="223"/>
      <c r="N133" s="227"/>
      <c r="O133" s="222"/>
      <c r="P133" s="228">
        <v>2014</v>
      </c>
      <c r="Q133" s="223">
        <v>27033</v>
      </c>
      <c r="R133" s="223">
        <v>42525</v>
      </c>
      <c r="S133" s="223"/>
      <c r="T133" s="223"/>
      <c r="U133" s="223"/>
      <c r="V133" s="223"/>
      <c r="W133" s="223"/>
      <c r="X133" s="4" t="str">
        <f>TEXT(Noshow11[[#This Row],[FECHA]],"DDDD")</f>
        <v>miércoles</v>
      </c>
      <c r="Z133"/>
      <c r="AB133" t="e">
        <f>VLOOKUP(Noshow11[[#This Row],[FOLIO]],Tabla2[[FOLIO]:[SEGUIMIENTO REALIZADO]],17,0)</f>
        <v>#N/A</v>
      </c>
      <c r="AC133" s="4" t="e">
        <f>VLOOKUP(Noshow11[[#This Row],[FOLIO]],Tabla2[[FOLIO]:[FECHA SEGUIMIENTO]],18,0)</f>
        <v>#N/A</v>
      </c>
      <c r="AD133" s="13" t="e">
        <f>VLOOKUP(Noshow11[[#This Row],[FOLIO]],Tabla2[[FOLIO]:[COMENTARIO LIBRE]],21,0)</f>
        <v>#N/A</v>
      </c>
      <c r="AE133" s="4" t="e">
        <f>VLOOKUP(Noshow11[[#This Row],[FOLIO]],Tabla2[[FOLIO]:[DIAS TRANSCURRIDOS]],23,0)</f>
        <v>#N/A</v>
      </c>
    </row>
    <row r="134" spans="1:31">
      <c r="A134" s="223">
        <v>45021</v>
      </c>
      <c r="B134" s="224">
        <v>0.39583333333333331</v>
      </c>
      <c r="C134" s="222">
        <v>113350</v>
      </c>
      <c r="D134" s="222" t="s">
        <v>87</v>
      </c>
      <c r="E134" s="225" t="s">
        <v>556</v>
      </c>
      <c r="F134" s="222" t="s">
        <v>143</v>
      </c>
      <c r="G134" s="226" t="s">
        <v>80</v>
      </c>
      <c r="H134" s="222" t="s">
        <v>557</v>
      </c>
      <c r="I134" s="222" t="s">
        <v>82</v>
      </c>
      <c r="J134" s="222" t="s">
        <v>357</v>
      </c>
      <c r="K134" s="222" t="s">
        <v>93</v>
      </c>
      <c r="L134" s="222" t="s">
        <v>558</v>
      </c>
      <c r="M134" s="223">
        <v>45021</v>
      </c>
      <c r="N134" s="227">
        <v>0.40435185185185185</v>
      </c>
      <c r="O134" s="222"/>
      <c r="P134" s="228">
        <v>2023</v>
      </c>
      <c r="Q134" s="223">
        <v>2229</v>
      </c>
      <c r="R134" s="223">
        <v>45021</v>
      </c>
      <c r="S134" s="223" t="s">
        <v>86</v>
      </c>
      <c r="T134" s="223"/>
      <c r="U134" s="223"/>
      <c r="V134" s="223"/>
      <c r="W134" s="223"/>
      <c r="X134" s="4" t="str">
        <f>TEXT(Noshow11[[#This Row],[FECHA]],"DDDD")</f>
        <v>miércoles</v>
      </c>
      <c r="Z134"/>
      <c r="AB134">
        <f>VLOOKUP(Noshow11[[#This Row],[FOLIO]],Tabla2[[FOLIO]:[SEGUIMIENTO REALIZADO]],17,0)</f>
        <v>0</v>
      </c>
      <c r="AC134" s="4">
        <f>VLOOKUP(Noshow11[[#This Row],[FOLIO]],Tabla2[[FOLIO]:[FECHA SEGUIMIENTO]],18,0)</f>
        <v>0</v>
      </c>
      <c r="AD134" s="13">
        <f>VLOOKUP(Noshow11[[#This Row],[FOLIO]],Tabla2[[FOLIO]:[COMENTARIO LIBRE]],21,0)</f>
        <v>0</v>
      </c>
      <c r="AE134" s="4">
        <f>VLOOKUP(Noshow11[[#This Row],[FOLIO]],Tabla2[[FOLIO]:[DIAS TRANSCURRIDOS]],23,0)</f>
        <v>45021</v>
      </c>
    </row>
    <row r="135" spans="1:31">
      <c r="A135" s="223">
        <v>45021</v>
      </c>
      <c r="B135" s="224">
        <v>0.39583333333333331</v>
      </c>
      <c r="C135" s="222">
        <v>113366</v>
      </c>
      <c r="D135" s="222" t="s">
        <v>104</v>
      </c>
      <c r="E135" s="225" t="s">
        <v>559</v>
      </c>
      <c r="F135" s="222" t="s">
        <v>560</v>
      </c>
      <c r="G135" s="226" t="s">
        <v>80</v>
      </c>
      <c r="H135" s="222" t="s">
        <v>561</v>
      </c>
      <c r="I135" s="222" t="s">
        <v>82</v>
      </c>
      <c r="J135" s="222" t="s">
        <v>152</v>
      </c>
      <c r="K135" s="222" t="s">
        <v>98</v>
      </c>
      <c r="L135" s="222" t="s">
        <v>562</v>
      </c>
      <c r="M135" s="223">
        <v>45021</v>
      </c>
      <c r="N135" s="227">
        <v>0.39415509259259257</v>
      </c>
      <c r="O135" s="222"/>
      <c r="P135" s="228">
        <v>2020</v>
      </c>
      <c r="Q135" s="223">
        <v>40059</v>
      </c>
      <c r="R135" s="223">
        <v>45021</v>
      </c>
      <c r="S135" s="223" t="s">
        <v>86</v>
      </c>
      <c r="T135" s="223"/>
      <c r="U135" s="223"/>
      <c r="V135" s="223"/>
      <c r="W135" s="223"/>
      <c r="X135" s="4" t="str">
        <f>TEXT(Noshow11[[#This Row],[FECHA]],"DDDD")</f>
        <v>miércoles</v>
      </c>
      <c r="Z135"/>
      <c r="AB135">
        <f>VLOOKUP(Noshow11[[#This Row],[FOLIO]],Tabla2[[FOLIO]:[SEGUIMIENTO REALIZADO]],17,0)</f>
        <v>0</v>
      </c>
      <c r="AC135" s="4">
        <f>VLOOKUP(Noshow11[[#This Row],[FOLIO]],Tabla2[[FOLIO]:[FECHA SEGUIMIENTO]],18,0)</f>
        <v>0</v>
      </c>
      <c r="AD135" s="13">
        <f>VLOOKUP(Noshow11[[#This Row],[FOLIO]],Tabla2[[FOLIO]:[COMENTARIO LIBRE]],21,0)</f>
        <v>0</v>
      </c>
      <c r="AE135" s="4">
        <f>VLOOKUP(Noshow11[[#This Row],[FOLIO]],Tabla2[[FOLIO]:[DIAS TRANSCURRIDOS]],23,0)</f>
        <v>45021</v>
      </c>
    </row>
    <row r="136" spans="1:31">
      <c r="A136" s="223">
        <v>45021</v>
      </c>
      <c r="B136" s="224">
        <v>0.39583333333333331</v>
      </c>
      <c r="C136" s="222">
        <v>113392</v>
      </c>
      <c r="D136" s="222" t="s">
        <v>77</v>
      </c>
      <c r="E136" s="225" t="s">
        <v>563</v>
      </c>
      <c r="F136" s="222" t="s">
        <v>564</v>
      </c>
      <c r="G136" s="226" t="s">
        <v>80</v>
      </c>
      <c r="H136" s="222" t="s">
        <v>117</v>
      </c>
      <c r="I136" s="222" t="s">
        <v>82</v>
      </c>
      <c r="J136" s="222" t="s">
        <v>193</v>
      </c>
      <c r="K136" s="222" t="s">
        <v>84</v>
      </c>
      <c r="L136" s="222" t="s">
        <v>565</v>
      </c>
      <c r="M136" s="223">
        <v>45021</v>
      </c>
      <c r="N136" s="227">
        <v>0.38537037037037036</v>
      </c>
      <c r="O136" s="222"/>
      <c r="P136" s="228">
        <v>2021</v>
      </c>
      <c r="Q136" s="223">
        <v>46800</v>
      </c>
      <c r="R136" s="223">
        <v>45021</v>
      </c>
      <c r="S136" s="223" t="s">
        <v>86</v>
      </c>
      <c r="T136" s="223"/>
      <c r="U136" s="223"/>
      <c r="V136" s="223"/>
      <c r="W136" s="223" t="s">
        <v>100</v>
      </c>
      <c r="X136" s="4" t="str">
        <f>TEXT(Noshow11[[#This Row],[FECHA]],"DDDD")</f>
        <v>miércoles</v>
      </c>
      <c r="Z136"/>
      <c r="AB136">
        <f>VLOOKUP(Noshow11[[#This Row],[FOLIO]],Tabla2[[FOLIO]:[SEGUIMIENTO REALIZADO]],17,0)</f>
        <v>0</v>
      </c>
      <c r="AC136" s="4">
        <f>VLOOKUP(Noshow11[[#This Row],[FOLIO]],Tabla2[[FOLIO]:[FECHA SEGUIMIENTO]],18,0)</f>
        <v>0</v>
      </c>
      <c r="AD136" s="13">
        <f>VLOOKUP(Noshow11[[#This Row],[FOLIO]],Tabla2[[FOLIO]:[COMENTARIO LIBRE]],21,0)</f>
        <v>0</v>
      </c>
      <c r="AE136" s="4">
        <f>VLOOKUP(Noshow11[[#This Row],[FOLIO]],Tabla2[[FOLIO]:[DIAS TRANSCURRIDOS]],23,0)</f>
        <v>45021</v>
      </c>
    </row>
    <row r="137" spans="1:31">
      <c r="A137" s="223">
        <v>45021</v>
      </c>
      <c r="B137" s="224">
        <v>0.40625</v>
      </c>
      <c r="C137" s="222">
        <v>113189</v>
      </c>
      <c r="D137" s="222" t="s">
        <v>104</v>
      </c>
      <c r="E137" s="225" t="s">
        <v>566</v>
      </c>
      <c r="F137" s="222" t="s">
        <v>567</v>
      </c>
      <c r="G137" s="226" t="s">
        <v>90</v>
      </c>
      <c r="H137" s="222" t="s">
        <v>568</v>
      </c>
      <c r="I137" s="222" t="s">
        <v>82</v>
      </c>
      <c r="J137" s="222" t="s">
        <v>193</v>
      </c>
      <c r="K137" s="222" t="s">
        <v>84</v>
      </c>
      <c r="L137" s="222"/>
      <c r="M137" s="223"/>
      <c r="N137" s="227"/>
      <c r="O137" s="222">
        <v>113441</v>
      </c>
      <c r="P137" s="228">
        <v>2021</v>
      </c>
      <c r="Q137" s="223">
        <v>53896</v>
      </c>
      <c r="R137" s="223">
        <v>44909</v>
      </c>
      <c r="S137" s="223" t="s">
        <v>86</v>
      </c>
      <c r="T137" s="223"/>
      <c r="U137" s="223"/>
      <c r="V137" s="223"/>
      <c r="W137" s="223"/>
      <c r="X137" s="4" t="str">
        <f>TEXT(Noshow11[[#This Row],[FECHA]],"DDDD")</f>
        <v>miércoles</v>
      </c>
      <c r="Z137"/>
      <c r="AB137" t="e">
        <f>VLOOKUP(Noshow11[[#This Row],[FOLIO]],Tabla2[[FOLIO]:[SEGUIMIENTO REALIZADO]],17,0)</f>
        <v>#N/A</v>
      </c>
      <c r="AC137" s="4" t="e">
        <f>VLOOKUP(Noshow11[[#This Row],[FOLIO]],Tabla2[[FOLIO]:[FECHA SEGUIMIENTO]],18,0)</f>
        <v>#N/A</v>
      </c>
      <c r="AD137" s="13" t="e">
        <f>VLOOKUP(Noshow11[[#This Row],[FOLIO]],Tabla2[[FOLIO]:[COMENTARIO LIBRE]],21,0)</f>
        <v>#N/A</v>
      </c>
      <c r="AE137" s="4" t="e">
        <f>VLOOKUP(Noshow11[[#This Row],[FOLIO]],Tabla2[[FOLIO]:[DIAS TRANSCURRIDOS]],23,0)</f>
        <v>#N/A</v>
      </c>
    </row>
    <row r="138" spans="1:31">
      <c r="A138" s="223">
        <v>45021</v>
      </c>
      <c r="B138" s="224">
        <v>0.41666666666666669</v>
      </c>
      <c r="C138" s="222">
        <v>113127</v>
      </c>
      <c r="D138" s="222" t="s">
        <v>87</v>
      </c>
      <c r="E138" s="225" t="s">
        <v>569</v>
      </c>
      <c r="F138" s="222" t="s">
        <v>570</v>
      </c>
      <c r="G138" s="226" t="s">
        <v>80</v>
      </c>
      <c r="H138" s="222" t="s">
        <v>571</v>
      </c>
      <c r="I138" s="222" t="s">
        <v>82</v>
      </c>
      <c r="J138" s="222" t="s">
        <v>482</v>
      </c>
      <c r="K138" s="222" t="s">
        <v>84</v>
      </c>
      <c r="L138" s="222" t="s">
        <v>572</v>
      </c>
      <c r="M138" s="223">
        <v>45020</v>
      </c>
      <c r="N138" s="227">
        <v>0.76695601851851858</v>
      </c>
      <c r="O138" s="222"/>
      <c r="P138" s="228">
        <v>2021</v>
      </c>
      <c r="Q138" s="223">
        <v>13424</v>
      </c>
      <c r="R138" s="223">
        <v>45020</v>
      </c>
      <c r="S138" s="223" t="s">
        <v>86</v>
      </c>
      <c r="T138" s="223"/>
      <c r="U138" s="223" t="s">
        <v>184</v>
      </c>
      <c r="V138" s="223" t="s">
        <v>279</v>
      </c>
      <c r="W138" s="223" t="s">
        <v>184</v>
      </c>
      <c r="X138" s="4" t="str">
        <f>TEXT(Noshow11[[#This Row],[FECHA]],"DDDD")</f>
        <v>miércoles</v>
      </c>
      <c r="Z138"/>
      <c r="AB138">
        <f>VLOOKUP(Noshow11[[#This Row],[FOLIO]],Tabla2[[FOLIO]:[SEGUIMIENTO REALIZADO]],17,0)</f>
        <v>0</v>
      </c>
      <c r="AC138" s="4">
        <f>VLOOKUP(Noshow11[[#This Row],[FOLIO]],Tabla2[[FOLIO]:[FECHA SEGUIMIENTO]],18,0)</f>
        <v>0</v>
      </c>
      <c r="AD138" s="13">
        <f>VLOOKUP(Noshow11[[#This Row],[FOLIO]],Tabla2[[FOLIO]:[COMENTARIO LIBRE]],21,0)</f>
        <v>0</v>
      </c>
      <c r="AE138" s="4">
        <f>VLOOKUP(Noshow11[[#This Row],[FOLIO]],Tabla2[[FOLIO]:[DIAS TRANSCURRIDOS]],23,0)</f>
        <v>45021</v>
      </c>
    </row>
    <row r="139" spans="1:31">
      <c r="A139" s="223">
        <v>45021</v>
      </c>
      <c r="B139" s="224">
        <v>0.41666666666666669</v>
      </c>
      <c r="C139" s="222">
        <v>113269</v>
      </c>
      <c r="D139" s="222" t="s">
        <v>126</v>
      </c>
      <c r="E139" s="225" t="s">
        <v>573</v>
      </c>
      <c r="F139" s="222" t="s">
        <v>574</v>
      </c>
      <c r="G139" s="226" t="s">
        <v>116</v>
      </c>
      <c r="H139" s="222" t="s">
        <v>575</v>
      </c>
      <c r="I139" s="222" t="s">
        <v>82</v>
      </c>
      <c r="J139" s="222" t="s">
        <v>170</v>
      </c>
      <c r="K139" s="222" t="s">
        <v>98</v>
      </c>
      <c r="L139" s="222" t="s">
        <v>576</v>
      </c>
      <c r="M139" s="223">
        <v>45021</v>
      </c>
      <c r="N139" s="227">
        <v>0.43159722222222219</v>
      </c>
      <c r="O139" s="222"/>
      <c r="P139" s="228">
        <v>2016</v>
      </c>
      <c r="Q139" s="223">
        <v>115253</v>
      </c>
      <c r="R139" s="223">
        <v>45021</v>
      </c>
      <c r="S139" s="223" t="s">
        <v>86</v>
      </c>
      <c r="T139" s="223"/>
      <c r="U139" s="223"/>
      <c r="V139" s="223"/>
      <c r="W139" s="223" t="s">
        <v>100</v>
      </c>
      <c r="X139" s="4" t="str">
        <f>TEXT(Noshow11[[#This Row],[FECHA]],"DDDD")</f>
        <v>miércoles</v>
      </c>
      <c r="Z139"/>
      <c r="AB139">
        <f>VLOOKUP(Noshow11[[#This Row],[FOLIO]],Tabla2[[FOLIO]:[SEGUIMIENTO REALIZADO]],17,0)</f>
        <v>0</v>
      </c>
      <c r="AC139" s="4">
        <f>VLOOKUP(Noshow11[[#This Row],[FOLIO]],Tabla2[[FOLIO]:[FECHA SEGUIMIENTO]],18,0)</f>
        <v>0</v>
      </c>
      <c r="AD139" s="13">
        <f>VLOOKUP(Noshow11[[#This Row],[FOLIO]],Tabla2[[FOLIO]:[COMENTARIO LIBRE]],21,0)</f>
        <v>0</v>
      </c>
      <c r="AE139" s="4">
        <f>VLOOKUP(Noshow11[[#This Row],[FOLIO]],Tabla2[[FOLIO]:[DIAS TRANSCURRIDOS]],23,0)</f>
        <v>45021</v>
      </c>
    </row>
    <row r="140" spans="1:31">
      <c r="A140" s="223">
        <v>45021</v>
      </c>
      <c r="B140" s="224">
        <v>0.41666666666666669</v>
      </c>
      <c r="C140" s="222">
        <v>113420</v>
      </c>
      <c r="D140" s="222" t="s">
        <v>87</v>
      </c>
      <c r="E140" s="225" t="s">
        <v>577</v>
      </c>
      <c r="F140" s="222" t="s">
        <v>578</v>
      </c>
      <c r="G140" s="226" t="s">
        <v>80</v>
      </c>
      <c r="H140" s="222" t="s">
        <v>579</v>
      </c>
      <c r="I140" s="222" t="s">
        <v>580</v>
      </c>
      <c r="J140" s="222" t="s">
        <v>193</v>
      </c>
      <c r="K140" s="222" t="s">
        <v>93</v>
      </c>
      <c r="L140" s="222" t="s">
        <v>581</v>
      </c>
      <c r="M140" s="223">
        <v>45021</v>
      </c>
      <c r="N140" s="227">
        <v>0.41218749999999998</v>
      </c>
      <c r="O140" s="222"/>
      <c r="P140" s="228">
        <v>2022</v>
      </c>
      <c r="Q140" s="223">
        <v>39556</v>
      </c>
      <c r="R140" s="223">
        <v>45021</v>
      </c>
      <c r="S140" s="223" t="s">
        <v>86</v>
      </c>
      <c r="T140" s="223"/>
      <c r="U140" s="223"/>
      <c r="V140" s="223"/>
      <c r="W140" s="223" t="s">
        <v>100</v>
      </c>
      <c r="X140" s="4" t="str">
        <f>TEXT(Noshow11[[#This Row],[FECHA]],"DDDD")</f>
        <v>miércoles</v>
      </c>
      <c r="Z140"/>
      <c r="AB140">
        <f>VLOOKUP(Noshow11[[#This Row],[FOLIO]],Tabla2[[FOLIO]:[SEGUIMIENTO REALIZADO]],17,0)</f>
        <v>0</v>
      </c>
      <c r="AC140" s="4">
        <f>VLOOKUP(Noshow11[[#This Row],[FOLIO]],Tabla2[[FOLIO]:[FECHA SEGUIMIENTO]],18,0)</f>
        <v>0</v>
      </c>
      <c r="AD140" s="13">
        <f>VLOOKUP(Noshow11[[#This Row],[FOLIO]],Tabla2[[FOLIO]:[COMENTARIO LIBRE]],21,0)</f>
        <v>0</v>
      </c>
      <c r="AE140" s="4">
        <f>VLOOKUP(Noshow11[[#This Row],[FOLIO]],Tabla2[[FOLIO]:[DIAS TRANSCURRIDOS]],23,0)</f>
        <v>45021</v>
      </c>
    </row>
    <row r="141" spans="1:31">
      <c r="A141" s="223">
        <v>45021</v>
      </c>
      <c r="B141" s="224">
        <v>0.42708333333333331</v>
      </c>
      <c r="C141" s="222">
        <v>113404</v>
      </c>
      <c r="D141" s="222" t="s">
        <v>104</v>
      </c>
      <c r="E141" s="225" t="s">
        <v>582</v>
      </c>
      <c r="F141" s="222" t="s">
        <v>583</v>
      </c>
      <c r="G141" s="226" t="s">
        <v>116</v>
      </c>
      <c r="H141" s="222" t="s">
        <v>584</v>
      </c>
      <c r="I141" s="222" t="s">
        <v>82</v>
      </c>
      <c r="J141" s="222" t="s">
        <v>230</v>
      </c>
      <c r="K141" s="222" t="s">
        <v>84</v>
      </c>
      <c r="L141" s="222" t="s">
        <v>585</v>
      </c>
      <c r="M141" s="223">
        <v>45021</v>
      </c>
      <c r="N141" s="227">
        <v>0.44055555555555559</v>
      </c>
      <c r="O141" s="222"/>
      <c r="P141" s="228" t="s">
        <v>586</v>
      </c>
      <c r="Q141" s="223">
        <v>146848</v>
      </c>
      <c r="R141" s="223">
        <v>45021</v>
      </c>
      <c r="S141" s="223" t="s">
        <v>86</v>
      </c>
      <c r="T141" s="223"/>
      <c r="U141" s="223"/>
      <c r="V141" s="223"/>
      <c r="W141" s="223"/>
      <c r="X141" s="4" t="str">
        <f>TEXT(Noshow11[[#This Row],[FECHA]],"DDDD")</f>
        <v>miércoles</v>
      </c>
      <c r="Z141"/>
      <c r="AB141">
        <f>VLOOKUP(Noshow11[[#This Row],[FOLIO]],Tabla2[[FOLIO]:[SEGUIMIENTO REALIZADO]],17,0)</f>
        <v>0</v>
      </c>
      <c r="AC141" s="4">
        <f>VLOOKUP(Noshow11[[#This Row],[FOLIO]],Tabla2[[FOLIO]:[FECHA SEGUIMIENTO]],18,0)</f>
        <v>0</v>
      </c>
      <c r="AD141" s="13">
        <f>VLOOKUP(Noshow11[[#This Row],[FOLIO]],Tabla2[[FOLIO]:[COMENTARIO LIBRE]],21,0)</f>
        <v>0</v>
      </c>
      <c r="AE141" s="4">
        <f>VLOOKUP(Noshow11[[#This Row],[FOLIO]],Tabla2[[FOLIO]:[DIAS TRANSCURRIDOS]],23,0)</f>
        <v>45021</v>
      </c>
    </row>
    <row r="142" spans="1:31">
      <c r="A142" s="223">
        <v>45021</v>
      </c>
      <c r="B142" s="224">
        <v>0.4375</v>
      </c>
      <c r="C142" s="222">
        <v>113221</v>
      </c>
      <c r="D142" s="222" t="s">
        <v>126</v>
      </c>
      <c r="E142" s="225" t="s">
        <v>587</v>
      </c>
      <c r="F142" s="222" t="s">
        <v>143</v>
      </c>
      <c r="G142" s="226" t="s">
        <v>80</v>
      </c>
      <c r="H142" s="222" t="s">
        <v>588</v>
      </c>
      <c r="I142" s="222" t="s">
        <v>82</v>
      </c>
      <c r="J142" s="222" t="s">
        <v>160</v>
      </c>
      <c r="K142" s="222" t="s">
        <v>84</v>
      </c>
      <c r="L142" s="222" t="s">
        <v>589</v>
      </c>
      <c r="M142" s="223">
        <v>45020</v>
      </c>
      <c r="N142" s="227">
        <v>0.77054398148148151</v>
      </c>
      <c r="O142" s="222"/>
      <c r="P142" s="228" t="s">
        <v>590</v>
      </c>
      <c r="Q142" s="223">
        <v>2861</v>
      </c>
      <c r="R142" s="223">
        <v>45020</v>
      </c>
      <c r="S142" s="223" t="s">
        <v>86</v>
      </c>
      <c r="T142" s="223"/>
      <c r="U142" s="223" t="s">
        <v>184</v>
      </c>
      <c r="V142" s="223" t="s">
        <v>279</v>
      </c>
      <c r="W142" s="223" t="s">
        <v>184</v>
      </c>
      <c r="X142" s="4" t="str">
        <f>TEXT(Noshow11[[#This Row],[FECHA]],"DDDD")</f>
        <v>miércoles</v>
      </c>
      <c r="Z142"/>
      <c r="AB142">
        <f>VLOOKUP(Noshow11[[#This Row],[FOLIO]],Tabla2[[FOLIO]:[SEGUIMIENTO REALIZADO]],17,0)</f>
        <v>0</v>
      </c>
      <c r="AC142" s="4">
        <f>VLOOKUP(Noshow11[[#This Row],[FOLIO]],Tabla2[[FOLIO]:[FECHA SEGUIMIENTO]],18,0)</f>
        <v>0</v>
      </c>
      <c r="AD142" s="13">
        <f>VLOOKUP(Noshow11[[#This Row],[FOLIO]],Tabla2[[FOLIO]:[COMENTARIO LIBRE]],21,0)</f>
        <v>0</v>
      </c>
      <c r="AE142" s="4">
        <f>VLOOKUP(Noshow11[[#This Row],[FOLIO]],Tabla2[[FOLIO]:[DIAS TRANSCURRIDOS]],23,0)</f>
        <v>45021</v>
      </c>
    </row>
    <row r="143" spans="1:31">
      <c r="A143" s="223">
        <v>45021</v>
      </c>
      <c r="B143" s="224">
        <v>0.4375</v>
      </c>
      <c r="C143" s="222">
        <v>113385</v>
      </c>
      <c r="D143" s="222" t="s">
        <v>104</v>
      </c>
      <c r="E143" s="225" t="s">
        <v>422</v>
      </c>
      <c r="F143" s="222" t="s">
        <v>423</v>
      </c>
      <c r="G143" s="226" t="s">
        <v>80</v>
      </c>
      <c r="H143" s="222" t="s">
        <v>424</v>
      </c>
      <c r="I143" s="222" t="s">
        <v>82</v>
      </c>
      <c r="J143" s="222" t="s">
        <v>193</v>
      </c>
      <c r="K143" s="222" t="s">
        <v>98</v>
      </c>
      <c r="L143" s="222" t="s">
        <v>591</v>
      </c>
      <c r="M143" s="223">
        <v>45021</v>
      </c>
      <c r="N143" s="227">
        <v>0.44083333333333335</v>
      </c>
      <c r="O143" s="222"/>
      <c r="P143" s="228" t="s">
        <v>592</v>
      </c>
      <c r="Q143" s="223">
        <v>55205</v>
      </c>
      <c r="R143" s="223">
        <v>45021</v>
      </c>
      <c r="S143" s="223" t="s">
        <v>86</v>
      </c>
      <c r="T143" s="223"/>
      <c r="U143" s="223"/>
      <c r="V143" s="223"/>
      <c r="W143" s="223" t="s">
        <v>100</v>
      </c>
      <c r="X143" s="4" t="str">
        <f>TEXT(Noshow11[[#This Row],[FECHA]],"DDDD")</f>
        <v>miércoles</v>
      </c>
      <c r="Z143"/>
      <c r="AB143">
        <f>VLOOKUP(Noshow11[[#This Row],[FOLIO]],Tabla2[[FOLIO]:[SEGUIMIENTO REALIZADO]],17,0)</f>
        <v>0</v>
      </c>
      <c r="AC143" s="4">
        <f>VLOOKUP(Noshow11[[#This Row],[FOLIO]],Tabla2[[FOLIO]:[FECHA SEGUIMIENTO]],18,0)</f>
        <v>0</v>
      </c>
      <c r="AD143" s="13">
        <f>VLOOKUP(Noshow11[[#This Row],[FOLIO]],Tabla2[[FOLIO]:[COMENTARIO LIBRE]],21,0)</f>
        <v>0</v>
      </c>
      <c r="AE143" s="4">
        <f>VLOOKUP(Noshow11[[#This Row],[FOLIO]],Tabla2[[FOLIO]:[DIAS TRANSCURRIDOS]],23,0)</f>
        <v>45021</v>
      </c>
    </row>
    <row r="144" spans="1:31">
      <c r="A144" s="223">
        <v>45021</v>
      </c>
      <c r="B144" s="224">
        <v>0.4375</v>
      </c>
      <c r="C144" s="222">
        <v>113391</v>
      </c>
      <c r="D144" s="222" t="s">
        <v>126</v>
      </c>
      <c r="E144" s="225" t="s">
        <v>593</v>
      </c>
      <c r="F144" s="222" t="s">
        <v>594</v>
      </c>
      <c r="G144" s="226" t="s">
        <v>129</v>
      </c>
      <c r="H144" s="222" t="s">
        <v>595</v>
      </c>
      <c r="I144" s="222" t="s">
        <v>82</v>
      </c>
      <c r="J144" s="222" t="s">
        <v>165</v>
      </c>
      <c r="K144" s="222" t="s">
        <v>93</v>
      </c>
      <c r="L144" s="222"/>
      <c r="M144" s="223"/>
      <c r="N144" s="227"/>
      <c r="O144" s="222"/>
      <c r="P144" s="228" t="s">
        <v>590</v>
      </c>
      <c r="Q144" s="223">
        <v>8777</v>
      </c>
      <c r="R144" s="223">
        <v>44978</v>
      </c>
      <c r="S144" s="223" t="s">
        <v>86</v>
      </c>
      <c r="T144" s="223"/>
      <c r="U144" s="223"/>
      <c r="V144" s="223"/>
      <c r="W144" s="223"/>
      <c r="X144" s="4" t="str">
        <f>TEXT(Noshow11[[#This Row],[FECHA]],"DDDD")</f>
        <v>miércoles</v>
      </c>
      <c r="Z144"/>
      <c r="AB144">
        <f>VLOOKUP(Noshow11[[#This Row],[FOLIO]],Tabla2[[FOLIO]:[SEGUIMIENTO REALIZADO]],17,0)</f>
        <v>0</v>
      </c>
      <c r="AC144" s="4">
        <f>VLOOKUP(Noshow11[[#This Row],[FOLIO]],Tabla2[[FOLIO]:[FECHA SEGUIMIENTO]],18,0)</f>
        <v>0</v>
      </c>
      <c r="AD144" s="13">
        <f>VLOOKUP(Noshow11[[#This Row],[FOLIO]],Tabla2[[FOLIO]:[COMENTARIO LIBRE]],21,0)</f>
        <v>0</v>
      </c>
      <c r="AE144" s="4">
        <f>VLOOKUP(Noshow11[[#This Row],[FOLIO]],Tabla2[[FOLIO]:[DIAS TRANSCURRIDOS]],23,0)</f>
        <v>45021</v>
      </c>
    </row>
    <row r="145" spans="1:31">
      <c r="A145" s="223">
        <v>45021</v>
      </c>
      <c r="B145" s="224">
        <v>0.44791666666666669</v>
      </c>
      <c r="C145" s="222">
        <v>113291</v>
      </c>
      <c r="D145" s="222" t="s">
        <v>87</v>
      </c>
      <c r="E145" s="225" t="s">
        <v>596</v>
      </c>
      <c r="F145" s="222" t="s">
        <v>143</v>
      </c>
      <c r="G145" s="226" t="s">
        <v>80</v>
      </c>
      <c r="H145" s="222" t="s">
        <v>597</v>
      </c>
      <c r="I145" s="222" t="s">
        <v>82</v>
      </c>
      <c r="J145" s="222" t="s">
        <v>83</v>
      </c>
      <c r="K145" s="222" t="s">
        <v>84</v>
      </c>
      <c r="L145" s="222" t="s">
        <v>598</v>
      </c>
      <c r="M145" s="223">
        <v>45020</v>
      </c>
      <c r="N145" s="227">
        <v>0.7737384259259259</v>
      </c>
      <c r="O145" s="222"/>
      <c r="P145" s="228" t="s">
        <v>548</v>
      </c>
      <c r="Q145" s="223" t="s">
        <v>549</v>
      </c>
      <c r="R145" s="223">
        <v>45020</v>
      </c>
      <c r="S145" s="223" t="s">
        <v>86</v>
      </c>
      <c r="T145" s="223"/>
      <c r="U145" s="223" t="s">
        <v>279</v>
      </c>
      <c r="V145" s="223"/>
      <c r="W145" s="223"/>
      <c r="X145" s="4" t="str">
        <f>TEXT(Noshow11[[#This Row],[FECHA]],"DDDD")</f>
        <v>miércoles</v>
      </c>
      <c r="Z145"/>
      <c r="AB145">
        <f>VLOOKUP(Noshow11[[#This Row],[FOLIO]],Tabla2[[FOLIO]:[SEGUIMIENTO REALIZADO]],17,0)</f>
        <v>0</v>
      </c>
      <c r="AC145" s="4">
        <f>VLOOKUP(Noshow11[[#This Row],[FOLIO]],Tabla2[[FOLIO]:[FECHA SEGUIMIENTO]],18,0)</f>
        <v>0</v>
      </c>
      <c r="AD145" s="13">
        <f>VLOOKUP(Noshow11[[#This Row],[FOLIO]],Tabla2[[FOLIO]:[COMENTARIO LIBRE]],21,0)</f>
        <v>0</v>
      </c>
      <c r="AE145" s="4">
        <f>VLOOKUP(Noshow11[[#This Row],[FOLIO]],Tabla2[[FOLIO]:[DIAS TRANSCURRIDOS]],23,0)</f>
        <v>45021</v>
      </c>
    </row>
    <row r="146" spans="1:31">
      <c r="A146" s="223">
        <v>45021</v>
      </c>
      <c r="B146" s="224">
        <v>0.45833333333333331</v>
      </c>
      <c r="C146" s="222">
        <v>112596</v>
      </c>
      <c r="D146" s="222" t="s">
        <v>126</v>
      </c>
      <c r="E146" s="225" t="s">
        <v>599</v>
      </c>
      <c r="F146" s="222" t="s">
        <v>143</v>
      </c>
      <c r="G146" s="226" t="s">
        <v>80</v>
      </c>
      <c r="H146" s="222" t="s">
        <v>600</v>
      </c>
      <c r="I146" s="222" t="s">
        <v>82</v>
      </c>
      <c r="J146" s="222" t="s">
        <v>160</v>
      </c>
      <c r="K146" s="222" t="s">
        <v>98</v>
      </c>
      <c r="L146" s="222" t="s">
        <v>601</v>
      </c>
      <c r="M146" s="223">
        <v>45021</v>
      </c>
      <c r="N146" s="227">
        <v>0.44981481481481483</v>
      </c>
      <c r="O146" s="222"/>
      <c r="P146" s="228" t="s">
        <v>590</v>
      </c>
      <c r="Q146" s="223">
        <v>2675</v>
      </c>
      <c r="R146" s="223">
        <v>45021</v>
      </c>
      <c r="S146" s="223" t="s">
        <v>86</v>
      </c>
      <c r="T146" s="223"/>
      <c r="U146" s="223"/>
      <c r="V146" s="223"/>
      <c r="W146" s="223"/>
      <c r="X146" s="4" t="str">
        <f>TEXT(Noshow11[[#This Row],[FECHA]],"DDDD")</f>
        <v>miércoles</v>
      </c>
      <c r="Z146"/>
      <c r="AB146">
        <f>VLOOKUP(Noshow11[[#This Row],[FOLIO]],Tabla2[[FOLIO]:[SEGUIMIENTO REALIZADO]],17,0)</f>
        <v>0</v>
      </c>
      <c r="AC146" s="4">
        <f>VLOOKUP(Noshow11[[#This Row],[FOLIO]],Tabla2[[FOLIO]:[FECHA SEGUIMIENTO]],18,0)</f>
        <v>0</v>
      </c>
      <c r="AD146" s="13">
        <f>VLOOKUP(Noshow11[[#This Row],[FOLIO]],Tabla2[[FOLIO]:[COMENTARIO LIBRE]],21,0)</f>
        <v>0</v>
      </c>
      <c r="AE146" s="4">
        <f>VLOOKUP(Noshow11[[#This Row],[FOLIO]],Tabla2[[FOLIO]:[DIAS TRANSCURRIDOS]],23,0)</f>
        <v>45021</v>
      </c>
    </row>
    <row r="147" spans="1:31">
      <c r="A147" s="223">
        <v>45021</v>
      </c>
      <c r="B147" s="224">
        <v>0.45833333333333331</v>
      </c>
      <c r="C147" s="222">
        <v>113117</v>
      </c>
      <c r="D147" s="222" t="s">
        <v>77</v>
      </c>
      <c r="E147" s="225" t="s">
        <v>602</v>
      </c>
      <c r="F147" s="222" t="s">
        <v>143</v>
      </c>
      <c r="G147" s="226" t="s">
        <v>199</v>
      </c>
      <c r="H147" s="222" t="s">
        <v>603</v>
      </c>
      <c r="I147" s="222" t="s">
        <v>82</v>
      </c>
      <c r="J147" s="222" t="s">
        <v>170</v>
      </c>
      <c r="K147" s="222" t="s">
        <v>93</v>
      </c>
      <c r="L147" s="222"/>
      <c r="M147" s="223"/>
      <c r="N147" s="227"/>
      <c r="O147" s="222"/>
      <c r="P147" s="228" t="s">
        <v>548</v>
      </c>
      <c r="Q147" s="223" t="s">
        <v>549</v>
      </c>
      <c r="R147" s="223">
        <v>45020</v>
      </c>
      <c r="S147" s="223" t="s">
        <v>86</v>
      </c>
      <c r="T147" s="223"/>
      <c r="U147" s="223"/>
      <c r="V147" s="223"/>
      <c r="W147" s="223"/>
      <c r="X147" s="4" t="str">
        <f>TEXT(Noshow11[[#This Row],[FECHA]],"DDDD")</f>
        <v>miércoles</v>
      </c>
      <c r="Z147"/>
      <c r="AB147" t="e">
        <f>VLOOKUP(Noshow11[[#This Row],[FOLIO]],Tabla2[[FOLIO]:[SEGUIMIENTO REALIZADO]],17,0)</f>
        <v>#N/A</v>
      </c>
      <c r="AC147" s="4" t="e">
        <f>VLOOKUP(Noshow11[[#This Row],[FOLIO]],Tabla2[[FOLIO]:[FECHA SEGUIMIENTO]],18,0)</f>
        <v>#N/A</v>
      </c>
      <c r="AD147" s="13" t="e">
        <f>VLOOKUP(Noshow11[[#This Row],[FOLIO]],Tabla2[[FOLIO]:[COMENTARIO LIBRE]],21,0)</f>
        <v>#N/A</v>
      </c>
      <c r="AE147" s="4" t="e">
        <f>VLOOKUP(Noshow11[[#This Row],[FOLIO]],Tabla2[[FOLIO]:[DIAS TRANSCURRIDOS]],23,0)</f>
        <v>#N/A</v>
      </c>
    </row>
    <row r="148" spans="1:31">
      <c r="A148" s="223">
        <v>45021</v>
      </c>
      <c r="B148" s="224">
        <v>0.45833333333333331</v>
      </c>
      <c r="C148" s="222">
        <v>113128</v>
      </c>
      <c r="D148" s="222" t="s">
        <v>77</v>
      </c>
      <c r="E148" s="225" t="s">
        <v>602</v>
      </c>
      <c r="F148" s="222" t="s">
        <v>143</v>
      </c>
      <c r="G148" s="226" t="s">
        <v>80</v>
      </c>
      <c r="H148" s="222" t="s">
        <v>603</v>
      </c>
      <c r="I148" s="222" t="s">
        <v>82</v>
      </c>
      <c r="J148" s="222" t="s">
        <v>170</v>
      </c>
      <c r="K148" s="222" t="s">
        <v>84</v>
      </c>
      <c r="L148" s="222" t="s">
        <v>604</v>
      </c>
      <c r="M148" s="223">
        <v>45020</v>
      </c>
      <c r="N148" s="227">
        <v>0.77615740740740735</v>
      </c>
      <c r="O148" s="222"/>
      <c r="P148" s="228" t="s">
        <v>548</v>
      </c>
      <c r="Q148" s="223" t="s">
        <v>549</v>
      </c>
      <c r="R148" s="223">
        <v>45020</v>
      </c>
      <c r="S148" s="223" t="s">
        <v>86</v>
      </c>
      <c r="T148" s="223"/>
      <c r="U148" s="223" t="s">
        <v>184</v>
      </c>
      <c r="V148" s="223" t="s">
        <v>279</v>
      </c>
      <c r="W148" s="223" t="s">
        <v>184</v>
      </c>
      <c r="X148" s="4" t="str">
        <f>TEXT(Noshow11[[#This Row],[FECHA]],"DDDD")</f>
        <v>miércoles</v>
      </c>
      <c r="Z148"/>
      <c r="AB148">
        <f>VLOOKUP(Noshow11[[#This Row],[FOLIO]],Tabla2[[FOLIO]:[SEGUIMIENTO REALIZADO]],17,0)</f>
        <v>0</v>
      </c>
      <c r="AC148" s="4">
        <f>VLOOKUP(Noshow11[[#This Row],[FOLIO]],Tabla2[[FOLIO]:[FECHA SEGUIMIENTO]],18,0)</f>
        <v>0</v>
      </c>
      <c r="AD148" s="13">
        <f>VLOOKUP(Noshow11[[#This Row],[FOLIO]],Tabla2[[FOLIO]:[COMENTARIO LIBRE]],21,0)</f>
        <v>0</v>
      </c>
      <c r="AE148" s="4">
        <f>VLOOKUP(Noshow11[[#This Row],[FOLIO]],Tabla2[[FOLIO]:[DIAS TRANSCURRIDOS]],23,0)</f>
        <v>45021</v>
      </c>
    </row>
    <row r="149" spans="1:31">
      <c r="A149" s="223">
        <v>45021</v>
      </c>
      <c r="B149" s="224">
        <v>0.45833333333333331</v>
      </c>
      <c r="C149" s="222">
        <v>113410</v>
      </c>
      <c r="D149" s="222" t="s">
        <v>104</v>
      </c>
      <c r="E149" s="225" t="s">
        <v>605</v>
      </c>
      <c r="F149" s="222" t="s">
        <v>606</v>
      </c>
      <c r="G149" s="226" t="s">
        <v>80</v>
      </c>
      <c r="H149" s="222" t="s">
        <v>607</v>
      </c>
      <c r="I149" s="222" t="s">
        <v>82</v>
      </c>
      <c r="J149" s="222" t="s">
        <v>193</v>
      </c>
      <c r="K149" s="222" t="s">
        <v>93</v>
      </c>
      <c r="L149" s="222" t="s">
        <v>608</v>
      </c>
      <c r="M149" s="223">
        <v>45021</v>
      </c>
      <c r="N149" s="227">
        <v>0.43363425925925925</v>
      </c>
      <c r="O149" s="222"/>
      <c r="P149" s="228" t="s">
        <v>590</v>
      </c>
      <c r="Q149" s="223">
        <v>45294</v>
      </c>
      <c r="R149" s="223">
        <v>45021</v>
      </c>
      <c r="S149" s="223" t="s">
        <v>86</v>
      </c>
      <c r="T149" s="223"/>
      <c r="U149" s="223"/>
      <c r="V149" s="223"/>
      <c r="W149" s="223"/>
      <c r="X149" s="4" t="str">
        <f>TEXT(Noshow11[[#This Row],[FECHA]],"DDDD")</f>
        <v>miércoles</v>
      </c>
      <c r="Z149"/>
      <c r="AB149">
        <f>VLOOKUP(Noshow11[[#This Row],[FOLIO]],Tabla2[[FOLIO]:[SEGUIMIENTO REALIZADO]],17,0)</f>
        <v>0</v>
      </c>
      <c r="AC149" s="4">
        <f>VLOOKUP(Noshow11[[#This Row],[FOLIO]],Tabla2[[FOLIO]:[FECHA SEGUIMIENTO]],18,0)</f>
        <v>0</v>
      </c>
      <c r="AD149" s="13">
        <f>VLOOKUP(Noshow11[[#This Row],[FOLIO]],Tabla2[[FOLIO]:[COMENTARIO LIBRE]],21,0)</f>
        <v>0</v>
      </c>
      <c r="AE149" s="4">
        <f>VLOOKUP(Noshow11[[#This Row],[FOLIO]],Tabla2[[FOLIO]:[DIAS TRANSCURRIDOS]],23,0)</f>
        <v>45021</v>
      </c>
    </row>
    <row r="150" spans="1:31">
      <c r="A150" s="223">
        <v>45021</v>
      </c>
      <c r="B150" s="224">
        <v>0.46875</v>
      </c>
      <c r="C150" s="222">
        <v>113264</v>
      </c>
      <c r="D150" s="222" t="s">
        <v>126</v>
      </c>
      <c r="E150" s="225" t="s">
        <v>609</v>
      </c>
      <c r="F150" s="222" t="s">
        <v>143</v>
      </c>
      <c r="G150" s="226" t="s">
        <v>80</v>
      </c>
      <c r="H150" s="222" t="s">
        <v>610</v>
      </c>
      <c r="I150" s="222" t="s">
        <v>82</v>
      </c>
      <c r="J150" s="222" t="s">
        <v>611</v>
      </c>
      <c r="K150" s="222" t="s">
        <v>84</v>
      </c>
      <c r="L150" s="222" t="s">
        <v>612</v>
      </c>
      <c r="M150" s="223">
        <v>45020</v>
      </c>
      <c r="N150" s="227">
        <v>0.77815972222222218</v>
      </c>
      <c r="O150" s="222"/>
      <c r="P150" s="228" t="s">
        <v>548</v>
      </c>
      <c r="Q150" s="223" t="s">
        <v>549</v>
      </c>
      <c r="R150" s="223">
        <v>45020</v>
      </c>
      <c r="S150" s="223" t="s">
        <v>86</v>
      </c>
      <c r="T150" s="223"/>
      <c r="U150" s="223" t="s">
        <v>184</v>
      </c>
      <c r="V150" s="223" t="s">
        <v>279</v>
      </c>
      <c r="W150" s="223" t="s">
        <v>184</v>
      </c>
      <c r="X150" s="4" t="str">
        <f>TEXT(Noshow11[[#This Row],[FECHA]],"DDDD")</f>
        <v>miércoles</v>
      </c>
      <c r="Z150"/>
      <c r="AB150">
        <f>VLOOKUP(Noshow11[[#This Row],[FOLIO]],Tabla2[[FOLIO]:[SEGUIMIENTO REALIZADO]],17,0)</f>
        <v>0</v>
      </c>
      <c r="AC150" s="4">
        <f>VLOOKUP(Noshow11[[#This Row],[FOLIO]],Tabla2[[FOLIO]:[FECHA SEGUIMIENTO]],18,0)</f>
        <v>0</v>
      </c>
      <c r="AD150" s="13">
        <f>VLOOKUP(Noshow11[[#This Row],[FOLIO]],Tabla2[[FOLIO]:[COMENTARIO LIBRE]],21,0)</f>
        <v>0</v>
      </c>
      <c r="AE150" s="4">
        <f>VLOOKUP(Noshow11[[#This Row],[FOLIO]],Tabla2[[FOLIO]:[DIAS TRANSCURRIDOS]],23,0)</f>
        <v>45021</v>
      </c>
    </row>
    <row r="151" spans="1:31">
      <c r="A151" s="223">
        <v>45021</v>
      </c>
      <c r="B151" s="224">
        <v>0.47916666666666669</v>
      </c>
      <c r="C151" s="222">
        <v>113192</v>
      </c>
      <c r="D151" s="222" t="s">
        <v>87</v>
      </c>
      <c r="E151" s="225" t="s">
        <v>613</v>
      </c>
      <c r="F151" s="222" t="s">
        <v>614</v>
      </c>
      <c r="G151" s="226" t="s">
        <v>80</v>
      </c>
      <c r="H151" s="222" t="s">
        <v>615</v>
      </c>
      <c r="I151" s="222" t="s">
        <v>82</v>
      </c>
      <c r="J151" s="222" t="s">
        <v>97</v>
      </c>
      <c r="K151" s="222" t="s">
        <v>98</v>
      </c>
      <c r="L151" s="222" t="s">
        <v>616</v>
      </c>
      <c r="M151" s="223">
        <v>45020</v>
      </c>
      <c r="N151" s="227">
        <v>0.78133101851851849</v>
      </c>
      <c r="O151" s="222"/>
      <c r="P151" s="228" t="s">
        <v>617</v>
      </c>
      <c r="Q151" s="223">
        <v>60000</v>
      </c>
      <c r="R151" s="223">
        <v>45020</v>
      </c>
      <c r="S151" s="223" t="s">
        <v>86</v>
      </c>
      <c r="T151" s="223"/>
      <c r="U151" s="223" t="s">
        <v>279</v>
      </c>
      <c r="V151" s="223"/>
      <c r="W151" s="223"/>
      <c r="X151" s="4" t="str">
        <f>TEXT(Noshow11[[#This Row],[FECHA]],"DDDD")</f>
        <v>miércoles</v>
      </c>
      <c r="Z151"/>
      <c r="AB151">
        <f>VLOOKUP(Noshow11[[#This Row],[FOLIO]],Tabla2[[FOLIO]:[SEGUIMIENTO REALIZADO]],17,0)</f>
        <v>0</v>
      </c>
      <c r="AC151" s="4">
        <f>VLOOKUP(Noshow11[[#This Row],[FOLIO]],Tabla2[[FOLIO]:[FECHA SEGUIMIENTO]],18,0)</f>
        <v>0</v>
      </c>
      <c r="AD151" s="13">
        <f>VLOOKUP(Noshow11[[#This Row],[FOLIO]],Tabla2[[FOLIO]:[COMENTARIO LIBRE]],21,0)</f>
        <v>0</v>
      </c>
      <c r="AE151" s="4">
        <f>VLOOKUP(Noshow11[[#This Row],[FOLIO]],Tabla2[[FOLIO]:[DIAS TRANSCURRIDOS]],23,0)</f>
        <v>45021</v>
      </c>
    </row>
    <row r="152" spans="1:31">
      <c r="A152" s="223">
        <v>45021</v>
      </c>
      <c r="B152" s="224">
        <v>0.47916666666666669</v>
      </c>
      <c r="C152" s="222">
        <v>113347</v>
      </c>
      <c r="D152" s="222" t="s">
        <v>87</v>
      </c>
      <c r="E152" s="225" t="s">
        <v>618</v>
      </c>
      <c r="F152" s="222" t="s">
        <v>143</v>
      </c>
      <c r="G152" s="226" t="s">
        <v>116</v>
      </c>
      <c r="H152" s="222" t="s">
        <v>619</v>
      </c>
      <c r="I152" s="222" t="s">
        <v>82</v>
      </c>
      <c r="J152" s="222" t="s">
        <v>83</v>
      </c>
      <c r="K152" s="222" t="s">
        <v>84</v>
      </c>
      <c r="L152" s="222" t="s">
        <v>620</v>
      </c>
      <c r="M152" s="223">
        <v>45021</v>
      </c>
      <c r="N152" s="227">
        <v>0.49868055555555557</v>
      </c>
      <c r="O152" s="222"/>
      <c r="P152" s="228" t="s">
        <v>548</v>
      </c>
      <c r="Q152" s="223">
        <v>7408</v>
      </c>
      <c r="R152" s="223">
        <v>45021</v>
      </c>
      <c r="S152" s="223" t="s">
        <v>86</v>
      </c>
      <c r="T152" s="223"/>
      <c r="U152" s="223"/>
      <c r="V152" s="223"/>
      <c r="W152" s="223"/>
      <c r="X152" s="4" t="str">
        <f>TEXT(Noshow11[[#This Row],[FECHA]],"DDDD")</f>
        <v>miércoles</v>
      </c>
      <c r="Z152"/>
      <c r="AB152">
        <f>VLOOKUP(Noshow11[[#This Row],[FOLIO]],Tabla2[[FOLIO]:[SEGUIMIENTO REALIZADO]],17,0)</f>
        <v>0</v>
      </c>
      <c r="AC152" s="4">
        <f>VLOOKUP(Noshow11[[#This Row],[FOLIO]],Tabla2[[FOLIO]:[FECHA SEGUIMIENTO]],18,0)</f>
        <v>0</v>
      </c>
      <c r="AD152" s="13">
        <f>VLOOKUP(Noshow11[[#This Row],[FOLIO]],Tabla2[[FOLIO]:[COMENTARIO LIBRE]],21,0)</f>
        <v>0</v>
      </c>
      <c r="AE152" s="4">
        <f>VLOOKUP(Noshow11[[#This Row],[FOLIO]],Tabla2[[FOLIO]:[DIAS TRANSCURRIDOS]],23,0)</f>
        <v>45021</v>
      </c>
    </row>
    <row r="153" spans="1:31">
      <c r="A153" s="223">
        <v>45021</v>
      </c>
      <c r="B153" s="224">
        <v>0.47916666666666669</v>
      </c>
      <c r="C153" s="222">
        <v>113413</v>
      </c>
      <c r="D153" s="222" t="s">
        <v>87</v>
      </c>
      <c r="E153" s="225" t="s">
        <v>621</v>
      </c>
      <c r="F153" s="222" t="s">
        <v>622</v>
      </c>
      <c r="G153" s="226" t="s">
        <v>80</v>
      </c>
      <c r="H153" s="222" t="s">
        <v>623</v>
      </c>
      <c r="I153" s="222" t="s">
        <v>82</v>
      </c>
      <c r="J153" s="222" t="s">
        <v>165</v>
      </c>
      <c r="K153" s="222" t="s">
        <v>93</v>
      </c>
      <c r="L153" s="222" t="s">
        <v>624</v>
      </c>
      <c r="M153" s="223">
        <v>45021</v>
      </c>
      <c r="N153" s="227">
        <v>0.48771990740740739</v>
      </c>
      <c r="O153" s="222"/>
      <c r="P153" s="228" t="s">
        <v>590</v>
      </c>
      <c r="Q153" s="223">
        <v>18383</v>
      </c>
      <c r="R153" s="223">
        <v>45021</v>
      </c>
      <c r="S153" s="223" t="s">
        <v>86</v>
      </c>
      <c r="T153" s="223"/>
      <c r="U153" s="223"/>
      <c r="V153" s="223"/>
      <c r="W153" s="223"/>
      <c r="X153" s="4" t="str">
        <f>TEXT(Noshow11[[#This Row],[FECHA]],"DDDD")</f>
        <v>miércoles</v>
      </c>
      <c r="Z153"/>
      <c r="AB153">
        <f>VLOOKUP(Noshow11[[#This Row],[FOLIO]],Tabla2[[FOLIO]:[SEGUIMIENTO REALIZADO]],17,0)</f>
        <v>0</v>
      </c>
      <c r="AC153" s="4">
        <f>VLOOKUP(Noshow11[[#This Row],[FOLIO]],Tabla2[[FOLIO]:[FECHA SEGUIMIENTO]],18,0)</f>
        <v>0</v>
      </c>
      <c r="AD153" s="13">
        <f>VLOOKUP(Noshow11[[#This Row],[FOLIO]],Tabla2[[FOLIO]:[COMENTARIO LIBRE]],21,0)</f>
        <v>0</v>
      </c>
      <c r="AE153" s="4">
        <f>VLOOKUP(Noshow11[[#This Row],[FOLIO]],Tabla2[[FOLIO]:[DIAS TRANSCURRIDOS]],23,0)</f>
        <v>45021</v>
      </c>
    </row>
    <row r="154" spans="1:31">
      <c r="A154" s="223">
        <v>45021</v>
      </c>
      <c r="B154" s="224">
        <v>0.48958333333333331</v>
      </c>
      <c r="C154" s="222">
        <v>113408</v>
      </c>
      <c r="D154" s="222" t="s">
        <v>126</v>
      </c>
      <c r="E154" s="225" t="s">
        <v>625</v>
      </c>
      <c r="F154" s="222" t="s">
        <v>143</v>
      </c>
      <c r="G154" s="226" t="s">
        <v>199</v>
      </c>
      <c r="H154" s="222" t="s">
        <v>626</v>
      </c>
      <c r="I154" s="222" t="s">
        <v>82</v>
      </c>
      <c r="J154" s="222" t="s">
        <v>145</v>
      </c>
      <c r="K154" s="222" t="s">
        <v>84</v>
      </c>
      <c r="L154" s="222"/>
      <c r="M154" s="223"/>
      <c r="N154" s="227"/>
      <c r="O154" s="222"/>
      <c r="P154" s="228" t="s">
        <v>627</v>
      </c>
      <c r="Q154" s="223" t="s">
        <v>549</v>
      </c>
      <c r="R154" s="223" t="s">
        <v>308</v>
      </c>
      <c r="S154" s="223" t="s">
        <v>86</v>
      </c>
      <c r="T154" s="223"/>
      <c r="U154" s="223" t="s">
        <v>184</v>
      </c>
      <c r="V154" s="223" t="s">
        <v>279</v>
      </c>
      <c r="W154" s="223" t="s">
        <v>184</v>
      </c>
      <c r="X154" s="4" t="str">
        <f>TEXT(Noshow11[[#This Row],[FECHA]],"DDDD")</f>
        <v>miércoles</v>
      </c>
      <c r="Z154"/>
      <c r="AB154" t="e">
        <f>VLOOKUP(Noshow11[[#This Row],[FOLIO]],Tabla2[[FOLIO]:[SEGUIMIENTO REALIZADO]],17,0)</f>
        <v>#N/A</v>
      </c>
      <c r="AC154" s="4" t="e">
        <f>VLOOKUP(Noshow11[[#This Row],[FOLIO]],Tabla2[[FOLIO]:[FECHA SEGUIMIENTO]],18,0)</f>
        <v>#N/A</v>
      </c>
      <c r="AD154" s="13" t="e">
        <f>VLOOKUP(Noshow11[[#This Row],[FOLIO]],Tabla2[[FOLIO]:[COMENTARIO LIBRE]],21,0)</f>
        <v>#N/A</v>
      </c>
      <c r="AE154" s="4" t="e">
        <f>VLOOKUP(Noshow11[[#This Row],[FOLIO]],Tabla2[[FOLIO]:[DIAS TRANSCURRIDOS]],23,0)</f>
        <v>#N/A</v>
      </c>
    </row>
    <row r="155" spans="1:31">
      <c r="A155" s="223">
        <v>45021</v>
      </c>
      <c r="B155" s="224">
        <v>0.48958333333333331</v>
      </c>
      <c r="C155" s="222">
        <v>113450</v>
      </c>
      <c r="D155" s="222" t="s">
        <v>104</v>
      </c>
      <c r="E155" s="225" t="s">
        <v>628</v>
      </c>
      <c r="F155" s="222" t="s">
        <v>629</v>
      </c>
      <c r="G155" s="226" t="s">
        <v>90</v>
      </c>
      <c r="H155" s="222" t="s">
        <v>630</v>
      </c>
      <c r="I155" s="222" t="s">
        <v>82</v>
      </c>
      <c r="J155" s="222" t="s">
        <v>277</v>
      </c>
      <c r="K155" s="222" t="s">
        <v>84</v>
      </c>
      <c r="L155" s="222"/>
      <c r="M155" s="223"/>
      <c r="N155" s="227"/>
      <c r="O155" s="222">
        <v>113500</v>
      </c>
      <c r="P155" s="228" t="s">
        <v>590</v>
      </c>
      <c r="Q155" s="223">
        <v>15964</v>
      </c>
      <c r="R155" s="223">
        <v>44861</v>
      </c>
      <c r="S155" s="223" t="s">
        <v>86</v>
      </c>
      <c r="T155" s="223"/>
      <c r="U155" s="223"/>
      <c r="V155" s="223"/>
      <c r="W155" s="223" t="s">
        <v>100</v>
      </c>
      <c r="X155" s="4" t="str">
        <f>TEXT(Noshow11[[#This Row],[FECHA]],"DDDD")</f>
        <v>miércoles</v>
      </c>
      <c r="Z155"/>
      <c r="AB155">
        <f>VLOOKUP(Noshow11[[#This Row],[FOLIO]],Tabla2[[FOLIO]:[SEGUIMIENTO REALIZADO]],17,0)</f>
        <v>0</v>
      </c>
      <c r="AC155" s="4">
        <f>VLOOKUP(Noshow11[[#This Row],[FOLIO]],Tabla2[[FOLIO]:[FECHA SEGUIMIENTO]],18,0)</f>
        <v>0</v>
      </c>
      <c r="AD155" s="13">
        <f>VLOOKUP(Noshow11[[#This Row],[FOLIO]],Tabla2[[FOLIO]:[COMENTARIO LIBRE]],21,0)</f>
        <v>0</v>
      </c>
      <c r="AE155" s="4">
        <f>VLOOKUP(Noshow11[[#This Row],[FOLIO]],Tabla2[[FOLIO]:[DIAS TRANSCURRIDOS]],23,0)</f>
        <v>45021</v>
      </c>
    </row>
    <row r="156" spans="1:31">
      <c r="A156" s="223">
        <v>45021</v>
      </c>
      <c r="B156" s="224">
        <v>0.5</v>
      </c>
      <c r="C156" s="222">
        <v>113193</v>
      </c>
      <c r="D156" s="222" t="s">
        <v>87</v>
      </c>
      <c r="E156" s="225" t="s">
        <v>631</v>
      </c>
      <c r="F156" s="222" t="s">
        <v>143</v>
      </c>
      <c r="G156" s="226" t="s">
        <v>80</v>
      </c>
      <c r="H156" s="222" t="s">
        <v>632</v>
      </c>
      <c r="I156" s="222" t="s">
        <v>82</v>
      </c>
      <c r="J156" s="222" t="s">
        <v>97</v>
      </c>
      <c r="K156" s="222" t="s">
        <v>84</v>
      </c>
      <c r="L156" s="222" t="s">
        <v>633</v>
      </c>
      <c r="M156" s="223">
        <v>45020</v>
      </c>
      <c r="N156" s="227">
        <v>0.78413194444444445</v>
      </c>
      <c r="O156" s="222"/>
      <c r="P156" s="228" t="s">
        <v>548</v>
      </c>
      <c r="Q156" s="223" t="s">
        <v>549</v>
      </c>
      <c r="R156" s="223">
        <v>45020</v>
      </c>
      <c r="S156" s="223" t="s">
        <v>86</v>
      </c>
      <c r="T156" s="223"/>
      <c r="U156" s="223" t="s">
        <v>279</v>
      </c>
      <c r="V156" s="223"/>
      <c r="W156" s="223"/>
      <c r="X156" s="4" t="str">
        <f>TEXT(Noshow11[[#This Row],[FECHA]],"DDDD")</f>
        <v>miércoles</v>
      </c>
      <c r="Z156"/>
      <c r="AB156">
        <f>VLOOKUP(Noshow11[[#This Row],[FOLIO]],Tabla2[[FOLIO]:[SEGUIMIENTO REALIZADO]],17,0)</f>
        <v>0</v>
      </c>
      <c r="AC156" s="4">
        <f>VLOOKUP(Noshow11[[#This Row],[FOLIO]],Tabla2[[FOLIO]:[FECHA SEGUIMIENTO]],18,0)</f>
        <v>0</v>
      </c>
      <c r="AD156" s="13">
        <f>VLOOKUP(Noshow11[[#This Row],[FOLIO]],Tabla2[[FOLIO]:[COMENTARIO LIBRE]],21,0)</f>
        <v>0</v>
      </c>
      <c r="AE156" s="4">
        <f>VLOOKUP(Noshow11[[#This Row],[FOLIO]],Tabla2[[FOLIO]:[DIAS TRANSCURRIDOS]],23,0)</f>
        <v>45021</v>
      </c>
    </row>
    <row r="157" spans="1:31">
      <c r="A157" s="223">
        <v>45021</v>
      </c>
      <c r="B157" s="224">
        <v>0.5</v>
      </c>
      <c r="C157" s="222">
        <v>113212</v>
      </c>
      <c r="D157" s="222" t="s">
        <v>77</v>
      </c>
      <c r="E157" s="225" t="s">
        <v>634</v>
      </c>
      <c r="F157" s="222" t="s">
        <v>635</v>
      </c>
      <c r="G157" s="226" t="s">
        <v>90</v>
      </c>
      <c r="H157" s="222" t="s">
        <v>636</v>
      </c>
      <c r="I157" s="222" t="s">
        <v>82</v>
      </c>
      <c r="J157" s="222" t="s">
        <v>92</v>
      </c>
      <c r="K157" s="222" t="s">
        <v>98</v>
      </c>
      <c r="L157" s="222"/>
      <c r="M157" s="223"/>
      <c r="N157" s="227"/>
      <c r="O157" s="222">
        <v>113487</v>
      </c>
      <c r="P157" s="228" t="s">
        <v>637</v>
      </c>
      <c r="Q157" s="223">
        <v>188302</v>
      </c>
      <c r="R157" s="223">
        <v>44807</v>
      </c>
      <c r="S157" s="223" t="s">
        <v>86</v>
      </c>
      <c r="T157" s="223"/>
      <c r="U157" s="223"/>
      <c r="V157" s="223"/>
      <c r="W157" s="223"/>
      <c r="X157" s="4" t="str">
        <f>TEXT(Noshow11[[#This Row],[FECHA]],"DDDD")</f>
        <v>miércoles</v>
      </c>
      <c r="Z157"/>
      <c r="AB157">
        <f>VLOOKUP(Noshow11[[#This Row],[FOLIO]],Tabla2[[FOLIO]:[SEGUIMIENTO REALIZADO]],17,0)</f>
        <v>0</v>
      </c>
      <c r="AC157" s="4">
        <f>VLOOKUP(Noshow11[[#This Row],[FOLIO]],Tabla2[[FOLIO]:[FECHA SEGUIMIENTO]],18,0)</f>
        <v>0</v>
      </c>
      <c r="AD157" s="13">
        <f>VLOOKUP(Noshow11[[#This Row],[FOLIO]],Tabla2[[FOLIO]:[COMENTARIO LIBRE]],21,0)</f>
        <v>0</v>
      </c>
      <c r="AE157" s="4">
        <f>VLOOKUP(Noshow11[[#This Row],[FOLIO]],Tabla2[[FOLIO]:[DIAS TRANSCURRIDOS]],23,0)</f>
        <v>45021</v>
      </c>
    </row>
    <row r="158" spans="1:31">
      <c r="A158" s="223">
        <v>45021</v>
      </c>
      <c r="B158" s="224">
        <v>0.5</v>
      </c>
      <c r="C158" s="222">
        <v>113352</v>
      </c>
      <c r="D158" s="222" t="s">
        <v>126</v>
      </c>
      <c r="E158" s="225" t="s">
        <v>448</v>
      </c>
      <c r="F158" s="222" t="s">
        <v>143</v>
      </c>
      <c r="G158" s="226" t="s">
        <v>90</v>
      </c>
      <c r="H158" s="222" t="s">
        <v>449</v>
      </c>
      <c r="I158" s="222" t="s">
        <v>82</v>
      </c>
      <c r="J158" s="222" t="s">
        <v>160</v>
      </c>
      <c r="K158" s="222" t="s">
        <v>93</v>
      </c>
      <c r="L158" s="222"/>
      <c r="M158" s="223"/>
      <c r="N158" s="227"/>
      <c r="O158" s="222">
        <v>113405</v>
      </c>
      <c r="P158" s="228" t="s">
        <v>548</v>
      </c>
      <c r="Q158" s="223">
        <v>260</v>
      </c>
      <c r="R158" s="223">
        <v>45020</v>
      </c>
      <c r="S158" s="223" t="s">
        <v>86</v>
      </c>
      <c r="T158" s="223"/>
      <c r="U158" s="223"/>
      <c r="V158" s="223"/>
      <c r="W158" s="223"/>
      <c r="X158" s="4" t="str">
        <f>TEXT(Noshow11[[#This Row],[FECHA]],"DDDD")</f>
        <v>miércoles</v>
      </c>
      <c r="Z158"/>
      <c r="AB158" t="e">
        <f>VLOOKUP(Noshow11[[#This Row],[FOLIO]],Tabla2[[FOLIO]:[SEGUIMIENTO REALIZADO]],17,0)</f>
        <v>#N/A</v>
      </c>
      <c r="AC158" s="4" t="e">
        <f>VLOOKUP(Noshow11[[#This Row],[FOLIO]],Tabla2[[FOLIO]:[FECHA SEGUIMIENTO]],18,0)</f>
        <v>#N/A</v>
      </c>
      <c r="AD158" s="13" t="e">
        <f>VLOOKUP(Noshow11[[#This Row],[FOLIO]],Tabla2[[FOLIO]:[COMENTARIO LIBRE]],21,0)</f>
        <v>#N/A</v>
      </c>
      <c r="AE158" s="4" t="e">
        <f>VLOOKUP(Noshow11[[#This Row],[FOLIO]],Tabla2[[FOLIO]:[DIAS TRANSCURRIDOS]],23,0)</f>
        <v>#N/A</v>
      </c>
    </row>
    <row r="159" spans="1:31">
      <c r="A159" s="223">
        <v>45021</v>
      </c>
      <c r="B159" s="224">
        <v>0.5</v>
      </c>
      <c r="C159" s="222">
        <v>113438</v>
      </c>
      <c r="D159" s="222" t="s">
        <v>87</v>
      </c>
      <c r="E159" s="225" t="s">
        <v>638</v>
      </c>
      <c r="F159" s="222" t="s">
        <v>639</v>
      </c>
      <c r="G159" s="226" t="s">
        <v>80</v>
      </c>
      <c r="H159" s="222" t="s">
        <v>640</v>
      </c>
      <c r="I159" s="222" t="s">
        <v>82</v>
      </c>
      <c r="J159" s="222" t="s">
        <v>641</v>
      </c>
      <c r="K159" s="222" t="s">
        <v>93</v>
      </c>
      <c r="L159" s="222" t="s">
        <v>642</v>
      </c>
      <c r="M159" s="223">
        <v>45021</v>
      </c>
      <c r="N159" s="227">
        <v>0.50178240740740743</v>
      </c>
      <c r="O159" s="222"/>
      <c r="P159" s="228" t="s">
        <v>643</v>
      </c>
      <c r="Q159" s="223">
        <v>15812</v>
      </c>
      <c r="R159" s="223">
        <v>45021</v>
      </c>
      <c r="S159" s="223" t="s">
        <v>86</v>
      </c>
      <c r="T159" s="223"/>
      <c r="U159" s="223"/>
      <c r="V159" s="223"/>
      <c r="W159" s="223"/>
      <c r="X159" s="4" t="str">
        <f>TEXT(Noshow11[[#This Row],[FECHA]],"DDDD")</f>
        <v>miércoles</v>
      </c>
      <c r="Z159"/>
      <c r="AB159">
        <f>VLOOKUP(Noshow11[[#This Row],[FOLIO]],Tabla2[[FOLIO]:[SEGUIMIENTO REALIZADO]],17,0)</f>
        <v>0</v>
      </c>
      <c r="AC159" s="4">
        <f>VLOOKUP(Noshow11[[#This Row],[FOLIO]],Tabla2[[FOLIO]:[FECHA SEGUIMIENTO]],18,0)</f>
        <v>0</v>
      </c>
      <c r="AD159" s="13">
        <f>VLOOKUP(Noshow11[[#This Row],[FOLIO]],Tabla2[[FOLIO]:[COMENTARIO LIBRE]],21,0)</f>
        <v>0</v>
      </c>
      <c r="AE159" s="4">
        <f>VLOOKUP(Noshow11[[#This Row],[FOLIO]],Tabla2[[FOLIO]:[DIAS TRANSCURRIDOS]],23,0)</f>
        <v>45021</v>
      </c>
    </row>
    <row r="160" spans="1:31">
      <c r="A160" s="223">
        <v>45021</v>
      </c>
      <c r="B160" s="224">
        <v>0.51041666666666663</v>
      </c>
      <c r="C160" s="222">
        <v>113332</v>
      </c>
      <c r="D160" s="222" t="s">
        <v>126</v>
      </c>
      <c r="E160" s="225" t="s">
        <v>644</v>
      </c>
      <c r="F160" s="222" t="s">
        <v>645</v>
      </c>
      <c r="G160" s="226" t="s">
        <v>80</v>
      </c>
      <c r="H160" s="222" t="s">
        <v>646</v>
      </c>
      <c r="I160" s="222" t="s">
        <v>82</v>
      </c>
      <c r="J160" s="222" t="s">
        <v>277</v>
      </c>
      <c r="K160" s="222" t="s">
        <v>84</v>
      </c>
      <c r="L160" s="222" t="s">
        <v>647</v>
      </c>
      <c r="M160" s="223">
        <v>45020</v>
      </c>
      <c r="N160" s="227">
        <v>0.78668981481481481</v>
      </c>
      <c r="O160" s="222"/>
      <c r="P160" s="228" t="s">
        <v>648</v>
      </c>
      <c r="Q160" s="223">
        <v>41137</v>
      </c>
      <c r="R160" s="223">
        <v>45020</v>
      </c>
      <c r="S160" s="223" t="s">
        <v>86</v>
      </c>
      <c r="T160" s="223"/>
      <c r="U160" s="223" t="s">
        <v>184</v>
      </c>
      <c r="V160" s="223" t="s">
        <v>279</v>
      </c>
      <c r="W160" s="223" t="s">
        <v>184</v>
      </c>
      <c r="X160" s="4" t="str">
        <f>TEXT(Noshow11[[#This Row],[FECHA]],"DDDD")</f>
        <v>miércoles</v>
      </c>
      <c r="Z160"/>
      <c r="AB160">
        <f>VLOOKUP(Noshow11[[#This Row],[FOLIO]],Tabla2[[FOLIO]:[SEGUIMIENTO REALIZADO]],17,0)</f>
        <v>0</v>
      </c>
      <c r="AC160" s="4">
        <f>VLOOKUP(Noshow11[[#This Row],[FOLIO]],Tabla2[[FOLIO]:[FECHA SEGUIMIENTO]],18,0)</f>
        <v>0</v>
      </c>
      <c r="AD160" s="13">
        <f>VLOOKUP(Noshow11[[#This Row],[FOLIO]],Tabla2[[FOLIO]:[COMENTARIO LIBRE]],21,0)</f>
        <v>0</v>
      </c>
      <c r="AE160" s="4">
        <f>VLOOKUP(Noshow11[[#This Row],[FOLIO]],Tabla2[[FOLIO]:[DIAS TRANSCURRIDOS]],23,0)</f>
        <v>45021</v>
      </c>
    </row>
    <row r="161" spans="1:31">
      <c r="A161" s="223">
        <v>45021</v>
      </c>
      <c r="B161" s="224">
        <v>0.52083333333333337</v>
      </c>
      <c r="C161" s="222">
        <v>113428</v>
      </c>
      <c r="D161" s="222" t="s">
        <v>104</v>
      </c>
      <c r="E161" s="225" t="s">
        <v>649</v>
      </c>
      <c r="F161" s="222" t="s">
        <v>650</v>
      </c>
      <c r="G161" s="226" t="s">
        <v>90</v>
      </c>
      <c r="H161" s="222" t="s">
        <v>651</v>
      </c>
      <c r="I161" s="222" t="s">
        <v>82</v>
      </c>
      <c r="J161" s="222" t="s">
        <v>83</v>
      </c>
      <c r="K161" s="222" t="s">
        <v>98</v>
      </c>
      <c r="L161" s="222"/>
      <c r="M161" s="223"/>
      <c r="N161" s="227"/>
      <c r="O161" s="222">
        <v>113433</v>
      </c>
      <c r="P161" s="228" t="s">
        <v>627</v>
      </c>
      <c r="Q161" s="223">
        <v>47666</v>
      </c>
      <c r="R161" s="223">
        <v>45021</v>
      </c>
      <c r="S161" s="223" t="s">
        <v>86</v>
      </c>
      <c r="T161" s="223"/>
      <c r="U161" s="223"/>
      <c r="V161" s="223"/>
      <c r="W161" s="223" t="s">
        <v>100</v>
      </c>
      <c r="X161" s="4" t="str">
        <f>TEXT(Noshow11[[#This Row],[FECHA]],"DDDD")</f>
        <v>miércoles</v>
      </c>
      <c r="Z161"/>
      <c r="AB161" t="e">
        <f>VLOOKUP(Noshow11[[#This Row],[FOLIO]],Tabla2[[FOLIO]:[SEGUIMIENTO REALIZADO]],17,0)</f>
        <v>#N/A</v>
      </c>
      <c r="AC161" s="4" t="e">
        <f>VLOOKUP(Noshow11[[#This Row],[FOLIO]],Tabla2[[FOLIO]:[FECHA SEGUIMIENTO]],18,0)</f>
        <v>#N/A</v>
      </c>
      <c r="AD161" s="13" t="e">
        <f>VLOOKUP(Noshow11[[#This Row],[FOLIO]],Tabla2[[FOLIO]:[COMENTARIO LIBRE]],21,0)</f>
        <v>#N/A</v>
      </c>
      <c r="AE161" s="4" t="e">
        <f>VLOOKUP(Noshow11[[#This Row],[FOLIO]],Tabla2[[FOLIO]:[DIAS TRANSCURRIDOS]],23,0)</f>
        <v>#N/A</v>
      </c>
    </row>
    <row r="162" spans="1:31">
      <c r="A162" s="223">
        <v>45021</v>
      </c>
      <c r="B162" s="224">
        <v>0.52083333333333337</v>
      </c>
      <c r="C162" s="222">
        <v>113430</v>
      </c>
      <c r="D162" s="222" t="s">
        <v>126</v>
      </c>
      <c r="E162" s="225" t="s">
        <v>652</v>
      </c>
      <c r="F162" s="222" t="s">
        <v>653</v>
      </c>
      <c r="G162" s="226" t="s">
        <v>80</v>
      </c>
      <c r="H162" s="222" t="s">
        <v>654</v>
      </c>
      <c r="I162" s="222" t="s">
        <v>82</v>
      </c>
      <c r="J162" s="222" t="s">
        <v>97</v>
      </c>
      <c r="K162" s="222" t="s">
        <v>84</v>
      </c>
      <c r="L162" s="222" t="s">
        <v>655</v>
      </c>
      <c r="M162" s="223">
        <v>45021</v>
      </c>
      <c r="N162" s="227">
        <v>0.51478009259259261</v>
      </c>
      <c r="O162" s="222"/>
      <c r="P162" s="228" t="s">
        <v>617</v>
      </c>
      <c r="Q162" s="223">
        <v>20534</v>
      </c>
      <c r="R162" s="223">
        <v>45021</v>
      </c>
      <c r="S162" s="223" t="s">
        <v>86</v>
      </c>
      <c r="T162" s="223"/>
      <c r="U162" s="223"/>
      <c r="V162" s="223"/>
      <c r="W162" s="223" t="s">
        <v>100</v>
      </c>
      <c r="X162" s="4" t="str">
        <f>TEXT(Noshow11[[#This Row],[FECHA]],"DDDD")</f>
        <v>miércoles</v>
      </c>
      <c r="Z162"/>
      <c r="AB162">
        <f>VLOOKUP(Noshow11[[#This Row],[FOLIO]],Tabla2[[FOLIO]:[SEGUIMIENTO REALIZADO]],17,0)</f>
        <v>0</v>
      </c>
      <c r="AC162" s="4">
        <f>VLOOKUP(Noshow11[[#This Row],[FOLIO]],Tabla2[[FOLIO]:[FECHA SEGUIMIENTO]],18,0)</f>
        <v>0</v>
      </c>
      <c r="AD162" s="13">
        <f>VLOOKUP(Noshow11[[#This Row],[FOLIO]],Tabla2[[FOLIO]:[COMENTARIO LIBRE]],21,0)</f>
        <v>0</v>
      </c>
      <c r="AE162" s="4">
        <f>VLOOKUP(Noshow11[[#This Row],[FOLIO]],Tabla2[[FOLIO]:[DIAS TRANSCURRIDOS]],23,0)</f>
        <v>45021</v>
      </c>
    </row>
    <row r="163" spans="1:31">
      <c r="A163" s="223">
        <v>45021</v>
      </c>
      <c r="B163" s="224">
        <v>0.52083333333333337</v>
      </c>
      <c r="C163" s="222">
        <v>113432</v>
      </c>
      <c r="D163" s="222" t="s">
        <v>126</v>
      </c>
      <c r="E163" s="225" t="s">
        <v>656</v>
      </c>
      <c r="F163" s="222" t="s">
        <v>657</v>
      </c>
      <c r="G163" s="226" t="s">
        <v>80</v>
      </c>
      <c r="H163" s="222" t="s">
        <v>658</v>
      </c>
      <c r="I163" s="222" t="s">
        <v>82</v>
      </c>
      <c r="J163" s="222" t="s">
        <v>83</v>
      </c>
      <c r="K163" s="222" t="s">
        <v>98</v>
      </c>
      <c r="L163" s="222" t="s">
        <v>659</v>
      </c>
      <c r="M163" s="223">
        <v>45021</v>
      </c>
      <c r="N163" s="227">
        <v>0.51295138888888892</v>
      </c>
      <c r="O163" s="222"/>
      <c r="P163" s="228" t="s">
        <v>643</v>
      </c>
      <c r="Q163" s="223">
        <v>26875</v>
      </c>
      <c r="R163" s="223">
        <v>45021</v>
      </c>
      <c r="S163" s="223" t="s">
        <v>86</v>
      </c>
      <c r="T163" s="223"/>
      <c r="U163" s="223"/>
      <c r="V163" s="223"/>
      <c r="W163" s="223" t="s">
        <v>100</v>
      </c>
      <c r="X163" s="4" t="str">
        <f>TEXT(Noshow11[[#This Row],[FECHA]],"DDDD")</f>
        <v>miércoles</v>
      </c>
      <c r="Z163"/>
      <c r="AB163">
        <f>VLOOKUP(Noshow11[[#This Row],[FOLIO]],Tabla2[[FOLIO]:[SEGUIMIENTO REALIZADO]],17,0)</f>
        <v>0</v>
      </c>
      <c r="AC163" s="4">
        <f>VLOOKUP(Noshow11[[#This Row],[FOLIO]],Tabla2[[FOLIO]:[FECHA SEGUIMIENTO]],18,0)</f>
        <v>0</v>
      </c>
      <c r="AD163" s="13">
        <f>VLOOKUP(Noshow11[[#This Row],[FOLIO]],Tabla2[[FOLIO]:[COMENTARIO LIBRE]],21,0)</f>
        <v>0</v>
      </c>
      <c r="AE163" s="4">
        <f>VLOOKUP(Noshow11[[#This Row],[FOLIO]],Tabla2[[FOLIO]:[DIAS TRANSCURRIDOS]],23,0)</f>
        <v>45021</v>
      </c>
    </row>
    <row r="164" spans="1:31">
      <c r="A164" s="223">
        <v>45021</v>
      </c>
      <c r="B164" s="224">
        <v>0.52083333333333337</v>
      </c>
      <c r="C164" s="222">
        <v>113434</v>
      </c>
      <c r="D164" s="222" t="s">
        <v>104</v>
      </c>
      <c r="E164" s="225" t="s">
        <v>649</v>
      </c>
      <c r="F164" s="222" t="s">
        <v>650</v>
      </c>
      <c r="G164" s="226" t="s">
        <v>80</v>
      </c>
      <c r="H164" s="222" t="s">
        <v>651</v>
      </c>
      <c r="I164" s="222" t="s">
        <v>82</v>
      </c>
      <c r="J164" s="222" t="s">
        <v>83</v>
      </c>
      <c r="K164" s="222" t="s">
        <v>93</v>
      </c>
      <c r="L164" s="222" t="s">
        <v>660</v>
      </c>
      <c r="M164" s="223">
        <v>45021</v>
      </c>
      <c r="N164" s="227">
        <v>0.53005787037037033</v>
      </c>
      <c r="O164" s="222"/>
      <c r="P164" s="228">
        <v>2017</v>
      </c>
      <c r="Q164" s="223">
        <v>47666</v>
      </c>
      <c r="R164" s="223">
        <v>45021</v>
      </c>
      <c r="S164" s="223" t="s">
        <v>86</v>
      </c>
      <c r="T164" s="223"/>
      <c r="U164" s="223"/>
      <c r="V164" s="223"/>
      <c r="W164" s="223" t="s">
        <v>100</v>
      </c>
      <c r="X164" s="4" t="str">
        <f>TEXT(Noshow11[[#This Row],[FECHA]],"DDDD")</f>
        <v>miércoles</v>
      </c>
      <c r="Z164"/>
      <c r="AB164">
        <f>VLOOKUP(Noshow11[[#This Row],[FOLIO]],Tabla2[[FOLIO]:[SEGUIMIENTO REALIZADO]],17,0)</f>
        <v>0</v>
      </c>
      <c r="AC164" s="4">
        <f>VLOOKUP(Noshow11[[#This Row],[FOLIO]],Tabla2[[FOLIO]:[FECHA SEGUIMIENTO]],18,0)</f>
        <v>0</v>
      </c>
      <c r="AD164" s="13">
        <f>VLOOKUP(Noshow11[[#This Row],[FOLIO]],Tabla2[[FOLIO]:[COMENTARIO LIBRE]],21,0)</f>
        <v>0</v>
      </c>
      <c r="AE164" s="4">
        <f>VLOOKUP(Noshow11[[#This Row],[FOLIO]],Tabla2[[FOLIO]:[DIAS TRANSCURRIDOS]],23,0)</f>
        <v>45021</v>
      </c>
    </row>
    <row r="165" spans="1:31">
      <c r="A165" s="223">
        <v>45021</v>
      </c>
      <c r="B165" s="224">
        <v>0.54166666666666663</v>
      </c>
      <c r="C165" s="222">
        <v>113433</v>
      </c>
      <c r="D165" s="222" t="s">
        <v>104</v>
      </c>
      <c r="E165" s="225" t="s">
        <v>649</v>
      </c>
      <c r="F165" s="222" t="s">
        <v>650</v>
      </c>
      <c r="G165" s="226" t="s">
        <v>90</v>
      </c>
      <c r="H165" s="222" t="s">
        <v>651</v>
      </c>
      <c r="I165" s="222" t="s">
        <v>82</v>
      </c>
      <c r="J165" s="222" t="s">
        <v>83</v>
      </c>
      <c r="K165" s="222" t="s">
        <v>98</v>
      </c>
      <c r="L165" s="222"/>
      <c r="M165" s="223"/>
      <c r="N165" s="227"/>
      <c r="O165" s="222">
        <v>113434</v>
      </c>
      <c r="P165" s="228" t="s">
        <v>627</v>
      </c>
      <c r="Q165" s="223">
        <v>47666</v>
      </c>
      <c r="R165" s="223">
        <v>45021</v>
      </c>
      <c r="S165" s="223" t="s">
        <v>86</v>
      </c>
      <c r="T165" s="223"/>
      <c r="U165" s="223"/>
      <c r="V165" s="223"/>
      <c r="W165" s="223" t="s">
        <v>100</v>
      </c>
      <c r="X165" s="4" t="str">
        <f>TEXT(Noshow11[[#This Row],[FECHA]],"DDDD")</f>
        <v>miércoles</v>
      </c>
      <c r="Z165"/>
      <c r="AB165" t="e">
        <f>VLOOKUP(Noshow11[[#This Row],[FOLIO]],Tabla2[[FOLIO]:[SEGUIMIENTO REALIZADO]],17,0)</f>
        <v>#N/A</v>
      </c>
      <c r="AC165" s="4" t="e">
        <f>VLOOKUP(Noshow11[[#This Row],[FOLIO]],Tabla2[[FOLIO]:[FECHA SEGUIMIENTO]],18,0)</f>
        <v>#N/A</v>
      </c>
      <c r="AD165" s="13" t="e">
        <f>VLOOKUP(Noshow11[[#This Row],[FOLIO]],Tabla2[[FOLIO]:[COMENTARIO LIBRE]],21,0)</f>
        <v>#N/A</v>
      </c>
      <c r="AE165" s="4" t="e">
        <f>VLOOKUP(Noshow11[[#This Row],[FOLIO]],Tabla2[[FOLIO]:[DIAS TRANSCURRIDOS]],23,0)</f>
        <v>#N/A</v>
      </c>
    </row>
    <row r="166" spans="1:31">
      <c r="A166" s="223">
        <v>45021</v>
      </c>
      <c r="B166" s="224">
        <v>0.54166666666666663</v>
      </c>
      <c r="C166" s="222">
        <v>113435</v>
      </c>
      <c r="D166" s="222" t="s">
        <v>104</v>
      </c>
      <c r="E166" s="225" t="s">
        <v>661</v>
      </c>
      <c r="F166" s="222" t="s">
        <v>662</v>
      </c>
      <c r="G166" s="226" t="s">
        <v>80</v>
      </c>
      <c r="H166" s="222" t="s">
        <v>663</v>
      </c>
      <c r="I166" s="222" t="s">
        <v>82</v>
      </c>
      <c r="J166" s="222" t="s">
        <v>230</v>
      </c>
      <c r="K166" s="222" t="s">
        <v>98</v>
      </c>
      <c r="L166" s="222" t="s">
        <v>664</v>
      </c>
      <c r="M166" s="223">
        <v>45021</v>
      </c>
      <c r="N166" s="227">
        <v>0.52587962962962964</v>
      </c>
      <c r="O166" s="222"/>
      <c r="P166" s="228" t="s">
        <v>643</v>
      </c>
      <c r="Q166" s="223">
        <v>48871</v>
      </c>
      <c r="R166" s="223">
        <v>45021</v>
      </c>
      <c r="S166" s="223" t="s">
        <v>86</v>
      </c>
      <c r="T166" s="223"/>
      <c r="U166" s="223"/>
      <c r="V166" s="223"/>
      <c r="W166" s="223"/>
      <c r="X166" s="4" t="str">
        <f>TEXT(Noshow11[[#This Row],[FECHA]],"DDDD")</f>
        <v>miércoles</v>
      </c>
      <c r="Z166"/>
      <c r="AB166">
        <f>VLOOKUP(Noshow11[[#This Row],[FOLIO]],Tabla2[[FOLIO]:[SEGUIMIENTO REALIZADO]],17,0)</f>
        <v>0</v>
      </c>
      <c r="AC166" s="4">
        <f>VLOOKUP(Noshow11[[#This Row],[FOLIO]],Tabla2[[FOLIO]:[FECHA SEGUIMIENTO]],18,0)</f>
        <v>0</v>
      </c>
      <c r="AD166" s="13">
        <f>VLOOKUP(Noshow11[[#This Row],[FOLIO]],Tabla2[[FOLIO]:[COMENTARIO LIBRE]],21,0)</f>
        <v>0</v>
      </c>
      <c r="AE166" s="4">
        <f>VLOOKUP(Noshow11[[#This Row],[FOLIO]],Tabla2[[FOLIO]:[DIAS TRANSCURRIDOS]],23,0)</f>
        <v>45021</v>
      </c>
    </row>
    <row r="167" spans="1:31">
      <c r="A167" s="223">
        <v>45021</v>
      </c>
      <c r="B167" s="224">
        <v>0.54166666666666663</v>
      </c>
      <c r="C167" s="222">
        <v>113449</v>
      </c>
      <c r="D167" s="222" t="s">
        <v>126</v>
      </c>
      <c r="E167" s="225" t="s">
        <v>665</v>
      </c>
      <c r="F167" s="222" t="s">
        <v>666</v>
      </c>
      <c r="G167" s="226" t="s">
        <v>80</v>
      </c>
      <c r="H167" s="222" t="s">
        <v>667</v>
      </c>
      <c r="I167" s="222" t="s">
        <v>82</v>
      </c>
      <c r="J167" s="222" t="s">
        <v>92</v>
      </c>
      <c r="K167" s="222" t="s">
        <v>93</v>
      </c>
      <c r="L167" s="222" t="s">
        <v>668</v>
      </c>
      <c r="M167" s="223">
        <v>45021</v>
      </c>
      <c r="N167" s="227">
        <v>0.53954861111111108</v>
      </c>
      <c r="O167" s="222"/>
      <c r="P167" s="228" t="s">
        <v>669</v>
      </c>
      <c r="Q167" s="223">
        <v>120854</v>
      </c>
      <c r="R167" s="223">
        <v>45021</v>
      </c>
      <c r="S167" s="223" t="s">
        <v>86</v>
      </c>
      <c r="T167" s="223"/>
      <c r="U167" s="223"/>
      <c r="V167" s="223"/>
      <c r="W167" s="223"/>
      <c r="X167" s="4" t="str">
        <f>TEXT(Noshow11[[#This Row],[FECHA]],"DDDD")</f>
        <v>miércoles</v>
      </c>
      <c r="Z167"/>
      <c r="AB167">
        <f>VLOOKUP(Noshow11[[#This Row],[FOLIO]],Tabla2[[FOLIO]:[SEGUIMIENTO REALIZADO]],17,0)</f>
        <v>0</v>
      </c>
      <c r="AC167" s="4">
        <f>VLOOKUP(Noshow11[[#This Row],[FOLIO]],Tabla2[[FOLIO]:[FECHA SEGUIMIENTO]],18,0)</f>
        <v>0</v>
      </c>
      <c r="AD167" s="13">
        <f>VLOOKUP(Noshow11[[#This Row],[FOLIO]],Tabla2[[FOLIO]:[COMENTARIO LIBRE]],21,0)</f>
        <v>0</v>
      </c>
      <c r="AE167" s="4">
        <f>VLOOKUP(Noshow11[[#This Row],[FOLIO]],Tabla2[[FOLIO]:[DIAS TRANSCURRIDOS]],23,0)</f>
        <v>45021</v>
      </c>
    </row>
    <row r="168" spans="1:31">
      <c r="A168" s="223">
        <v>45021</v>
      </c>
      <c r="B168" s="224">
        <v>0.60416666666666663</v>
      </c>
      <c r="C168" s="222">
        <v>113394</v>
      </c>
      <c r="D168" s="222" t="s">
        <v>126</v>
      </c>
      <c r="E168" s="225" t="s">
        <v>670</v>
      </c>
      <c r="F168" s="222" t="s">
        <v>671</v>
      </c>
      <c r="G168" s="226" t="s">
        <v>80</v>
      </c>
      <c r="H168" s="222" t="s">
        <v>672</v>
      </c>
      <c r="I168" s="222" t="s">
        <v>82</v>
      </c>
      <c r="J168" s="222" t="s">
        <v>92</v>
      </c>
      <c r="K168" s="222" t="s">
        <v>84</v>
      </c>
      <c r="L168" s="222" t="s">
        <v>673</v>
      </c>
      <c r="M168" s="223">
        <v>45021</v>
      </c>
      <c r="N168" s="227">
        <v>0.61047453703703702</v>
      </c>
      <c r="O168" s="222"/>
      <c r="P168" s="228" t="s">
        <v>669</v>
      </c>
      <c r="Q168" s="223">
        <v>98303</v>
      </c>
      <c r="R168" s="223">
        <v>45021</v>
      </c>
      <c r="S168" s="223" t="s">
        <v>86</v>
      </c>
      <c r="T168" s="223"/>
      <c r="U168" s="223"/>
      <c r="V168" s="223"/>
      <c r="W168" s="223"/>
      <c r="X168" s="4" t="str">
        <f>TEXT(Noshow11[[#This Row],[FECHA]],"DDDD")</f>
        <v>miércoles</v>
      </c>
      <c r="Z168"/>
      <c r="AB168">
        <f>VLOOKUP(Noshow11[[#This Row],[FOLIO]],Tabla2[[FOLIO]:[SEGUIMIENTO REALIZADO]],17,0)</f>
        <v>0</v>
      </c>
      <c r="AC168" s="4">
        <f>VLOOKUP(Noshow11[[#This Row],[FOLIO]],Tabla2[[FOLIO]:[FECHA SEGUIMIENTO]],18,0)</f>
        <v>0</v>
      </c>
      <c r="AD168" s="13">
        <f>VLOOKUP(Noshow11[[#This Row],[FOLIO]],Tabla2[[FOLIO]:[COMENTARIO LIBRE]],21,0)</f>
        <v>0</v>
      </c>
      <c r="AE168" s="4">
        <f>VLOOKUP(Noshow11[[#This Row],[FOLIO]],Tabla2[[FOLIO]:[DIAS TRANSCURRIDOS]],23,0)</f>
        <v>45021</v>
      </c>
    </row>
    <row r="169" spans="1:31">
      <c r="A169" s="223">
        <v>45021</v>
      </c>
      <c r="B169" s="224">
        <v>0.625</v>
      </c>
      <c r="C169" s="222">
        <v>113452</v>
      </c>
      <c r="D169" s="222" t="s">
        <v>104</v>
      </c>
      <c r="E169" s="225" t="s">
        <v>674</v>
      </c>
      <c r="F169" s="222" t="s">
        <v>675</v>
      </c>
      <c r="G169" s="226" t="s">
        <v>199</v>
      </c>
      <c r="H169" s="222" t="s">
        <v>676</v>
      </c>
      <c r="I169" s="222" t="s">
        <v>82</v>
      </c>
      <c r="J169" s="222" t="s">
        <v>357</v>
      </c>
      <c r="K169" s="222" t="s">
        <v>98</v>
      </c>
      <c r="L169" s="222"/>
      <c r="M169" s="223"/>
      <c r="N169" s="227"/>
      <c r="O169" s="222"/>
      <c r="P169" s="228">
        <v>2021</v>
      </c>
      <c r="Q169" s="223" t="s">
        <v>677</v>
      </c>
      <c r="R169" s="223">
        <v>44981</v>
      </c>
      <c r="S169" s="223" t="s">
        <v>86</v>
      </c>
      <c r="T169" s="223"/>
      <c r="U169" s="223"/>
      <c r="V169" s="223"/>
      <c r="W169" s="223"/>
      <c r="X169" s="4" t="str">
        <f>TEXT(Noshow11[[#This Row],[FECHA]],"DDDD")</f>
        <v>miércoles</v>
      </c>
      <c r="Z169"/>
      <c r="AB169">
        <f>VLOOKUP(Noshow11[[#This Row],[FOLIO]],Tabla2[[FOLIO]:[SEGUIMIENTO REALIZADO]],17,0)</f>
        <v>0</v>
      </c>
      <c r="AC169" s="4">
        <f>VLOOKUP(Noshow11[[#This Row],[FOLIO]],Tabla2[[FOLIO]:[FECHA SEGUIMIENTO]],18,0)</f>
        <v>0</v>
      </c>
      <c r="AD169" s="13">
        <f>VLOOKUP(Noshow11[[#This Row],[FOLIO]],Tabla2[[FOLIO]:[COMENTARIO LIBRE]],21,0)</f>
        <v>0</v>
      </c>
      <c r="AE169" s="4">
        <f>VLOOKUP(Noshow11[[#This Row],[FOLIO]],Tabla2[[FOLIO]:[DIAS TRANSCURRIDOS]],23,0)</f>
        <v>45021</v>
      </c>
    </row>
    <row r="170" spans="1:31">
      <c r="A170" s="223">
        <v>45022</v>
      </c>
      <c r="B170" s="224">
        <v>0.33333333333333331</v>
      </c>
      <c r="C170" s="222">
        <v>112214</v>
      </c>
      <c r="D170" s="222" t="s">
        <v>104</v>
      </c>
      <c r="E170" s="225" t="s">
        <v>678</v>
      </c>
      <c r="F170" s="222" t="s">
        <v>679</v>
      </c>
      <c r="G170" s="226" t="s">
        <v>199</v>
      </c>
      <c r="H170" s="222" t="s">
        <v>680</v>
      </c>
      <c r="I170" s="222" t="s">
        <v>82</v>
      </c>
      <c r="J170" s="222" t="s">
        <v>92</v>
      </c>
      <c r="K170" s="222" t="s">
        <v>98</v>
      </c>
      <c r="L170" s="222"/>
      <c r="M170" s="223"/>
      <c r="N170" s="227"/>
      <c r="O170" s="222"/>
      <c r="P170" s="228">
        <v>2015</v>
      </c>
      <c r="Q170" s="223" t="s">
        <v>681</v>
      </c>
      <c r="R170" s="223">
        <v>45022</v>
      </c>
      <c r="S170" s="223" t="s">
        <v>86</v>
      </c>
      <c r="T170" s="223"/>
      <c r="U170" s="223"/>
      <c r="V170" s="223"/>
      <c r="W170" s="223" t="s">
        <v>100</v>
      </c>
      <c r="X170" s="4" t="str">
        <f>TEXT(Noshow11[[#This Row],[FECHA]],"DDDD")</f>
        <v>jueves</v>
      </c>
      <c r="Z170"/>
      <c r="AB170" t="e">
        <f>VLOOKUP(Noshow11[[#This Row],[FOLIO]],Tabla2[[FOLIO]:[SEGUIMIENTO REALIZADO]],17,0)</f>
        <v>#N/A</v>
      </c>
      <c r="AC170" s="4" t="e">
        <f>VLOOKUP(Noshow11[[#This Row],[FOLIO]],Tabla2[[FOLIO]:[FECHA SEGUIMIENTO]],18,0)</f>
        <v>#N/A</v>
      </c>
      <c r="AD170" s="13" t="e">
        <f>VLOOKUP(Noshow11[[#This Row],[FOLIO]],Tabla2[[FOLIO]:[COMENTARIO LIBRE]],21,0)</f>
        <v>#N/A</v>
      </c>
      <c r="AE170" s="4" t="e">
        <f>VLOOKUP(Noshow11[[#This Row],[FOLIO]],Tabla2[[FOLIO]:[DIAS TRANSCURRIDOS]],23,0)</f>
        <v>#N/A</v>
      </c>
    </row>
    <row r="171" spans="1:31">
      <c r="A171" s="223">
        <v>45022</v>
      </c>
      <c r="B171" s="224">
        <v>0.33333333333333331</v>
      </c>
      <c r="C171" s="222">
        <v>113409</v>
      </c>
      <c r="D171" s="222" t="s">
        <v>126</v>
      </c>
      <c r="E171" s="225" t="s">
        <v>682</v>
      </c>
      <c r="F171" s="222" t="s">
        <v>683</v>
      </c>
      <c r="G171" s="226" t="s">
        <v>90</v>
      </c>
      <c r="H171" s="222" t="s">
        <v>684</v>
      </c>
      <c r="I171" s="222" t="s">
        <v>82</v>
      </c>
      <c r="J171" s="222" t="s">
        <v>97</v>
      </c>
      <c r="K171" s="222" t="s">
        <v>84</v>
      </c>
      <c r="L171" s="222"/>
      <c r="M171" s="223"/>
      <c r="N171" s="227"/>
      <c r="O171" s="222">
        <v>113511</v>
      </c>
      <c r="P171" s="228">
        <v>2020</v>
      </c>
      <c r="Q171" s="223" t="s">
        <v>685</v>
      </c>
      <c r="R171" s="223">
        <v>44922</v>
      </c>
      <c r="S171" s="223" t="s">
        <v>86</v>
      </c>
      <c r="T171" s="223"/>
      <c r="U171" s="223"/>
      <c r="V171" s="223"/>
      <c r="W171" s="223"/>
      <c r="X171" s="4" t="str">
        <f>TEXT(Noshow11[[#This Row],[FECHA]],"DDDD")</f>
        <v>jueves</v>
      </c>
      <c r="Z171"/>
      <c r="AB171">
        <f>VLOOKUP(Noshow11[[#This Row],[FOLIO]],Tabla2[[FOLIO]:[SEGUIMIENTO REALIZADO]],17,0)</f>
        <v>0</v>
      </c>
      <c r="AC171" s="4">
        <f>VLOOKUP(Noshow11[[#This Row],[FOLIO]],Tabla2[[FOLIO]:[FECHA SEGUIMIENTO]],18,0)</f>
        <v>0</v>
      </c>
      <c r="AD171" s="13">
        <f>VLOOKUP(Noshow11[[#This Row],[FOLIO]],Tabla2[[FOLIO]:[COMENTARIO LIBRE]],21,0)</f>
        <v>0</v>
      </c>
      <c r="AE171" s="4">
        <f>VLOOKUP(Noshow11[[#This Row],[FOLIO]],Tabla2[[FOLIO]:[DIAS TRANSCURRIDOS]],23,0)</f>
        <v>45022</v>
      </c>
    </row>
    <row r="172" spans="1:31">
      <c r="A172" s="223">
        <v>45022</v>
      </c>
      <c r="B172" s="224">
        <v>0.33333333333333331</v>
      </c>
      <c r="C172" s="222">
        <v>113422</v>
      </c>
      <c r="D172" s="222" t="s">
        <v>87</v>
      </c>
      <c r="E172" s="225" t="s">
        <v>686</v>
      </c>
      <c r="F172" s="222" t="s">
        <v>687</v>
      </c>
      <c r="G172" s="226" t="s">
        <v>199</v>
      </c>
      <c r="H172" s="222" t="s">
        <v>688</v>
      </c>
      <c r="I172" s="222" t="s">
        <v>82</v>
      </c>
      <c r="J172" s="222" t="s">
        <v>83</v>
      </c>
      <c r="K172" s="222" t="s">
        <v>93</v>
      </c>
      <c r="L172" s="222"/>
      <c r="M172" s="223"/>
      <c r="N172" s="227"/>
      <c r="O172" s="222"/>
      <c r="P172" s="228">
        <v>2016</v>
      </c>
      <c r="Q172" s="223" t="s">
        <v>689</v>
      </c>
      <c r="R172" s="223">
        <v>44868</v>
      </c>
      <c r="S172" s="223"/>
      <c r="T172" s="223"/>
      <c r="U172" s="223"/>
      <c r="V172" s="223"/>
      <c r="W172" s="223"/>
      <c r="X172" s="4" t="str">
        <f>TEXT(Noshow11[[#This Row],[FECHA]],"DDDD")</f>
        <v>jueves</v>
      </c>
      <c r="Z172"/>
      <c r="AB172" t="e">
        <f>VLOOKUP(Noshow11[[#This Row],[FOLIO]],Tabla2[[FOLIO]:[SEGUIMIENTO REALIZADO]],17,0)</f>
        <v>#N/A</v>
      </c>
      <c r="AC172" s="4" t="e">
        <f>VLOOKUP(Noshow11[[#This Row],[FOLIO]],Tabla2[[FOLIO]:[FECHA SEGUIMIENTO]],18,0)</f>
        <v>#N/A</v>
      </c>
      <c r="AD172" s="13" t="e">
        <f>VLOOKUP(Noshow11[[#This Row],[FOLIO]],Tabla2[[FOLIO]:[COMENTARIO LIBRE]],21,0)</f>
        <v>#N/A</v>
      </c>
      <c r="AE172" s="4" t="e">
        <f>VLOOKUP(Noshow11[[#This Row],[FOLIO]],Tabla2[[FOLIO]:[DIAS TRANSCURRIDOS]],23,0)</f>
        <v>#N/A</v>
      </c>
    </row>
    <row r="173" spans="1:31">
      <c r="A173" s="223">
        <v>45022</v>
      </c>
      <c r="B173" s="224">
        <v>0.33333333333333331</v>
      </c>
      <c r="C173" s="222">
        <v>113494</v>
      </c>
      <c r="D173" s="222" t="s">
        <v>87</v>
      </c>
      <c r="E173" s="225" t="s">
        <v>690</v>
      </c>
      <c r="F173" s="222" t="s">
        <v>691</v>
      </c>
      <c r="G173" s="226" t="s">
        <v>80</v>
      </c>
      <c r="H173" s="222" t="s">
        <v>692</v>
      </c>
      <c r="I173" s="222" t="s">
        <v>82</v>
      </c>
      <c r="J173" s="222" t="s">
        <v>92</v>
      </c>
      <c r="K173" s="222" t="s">
        <v>93</v>
      </c>
      <c r="L173" s="222" t="s">
        <v>693</v>
      </c>
      <c r="M173" s="223">
        <v>45022</v>
      </c>
      <c r="N173" s="227">
        <v>0.33697916666666666</v>
      </c>
      <c r="O173" s="222"/>
      <c r="P173" s="228">
        <v>2022</v>
      </c>
      <c r="Q173" s="223" t="s">
        <v>694</v>
      </c>
      <c r="R173" s="223">
        <v>45022</v>
      </c>
      <c r="S173" s="223" t="s">
        <v>86</v>
      </c>
      <c r="T173" s="223"/>
      <c r="U173" s="223"/>
      <c r="V173" s="223"/>
      <c r="W173" s="223"/>
      <c r="X173" s="4" t="str">
        <f>TEXT(Noshow11[[#This Row],[FECHA]],"DDDD")</f>
        <v>jueves</v>
      </c>
      <c r="Z173"/>
      <c r="AB173">
        <f>VLOOKUP(Noshow11[[#This Row],[FOLIO]],Tabla2[[FOLIO]:[SEGUIMIENTO REALIZADO]],17,0)</f>
        <v>0</v>
      </c>
      <c r="AC173" s="4">
        <f>VLOOKUP(Noshow11[[#This Row],[FOLIO]],Tabla2[[FOLIO]:[FECHA SEGUIMIENTO]],18,0)</f>
        <v>0</v>
      </c>
      <c r="AD173" s="13">
        <f>VLOOKUP(Noshow11[[#This Row],[FOLIO]],Tabla2[[FOLIO]:[COMENTARIO LIBRE]],21,0)</f>
        <v>0</v>
      </c>
      <c r="AE173" s="4">
        <f>VLOOKUP(Noshow11[[#This Row],[FOLIO]],Tabla2[[FOLIO]:[DIAS TRANSCURRIDOS]],23,0)</f>
        <v>45022</v>
      </c>
    </row>
    <row r="174" spans="1:31">
      <c r="A174" s="223">
        <v>45022</v>
      </c>
      <c r="B174" s="224">
        <v>0.33333333333333331</v>
      </c>
      <c r="C174" s="222">
        <v>113496</v>
      </c>
      <c r="D174" s="222" t="s">
        <v>104</v>
      </c>
      <c r="E174" s="225" t="s">
        <v>678</v>
      </c>
      <c r="F174" s="222" t="s">
        <v>679</v>
      </c>
      <c r="G174" s="226" t="s">
        <v>80</v>
      </c>
      <c r="H174" s="222" t="s">
        <v>680</v>
      </c>
      <c r="I174" s="222" t="s">
        <v>82</v>
      </c>
      <c r="J174" s="222" t="s">
        <v>92</v>
      </c>
      <c r="K174" s="222" t="s">
        <v>98</v>
      </c>
      <c r="L174" s="222" t="s">
        <v>695</v>
      </c>
      <c r="M174" s="223">
        <v>45022</v>
      </c>
      <c r="N174" s="227">
        <v>0.34246527777777774</v>
      </c>
      <c r="O174" s="222"/>
      <c r="P174" s="228">
        <v>2015</v>
      </c>
      <c r="Q174" s="223" t="s">
        <v>681</v>
      </c>
      <c r="R174" s="223">
        <v>45022</v>
      </c>
      <c r="S174" s="223" t="s">
        <v>86</v>
      </c>
      <c r="T174" s="223"/>
      <c r="U174" s="223"/>
      <c r="V174" s="223"/>
      <c r="W174" s="223" t="s">
        <v>100</v>
      </c>
      <c r="X174" s="4" t="str">
        <f>TEXT(Noshow11[[#This Row],[FECHA]],"DDDD")</f>
        <v>jueves</v>
      </c>
      <c r="Z174"/>
      <c r="AB174">
        <f>VLOOKUP(Noshow11[[#This Row],[FOLIO]],Tabla2[[FOLIO]:[SEGUIMIENTO REALIZADO]],17,0)</f>
        <v>0</v>
      </c>
      <c r="AC174" s="4">
        <f>VLOOKUP(Noshow11[[#This Row],[FOLIO]],Tabla2[[FOLIO]:[FECHA SEGUIMIENTO]],18,0)</f>
        <v>0</v>
      </c>
      <c r="AD174" s="13">
        <f>VLOOKUP(Noshow11[[#This Row],[FOLIO]],Tabla2[[FOLIO]:[COMENTARIO LIBRE]],21,0)</f>
        <v>0</v>
      </c>
      <c r="AE174" s="4">
        <f>VLOOKUP(Noshow11[[#This Row],[FOLIO]],Tabla2[[FOLIO]:[DIAS TRANSCURRIDOS]],23,0)</f>
        <v>45022</v>
      </c>
    </row>
    <row r="175" spans="1:31">
      <c r="A175" s="223">
        <v>45022</v>
      </c>
      <c r="B175" s="224">
        <v>0.34375</v>
      </c>
      <c r="C175" s="222">
        <v>113440</v>
      </c>
      <c r="D175" s="222" t="s">
        <v>126</v>
      </c>
      <c r="E175" s="225" t="s">
        <v>696</v>
      </c>
      <c r="F175" s="222" t="s">
        <v>697</v>
      </c>
      <c r="G175" s="226" t="s">
        <v>80</v>
      </c>
      <c r="H175" s="222" t="s">
        <v>698</v>
      </c>
      <c r="I175" s="222" t="s">
        <v>82</v>
      </c>
      <c r="J175" s="222" t="s">
        <v>92</v>
      </c>
      <c r="K175" s="222" t="s">
        <v>84</v>
      </c>
      <c r="L175" s="222" t="s">
        <v>699</v>
      </c>
      <c r="M175" s="223">
        <v>45022</v>
      </c>
      <c r="N175" s="227">
        <v>0.35151620370370368</v>
      </c>
      <c r="O175" s="222"/>
      <c r="P175" s="228">
        <v>2020</v>
      </c>
      <c r="Q175" s="223" t="s">
        <v>700</v>
      </c>
      <c r="R175" s="223">
        <v>45022</v>
      </c>
      <c r="S175" s="223" t="s">
        <v>86</v>
      </c>
      <c r="T175" s="223"/>
      <c r="U175" s="223"/>
      <c r="V175" s="223"/>
      <c r="W175" s="223"/>
      <c r="X175" s="4" t="str">
        <f>TEXT(Noshow11[[#This Row],[FECHA]],"DDDD")</f>
        <v>jueves</v>
      </c>
      <c r="Z175"/>
      <c r="AB175">
        <f>VLOOKUP(Noshow11[[#This Row],[FOLIO]],Tabla2[[FOLIO]:[SEGUIMIENTO REALIZADO]],17,0)</f>
        <v>0</v>
      </c>
      <c r="AC175" s="4">
        <f>VLOOKUP(Noshow11[[#This Row],[FOLIO]],Tabla2[[FOLIO]:[FECHA SEGUIMIENTO]],18,0)</f>
        <v>0</v>
      </c>
      <c r="AD175" s="13">
        <f>VLOOKUP(Noshow11[[#This Row],[FOLIO]],Tabla2[[FOLIO]:[COMENTARIO LIBRE]],21,0)</f>
        <v>0</v>
      </c>
      <c r="AE175" s="4">
        <f>VLOOKUP(Noshow11[[#This Row],[FOLIO]],Tabla2[[FOLIO]:[DIAS TRANSCURRIDOS]],23,0)</f>
        <v>45022</v>
      </c>
    </row>
    <row r="176" spans="1:31">
      <c r="A176" s="223">
        <v>45022</v>
      </c>
      <c r="B176" s="224">
        <v>0.34375</v>
      </c>
      <c r="C176" s="222">
        <v>113455</v>
      </c>
      <c r="D176" s="222" t="s">
        <v>87</v>
      </c>
      <c r="E176" s="225" t="s">
        <v>701</v>
      </c>
      <c r="F176" s="222" t="s">
        <v>702</v>
      </c>
      <c r="G176" s="226" t="s">
        <v>80</v>
      </c>
      <c r="H176" s="222" t="s">
        <v>703</v>
      </c>
      <c r="I176" s="222" t="s">
        <v>82</v>
      </c>
      <c r="J176" s="222" t="s">
        <v>92</v>
      </c>
      <c r="K176" s="222" t="s">
        <v>98</v>
      </c>
      <c r="L176" s="222" t="s">
        <v>704</v>
      </c>
      <c r="M176" s="223">
        <v>45022</v>
      </c>
      <c r="N176" s="227">
        <v>0.34915509259259259</v>
      </c>
      <c r="O176" s="222"/>
      <c r="P176" s="228">
        <v>2006</v>
      </c>
      <c r="Q176" s="223" t="s">
        <v>705</v>
      </c>
      <c r="R176" s="223">
        <v>45022</v>
      </c>
      <c r="S176" s="223" t="s">
        <v>86</v>
      </c>
      <c r="T176" s="223"/>
      <c r="U176" s="223"/>
      <c r="V176" s="223"/>
      <c r="W176" s="223"/>
      <c r="X176" s="4" t="str">
        <f>TEXT(Noshow11[[#This Row],[FECHA]],"DDDD")</f>
        <v>jueves</v>
      </c>
      <c r="Z176"/>
      <c r="AB176">
        <f>VLOOKUP(Noshow11[[#This Row],[FOLIO]],Tabla2[[FOLIO]:[SEGUIMIENTO REALIZADO]],17,0)</f>
        <v>0</v>
      </c>
      <c r="AC176" s="4">
        <f>VLOOKUP(Noshow11[[#This Row],[FOLIO]],Tabla2[[FOLIO]:[FECHA SEGUIMIENTO]],18,0)</f>
        <v>0</v>
      </c>
      <c r="AD176" s="13">
        <f>VLOOKUP(Noshow11[[#This Row],[FOLIO]],Tabla2[[FOLIO]:[COMENTARIO LIBRE]],21,0)</f>
        <v>0</v>
      </c>
      <c r="AE176" s="4">
        <f>VLOOKUP(Noshow11[[#This Row],[FOLIO]],Tabla2[[FOLIO]:[DIAS TRANSCURRIDOS]],23,0)</f>
        <v>45022</v>
      </c>
    </row>
    <row r="177" spans="1:31">
      <c r="A177" s="223">
        <v>45022</v>
      </c>
      <c r="B177" s="224">
        <v>0.35416666666666669</v>
      </c>
      <c r="C177" s="222">
        <v>113345</v>
      </c>
      <c r="D177" s="222" t="s">
        <v>104</v>
      </c>
      <c r="E177" s="225" t="s">
        <v>706</v>
      </c>
      <c r="F177" s="222" t="s">
        <v>707</v>
      </c>
      <c r="G177" s="226" t="s">
        <v>116</v>
      </c>
      <c r="H177" s="222" t="s">
        <v>300</v>
      </c>
      <c r="I177" s="222" t="s">
        <v>82</v>
      </c>
      <c r="J177" s="222" t="s">
        <v>83</v>
      </c>
      <c r="K177" s="222" t="s">
        <v>98</v>
      </c>
      <c r="L177" s="222" t="s">
        <v>708</v>
      </c>
      <c r="M177" s="223">
        <v>45022</v>
      </c>
      <c r="N177" s="227">
        <v>0.37084490740740739</v>
      </c>
      <c r="O177" s="222"/>
      <c r="P177" s="228">
        <v>2020</v>
      </c>
      <c r="Q177" s="223" t="s">
        <v>709</v>
      </c>
      <c r="R177" s="223">
        <v>45022</v>
      </c>
      <c r="S177" s="223" t="s">
        <v>86</v>
      </c>
      <c r="T177" s="223"/>
      <c r="U177" s="223"/>
      <c r="V177" s="223"/>
      <c r="W177" s="223" t="s">
        <v>100</v>
      </c>
      <c r="X177" s="4" t="str">
        <f>TEXT(Noshow11[[#This Row],[FECHA]],"DDDD")</f>
        <v>jueves</v>
      </c>
      <c r="Z177"/>
      <c r="AB177">
        <f>VLOOKUP(Noshow11[[#This Row],[FOLIO]],Tabla2[[FOLIO]:[SEGUIMIENTO REALIZADO]],17,0)</f>
        <v>0</v>
      </c>
      <c r="AC177" s="4">
        <f>VLOOKUP(Noshow11[[#This Row],[FOLIO]],Tabla2[[FOLIO]:[FECHA SEGUIMIENTO]],18,0)</f>
        <v>0</v>
      </c>
      <c r="AD177" s="13">
        <f>VLOOKUP(Noshow11[[#This Row],[FOLIO]],Tabla2[[FOLIO]:[COMENTARIO LIBRE]],21,0)</f>
        <v>0</v>
      </c>
      <c r="AE177" s="4">
        <f>VLOOKUP(Noshow11[[#This Row],[FOLIO]],Tabla2[[FOLIO]:[DIAS TRANSCURRIDOS]],23,0)</f>
        <v>45022</v>
      </c>
    </row>
    <row r="178" spans="1:31">
      <c r="A178" s="223">
        <v>45022</v>
      </c>
      <c r="B178" s="224">
        <v>0.35416666666666669</v>
      </c>
      <c r="C178" s="222">
        <v>113426</v>
      </c>
      <c r="D178" s="222" t="s">
        <v>77</v>
      </c>
      <c r="E178" s="225" t="s">
        <v>710</v>
      </c>
      <c r="F178" s="222" t="s">
        <v>711</v>
      </c>
      <c r="G178" s="226" t="s">
        <v>80</v>
      </c>
      <c r="H178" s="222" t="s">
        <v>712</v>
      </c>
      <c r="I178" s="222" t="s">
        <v>82</v>
      </c>
      <c r="J178" s="222" t="s">
        <v>357</v>
      </c>
      <c r="K178" s="222" t="s">
        <v>93</v>
      </c>
      <c r="L178" s="222" t="s">
        <v>713</v>
      </c>
      <c r="M178" s="223">
        <v>45022</v>
      </c>
      <c r="N178" s="227">
        <v>0.36108796296296292</v>
      </c>
      <c r="O178" s="222"/>
      <c r="P178" s="228">
        <v>2021</v>
      </c>
      <c r="Q178" s="223" t="s">
        <v>714</v>
      </c>
      <c r="R178" s="223">
        <v>45022</v>
      </c>
      <c r="S178" s="223" t="s">
        <v>86</v>
      </c>
      <c r="T178" s="223"/>
      <c r="U178" s="223"/>
      <c r="V178" s="223"/>
      <c r="W178" s="223"/>
      <c r="X178" s="4" t="str">
        <f>TEXT(Noshow11[[#This Row],[FECHA]],"DDDD")</f>
        <v>jueves</v>
      </c>
      <c r="Z178"/>
      <c r="AB178">
        <f>VLOOKUP(Noshow11[[#This Row],[FOLIO]],Tabla2[[FOLIO]:[SEGUIMIENTO REALIZADO]],17,0)</f>
        <v>0</v>
      </c>
      <c r="AC178" s="4">
        <f>VLOOKUP(Noshow11[[#This Row],[FOLIO]],Tabla2[[FOLIO]:[FECHA SEGUIMIENTO]],18,0)</f>
        <v>0</v>
      </c>
      <c r="AD178" s="13">
        <f>VLOOKUP(Noshow11[[#This Row],[FOLIO]],Tabla2[[FOLIO]:[COMENTARIO LIBRE]],21,0)</f>
        <v>0</v>
      </c>
      <c r="AE178" s="4">
        <f>VLOOKUP(Noshow11[[#This Row],[FOLIO]],Tabla2[[FOLIO]:[DIAS TRANSCURRIDOS]],23,0)</f>
        <v>45022</v>
      </c>
    </row>
    <row r="179" spans="1:31">
      <c r="A179" s="223">
        <v>45022</v>
      </c>
      <c r="B179" s="224">
        <v>0.35416666666666669</v>
      </c>
      <c r="C179" s="222">
        <v>113447</v>
      </c>
      <c r="D179" s="222" t="s">
        <v>126</v>
      </c>
      <c r="E179" s="225" t="s">
        <v>373</v>
      </c>
      <c r="F179" s="222" t="s">
        <v>143</v>
      </c>
      <c r="G179" s="226" t="s">
        <v>199</v>
      </c>
      <c r="H179" s="222" t="s">
        <v>374</v>
      </c>
      <c r="I179" s="222" t="s">
        <v>82</v>
      </c>
      <c r="J179" s="222" t="s">
        <v>97</v>
      </c>
      <c r="K179" s="222" t="s">
        <v>84</v>
      </c>
      <c r="L179" s="222"/>
      <c r="M179" s="223"/>
      <c r="N179" s="227"/>
      <c r="O179" s="222"/>
      <c r="P179" s="228">
        <v>2022</v>
      </c>
      <c r="Q179" s="223">
        <v>0</v>
      </c>
      <c r="R179" s="223">
        <v>44802</v>
      </c>
      <c r="S179" s="223" t="s">
        <v>86</v>
      </c>
      <c r="T179" s="223"/>
      <c r="U179" s="223"/>
      <c r="V179" s="223"/>
      <c r="W179" s="223"/>
      <c r="X179" s="4" t="str">
        <f>TEXT(Noshow11[[#This Row],[FECHA]],"DDDD")</f>
        <v>jueves</v>
      </c>
      <c r="Z179"/>
      <c r="AB179" t="e">
        <f>VLOOKUP(Noshow11[[#This Row],[FOLIO]],Tabla2[[FOLIO]:[SEGUIMIENTO REALIZADO]],17,0)</f>
        <v>#N/A</v>
      </c>
      <c r="AC179" s="4" t="e">
        <f>VLOOKUP(Noshow11[[#This Row],[FOLIO]],Tabla2[[FOLIO]:[FECHA SEGUIMIENTO]],18,0)</f>
        <v>#N/A</v>
      </c>
      <c r="AD179" s="13" t="e">
        <f>VLOOKUP(Noshow11[[#This Row],[FOLIO]],Tabla2[[FOLIO]:[COMENTARIO LIBRE]],21,0)</f>
        <v>#N/A</v>
      </c>
      <c r="AE179" s="4" t="e">
        <f>VLOOKUP(Noshow11[[#This Row],[FOLIO]],Tabla2[[FOLIO]:[DIAS TRANSCURRIDOS]],23,0)</f>
        <v>#N/A</v>
      </c>
    </row>
    <row r="180" spans="1:31">
      <c r="A180" s="223">
        <v>45022</v>
      </c>
      <c r="B180" s="224">
        <v>0.35416666666666669</v>
      </c>
      <c r="C180" s="222">
        <v>113486</v>
      </c>
      <c r="D180" s="222" t="s">
        <v>126</v>
      </c>
      <c r="E180" s="225" t="s">
        <v>715</v>
      </c>
      <c r="F180" s="222" t="s">
        <v>716</v>
      </c>
      <c r="G180" s="226" t="s">
        <v>199</v>
      </c>
      <c r="H180" s="222" t="s">
        <v>717</v>
      </c>
      <c r="I180" s="222" t="s">
        <v>82</v>
      </c>
      <c r="J180" s="222" t="s">
        <v>83</v>
      </c>
      <c r="K180" s="222" t="s">
        <v>84</v>
      </c>
      <c r="L180" s="222"/>
      <c r="M180" s="223"/>
      <c r="N180" s="227"/>
      <c r="O180" s="222"/>
      <c r="P180" s="228">
        <v>2022</v>
      </c>
      <c r="Q180" s="223" t="s">
        <v>718</v>
      </c>
      <c r="R180" s="223">
        <v>44994</v>
      </c>
      <c r="S180" s="223" t="s">
        <v>86</v>
      </c>
      <c r="T180" s="223"/>
      <c r="U180" s="223"/>
      <c r="V180" s="223"/>
      <c r="W180" s="223"/>
      <c r="X180" s="4" t="str">
        <f>TEXT(Noshow11[[#This Row],[FECHA]],"DDDD")</f>
        <v>jueves</v>
      </c>
      <c r="Z180"/>
      <c r="AB180">
        <f>VLOOKUP(Noshow11[[#This Row],[FOLIO]],Tabla2[[FOLIO]:[SEGUIMIENTO REALIZADO]],17,0)</f>
        <v>0</v>
      </c>
      <c r="AC180" s="4">
        <f>VLOOKUP(Noshow11[[#This Row],[FOLIO]],Tabla2[[FOLIO]:[FECHA SEGUIMIENTO]],18,0)</f>
        <v>0</v>
      </c>
      <c r="AD180" s="13">
        <f>VLOOKUP(Noshow11[[#This Row],[FOLIO]],Tabla2[[FOLIO]:[COMENTARIO LIBRE]],21,0)</f>
        <v>0</v>
      </c>
      <c r="AE180" s="4">
        <f>VLOOKUP(Noshow11[[#This Row],[FOLIO]],Tabla2[[FOLIO]:[DIAS TRANSCURRIDOS]],23,0)</f>
        <v>45022</v>
      </c>
    </row>
    <row r="181" spans="1:31">
      <c r="A181" s="223">
        <v>45022</v>
      </c>
      <c r="B181" s="224">
        <v>0.36458333333333331</v>
      </c>
      <c r="C181" s="222">
        <v>113415</v>
      </c>
      <c r="D181" s="222" t="s">
        <v>126</v>
      </c>
      <c r="E181" s="225" t="s">
        <v>719</v>
      </c>
      <c r="F181" s="222" t="s">
        <v>143</v>
      </c>
      <c r="G181" s="226" t="s">
        <v>80</v>
      </c>
      <c r="H181" s="222" t="s">
        <v>720</v>
      </c>
      <c r="I181" s="222" t="s">
        <v>82</v>
      </c>
      <c r="J181" s="222" t="s">
        <v>250</v>
      </c>
      <c r="K181" s="222" t="s">
        <v>93</v>
      </c>
      <c r="L181" s="222" t="s">
        <v>721</v>
      </c>
      <c r="M181" s="223">
        <v>45022</v>
      </c>
      <c r="N181" s="227">
        <v>0.34865740740740742</v>
      </c>
      <c r="O181" s="222"/>
      <c r="P181" s="228">
        <v>2023</v>
      </c>
      <c r="Q181" s="223" t="s">
        <v>722</v>
      </c>
      <c r="R181" s="223">
        <v>45022</v>
      </c>
      <c r="S181" s="223" t="s">
        <v>86</v>
      </c>
      <c r="T181" s="223"/>
      <c r="U181" s="223"/>
      <c r="V181" s="223"/>
      <c r="W181" s="223"/>
      <c r="X181" s="4" t="str">
        <f>TEXT(Noshow11[[#This Row],[FECHA]],"DDDD")</f>
        <v>jueves</v>
      </c>
      <c r="Z181"/>
      <c r="AB181">
        <f>VLOOKUP(Noshow11[[#This Row],[FOLIO]],Tabla2[[FOLIO]:[SEGUIMIENTO REALIZADO]],17,0)</f>
        <v>0</v>
      </c>
      <c r="AC181" s="4">
        <f>VLOOKUP(Noshow11[[#This Row],[FOLIO]],Tabla2[[FOLIO]:[FECHA SEGUIMIENTO]],18,0)</f>
        <v>0</v>
      </c>
      <c r="AD181" s="13">
        <f>VLOOKUP(Noshow11[[#This Row],[FOLIO]],Tabla2[[FOLIO]:[COMENTARIO LIBRE]],21,0)</f>
        <v>0</v>
      </c>
      <c r="AE181" s="4">
        <f>VLOOKUP(Noshow11[[#This Row],[FOLIO]],Tabla2[[FOLIO]:[DIAS TRANSCURRIDOS]],23,0)</f>
        <v>45022</v>
      </c>
    </row>
    <row r="182" spans="1:31">
      <c r="A182" s="223">
        <v>45022</v>
      </c>
      <c r="B182" s="224">
        <v>0.36458333333333331</v>
      </c>
      <c r="C182" s="222">
        <v>113424</v>
      </c>
      <c r="D182" s="222" t="s">
        <v>87</v>
      </c>
      <c r="E182" s="225" t="s">
        <v>723</v>
      </c>
      <c r="F182" s="222" t="s">
        <v>724</v>
      </c>
      <c r="G182" s="226" t="s">
        <v>90</v>
      </c>
      <c r="H182" s="222" t="s">
        <v>725</v>
      </c>
      <c r="I182" s="222" t="s">
        <v>82</v>
      </c>
      <c r="J182" s="222" t="s">
        <v>289</v>
      </c>
      <c r="K182" s="222" t="s">
        <v>98</v>
      </c>
      <c r="L182" s="222"/>
      <c r="M182" s="223"/>
      <c r="N182" s="227"/>
      <c r="O182" s="222">
        <v>113497</v>
      </c>
      <c r="P182" s="228">
        <v>2022</v>
      </c>
      <c r="Q182" s="223" t="s">
        <v>726</v>
      </c>
      <c r="R182" s="223">
        <v>45007</v>
      </c>
      <c r="S182" s="223" t="s">
        <v>86</v>
      </c>
      <c r="T182" s="223"/>
      <c r="U182" s="223"/>
      <c r="V182" s="223"/>
      <c r="W182" s="223"/>
      <c r="X182" s="4" t="str">
        <f>TEXT(Noshow11[[#This Row],[FECHA]],"DDDD")</f>
        <v>jueves</v>
      </c>
      <c r="Z182"/>
      <c r="AB182" t="e">
        <f>VLOOKUP(Noshow11[[#This Row],[FOLIO]],Tabla2[[FOLIO]:[SEGUIMIENTO REALIZADO]],17,0)</f>
        <v>#N/A</v>
      </c>
      <c r="AC182" s="4" t="e">
        <f>VLOOKUP(Noshow11[[#This Row],[FOLIO]],Tabla2[[FOLIO]:[FECHA SEGUIMIENTO]],18,0)</f>
        <v>#N/A</v>
      </c>
      <c r="AD182" s="13" t="e">
        <f>VLOOKUP(Noshow11[[#This Row],[FOLIO]],Tabla2[[FOLIO]:[COMENTARIO LIBRE]],21,0)</f>
        <v>#N/A</v>
      </c>
      <c r="AE182" s="4" t="e">
        <f>VLOOKUP(Noshow11[[#This Row],[FOLIO]],Tabla2[[FOLIO]:[DIAS TRANSCURRIDOS]],23,0)</f>
        <v>#N/A</v>
      </c>
    </row>
    <row r="183" spans="1:31">
      <c r="A183" s="223">
        <v>45022</v>
      </c>
      <c r="B183" s="224">
        <v>0.36458333333333331</v>
      </c>
      <c r="C183" s="222">
        <v>113466</v>
      </c>
      <c r="D183" s="222" t="s">
        <v>87</v>
      </c>
      <c r="E183" s="225" t="s">
        <v>727</v>
      </c>
      <c r="F183" s="222" t="s">
        <v>728</v>
      </c>
      <c r="G183" s="226" t="s">
        <v>116</v>
      </c>
      <c r="H183" s="222" t="s">
        <v>729</v>
      </c>
      <c r="I183" s="222" t="s">
        <v>82</v>
      </c>
      <c r="J183" s="222" t="s">
        <v>92</v>
      </c>
      <c r="K183" s="222" t="s">
        <v>84</v>
      </c>
      <c r="L183" s="222" t="s">
        <v>730</v>
      </c>
      <c r="M183" s="223">
        <v>45022</v>
      </c>
      <c r="N183" s="227">
        <v>0.37782407407407409</v>
      </c>
      <c r="O183" s="222"/>
      <c r="P183" s="228">
        <v>2018</v>
      </c>
      <c r="Q183" s="223" t="s">
        <v>731</v>
      </c>
      <c r="R183" s="223">
        <v>45022</v>
      </c>
      <c r="S183" s="223" t="s">
        <v>86</v>
      </c>
      <c r="T183" s="223"/>
      <c r="U183" s="223"/>
      <c r="V183" s="223"/>
      <c r="W183" s="223"/>
      <c r="X183" s="4" t="str">
        <f>TEXT(Noshow11[[#This Row],[FECHA]],"DDDD")</f>
        <v>jueves</v>
      </c>
      <c r="Z183"/>
      <c r="AB183">
        <f>VLOOKUP(Noshow11[[#This Row],[FOLIO]],Tabla2[[FOLIO]:[SEGUIMIENTO REALIZADO]],17,0)</f>
        <v>0</v>
      </c>
      <c r="AC183" s="4">
        <f>VLOOKUP(Noshow11[[#This Row],[FOLIO]],Tabla2[[FOLIO]:[FECHA SEGUIMIENTO]],18,0)</f>
        <v>0</v>
      </c>
      <c r="AD183" s="13">
        <f>VLOOKUP(Noshow11[[#This Row],[FOLIO]],Tabla2[[FOLIO]:[COMENTARIO LIBRE]],21,0)</f>
        <v>0</v>
      </c>
      <c r="AE183" s="4">
        <f>VLOOKUP(Noshow11[[#This Row],[FOLIO]],Tabla2[[FOLIO]:[DIAS TRANSCURRIDOS]],23,0)</f>
        <v>45022</v>
      </c>
    </row>
    <row r="184" spans="1:31">
      <c r="A184" s="223">
        <v>45022</v>
      </c>
      <c r="B184" s="224">
        <v>0.36458333333333331</v>
      </c>
      <c r="C184" s="222">
        <v>113498</v>
      </c>
      <c r="D184" s="222" t="s">
        <v>77</v>
      </c>
      <c r="E184" s="225" t="s">
        <v>732</v>
      </c>
      <c r="F184" s="222" t="s">
        <v>733</v>
      </c>
      <c r="G184" s="226" t="s">
        <v>90</v>
      </c>
      <c r="H184" s="222" t="s">
        <v>734</v>
      </c>
      <c r="I184" s="222" t="s">
        <v>82</v>
      </c>
      <c r="J184" s="222" t="s">
        <v>193</v>
      </c>
      <c r="K184" s="222" t="s">
        <v>98</v>
      </c>
      <c r="L184" s="222"/>
      <c r="M184" s="223"/>
      <c r="N184" s="227"/>
      <c r="O184" s="222">
        <v>113510</v>
      </c>
      <c r="P184" s="228">
        <v>2021</v>
      </c>
      <c r="Q184" s="223" t="s">
        <v>735</v>
      </c>
      <c r="R184" s="223">
        <v>44861</v>
      </c>
      <c r="S184" s="223" t="s">
        <v>86</v>
      </c>
      <c r="T184" s="223"/>
      <c r="U184" s="223"/>
      <c r="V184" s="223"/>
      <c r="W184" s="223"/>
      <c r="X184" s="4" t="str">
        <f>TEXT(Noshow11[[#This Row],[FECHA]],"DDDD")</f>
        <v>jueves</v>
      </c>
      <c r="Z184"/>
      <c r="AB184" t="e">
        <f>VLOOKUP(Noshow11[[#This Row],[FOLIO]],Tabla2[[FOLIO]:[SEGUIMIENTO REALIZADO]],17,0)</f>
        <v>#N/A</v>
      </c>
      <c r="AC184" s="4" t="e">
        <f>VLOOKUP(Noshow11[[#This Row],[FOLIO]],Tabla2[[FOLIO]:[FECHA SEGUIMIENTO]],18,0)</f>
        <v>#N/A</v>
      </c>
      <c r="AD184" s="13" t="e">
        <f>VLOOKUP(Noshow11[[#This Row],[FOLIO]],Tabla2[[FOLIO]:[COMENTARIO LIBRE]],21,0)</f>
        <v>#N/A</v>
      </c>
      <c r="AE184" s="4" t="e">
        <f>VLOOKUP(Noshow11[[#This Row],[FOLIO]],Tabla2[[FOLIO]:[DIAS TRANSCURRIDOS]],23,0)</f>
        <v>#N/A</v>
      </c>
    </row>
    <row r="185" spans="1:31">
      <c r="A185" s="223">
        <v>45022</v>
      </c>
      <c r="B185" s="224">
        <v>0.375</v>
      </c>
      <c r="C185" s="222">
        <v>113272</v>
      </c>
      <c r="D185" s="222" t="s">
        <v>126</v>
      </c>
      <c r="E185" s="225" t="s">
        <v>736</v>
      </c>
      <c r="F185" s="222" t="s">
        <v>737</v>
      </c>
      <c r="G185" s="226" t="s">
        <v>90</v>
      </c>
      <c r="H185" s="222" t="s">
        <v>738</v>
      </c>
      <c r="I185" s="222" t="s">
        <v>82</v>
      </c>
      <c r="J185" s="222" t="s">
        <v>237</v>
      </c>
      <c r="K185" s="222" t="s">
        <v>84</v>
      </c>
      <c r="L185" s="222"/>
      <c r="M185" s="223"/>
      <c r="N185" s="227"/>
      <c r="O185" s="222">
        <v>113276</v>
      </c>
      <c r="P185" s="228">
        <v>2019</v>
      </c>
      <c r="Q185" s="223" t="s">
        <v>739</v>
      </c>
      <c r="R185" s="223">
        <v>45016</v>
      </c>
      <c r="S185" s="223" t="s">
        <v>86</v>
      </c>
      <c r="T185" s="223"/>
      <c r="U185" s="223"/>
      <c r="V185" s="223"/>
      <c r="W185" s="223"/>
      <c r="X185" s="4" t="str">
        <f>TEXT(Noshow11[[#This Row],[FECHA]],"DDDD")</f>
        <v>jueves</v>
      </c>
      <c r="Z185"/>
      <c r="AB185" t="e">
        <f>VLOOKUP(Noshow11[[#This Row],[FOLIO]],Tabla2[[FOLIO]:[SEGUIMIENTO REALIZADO]],17,0)</f>
        <v>#N/A</v>
      </c>
      <c r="AC185" s="4" t="e">
        <f>VLOOKUP(Noshow11[[#This Row],[FOLIO]],Tabla2[[FOLIO]:[FECHA SEGUIMIENTO]],18,0)</f>
        <v>#N/A</v>
      </c>
      <c r="AD185" s="13" t="e">
        <f>VLOOKUP(Noshow11[[#This Row],[FOLIO]],Tabla2[[FOLIO]:[COMENTARIO LIBRE]],21,0)</f>
        <v>#N/A</v>
      </c>
      <c r="AE185" s="4" t="e">
        <f>VLOOKUP(Noshow11[[#This Row],[FOLIO]],Tabla2[[FOLIO]:[DIAS TRANSCURRIDOS]],23,0)</f>
        <v>#N/A</v>
      </c>
    </row>
    <row r="186" spans="1:31">
      <c r="A186" s="223">
        <v>45022</v>
      </c>
      <c r="B186" s="224">
        <v>0.375</v>
      </c>
      <c r="C186" s="222">
        <v>113322</v>
      </c>
      <c r="D186" s="222" t="s">
        <v>104</v>
      </c>
      <c r="E186" s="225" t="s">
        <v>740</v>
      </c>
      <c r="F186" s="222" t="s">
        <v>741</v>
      </c>
      <c r="G186" s="226" t="s">
        <v>80</v>
      </c>
      <c r="H186" s="222" t="s">
        <v>742</v>
      </c>
      <c r="I186" s="222" t="s">
        <v>82</v>
      </c>
      <c r="J186" s="222" t="s">
        <v>152</v>
      </c>
      <c r="K186" s="222" t="s">
        <v>98</v>
      </c>
      <c r="L186" s="222" t="s">
        <v>743</v>
      </c>
      <c r="M186" s="223">
        <v>45021</v>
      </c>
      <c r="N186" s="227">
        <v>0.36747685185185186</v>
      </c>
      <c r="O186" s="222"/>
      <c r="P186" s="228">
        <v>2018</v>
      </c>
      <c r="Q186" s="223" t="s">
        <v>744</v>
      </c>
      <c r="R186" s="223">
        <v>45021</v>
      </c>
      <c r="S186" s="223" t="s">
        <v>86</v>
      </c>
      <c r="T186" s="223"/>
      <c r="U186" s="223"/>
      <c r="V186" s="223"/>
      <c r="W186" s="223" t="s">
        <v>100</v>
      </c>
      <c r="X186" s="4" t="str">
        <f>TEXT(Noshow11[[#This Row],[FECHA]],"DDDD")</f>
        <v>jueves</v>
      </c>
      <c r="Z186"/>
      <c r="AB186" t="e">
        <f>VLOOKUP(Noshow11[[#This Row],[FOLIO]],Tabla2[[FOLIO]:[SEGUIMIENTO REALIZADO]],17,0)</f>
        <v>#N/A</v>
      </c>
      <c r="AC186" s="4" t="e">
        <f>VLOOKUP(Noshow11[[#This Row],[FOLIO]],Tabla2[[FOLIO]:[FECHA SEGUIMIENTO]],18,0)</f>
        <v>#N/A</v>
      </c>
      <c r="AD186" s="13" t="e">
        <f>VLOOKUP(Noshow11[[#This Row],[FOLIO]],Tabla2[[FOLIO]:[COMENTARIO LIBRE]],21,0)</f>
        <v>#N/A</v>
      </c>
      <c r="AE186" s="4" t="e">
        <f>VLOOKUP(Noshow11[[#This Row],[FOLIO]],Tabla2[[FOLIO]:[DIAS TRANSCURRIDOS]],23,0)</f>
        <v>#N/A</v>
      </c>
    </row>
    <row r="187" spans="1:31">
      <c r="A187" s="223">
        <v>45022</v>
      </c>
      <c r="B187" s="224">
        <v>0.375</v>
      </c>
      <c r="C187" s="222">
        <v>113461</v>
      </c>
      <c r="D187" s="222" t="s">
        <v>77</v>
      </c>
      <c r="E187" s="225" t="s">
        <v>745</v>
      </c>
      <c r="F187" s="222" t="s">
        <v>746</v>
      </c>
      <c r="G187" s="226" t="s">
        <v>116</v>
      </c>
      <c r="H187" s="222" t="s">
        <v>747</v>
      </c>
      <c r="I187" s="222" t="s">
        <v>82</v>
      </c>
      <c r="J187" s="222" t="s">
        <v>83</v>
      </c>
      <c r="K187" s="222" t="s">
        <v>84</v>
      </c>
      <c r="L187" s="222" t="s">
        <v>748</v>
      </c>
      <c r="M187" s="223">
        <v>45022</v>
      </c>
      <c r="N187" s="227">
        <v>0.38841435185185186</v>
      </c>
      <c r="O187" s="222"/>
      <c r="P187" s="228">
        <v>2012</v>
      </c>
      <c r="Q187" s="223" t="s">
        <v>749</v>
      </c>
      <c r="R187" s="223">
        <v>45022</v>
      </c>
      <c r="S187" s="223" t="s">
        <v>86</v>
      </c>
      <c r="T187" s="223"/>
      <c r="U187" s="223"/>
      <c r="V187" s="223"/>
      <c r="W187" s="223"/>
      <c r="X187" s="4" t="str">
        <f>TEXT(Noshow11[[#This Row],[FECHA]],"DDDD")</f>
        <v>jueves</v>
      </c>
      <c r="Z187"/>
      <c r="AB187">
        <f>VLOOKUP(Noshow11[[#This Row],[FOLIO]],Tabla2[[FOLIO]:[SEGUIMIENTO REALIZADO]],17,0)</f>
        <v>0</v>
      </c>
      <c r="AC187" s="4">
        <f>VLOOKUP(Noshow11[[#This Row],[FOLIO]],Tabla2[[FOLIO]:[FECHA SEGUIMIENTO]],18,0)</f>
        <v>0</v>
      </c>
      <c r="AD187" s="13">
        <f>VLOOKUP(Noshow11[[#This Row],[FOLIO]],Tabla2[[FOLIO]:[COMENTARIO LIBRE]],21,0)</f>
        <v>0</v>
      </c>
      <c r="AE187" s="4">
        <f>VLOOKUP(Noshow11[[#This Row],[FOLIO]],Tabla2[[FOLIO]:[DIAS TRANSCURRIDOS]],23,0)</f>
        <v>45022</v>
      </c>
    </row>
    <row r="188" spans="1:31">
      <c r="A188" s="223">
        <v>45022</v>
      </c>
      <c r="B188" s="224">
        <v>0.375</v>
      </c>
      <c r="C188" s="222">
        <v>113467</v>
      </c>
      <c r="D188" s="222" t="s">
        <v>126</v>
      </c>
      <c r="E188" s="225" t="s">
        <v>750</v>
      </c>
      <c r="F188" s="222" t="s">
        <v>751</v>
      </c>
      <c r="G188" s="226" t="s">
        <v>90</v>
      </c>
      <c r="H188" s="222" t="s">
        <v>752</v>
      </c>
      <c r="I188" s="222" t="s">
        <v>82</v>
      </c>
      <c r="J188" s="222" t="s">
        <v>83</v>
      </c>
      <c r="K188" s="222" t="s">
        <v>98</v>
      </c>
      <c r="L188" s="222"/>
      <c r="M188" s="223"/>
      <c r="N188" s="227"/>
      <c r="O188" s="222">
        <v>113509</v>
      </c>
      <c r="P188" s="228">
        <v>2018</v>
      </c>
      <c r="Q188" s="223" t="s">
        <v>753</v>
      </c>
      <c r="R188" s="223">
        <v>44946</v>
      </c>
      <c r="S188" s="223" t="s">
        <v>86</v>
      </c>
      <c r="T188" s="223"/>
      <c r="U188" s="223"/>
      <c r="V188" s="223"/>
      <c r="W188" s="223"/>
      <c r="X188" s="4" t="str">
        <f>TEXT(Noshow11[[#This Row],[FECHA]],"DDDD")</f>
        <v>jueves</v>
      </c>
      <c r="Z188"/>
      <c r="AB188">
        <f>VLOOKUP(Noshow11[[#This Row],[FOLIO]],Tabla2[[FOLIO]:[SEGUIMIENTO REALIZADO]],17,0)</f>
        <v>0</v>
      </c>
      <c r="AC188" s="4">
        <f>VLOOKUP(Noshow11[[#This Row],[FOLIO]],Tabla2[[FOLIO]:[FECHA SEGUIMIENTO]],18,0)</f>
        <v>0</v>
      </c>
      <c r="AD188" s="13">
        <f>VLOOKUP(Noshow11[[#This Row],[FOLIO]],Tabla2[[FOLIO]:[COMENTARIO LIBRE]],21,0)</f>
        <v>0</v>
      </c>
      <c r="AE188" s="4">
        <f>VLOOKUP(Noshow11[[#This Row],[FOLIO]],Tabla2[[FOLIO]:[DIAS TRANSCURRIDOS]],23,0)</f>
        <v>45022</v>
      </c>
    </row>
    <row r="189" spans="1:31">
      <c r="A189" s="223">
        <v>45022</v>
      </c>
      <c r="B189" s="224">
        <v>0.375</v>
      </c>
      <c r="C189" s="222">
        <v>113468</v>
      </c>
      <c r="D189" s="222" t="s">
        <v>87</v>
      </c>
      <c r="E189" s="225" t="s">
        <v>754</v>
      </c>
      <c r="F189" s="222" t="s">
        <v>755</v>
      </c>
      <c r="G189" s="226" t="s">
        <v>199</v>
      </c>
      <c r="H189" s="222" t="s">
        <v>756</v>
      </c>
      <c r="I189" s="222" t="s">
        <v>82</v>
      </c>
      <c r="J189" s="222" t="s">
        <v>83</v>
      </c>
      <c r="K189" s="222" t="s">
        <v>93</v>
      </c>
      <c r="L189" s="222"/>
      <c r="M189" s="223"/>
      <c r="N189" s="227"/>
      <c r="O189" s="222"/>
      <c r="P189" s="228">
        <v>2017</v>
      </c>
      <c r="Q189" s="223" t="s">
        <v>757</v>
      </c>
      <c r="R189" s="223">
        <v>45022</v>
      </c>
      <c r="S189" s="223" t="s">
        <v>86</v>
      </c>
      <c r="T189" s="223"/>
      <c r="U189" s="223"/>
      <c r="V189" s="223"/>
      <c r="W189" s="223"/>
      <c r="X189" s="4" t="str">
        <f>TEXT(Noshow11[[#This Row],[FECHA]],"DDDD")</f>
        <v>jueves</v>
      </c>
      <c r="Z189"/>
      <c r="AB189">
        <f>VLOOKUP(Noshow11[[#This Row],[FOLIO]],Tabla2[[FOLIO]:[SEGUIMIENTO REALIZADO]],17,0)</f>
        <v>0</v>
      </c>
      <c r="AC189" s="4">
        <f>VLOOKUP(Noshow11[[#This Row],[FOLIO]],Tabla2[[FOLIO]:[FECHA SEGUIMIENTO]],18,0)</f>
        <v>0</v>
      </c>
      <c r="AD189" s="13">
        <f>VLOOKUP(Noshow11[[#This Row],[FOLIO]],Tabla2[[FOLIO]:[COMENTARIO LIBRE]],21,0)</f>
        <v>0</v>
      </c>
      <c r="AE189" s="4">
        <f>VLOOKUP(Noshow11[[#This Row],[FOLIO]],Tabla2[[FOLIO]:[DIAS TRANSCURRIDOS]],23,0)</f>
        <v>45022</v>
      </c>
    </row>
    <row r="190" spans="1:31">
      <c r="A190" s="223">
        <v>45022</v>
      </c>
      <c r="B190" s="224">
        <v>0.38541666666666669</v>
      </c>
      <c r="C190" s="222">
        <v>113514</v>
      </c>
      <c r="D190" s="222" t="s">
        <v>87</v>
      </c>
      <c r="E190" s="225" t="s">
        <v>754</v>
      </c>
      <c r="F190" s="222" t="s">
        <v>755</v>
      </c>
      <c r="G190" s="226" t="s">
        <v>80</v>
      </c>
      <c r="H190" s="222" t="s">
        <v>756</v>
      </c>
      <c r="I190" s="222" t="s">
        <v>82</v>
      </c>
      <c r="J190" s="222" t="s">
        <v>83</v>
      </c>
      <c r="K190" s="222" t="s">
        <v>93</v>
      </c>
      <c r="L190" s="222" t="s">
        <v>758</v>
      </c>
      <c r="M190" s="223">
        <v>45022</v>
      </c>
      <c r="N190" s="227">
        <v>0.37532407407407403</v>
      </c>
      <c r="O190" s="222"/>
      <c r="P190" s="228">
        <v>2017</v>
      </c>
      <c r="Q190" s="223" t="s">
        <v>757</v>
      </c>
      <c r="R190" s="223">
        <v>45022</v>
      </c>
      <c r="S190" s="223" t="s">
        <v>86</v>
      </c>
      <c r="T190" s="223"/>
      <c r="U190" s="223"/>
      <c r="V190" s="223"/>
      <c r="W190" s="223"/>
      <c r="X190" s="4" t="str">
        <f>TEXT(Noshow11[[#This Row],[FECHA]],"DDDD")</f>
        <v>jueves</v>
      </c>
      <c r="Z190"/>
      <c r="AB190" t="e">
        <f>VLOOKUP(Noshow11[[#This Row],[FOLIO]],Tabla2[[FOLIO]:[SEGUIMIENTO REALIZADO]],17,0)</f>
        <v>#N/A</v>
      </c>
      <c r="AC190" s="4" t="e">
        <f>VLOOKUP(Noshow11[[#This Row],[FOLIO]],Tabla2[[FOLIO]:[FECHA SEGUIMIENTO]],18,0)</f>
        <v>#N/A</v>
      </c>
      <c r="AD190" s="13" t="e">
        <f>VLOOKUP(Noshow11[[#This Row],[FOLIO]],Tabla2[[FOLIO]:[COMENTARIO LIBRE]],21,0)</f>
        <v>#N/A</v>
      </c>
      <c r="AE190" s="4" t="e">
        <f>VLOOKUP(Noshow11[[#This Row],[FOLIO]],Tabla2[[FOLIO]:[DIAS TRANSCURRIDOS]],23,0)</f>
        <v>#N/A</v>
      </c>
    </row>
    <row r="191" spans="1:31">
      <c r="A191" s="223">
        <v>45022</v>
      </c>
      <c r="B191" s="224">
        <v>0.39583333333333331</v>
      </c>
      <c r="C191" s="222">
        <v>113236</v>
      </c>
      <c r="D191" s="222" t="s">
        <v>126</v>
      </c>
      <c r="E191" s="225" t="s">
        <v>759</v>
      </c>
      <c r="F191" s="222" t="s">
        <v>760</v>
      </c>
      <c r="G191" s="226" t="s">
        <v>80</v>
      </c>
      <c r="H191" s="222" t="s">
        <v>761</v>
      </c>
      <c r="I191" s="222" t="s">
        <v>82</v>
      </c>
      <c r="J191" s="222" t="s">
        <v>145</v>
      </c>
      <c r="K191" s="222" t="s">
        <v>84</v>
      </c>
      <c r="L191" s="222" t="s">
        <v>762</v>
      </c>
      <c r="M191" s="223">
        <v>45022</v>
      </c>
      <c r="N191" s="227">
        <v>0.40129629629629626</v>
      </c>
      <c r="O191" s="222"/>
      <c r="P191" s="228">
        <v>2018</v>
      </c>
      <c r="Q191" s="223" t="s">
        <v>763</v>
      </c>
      <c r="R191" s="223">
        <v>45022</v>
      </c>
      <c r="S191" s="223" t="s">
        <v>86</v>
      </c>
      <c r="T191" s="223"/>
      <c r="U191" s="223"/>
      <c r="V191" s="223"/>
      <c r="W191" s="223"/>
      <c r="X191" s="4" t="str">
        <f>TEXT(Noshow11[[#This Row],[FECHA]],"DDDD")</f>
        <v>jueves</v>
      </c>
      <c r="Z191"/>
      <c r="AB191">
        <f>VLOOKUP(Noshow11[[#This Row],[FOLIO]],Tabla2[[FOLIO]:[SEGUIMIENTO REALIZADO]],17,0)</f>
        <v>0</v>
      </c>
      <c r="AC191" s="4">
        <f>VLOOKUP(Noshow11[[#This Row],[FOLIO]],Tabla2[[FOLIO]:[FECHA SEGUIMIENTO]],18,0)</f>
        <v>0</v>
      </c>
      <c r="AD191" s="13">
        <f>VLOOKUP(Noshow11[[#This Row],[FOLIO]],Tabla2[[FOLIO]:[COMENTARIO LIBRE]],21,0)</f>
        <v>0</v>
      </c>
      <c r="AE191" s="4">
        <f>VLOOKUP(Noshow11[[#This Row],[FOLIO]],Tabla2[[FOLIO]:[DIAS TRANSCURRIDOS]],23,0)</f>
        <v>45022</v>
      </c>
    </row>
    <row r="192" spans="1:31">
      <c r="A192" s="223">
        <v>45022</v>
      </c>
      <c r="B192" s="224">
        <v>0.39583333333333331</v>
      </c>
      <c r="C192" s="222">
        <v>113247</v>
      </c>
      <c r="D192" s="222" t="s">
        <v>104</v>
      </c>
      <c r="E192" s="225" t="s">
        <v>764</v>
      </c>
      <c r="F192" s="222" t="s">
        <v>765</v>
      </c>
      <c r="G192" s="226" t="s">
        <v>80</v>
      </c>
      <c r="H192" s="222" t="s">
        <v>766</v>
      </c>
      <c r="I192" s="222" t="s">
        <v>767</v>
      </c>
      <c r="J192" s="222" t="s">
        <v>768</v>
      </c>
      <c r="K192" s="222" t="s">
        <v>93</v>
      </c>
      <c r="L192" s="222" t="s">
        <v>769</v>
      </c>
      <c r="M192" s="223">
        <v>45022</v>
      </c>
      <c r="N192" s="227">
        <v>0.38423611111111117</v>
      </c>
      <c r="O192" s="222"/>
      <c r="P192" s="228">
        <v>2020</v>
      </c>
      <c r="Q192" s="223" t="s">
        <v>770</v>
      </c>
      <c r="R192" s="223">
        <v>45022</v>
      </c>
      <c r="S192" s="223" t="s">
        <v>86</v>
      </c>
      <c r="T192" s="223"/>
      <c r="U192" s="223"/>
      <c r="V192" s="223"/>
      <c r="W192" s="223" t="s">
        <v>100</v>
      </c>
      <c r="X192" s="4" t="str">
        <f>TEXT(Noshow11[[#This Row],[FECHA]],"DDDD")</f>
        <v>jueves</v>
      </c>
      <c r="Z192"/>
      <c r="AB192">
        <f>VLOOKUP(Noshow11[[#This Row],[FOLIO]],Tabla2[[FOLIO]:[SEGUIMIENTO REALIZADO]],17,0)</f>
        <v>0</v>
      </c>
      <c r="AC192" s="4">
        <f>VLOOKUP(Noshow11[[#This Row],[FOLIO]],Tabla2[[FOLIO]:[FECHA SEGUIMIENTO]],18,0)</f>
        <v>0</v>
      </c>
      <c r="AD192" s="13">
        <f>VLOOKUP(Noshow11[[#This Row],[FOLIO]],Tabla2[[FOLIO]:[COMENTARIO LIBRE]],21,0)</f>
        <v>0</v>
      </c>
      <c r="AE192" s="4">
        <f>VLOOKUP(Noshow11[[#This Row],[FOLIO]],Tabla2[[FOLIO]:[DIAS TRANSCURRIDOS]],23,0)</f>
        <v>45022</v>
      </c>
    </row>
    <row r="193" spans="1:31">
      <c r="A193" s="223">
        <v>45022</v>
      </c>
      <c r="B193" s="224">
        <v>0.39583333333333331</v>
      </c>
      <c r="C193" s="222">
        <v>113460</v>
      </c>
      <c r="D193" s="222" t="s">
        <v>77</v>
      </c>
      <c r="E193" s="225" t="s">
        <v>745</v>
      </c>
      <c r="F193" s="222" t="s">
        <v>746</v>
      </c>
      <c r="G193" s="226" t="s">
        <v>90</v>
      </c>
      <c r="H193" s="222" t="s">
        <v>747</v>
      </c>
      <c r="I193" s="222" t="s">
        <v>82</v>
      </c>
      <c r="J193" s="222" t="s">
        <v>83</v>
      </c>
      <c r="K193" s="222" t="s">
        <v>98</v>
      </c>
      <c r="L193" s="222"/>
      <c r="M193" s="223"/>
      <c r="N193" s="227"/>
      <c r="O193" s="222">
        <v>113461</v>
      </c>
      <c r="P193" s="228">
        <v>2012</v>
      </c>
      <c r="Q193" s="223" t="s">
        <v>749</v>
      </c>
      <c r="R193" s="223">
        <v>45022</v>
      </c>
      <c r="S193" s="223" t="s">
        <v>86</v>
      </c>
      <c r="T193" s="223"/>
      <c r="U193" s="223"/>
      <c r="V193" s="223"/>
      <c r="W193" s="223"/>
      <c r="X193" s="4" t="str">
        <f>TEXT(Noshow11[[#This Row],[FECHA]],"DDDD")</f>
        <v>jueves</v>
      </c>
      <c r="Z193"/>
      <c r="AB193" t="e">
        <f>VLOOKUP(Noshow11[[#This Row],[FOLIO]],Tabla2[[FOLIO]:[SEGUIMIENTO REALIZADO]],17,0)</f>
        <v>#N/A</v>
      </c>
      <c r="AC193" s="4" t="e">
        <f>VLOOKUP(Noshow11[[#This Row],[FOLIO]],Tabla2[[FOLIO]:[FECHA SEGUIMIENTO]],18,0)</f>
        <v>#N/A</v>
      </c>
      <c r="AD193" s="13" t="e">
        <f>VLOOKUP(Noshow11[[#This Row],[FOLIO]],Tabla2[[FOLIO]:[COMENTARIO LIBRE]],21,0)</f>
        <v>#N/A</v>
      </c>
      <c r="AE193" s="4" t="e">
        <f>VLOOKUP(Noshow11[[#This Row],[FOLIO]],Tabla2[[FOLIO]:[DIAS TRANSCURRIDOS]],23,0)</f>
        <v>#N/A</v>
      </c>
    </row>
    <row r="194" spans="1:31">
      <c r="A194" s="223">
        <v>45022</v>
      </c>
      <c r="B194" s="224">
        <v>0.41666666666666669</v>
      </c>
      <c r="C194" s="222">
        <v>113311</v>
      </c>
      <c r="D194" s="222" t="s">
        <v>126</v>
      </c>
      <c r="E194" s="225" t="s">
        <v>771</v>
      </c>
      <c r="F194" s="222" t="s">
        <v>772</v>
      </c>
      <c r="G194" s="226" t="s">
        <v>116</v>
      </c>
      <c r="H194" s="222" t="s">
        <v>117</v>
      </c>
      <c r="I194" s="222" t="s">
        <v>82</v>
      </c>
      <c r="J194" s="222" t="s">
        <v>152</v>
      </c>
      <c r="K194" s="222" t="s">
        <v>84</v>
      </c>
      <c r="L194" s="222" t="s">
        <v>773</v>
      </c>
      <c r="M194" s="223">
        <v>45022</v>
      </c>
      <c r="N194" s="227">
        <v>0.42913194444444441</v>
      </c>
      <c r="O194" s="222"/>
      <c r="P194" s="228">
        <v>2021</v>
      </c>
      <c r="Q194" s="223" t="s">
        <v>774</v>
      </c>
      <c r="R194" s="223">
        <v>45022</v>
      </c>
      <c r="S194" s="223" t="s">
        <v>86</v>
      </c>
      <c r="T194" s="223"/>
      <c r="U194" s="223"/>
      <c r="V194" s="223"/>
      <c r="W194" s="223"/>
      <c r="X194" s="4" t="str">
        <f>TEXT(Noshow11[[#This Row],[FECHA]],"DDDD")</f>
        <v>jueves</v>
      </c>
      <c r="Z194"/>
      <c r="AB194">
        <f>VLOOKUP(Noshow11[[#This Row],[FOLIO]],Tabla2[[FOLIO]:[SEGUIMIENTO REALIZADO]],17,0)</f>
        <v>0</v>
      </c>
      <c r="AC194" s="4">
        <f>VLOOKUP(Noshow11[[#This Row],[FOLIO]],Tabla2[[FOLIO]:[FECHA SEGUIMIENTO]],18,0)</f>
        <v>0</v>
      </c>
      <c r="AD194" s="13">
        <f>VLOOKUP(Noshow11[[#This Row],[FOLIO]],Tabla2[[FOLIO]:[COMENTARIO LIBRE]],21,0)</f>
        <v>0</v>
      </c>
      <c r="AE194" s="4">
        <f>VLOOKUP(Noshow11[[#This Row],[FOLIO]],Tabla2[[FOLIO]:[DIAS TRANSCURRIDOS]],23,0)</f>
        <v>45022</v>
      </c>
    </row>
    <row r="195" spans="1:31">
      <c r="A195" s="223">
        <v>45022</v>
      </c>
      <c r="B195" s="224">
        <v>0.41666666666666669</v>
      </c>
      <c r="C195" s="222">
        <v>113479</v>
      </c>
      <c r="D195" s="222" t="s">
        <v>87</v>
      </c>
      <c r="E195" s="225" t="s">
        <v>775</v>
      </c>
      <c r="F195" s="222" t="s">
        <v>776</v>
      </c>
      <c r="G195" s="226" t="s">
        <v>129</v>
      </c>
      <c r="H195" s="222" t="s">
        <v>777</v>
      </c>
      <c r="I195" s="222" t="s">
        <v>82</v>
      </c>
      <c r="J195" s="222" t="s">
        <v>250</v>
      </c>
      <c r="K195" s="222" t="s">
        <v>93</v>
      </c>
      <c r="L195" s="222"/>
      <c r="M195" s="223"/>
      <c r="N195" s="227"/>
      <c r="O195" s="222"/>
      <c r="P195" s="228">
        <v>2022</v>
      </c>
      <c r="Q195" s="223" t="s">
        <v>778</v>
      </c>
      <c r="R195" s="223">
        <v>44924</v>
      </c>
      <c r="S195" s="223" t="s">
        <v>86</v>
      </c>
      <c r="T195" s="223"/>
      <c r="U195" s="223"/>
      <c r="V195" s="223"/>
      <c r="W195" s="223"/>
      <c r="X195" s="4" t="str">
        <f>TEXT(Noshow11[[#This Row],[FECHA]],"DDDD")</f>
        <v>jueves</v>
      </c>
      <c r="Z195"/>
      <c r="AB195">
        <f>VLOOKUP(Noshow11[[#This Row],[FOLIO]],Tabla2[[FOLIO]:[SEGUIMIENTO REALIZADO]],17,0)</f>
        <v>0</v>
      </c>
      <c r="AC195" s="4">
        <f>VLOOKUP(Noshow11[[#This Row],[FOLIO]],Tabla2[[FOLIO]:[FECHA SEGUIMIENTO]],18,0)</f>
        <v>0</v>
      </c>
      <c r="AD195" s="13">
        <f>VLOOKUP(Noshow11[[#This Row],[FOLIO]],Tabla2[[FOLIO]:[COMENTARIO LIBRE]],21,0)</f>
        <v>0</v>
      </c>
      <c r="AE195" s="4">
        <f>VLOOKUP(Noshow11[[#This Row],[FOLIO]],Tabla2[[FOLIO]:[DIAS TRANSCURRIDOS]],23,0)</f>
        <v>45022</v>
      </c>
    </row>
    <row r="196" spans="1:31">
      <c r="A196" s="223">
        <v>45022</v>
      </c>
      <c r="B196" s="224">
        <v>0.4375</v>
      </c>
      <c r="C196" s="222">
        <v>113383</v>
      </c>
      <c r="D196" s="222" t="s">
        <v>87</v>
      </c>
      <c r="E196" s="225" t="s">
        <v>779</v>
      </c>
      <c r="F196" s="222" t="s">
        <v>780</v>
      </c>
      <c r="G196" s="226" t="s">
        <v>80</v>
      </c>
      <c r="H196" s="222" t="s">
        <v>781</v>
      </c>
      <c r="I196" s="222" t="s">
        <v>82</v>
      </c>
      <c r="J196" s="222" t="s">
        <v>357</v>
      </c>
      <c r="K196" s="222" t="s">
        <v>84</v>
      </c>
      <c r="L196" s="222" t="s">
        <v>782</v>
      </c>
      <c r="M196" s="223">
        <v>45022</v>
      </c>
      <c r="N196" s="227">
        <v>0.44528935185185187</v>
      </c>
      <c r="O196" s="222"/>
      <c r="P196" s="228">
        <v>2021</v>
      </c>
      <c r="Q196" s="223" t="s">
        <v>783</v>
      </c>
      <c r="R196" s="223">
        <v>45022</v>
      </c>
      <c r="S196" s="223" t="s">
        <v>86</v>
      </c>
      <c r="T196" s="223"/>
      <c r="U196" s="223"/>
      <c r="V196" s="223"/>
      <c r="W196" s="223"/>
      <c r="X196" s="4" t="str">
        <f>TEXT(Noshow11[[#This Row],[FECHA]],"DDDD")</f>
        <v>jueves</v>
      </c>
      <c r="Z196"/>
      <c r="AB196">
        <f>VLOOKUP(Noshow11[[#This Row],[FOLIO]],Tabla2[[FOLIO]:[SEGUIMIENTO REALIZADO]],17,0)</f>
        <v>0</v>
      </c>
      <c r="AC196" s="4">
        <f>VLOOKUP(Noshow11[[#This Row],[FOLIO]],Tabla2[[FOLIO]:[FECHA SEGUIMIENTO]],18,0)</f>
        <v>0</v>
      </c>
      <c r="AD196" s="13">
        <f>VLOOKUP(Noshow11[[#This Row],[FOLIO]],Tabla2[[FOLIO]:[COMENTARIO LIBRE]],21,0)</f>
        <v>0</v>
      </c>
      <c r="AE196" s="4">
        <f>VLOOKUP(Noshow11[[#This Row],[FOLIO]],Tabla2[[FOLIO]:[DIAS TRANSCURRIDOS]],23,0)</f>
        <v>45022</v>
      </c>
    </row>
    <row r="197" spans="1:31">
      <c r="A197" s="223">
        <v>45022</v>
      </c>
      <c r="B197" s="224">
        <v>0.4375</v>
      </c>
      <c r="C197" s="222">
        <v>113472</v>
      </c>
      <c r="D197" s="222" t="s">
        <v>87</v>
      </c>
      <c r="E197" s="225" t="s">
        <v>784</v>
      </c>
      <c r="F197" s="222" t="s">
        <v>785</v>
      </c>
      <c r="G197" s="226" t="s">
        <v>80</v>
      </c>
      <c r="H197" s="222" t="s">
        <v>786</v>
      </c>
      <c r="I197" s="222" t="s">
        <v>787</v>
      </c>
      <c r="J197" s="222" t="s">
        <v>193</v>
      </c>
      <c r="K197" s="222" t="s">
        <v>98</v>
      </c>
      <c r="L197" s="222" t="s">
        <v>788</v>
      </c>
      <c r="M197" s="223">
        <v>45022</v>
      </c>
      <c r="N197" s="227">
        <v>0.42207175925925927</v>
      </c>
      <c r="O197" s="222"/>
      <c r="P197" s="228">
        <v>2021</v>
      </c>
      <c r="Q197" s="223" t="s">
        <v>789</v>
      </c>
      <c r="R197" s="223">
        <v>45022</v>
      </c>
      <c r="S197" s="223" t="s">
        <v>86</v>
      </c>
      <c r="T197" s="223"/>
      <c r="U197" s="223"/>
      <c r="V197" s="223"/>
      <c r="W197" s="223"/>
      <c r="X197" s="4" t="str">
        <f>TEXT(Noshow11[[#This Row],[FECHA]],"DDDD")</f>
        <v>jueves</v>
      </c>
      <c r="Z197"/>
      <c r="AB197">
        <f>VLOOKUP(Noshow11[[#This Row],[FOLIO]],Tabla2[[FOLIO]:[SEGUIMIENTO REALIZADO]],17,0)</f>
        <v>0</v>
      </c>
      <c r="AC197" s="4">
        <f>VLOOKUP(Noshow11[[#This Row],[FOLIO]],Tabla2[[FOLIO]:[FECHA SEGUIMIENTO]],18,0)</f>
        <v>0</v>
      </c>
      <c r="AD197" s="13">
        <f>VLOOKUP(Noshow11[[#This Row],[FOLIO]],Tabla2[[FOLIO]:[COMENTARIO LIBRE]],21,0)</f>
        <v>0</v>
      </c>
      <c r="AE197" s="4">
        <f>VLOOKUP(Noshow11[[#This Row],[FOLIO]],Tabla2[[FOLIO]:[DIAS TRANSCURRIDOS]],23,0)</f>
        <v>45022</v>
      </c>
    </row>
    <row r="198" spans="1:31">
      <c r="A198" s="223">
        <v>45022</v>
      </c>
      <c r="B198" s="224">
        <v>0.4375</v>
      </c>
      <c r="C198" s="222">
        <v>113481</v>
      </c>
      <c r="D198" s="222" t="s">
        <v>87</v>
      </c>
      <c r="E198" s="225" t="s">
        <v>790</v>
      </c>
      <c r="F198" s="222" t="s">
        <v>791</v>
      </c>
      <c r="G198" s="226" t="s">
        <v>80</v>
      </c>
      <c r="H198" s="222" t="s">
        <v>792</v>
      </c>
      <c r="I198" s="222" t="s">
        <v>82</v>
      </c>
      <c r="J198" s="222" t="s">
        <v>83</v>
      </c>
      <c r="K198" s="222" t="s">
        <v>93</v>
      </c>
      <c r="L198" s="222" t="s">
        <v>793</v>
      </c>
      <c r="M198" s="223">
        <v>45022</v>
      </c>
      <c r="N198" s="227">
        <v>0.44133101851851847</v>
      </c>
      <c r="O198" s="222"/>
      <c r="P198" s="228">
        <v>2022</v>
      </c>
      <c r="Q198" s="223" t="s">
        <v>794</v>
      </c>
      <c r="R198" s="223">
        <v>45022</v>
      </c>
      <c r="S198" s="223" t="s">
        <v>86</v>
      </c>
      <c r="T198" s="223"/>
      <c r="U198" s="223"/>
      <c r="V198" s="223"/>
      <c r="W198" s="223"/>
      <c r="X198" s="4" t="str">
        <f>TEXT(Noshow11[[#This Row],[FECHA]],"DDDD")</f>
        <v>jueves</v>
      </c>
      <c r="Z198"/>
      <c r="AB198">
        <f>VLOOKUP(Noshow11[[#This Row],[FOLIO]],Tabla2[[FOLIO]:[SEGUIMIENTO REALIZADO]],17,0)</f>
        <v>0</v>
      </c>
      <c r="AC198" s="4">
        <f>VLOOKUP(Noshow11[[#This Row],[FOLIO]],Tabla2[[FOLIO]:[FECHA SEGUIMIENTO]],18,0)</f>
        <v>0</v>
      </c>
      <c r="AD198" s="13">
        <f>VLOOKUP(Noshow11[[#This Row],[FOLIO]],Tabla2[[FOLIO]:[COMENTARIO LIBRE]],21,0)</f>
        <v>0</v>
      </c>
      <c r="AE198" s="4">
        <f>VLOOKUP(Noshow11[[#This Row],[FOLIO]],Tabla2[[FOLIO]:[DIAS TRANSCURRIDOS]],23,0)</f>
        <v>45022</v>
      </c>
    </row>
    <row r="199" spans="1:31">
      <c r="A199" s="223">
        <v>45022</v>
      </c>
      <c r="B199" s="224">
        <v>0.45833333333333331</v>
      </c>
      <c r="C199" s="222">
        <v>113484</v>
      </c>
      <c r="D199" s="222" t="s">
        <v>104</v>
      </c>
      <c r="E199" s="225" t="s">
        <v>795</v>
      </c>
      <c r="F199" s="222" t="s">
        <v>796</v>
      </c>
      <c r="G199" s="226" t="s">
        <v>80</v>
      </c>
      <c r="H199" s="222" t="s">
        <v>797</v>
      </c>
      <c r="I199" s="222" t="s">
        <v>82</v>
      </c>
      <c r="J199" s="222" t="s">
        <v>92</v>
      </c>
      <c r="K199" s="222" t="s">
        <v>98</v>
      </c>
      <c r="L199" s="222" t="s">
        <v>798</v>
      </c>
      <c r="M199" s="223">
        <v>45022</v>
      </c>
      <c r="N199" s="227">
        <v>0.43335648148148148</v>
      </c>
      <c r="O199" s="222"/>
      <c r="P199" s="228">
        <v>2015</v>
      </c>
      <c r="Q199" s="223" t="s">
        <v>799</v>
      </c>
      <c r="R199" s="223">
        <v>45022</v>
      </c>
      <c r="S199" s="223" t="s">
        <v>86</v>
      </c>
      <c r="T199" s="223"/>
      <c r="U199" s="223"/>
      <c r="V199" s="223"/>
      <c r="W199" s="223"/>
      <c r="X199" s="4" t="str">
        <f>TEXT(Noshow11[[#This Row],[FECHA]],"DDDD")</f>
        <v>jueves</v>
      </c>
      <c r="Z199"/>
      <c r="AB199">
        <f>VLOOKUP(Noshow11[[#This Row],[FOLIO]],Tabla2[[FOLIO]:[SEGUIMIENTO REALIZADO]],17,0)</f>
        <v>0</v>
      </c>
      <c r="AC199" s="4">
        <f>VLOOKUP(Noshow11[[#This Row],[FOLIO]],Tabla2[[FOLIO]:[FECHA SEGUIMIENTO]],18,0)</f>
        <v>0</v>
      </c>
      <c r="AD199" s="13">
        <f>VLOOKUP(Noshow11[[#This Row],[FOLIO]],Tabla2[[FOLIO]:[COMENTARIO LIBRE]],21,0)</f>
        <v>0</v>
      </c>
      <c r="AE199" s="4">
        <f>VLOOKUP(Noshow11[[#This Row],[FOLIO]],Tabla2[[FOLIO]:[DIAS TRANSCURRIDOS]],23,0)</f>
        <v>45022</v>
      </c>
    </row>
    <row r="200" spans="1:31">
      <c r="A200" s="223">
        <v>45022</v>
      </c>
      <c r="B200" s="224">
        <v>0.45833333333333331</v>
      </c>
      <c r="C200" s="222">
        <v>113493</v>
      </c>
      <c r="D200" s="222" t="s">
        <v>77</v>
      </c>
      <c r="E200" s="225" t="s">
        <v>800</v>
      </c>
      <c r="F200" s="222" t="s">
        <v>801</v>
      </c>
      <c r="G200" s="226" t="s">
        <v>80</v>
      </c>
      <c r="H200" s="222" t="s">
        <v>802</v>
      </c>
      <c r="I200" s="222" t="s">
        <v>82</v>
      </c>
      <c r="J200" s="222" t="s">
        <v>92</v>
      </c>
      <c r="K200" s="222" t="s">
        <v>84</v>
      </c>
      <c r="L200" s="222" t="s">
        <v>803</v>
      </c>
      <c r="M200" s="223">
        <v>45022</v>
      </c>
      <c r="N200" s="227">
        <v>0.46236111111111106</v>
      </c>
      <c r="O200" s="222"/>
      <c r="P200" s="228">
        <v>2021</v>
      </c>
      <c r="Q200" s="223" t="s">
        <v>804</v>
      </c>
      <c r="R200" s="223">
        <v>45022</v>
      </c>
      <c r="S200" s="223" t="s">
        <v>86</v>
      </c>
      <c r="T200" s="223"/>
      <c r="U200" s="223"/>
      <c r="V200" s="223"/>
      <c r="W200" s="223"/>
      <c r="X200" s="4" t="str">
        <f>TEXT(Noshow11[[#This Row],[FECHA]],"DDDD")</f>
        <v>jueves</v>
      </c>
      <c r="Z200"/>
      <c r="AB200">
        <f>VLOOKUP(Noshow11[[#This Row],[FOLIO]],Tabla2[[FOLIO]:[SEGUIMIENTO REALIZADO]],17,0)</f>
        <v>0</v>
      </c>
      <c r="AC200" s="4">
        <f>VLOOKUP(Noshow11[[#This Row],[FOLIO]],Tabla2[[FOLIO]:[FECHA SEGUIMIENTO]],18,0)</f>
        <v>0</v>
      </c>
      <c r="AD200" s="13">
        <f>VLOOKUP(Noshow11[[#This Row],[FOLIO]],Tabla2[[FOLIO]:[COMENTARIO LIBRE]],21,0)</f>
        <v>0</v>
      </c>
      <c r="AE200" s="4">
        <f>VLOOKUP(Noshow11[[#This Row],[FOLIO]],Tabla2[[FOLIO]:[DIAS TRANSCURRIDOS]],23,0)</f>
        <v>45022</v>
      </c>
    </row>
    <row r="201" spans="1:31">
      <c r="A201" s="223">
        <v>45022</v>
      </c>
      <c r="B201" s="224">
        <v>0.5</v>
      </c>
      <c r="C201" s="222">
        <v>113480</v>
      </c>
      <c r="D201" s="222" t="s">
        <v>126</v>
      </c>
      <c r="E201" s="225" t="s">
        <v>805</v>
      </c>
      <c r="F201" s="222" t="s">
        <v>143</v>
      </c>
      <c r="G201" s="226" t="s">
        <v>80</v>
      </c>
      <c r="H201" s="222" t="s">
        <v>806</v>
      </c>
      <c r="I201" s="222" t="s">
        <v>82</v>
      </c>
      <c r="J201" s="222" t="s">
        <v>97</v>
      </c>
      <c r="K201" s="222" t="s">
        <v>98</v>
      </c>
      <c r="L201" s="222" t="s">
        <v>807</v>
      </c>
      <c r="M201" s="223">
        <v>45022</v>
      </c>
      <c r="N201" s="227">
        <v>0.48790509259259257</v>
      </c>
      <c r="O201" s="222"/>
      <c r="P201" s="228">
        <v>2023</v>
      </c>
      <c r="Q201" s="223" t="s">
        <v>808</v>
      </c>
      <c r="R201" s="223">
        <v>45022</v>
      </c>
      <c r="S201" s="223" t="s">
        <v>86</v>
      </c>
      <c r="T201" s="223"/>
      <c r="U201" s="223"/>
      <c r="V201" s="223"/>
      <c r="W201" s="223"/>
      <c r="X201" s="4" t="str">
        <f>TEXT(Noshow11[[#This Row],[FECHA]],"DDDD")</f>
        <v>jueves</v>
      </c>
      <c r="Z201"/>
      <c r="AB201">
        <f>VLOOKUP(Noshow11[[#This Row],[FOLIO]],Tabla2[[FOLIO]:[SEGUIMIENTO REALIZADO]],17,0)</f>
        <v>0</v>
      </c>
      <c r="AC201" s="4">
        <f>VLOOKUP(Noshow11[[#This Row],[FOLIO]],Tabla2[[FOLIO]:[FECHA SEGUIMIENTO]],18,0)</f>
        <v>0</v>
      </c>
      <c r="AD201" s="13">
        <f>VLOOKUP(Noshow11[[#This Row],[FOLIO]],Tabla2[[FOLIO]:[COMENTARIO LIBRE]],21,0)</f>
        <v>0</v>
      </c>
      <c r="AE201" s="4">
        <f>VLOOKUP(Noshow11[[#This Row],[FOLIO]],Tabla2[[FOLIO]:[DIAS TRANSCURRIDOS]],23,0)</f>
        <v>45022</v>
      </c>
    </row>
    <row r="202" spans="1:31">
      <c r="A202" s="223">
        <v>45026</v>
      </c>
      <c r="B202" s="224">
        <v>0.33333333333333331</v>
      </c>
      <c r="C202" s="222">
        <v>112924</v>
      </c>
      <c r="D202" s="222" t="s">
        <v>126</v>
      </c>
      <c r="E202" s="225">
        <v>76035184</v>
      </c>
      <c r="F202" s="222" t="s">
        <v>809</v>
      </c>
      <c r="G202" s="226" t="s">
        <v>129</v>
      </c>
      <c r="H202" s="222" t="s">
        <v>810</v>
      </c>
      <c r="I202" s="222" t="s">
        <v>82</v>
      </c>
      <c r="J202" s="222" t="s">
        <v>145</v>
      </c>
      <c r="K202" s="222" t="s">
        <v>93</v>
      </c>
      <c r="L202" s="222"/>
      <c r="M202" s="223"/>
      <c r="N202" s="227"/>
      <c r="O202" s="222"/>
      <c r="P202" s="228">
        <v>2007</v>
      </c>
      <c r="Q202" s="223" t="s">
        <v>811</v>
      </c>
      <c r="R202" s="223">
        <v>44821</v>
      </c>
      <c r="S202" s="223" t="s">
        <v>86</v>
      </c>
      <c r="T202" s="223"/>
      <c r="U202" s="223"/>
      <c r="V202" s="223"/>
      <c r="W202" s="223"/>
      <c r="X202" s="4" t="str">
        <f>TEXT(Noshow11[[#This Row],[FECHA]],"DDDD")</f>
        <v>lunes</v>
      </c>
      <c r="Z202"/>
      <c r="AB202">
        <f>VLOOKUP(Noshow11[[#This Row],[FOLIO]],Tabla2[[FOLIO]:[SEGUIMIENTO REALIZADO]],17,0)</f>
        <v>0</v>
      </c>
      <c r="AC202" s="4">
        <f>VLOOKUP(Noshow11[[#This Row],[FOLIO]],Tabla2[[FOLIO]:[FECHA SEGUIMIENTO]],18,0)</f>
        <v>0</v>
      </c>
      <c r="AD202" s="13">
        <f>VLOOKUP(Noshow11[[#This Row],[FOLIO]],Tabla2[[FOLIO]:[COMENTARIO LIBRE]],21,0)</f>
        <v>0</v>
      </c>
      <c r="AE202" s="4">
        <f>VLOOKUP(Noshow11[[#This Row],[FOLIO]],Tabla2[[FOLIO]:[DIAS TRANSCURRIDOS]],23,0)</f>
        <v>45026</v>
      </c>
    </row>
    <row r="203" spans="1:31">
      <c r="A203" s="223">
        <v>45026</v>
      </c>
      <c r="B203" s="224">
        <v>0.33333333333333331</v>
      </c>
      <c r="C203" s="222">
        <v>113471</v>
      </c>
      <c r="D203" s="222" t="s">
        <v>104</v>
      </c>
      <c r="E203" s="225" t="s">
        <v>812</v>
      </c>
      <c r="F203" s="222" t="s">
        <v>813</v>
      </c>
      <c r="G203" s="226" t="s">
        <v>80</v>
      </c>
      <c r="H203" s="222" t="s">
        <v>814</v>
      </c>
      <c r="I203" s="222" t="s">
        <v>82</v>
      </c>
      <c r="J203" s="222" t="s">
        <v>92</v>
      </c>
      <c r="K203" s="222" t="s">
        <v>84</v>
      </c>
      <c r="L203" s="222" t="s">
        <v>815</v>
      </c>
      <c r="M203" s="223">
        <v>45026</v>
      </c>
      <c r="N203" s="227">
        <v>0.34209490740740739</v>
      </c>
      <c r="O203" s="222"/>
      <c r="P203" s="228">
        <v>2015</v>
      </c>
      <c r="Q203" s="223" t="s">
        <v>816</v>
      </c>
      <c r="R203" s="223">
        <v>45026</v>
      </c>
      <c r="S203" s="223" t="s">
        <v>86</v>
      </c>
      <c r="T203" s="223"/>
      <c r="U203" s="223"/>
      <c r="V203" s="223"/>
      <c r="W203" s="223" t="s">
        <v>100</v>
      </c>
      <c r="X203" s="4" t="str">
        <f>TEXT(Noshow11[[#This Row],[FECHA]],"DDDD")</f>
        <v>lunes</v>
      </c>
      <c r="Z203"/>
      <c r="AB203">
        <f>VLOOKUP(Noshow11[[#This Row],[FOLIO]],Tabla2[[FOLIO]:[SEGUIMIENTO REALIZADO]],17,0)</f>
        <v>0</v>
      </c>
      <c r="AC203" s="4">
        <f>VLOOKUP(Noshow11[[#This Row],[FOLIO]],Tabla2[[FOLIO]:[FECHA SEGUIMIENTO]],18,0)</f>
        <v>0</v>
      </c>
      <c r="AD203" s="13">
        <f>VLOOKUP(Noshow11[[#This Row],[FOLIO]],Tabla2[[FOLIO]:[COMENTARIO LIBRE]],21,0)</f>
        <v>0</v>
      </c>
      <c r="AE203" s="4">
        <f>VLOOKUP(Noshow11[[#This Row],[FOLIO]],Tabla2[[FOLIO]:[DIAS TRANSCURRIDOS]],23,0)</f>
        <v>45026</v>
      </c>
    </row>
    <row r="204" spans="1:31">
      <c r="A204" s="223">
        <v>45026</v>
      </c>
      <c r="B204" s="224">
        <v>0.33333333333333331</v>
      </c>
      <c r="C204" s="222">
        <v>113489</v>
      </c>
      <c r="D204" s="222" t="s">
        <v>104</v>
      </c>
      <c r="E204" s="225" t="s">
        <v>817</v>
      </c>
      <c r="F204" s="222" t="s">
        <v>818</v>
      </c>
      <c r="G204" s="226" t="s">
        <v>90</v>
      </c>
      <c r="H204" s="222" t="s">
        <v>819</v>
      </c>
      <c r="I204" s="222" t="s">
        <v>82</v>
      </c>
      <c r="J204" s="222" t="s">
        <v>357</v>
      </c>
      <c r="K204" s="222" t="s">
        <v>84</v>
      </c>
      <c r="L204" s="222"/>
      <c r="M204" s="223"/>
      <c r="N204" s="227"/>
      <c r="O204" s="222">
        <v>113495</v>
      </c>
      <c r="P204" s="228">
        <v>2022</v>
      </c>
      <c r="Q204" s="223" t="s">
        <v>820</v>
      </c>
      <c r="R204" s="223">
        <v>44881</v>
      </c>
      <c r="S204" s="223" t="s">
        <v>86</v>
      </c>
      <c r="T204" s="223"/>
      <c r="U204" s="223"/>
      <c r="V204" s="223"/>
      <c r="W204" s="223"/>
      <c r="X204" s="4" t="str">
        <f>TEXT(Noshow11[[#This Row],[FECHA]],"DDDD")</f>
        <v>lunes</v>
      </c>
      <c r="Z204"/>
      <c r="AB204" t="e">
        <f>VLOOKUP(Noshow11[[#This Row],[FOLIO]],Tabla2[[FOLIO]:[SEGUIMIENTO REALIZADO]],17,0)</f>
        <v>#N/A</v>
      </c>
      <c r="AC204" s="4" t="e">
        <f>VLOOKUP(Noshow11[[#This Row],[FOLIO]],Tabla2[[FOLIO]:[FECHA SEGUIMIENTO]],18,0)</f>
        <v>#N/A</v>
      </c>
      <c r="AD204" s="13" t="e">
        <f>VLOOKUP(Noshow11[[#This Row],[FOLIO]],Tabla2[[FOLIO]:[COMENTARIO LIBRE]],21,0)</f>
        <v>#N/A</v>
      </c>
      <c r="AE204" s="4" t="e">
        <f>VLOOKUP(Noshow11[[#This Row],[FOLIO]],Tabla2[[FOLIO]:[DIAS TRANSCURRIDOS]],23,0)</f>
        <v>#N/A</v>
      </c>
    </row>
    <row r="205" spans="1:31">
      <c r="A205" s="223">
        <v>45026</v>
      </c>
      <c r="B205" s="224">
        <v>0.34375</v>
      </c>
      <c r="C205" s="222">
        <v>113521</v>
      </c>
      <c r="D205" s="222" t="s">
        <v>87</v>
      </c>
      <c r="E205" s="225" t="s">
        <v>821</v>
      </c>
      <c r="F205" s="222" t="s">
        <v>822</v>
      </c>
      <c r="G205" s="226" t="s">
        <v>116</v>
      </c>
      <c r="H205" s="222" t="s">
        <v>823</v>
      </c>
      <c r="I205" s="222" t="s">
        <v>82</v>
      </c>
      <c r="J205" s="222" t="s">
        <v>83</v>
      </c>
      <c r="K205" s="222" t="s">
        <v>93</v>
      </c>
      <c r="L205" s="222" t="s">
        <v>824</v>
      </c>
      <c r="M205" s="223">
        <v>45026</v>
      </c>
      <c r="N205" s="227">
        <v>0.3583796296296296</v>
      </c>
      <c r="O205" s="222"/>
      <c r="P205" s="228">
        <v>2015</v>
      </c>
      <c r="Q205" s="223" t="s">
        <v>825</v>
      </c>
      <c r="R205" s="223">
        <v>45026</v>
      </c>
      <c r="S205" s="223" t="s">
        <v>86</v>
      </c>
      <c r="T205" s="223"/>
      <c r="U205" s="223"/>
      <c r="V205" s="223"/>
      <c r="W205" s="223" t="s">
        <v>100</v>
      </c>
      <c r="X205" s="4" t="str">
        <f>TEXT(Noshow11[[#This Row],[FECHA]],"DDDD")</f>
        <v>lunes</v>
      </c>
      <c r="Z205"/>
      <c r="AB205">
        <f>VLOOKUP(Noshow11[[#This Row],[FOLIO]],Tabla2[[FOLIO]:[SEGUIMIENTO REALIZADO]],17,0)</f>
        <v>0</v>
      </c>
      <c r="AC205" s="4">
        <f>VLOOKUP(Noshow11[[#This Row],[FOLIO]],Tabla2[[FOLIO]:[FECHA SEGUIMIENTO]],18,0)</f>
        <v>0</v>
      </c>
      <c r="AD205" s="13">
        <f>VLOOKUP(Noshow11[[#This Row],[FOLIO]],Tabla2[[FOLIO]:[COMENTARIO LIBRE]],21,0)</f>
        <v>0</v>
      </c>
      <c r="AE205" s="4">
        <f>VLOOKUP(Noshow11[[#This Row],[FOLIO]],Tabla2[[FOLIO]:[DIAS TRANSCURRIDOS]],23,0)</f>
        <v>45026</v>
      </c>
    </row>
    <row r="206" spans="1:31">
      <c r="A206" s="223">
        <v>45026</v>
      </c>
      <c r="B206" s="224">
        <v>0.35416666666666669</v>
      </c>
      <c r="C206" s="222">
        <v>113387</v>
      </c>
      <c r="D206" s="222" t="s">
        <v>126</v>
      </c>
      <c r="E206" s="225" t="s">
        <v>826</v>
      </c>
      <c r="F206" s="222" t="s">
        <v>827</v>
      </c>
      <c r="G206" s="226" t="s">
        <v>80</v>
      </c>
      <c r="H206" s="222" t="s">
        <v>828</v>
      </c>
      <c r="I206" s="222" t="s">
        <v>82</v>
      </c>
      <c r="J206" s="222" t="s">
        <v>92</v>
      </c>
      <c r="K206" s="222" t="s">
        <v>84</v>
      </c>
      <c r="L206" s="222" t="s">
        <v>829</v>
      </c>
      <c r="M206" s="223">
        <v>45026</v>
      </c>
      <c r="N206" s="227">
        <v>0.35340277777777779</v>
      </c>
      <c r="O206" s="222"/>
      <c r="P206" s="228">
        <v>2020</v>
      </c>
      <c r="Q206" s="223" t="s">
        <v>830</v>
      </c>
      <c r="R206" s="223">
        <v>45026</v>
      </c>
      <c r="S206" s="223" t="s">
        <v>86</v>
      </c>
      <c r="T206" s="223"/>
      <c r="U206" s="223"/>
      <c r="V206" s="223"/>
      <c r="W206" s="223"/>
      <c r="X206" s="4" t="str">
        <f>TEXT(Noshow11[[#This Row],[FECHA]],"DDDD")</f>
        <v>lunes</v>
      </c>
      <c r="Z206"/>
      <c r="AB206">
        <f>VLOOKUP(Noshow11[[#This Row],[FOLIO]],Tabla2[[FOLIO]:[SEGUIMIENTO REALIZADO]],17,0)</f>
        <v>0</v>
      </c>
      <c r="AC206" s="4">
        <f>VLOOKUP(Noshow11[[#This Row],[FOLIO]],Tabla2[[FOLIO]:[FECHA SEGUIMIENTO]],18,0)</f>
        <v>0</v>
      </c>
      <c r="AD206" s="13">
        <f>VLOOKUP(Noshow11[[#This Row],[FOLIO]],Tabla2[[FOLIO]:[COMENTARIO LIBRE]],21,0)</f>
        <v>0</v>
      </c>
      <c r="AE206" s="4">
        <f>VLOOKUP(Noshow11[[#This Row],[FOLIO]],Tabla2[[FOLIO]:[DIAS TRANSCURRIDOS]],23,0)</f>
        <v>45026</v>
      </c>
    </row>
    <row r="207" spans="1:31">
      <c r="A207" s="223">
        <v>45026</v>
      </c>
      <c r="B207" s="224">
        <v>0.35416666666666669</v>
      </c>
      <c r="C207" s="222">
        <v>113502</v>
      </c>
      <c r="D207" s="222" t="s">
        <v>126</v>
      </c>
      <c r="E207" s="225" t="s">
        <v>831</v>
      </c>
      <c r="F207" s="222" t="s">
        <v>832</v>
      </c>
      <c r="G207" s="226" t="s">
        <v>90</v>
      </c>
      <c r="H207" s="222" t="s">
        <v>833</v>
      </c>
      <c r="I207" s="222" t="s">
        <v>82</v>
      </c>
      <c r="J207" s="222" t="s">
        <v>97</v>
      </c>
      <c r="K207" s="222" t="s">
        <v>98</v>
      </c>
      <c r="L207" s="222"/>
      <c r="M207" s="223"/>
      <c r="N207" s="227"/>
      <c r="O207" s="222">
        <v>113522</v>
      </c>
      <c r="P207" s="228">
        <v>2015</v>
      </c>
      <c r="Q207" s="223" t="s">
        <v>834</v>
      </c>
      <c r="R207" s="223">
        <v>44907</v>
      </c>
      <c r="S207" s="223" t="s">
        <v>86</v>
      </c>
      <c r="T207" s="223"/>
      <c r="U207" s="223"/>
      <c r="V207" s="223"/>
      <c r="W207" s="223"/>
      <c r="X207" s="4" t="str">
        <f>TEXT(Noshow11[[#This Row],[FECHA]],"DDDD")</f>
        <v>lunes</v>
      </c>
      <c r="Z207"/>
      <c r="AB207" t="e">
        <f>VLOOKUP(Noshow11[[#This Row],[FOLIO]],Tabla2[[FOLIO]:[SEGUIMIENTO REALIZADO]],17,0)</f>
        <v>#N/A</v>
      </c>
      <c r="AC207" s="4" t="e">
        <f>VLOOKUP(Noshow11[[#This Row],[FOLIO]],Tabla2[[FOLIO]:[FECHA SEGUIMIENTO]],18,0)</f>
        <v>#N/A</v>
      </c>
      <c r="AD207" s="13" t="e">
        <f>VLOOKUP(Noshow11[[#This Row],[FOLIO]],Tabla2[[FOLIO]:[COMENTARIO LIBRE]],21,0)</f>
        <v>#N/A</v>
      </c>
      <c r="AE207" s="4" t="e">
        <f>VLOOKUP(Noshow11[[#This Row],[FOLIO]],Tabla2[[FOLIO]:[DIAS TRANSCURRIDOS]],23,0)</f>
        <v>#N/A</v>
      </c>
    </row>
    <row r="208" spans="1:31">
      <c r="A208" s="223">
        <v>45026</v>
      </c>
      <c r="B208" s="224">
        <v>0.35416666666666669</v>
      </c>
      <c r="C208" s="222">
        <v>113503</v>
      </c>
      <c r="D208" s="222" t="s">
        <v>77</v>
      </c>
      <c r="E208" s="225" t="s">
        <v>835</v>
      </c>
      <c r="F208" s="222" t="s">
        <v>836</v>
      </c>
      <c r="G208" s="226" t="s">
        <v>80</v>
      </c>
      <c r="H208" s="222" t="s">
        <v>837</v>
      </c>
      <c r="I208" s="222" t="s">
        <v>82</v>
      </c>
      <c r="J208" s="222" t="s">
        <v>97</v>
      </c>
      <c r="K208" s="222" t="s">
        <v>93</v>
      </c>
      <c r="L208" s="222" t="s">
        <v>838</v>
      </c>
      <c r="M208" s="223">
        <v>45026</v>
      </c>
      <c r="N208" s="227">
        <v>0.35057870370370375</v>
      </c>
      <c r="O208" s="222"/>
      <c r="P208" s="228">
        <v>2017</v>
      </c>
      <c r="Q208" s="223" t="s">
        <v>839</v>
      </c>
      <c r="R208" s="223">
        <v>45026</v>
      </c>
      <c r="S208" s="223" t="s">
        <v>86</v>
      </c>
      <c r="T208" s="223"/>
      <c r="U208" s="223"/>
      <c r="V208" s="223"/>
      <c r="W208" s="223"/>
      <c r="X208" s="4" t="str">
        <f>TEXT(Noshow11[[#This Row],[FECHA]],"DDDD")</f>
        <v>lunes</v>
      </c>
      <c r="Z208"/>
      <c r="AB208">
        <f>VLOOKUP(Noshow11[[#This Row],[FOLIO]],Tabla2[[FOLIO]:[SEGUIMIENTO REALIZADO]],17,0)</f>
        <v>0</v>
      </c>
      <c r="AC208" s="4">
        <f>VLOOKUP(Noshow11[[#This Row],[FOLIO]],Tabla2[[FOLIO]:[FECHA SEGUIMIENTO]],18,0)</f>
        <v>0</v>
      </c>
      <c r="AD208" s="13">
        <f>VLOOKUP(Noshow11[[#This Row],[FOLIO]],Tabla2[[FOLIO]:[COMENTARIO LIBRE]],21,0)</f>
        <v>0</v>
      </c>
      <c r="AE208" s="4">
        <f>VLOOKUP(Noshow11[[#This Row],[FOLIO]],Tabla2[[FOLIO]:[DIAS TRANSCURRIDOS]],23,0)</f>
        <v>45026</v>
      </c>
    </row>
    <row r="209" spans="1:31">
      <c r="A209" s="223">
        <v>45026</v>
      </c>
      <c r="B209" s="224">
        <v>0.36458333333333331</v>
      </c>
      <c r="C209" s="222">
        <v>113431</v>
      </c>
      <c r="D209" s="222" t="s">
        <v>77</v>
      </c>
      <c r="E209" s="225">
        <v>75041514</v>
      </c>
      <c r="F209" s="222" t="s">
        <v>840</v>
      </c>
      <c r="G209" s="226" t="s">
        <v>129</v>
      </c>
      <c r="H209" s="222" t="s">
        <v>841</v>
      </c>
      <c r="I209" s="222" t="s">
        <v>82</v>
      </c>
      <c r="J209" s="222" t="s">
        <v>83</v>
      </c>
      <c r="K209" s="222" t="s">
        <v>84</v>
      </c>
      <c r="L209" s="222"/>
      <c r="M209" s="223"/>
      <c r="N209" s="227"/>
      <c r="O209" s="222"/>
      <c r="P209" s="228">
        <v>2007</v>
      </c>
      <c r="Q209" s="223" t="s">
        <v>842</v>
      </c>
      <c r="R209" s="223">
        <v>44953</v>
      </c>
      <c r="S209" s="223" t="s">
        <v>86</v>
      </c>
      <c r="T209" s="223"/>
      <c r="U209" s="223"/>
      <c r="V209" s="223"/>
      <c r="W209" s="223"/>
      <c r="X209" s="4" t="str">
        <f>TEXT(Noshow11[[#This Row],[FECHA]],"DDDD")</f>
        <v>lunes</v>
      </c>
      <c r="Z209"/>
      <c r="AB209">
        <f>VLOOKUP(Noshow11[[#This Row],[FOLIO]],Tabla2[[FOLIO]:[SEGUIMIENTO REALIZADO]],17,0)</f>
        <v>0</v>
      </c>
      <c r="AC209" s="4">
        <f>VLOOKUP(Noshow11[[#This Row],[FOLIO]],Tabla2[[FOLIO]:[FECHA SEGUIMIENTO]],18,0)</f>
        <v>0</v>
      </c>
      <c r="AD209" s="13">
        <f>VLOOKUP(Noshow11[[#This Row],[FOLIO]],Tabla2[[FOLIO]:[COMENTARIO LIBRE]],21,0)</f>
        <v>0</v>
      </c>
      <c r="AE209" s="4">
        <f>VLOOKUP(Noshow11[[#This Row],[FOLIO]],Tabla2[[FOLIO]:[DIAS TRANSCURRIDOS]],23,0)</f>
        <v>45026</v>
      </c>
    </row>
    <row r="210" spans="1:31">
      <c r="A210" s="223">
        <v>45026</v>
      </c>
      <c r="B210" s="224">
        <v>0.36458333333333331</v>
      </c>
      <c r="C210" s="222">
        <v>113522</v>
      </c>
      <c r="D210" s="222" t="s">
        <v>126</v>
      </c>
      <c r="E210" s="225" t="s">
        <v>831</v>
      </c>
      <c r="F210" s="222" t="s">
        <v>832</v>
      </c>
      <c r="G210" s="226" t="s">
        <v>129</v>
      </c>
      <c r="H210" s="222" t="s">
        <v>833</v>
      </c>
      <c r="I210" s="222" t="s">
        <v>82</v>
      </c>
      <c r="J210" s="222" t="s">
        <v>97</v>
      </c>
      <c r="K210" s="222" t="s">
        <v>93</v>
      </c>
      <c r="L210" s="222"/>
      <c r="M210" s="223"/>
      <c r="N210" s="227"/>
      <c r="O210" s="222"/>
      <c r="P210" s="228">
        <v>2015</v>
      </c>
      <c r="Q210" s="223" t="s">
        <v>834</v>
      </c>
      <c r="R210" s="223">
        <v>44907</v>
      </c>
      <c r="S210" s="223" t="s">
        <v>86</v>
      </c>
      <c r="T210" s="223"/>
      <c r="U210" s="223"/>
      <c r="V210" s="223"/>
      <c r="W210" s="223"/>
      <c r="X210" s="4" t="str">
        <f>TEXT(Noshow11[[#This Row],[FECHA]],"DDDD")</f>
        <v>lunes</v>
      </c>
      <c r="Z210"/>
      <c r="AB210">
        <f>VLOOKUP(Noshow11[[#This Row],[FOLIO]],Tabla2[[FOLIO]:[SEGUIMIENTO REALIZADO]],17,0)</f>
        <v>0</v>
      </c>
      <c r="AC210" s="4">
        <f>VLOOKUP(Noshow11[[#This Row],[FOLIO]],Tabla2[[FOLIO]:[FECHA SEGUIMIENTO]],18,0)</f>
        <v>0</v>
      </c>
      <c r="AD210" s="13">
        <f>VLOOKUP(Noshow11[[#This Row],[FOLIO]],Tabla2[[FOLIO]:[COMENTARIO LIBRE]],21,0)</f>
        <v>0</v>
      </c>
      <c r="AE210" s="4">
        <f>VLOOKUP(Noshow11[[#This Row],[FOLIO]],Tabla2[[FOLIO]:[DIAS TRANSCURRIDOS]],23,0)</f>
        <v>45026</v>
      </c>
    </row>
    <row r="211" spans="1:31">
      <c r="A211" s="223">
        <v>45026</v>
      </c>
      <c r="B211" s="224">
        <v>0.375</v>
      </c>
      <c r="C211" s="222">
        <v>113444</v>
      </c>
      <c r="D211" s="222" t="s">
        <v>126</v>
      </c>
      <c r="E211" s="225" t="s">
        <v>843</v>
      </c>
      <c r="F211" s="222" t="s">
        <v>844</v>
      </c>
      <c r="G211" s="226" t="s">
        <v>80</v>
      </c>
      <c r="H211" s="222" t="s">
        <v>845</v>
      </c>
      <c r="I211" s="222" t="s">
        <v>82</v>
      </c>
      <c r="J211" s="222" t="s">
        <v>97</v>
      </c>
      <c r="K211" s="222" t="s">
        <v>93</v>
      </c>
      <c r="L211" s="222" t="s">
        <v>846</v>
      </c>
      <c r="M211" s="223">
        <v>45026</v>
      </c>
      <c r="N211" s="227">
        <v>0.37645833333333334</v>
      </c>
      <c r="O211" s="222"/>
      <c r="P211" s="228">
        <v>2021</v>
      </c>
      <c r="Q211" s="223" t="s">
        <v>847</v>
      </c>
      <c r="R211" s="223">
        <v>45026</v>
      </c>
      <c r="S211" s="223" t="s">
        <v>86</v>
      </c>
      <c r="T211" s="223"/>
      <c r="U211" s="223"/>
      <c r="V211" s="223"/>
      <c r="W211" s="223"/>
      <c r="X211" s="4" t="str">
        <f>TEXT(Noshow11[[#This Row],[FECHA]],"DDDD")</f>
        <v>lunes</v>
      </c>
      <c r="Z211"/>
      <c r="AB211">
        <f>VLOOKUP(Noshow11[[#This Row],[FOLIO]],Tabla2[[FOLIO]:[SEGUIMIENTO REALIZADO]],17,0)</f>
        <v>0</v>
      </c>
      <c r="AC211" s="4">
        <f>VLOOKUP(Noshow11[[#This Row],[FOLIO]],Tabla2[[FOLIO]:[FECHA SEGUIMIENTO]],18,0)</f>
        <v>0</v>
      </c>
      <c r="AD211" s="13">
        <f>VLOOKUP(Noshow11[[#This Row],[FOLIO]],Tabla2[[FOLIO]:[COMENTARIO LIBRE]],21,0)</f>
        <v>0</v>
      </c>
      <c r="AE211" s="4">
        <f>VLOOKUP(Noshow11[[#This Row],[FOLIO]],Tabla2[[FOLIO]:[DIAS TRANSCURRIDOS]],23,0)</f>
        <v>45026</v>
      </c>
    </row>
    <row r="212" spans="1:31">
      <c r="A212" s="223">
        <v>45026</v>
      </c>
      <c r="B212" s="224">
        <v>0.375</v>
      </c>
      <c r="C212" s="222">
        <v>113509</v>
      </c>
      <c r="D212" s="222" t="s">
        <v>126</v>
      </c>
      <c r="E212" s="225" t="s">
        <v>750</v>
      </c>
      <c r="F212" s="222" t="s">
        <v>751</v>
      </c>
      <c r="G212" s="226" t="s">
        <v>199</v>
      </c>
      <c r="H212" s="222" t="s">
        <v>752</v>
      </c>
      <c r="I212" s="222" t="s">
        <v>82</v>
      </c>
      <c r="J212" s="222" t="s">
        <v>83</v>
      </c>
      <c r="K212" s="222" t="s">
        <v>84</v>
      </c>
      <c r="L212" s="222"/>
      <c r="M212" s="223"/>
      <c r="N212" s="227"/>
      <c r="O212" s="222"/>
      <c r="P212" s="228">
        <v>2018</v>
      </c>
      <c r="Q212" s="223" t="s">
        <v>753</v>
      </c>
      <c r="R212" s="223">
        <v>44946</v>
      </c>
      <c r="S212" s="223" t="s">
        <v>86</v>
      </c>
      <c r="T212" s="223"/>
      <c r="U212" s="223"/>
      <c r="V212" s="223"/>
      <c r="W212" s="223"/>
      <c r="X212" s="4" t="str">
        <f>TEXT(Noshow11[[#This Row],[FECHA]],"DDDD")</f>
        <v>lunes</v>
      </c>
      <c r="Z212"/>
      <c r="AB212">
        <f>VLOOKUP(Noshow11[[#This Row],[FOLIO]],Tabla2[[FOLIO]:[SEGUIMIENTO REALIZADO]],17,0)</f>
        <v>0</v>
      </c>
      <c r="AC212" s="4">
        <f>VLOOKUP(Noshow11[[#This Row],[FOLIO]],Tabla2[[FOLIO]:[FECHA SEGUIMIENTO]],18,0)</f>
        <v>0</v>
      </c>
      <c r="AD212" s="13">
        <f>VLOOKUP(Noshow11[[#This Row],[FOLIO]],Tabla2[[FOLIO]:[COMENTARIO LIBRE]],21,0)</f>
        <v>0</v>
      </c>
      <c r="AE212" s="4">
        <f>VLOOKUP(Noshow11[[#This Row],[FOLIO]],Tabla2[[FOLIO]:[DIAS TRANSCURRIDOS]],23,0)</f>
        <v>45026</v>
      </c>
    </row>
    <row r="213" spans="1:31">
      <c r="A213" s="223">
        <v>45026</v>
      </c>
      <c r="B213" s="224">
        <v>0.38541666666666669</v>
      </c>
      <c r="C213" s="222">
        <v>113540</v>
      </c>
      <c r="D213" s="222" t="s">
        <v>126</v>
      </c>
      <c r="E213" s="225" t="s">
        <v>848</v>
      </c>
      <c r="F213" s="222" t="s">
        <v>849</v>
      </c>
      <c r="G213" s="226" t="s">
        <v>80</v>
      </c>
      <c r="H213" s="222" t="s">
        <v>752</v>
      </c>
      <c r="I213" s="222" t="s">
        <v>82</v>
      </c>
      <c r="J213" s="222" t="s">
        <v>83</v>
      </c>
      <c r="K213" s="222" t="s">
        <v>84</v>
      </c>
      <c r="L213" s="222" t="s">
        <v>850</v>
      </c>
      <c r="M213" s="223">
        <v>45026</v>
      </c>
      <c r="N213" s="227">
        <v>0.37907407407407406</v>
      </c>
      <c r="O213" s="222"/>
      <c r="P213" s="228">
        <v>2019</v>
      </c>
      <c r="Q213" s="223" t="s">
        <v>851</v>
      </c>
      <c r="R213" s="223">
        <v>45026</v>
      </c>
      <c r="S213" s="223" t="s">
        <v>86</v>
      </c>
      <c r="T213" s="223"/>
      <c r="U213" s="223"/>
      <c r="V213" s="223"/>
      <c r="W213" s="223"/>
      <c r="X213" s="4" t="str">
        <f>TEXT(Noshow11[[#This Row],[FECHA]],"DDDD")</f>
        <v>lunes</v>
      </c>
      <c r="Z213"/>
      <c r="AB213" t="e">
        <f>VLOOKUP(Noshow11[[#This Row],[FOLIO]],Tabla2[[FOLIO]:[SEGUIMIENTO REALIZADO]],17,0)</f>
        <v>#N/A</v>
      </c>
      <c r="AC213" s="4" t="e">
        <f>VLOOKUP(Noshow11[[#This Row],[FOLIO]],Tabla2[[FOLIO]:[FECHA SEGUIMIENTO]],18,0)</f>
        <v>#N/A</v>
      </c>
      <c r="AD213" s="13" t="e">
        <f>VLOOKUP(Noshow11[[#This Row],[FOLIO]],Tabla2[[FOLIO]:[COMENTARIO LIBRE]],21,0)</f>
        <v>#N/A</v>
      </c>
      <c r="AE213" s="4" t="e">
        <f>VLOOKUP(Noshow11[[#This Row],[FOLIO]],Tabla2[[FOLIO]:[DIAS TRANSCURRIDOS]],23,0)</f>
        <v>#N/A</v>
      </c>
    </row>
    <row r="214" spans="1:31">
      <c r="A214" s="223">
        <v>45026</v>
      </c>
      <c r="B214" s="224">
        <v>0.39583333333333331</v>
      </c>
      <c r="C214" s="222">
        <v>113501</v>
      </c>
      <c r="D214" s="222" t="s">
        <v>104</v>
      </c>
      <c r="E214" s="225" t="s">
        <v>852</v>
      </c>
      <c r="F214" s="222" t="s">
        <v>853</v>
      </c>
      <c r="G214" s="226" t="s">
        <v>80</v>
      </c>
      <c r="H214" s="222" t="s">
        <v>854</v>
      </c>
      <c r="I214" s="222" t="s">
        <v>82</v>
      </c>
      <c r="J214" s="222" t="s">
        <v>193</v>
      </c>
      <c r="K214" s="222" t="s">
        <v>93</v>
      </c>
      <c r="L214" s="222" t="s">
        <v>855</v>
      </c>
      <c r="M214" s="223">
        <v>45026</v>
      </c>
      <c r="N214" s="227">
        <v>0.39557870370370374</v>
      </c>
      <c r="O214" s="222"/>
      <c r="P214" s="228">
        <v>2021</v>
      </c>
      <c r="Q214" s="223" t="s">
        <v>856</v>
      </c>
      <c r="R214" s="223">
        <v>45026</v>
      </c>
      <c r="S214" s="223" t="s">
        <v>86</v>
      </c>
      <c r="T214" s="223"/>
      <c r="U214" s="223"/>
      <c r="V214" s="223"/>
      <c r="W214" s="223" t="s">
        <v>100</v>
      </c>
      <c r="X214" s="4" t="str">
        <f>TEXT(Noshow11[[#This Row],[FECHA]],"DDDD")</f>
        <v>lunes</v>
      </c>
      <c r="Z214"/>
      <c r="AB214">
        <f>VLOOKUP(Noshow11[[#This Row],[FOLIO]],Tabla2[[FOLIO]:[SEGUIMIENTO REALIZADO]],17,0)</f>
        <v>0</v>
      </c>
      <c r="AC214" s="4">
        <f>VLOOKUP(Noshow11[[#This Row],[FOLIO]],Tabla2[[FOLIO]:[FECHA SEGUIMIENTO]],18,0)</f>
        <v>0</v>
      </c>
      <c r="AD214" s="13">
        <f>VLOOKUP(Noshow11[[#This Row],[FOLIO]],Tabla2[[FOLIO]:[COMENTARIO LIBRE]],21,0)</f>
        <v>0</v>
      </c>
      <c r="AE214" s="4">
        <f>VLOOKUP(Noshow11[[#This Row],[FOLIO]],Tabla2[[FOLIO]:[DIAS TRANSCURRIDOS]],23,0)</f>
        <v>45026</v>
      </c>
    </row>
    <row r="215" spans="1:31">
      <c r="A215" s="223">
        <v>45026</v>
      </c>
      <c r="B215" s="224">
        <v>0.39583333333333331</v>
      </c>
      <c r="C215" s="222">
        <v>113519</v>
      </c>
      <c r="D215" s="222" t="s">
        <v>126</v>
      </c>
      <c r="E215" s="225" t="s">
        <v>857</v>
      </c>
      <c r="F215" s="222" t="s">
        <v>858</v>
      </c>
      <c r="G215" s="226" t="s">
        <v>80</v>
      </c>
      <c r="H215" s="222" t="s">
        <v>859</v>
      </c>
      <c r="I215" s="222" t="s">
        <v>82</v>
      </c>
      <c r="J215" s="222" t="s">
        <v>92</v>
      </c>
      <c r="K215" s="222" t="s">
        <v>84</v>
      </c>
      <c r="L215" s="222" t="s">
        <v>860</v>
      </c>
      <c r="M215" s="223">
        <v>45026</v>
      </c>
      <c r="N215" s="227">
        <v>0.39946759259259257</v>
      </c>
      <c r="O215" s="222"/>
      <c r="P215" s="228">
        <v>2015</v>
      </c>
      <c r="Q215" s="223" t="s">
        <v>861</v>
      </c>
      <c r="R215" s="223">
        <v>45026</v>
      </c>
      <c r="S215" s="223" t="s">
        <v>86</v>
      </c>
      <c r="T215" s="223"/>
      <c r="U215" s="223"/>
      <c r="V215" s="223"/>
      <c r="W215" s="223"/>
      <c r="X215" s="4" t="str">
        <f>TEXT(Noshow11[[#This Row],[FECHA]],"DDDD")</f>
        <v>lunes</v>
      </c>
      <c r="Z215"/>
      <c r="AB215">
        <f>VLOOKUP(Noshow11[[#This Row],[FOLIO]],Tabla2[[FOLIO]:[SEGUIMIENTO REALIZADO]],17,0)</f>
        <v>0</v>
      </c>
      <c r="AC215" s="4">
        <f>VLOOKUP(Noshow11[[#This Row],[FOLIO]],Tabla2[[FOLIO]:[FECHA SEGUIMIENTO]],18,0)</f>
        <v>0</v>
      </c>
      <c r="AD215" s="13">
        <f>VLOOKUP(Noshow11[[#This Row],[FOLIO]],Tabla2[[FOLIO]:[COMENTARIO LIBRE]],21,0)</f>
        <v>0</v>
      </c>
      <c r="AE215" s="4">
        <f>VLOOKUP(Noshow11[[#This Row],[FOLIO]],Tabla2[[FOLIO]:[DIAS TRANSCURRIDOS]],23,0)</f>
        <v>45026</v>
      </c>
    </row>
    <row r="216" spans="1:31">
      <c r="A216" s="223">
        <v>45026</v>
      </c>
      <c r="B216" s="224">
        <v>0.40625</v>
      </c>
      <c r="C216" s="222">
        <v>113541</v>
      </c>
      <c r="D216" s="222" t="s">
        <v>104</v>
      </c>
      <c r="E216" s="225" t="s">
        <v>529</v>
      </c>
      <c r="F216" s="222" t="s">
        <v>530</v>
      </c>
      <c r="G216" s="226" t="s">
        <v>90</v>
      </c>
      <c r="H216" s="222" t="s">
        <v>531</v>
      </c>
      <c r="I216" s="222" t="s">
        <v>82</v>
      </c>
      <c r="J216" s="222" t="s">
        <v>108</v>
      </c>
      <c r="K216" s="222" t="s">
        <v>84</v>
      </c>
      <c r="L216" s="222"/>
      <c r="M216" s="223"/>
      <c r="N216" s="227"/>
      <c r="O216" s="222">
        <v>113565</v>
      </c>
      <c r="P216" s="228">
        <v>2021</v>
      </c>
      <c r="Q216" s="223" t="s">
        <v>862</v>
      </c>
      <c r="R216" s="223">
        <v>44861</v>
      </c>
      <c r="S216" s="223" t="s">
        <v>86</v>
      </c>
      <c r="T216" s="223"/>
      <c r="U216" s="223"/>
      <c r="V216" s="223"/>
      <c r="W216" s="223"/>
      <c r="X216" s="4" t="str">
        <f>TEXT(Noshow11[[#This Row],[FECHA]],"DDDD")</f>
        <v>lunes</v>
      </c>
      <c r="Z216"/>
      <c r="AB216" t="e">
        <f>VLOOKUP(Noshow11[[#This Row],[FOLIO]],Tabla2[[FOLIO]:[SEGUIMIENTO REALIZADO]],17,0)</f>
        <v>#N/A</v>
      </c>
      <c r="AC216" s="4" t="e">
        <f>VLOOKUP(Noshow11[[#This Row],[FOLIO]],Tabla2[[FOLIO]:[FECHA SEGUIMIENTO]],18,0)</f>
        <v>#N/A</v>
      </c>
      <c r="AD216" s="13" t="e">
        <f>VLOOKUP(Noshow11[[#This Row],[FOLIO]],Tabla2[[FOLIO]:[COMENTARIO LIBRE]],21,0)</f>
        <v>#N/A</v>
      </c>
      <c r="AE216" s="4" t="e">
        <f>VLOOKUP(Noshow11[[#This Row],[FOLIO]],Tabla2[[FOLIO]:[DIAS TRANSCURRIDOS]],23,0)</f>
        <v>#N/A</v>
      </c>
    </row>
    <row r="217" spans="1:31">
      <c r="A217" s="223">
        <v>45026</v>
      </c>
      <c r="B217" s="224">
        <v>0.41666666666666669</v>
      </c>
      <c r="C217" s="222">
        <v>113474</v>
      </c>
      <c r="D217" s="222" t="s">
        <v>77</v>
      </c>
      <c r="E217" s="225" t="s">
        <v>863</v>
      </c>
      <c r="F217" s="222" t="s">
        <v>864</v>
      </c>
      <c r="G217" s="226" t="s">
        <v>80</v>
      </c>
      <c r="H217" s="222" t="s">
        <v>865</v>
      </c>
      <c r="I217" s="222" t="s">
        <v>82</v>
      </c>
      <c r="J217" s="222" t="s">
        <v>193</v>
      </c>
      <c r="K217" s="222" t="s">
        <v>84</v>
      </c>
      <c r="L217" s="222" t="s">
        <v>866</v>
      </c>
      <c r="M217" s="223">
        <v>45026</v>
      </c>
      <c r="N217" s="227">
        <v>0.4268865740740741</v>
      </c>
      <c r="O217" s="222"/>
      <c r="P217" s="228">
        <v>2020</v>
      </c>
      <c r="Q217" s="223" t="s">
        <v>867</v>
      </c>
      <c r="R217" s="223">
        <v>45026</v>
      </c>
      <c r="S217" s="223" t="s">
        <v>86</v>
      </c>
      <c r="T217" s="223"/>
      <c r="U217" s="223"/>
      <c r="V217" s="223"/>
      <c r="W217" s="223"/>
      <c r="X217" s="4" t="str">
        <f>TEXT(Noshow11[[#This Row],[FECHA]],"DDDD")</f>
        <v>lunes</v>
      </c>
      <c r="Z217"/>
      <c r="AB217">
        <f>VLOOKUP(Noshow11[[#This Row],[FOLIO]],Tabla2[[FOLIO]:[SEGUIMIENTO REALIZADO]],17,0)</f>
        <v>0</v>
      </c>
      <c r="AC217" s="4">
        <f>VLOOKUP(Noshow11[[#This Row],[FOLIO]],Tabla2[[FOLIO]:[FECHA SEGUIMIENTO]],18,0)</f>
        <v>0</v>
      </c>
      <c r="AD217" s="13">
        <f>VLOOKUP(Noshow11[[#This Row],[FOLIO]],Tabla2[[FOLIO]:[COMENTARIO LIBRE]],21,0)</f>
        <v>0</v>
      </c>
      <c r="AE217" s="4">
        <f>VLOOKUP(Noshow11[[#This Row],[FOLIO]],Tabla2[[FOLIO]:[DIAS TRANSCURRIDOS]],23,0)</f>
        <v>45026</v>
      </c>
    </row>
    <row r="218" spans="1:31">
      <c r="A218" s="223">
        <v>45026</v>
      </c>
      <c r="B218" s="224">
        <v>0.41666666666666669</v>
      </c>
      <c r="C218" s="222">
        <v>113518</v>
      </c>
      <c r="D218" s="222" t="s">
        <v>126</v>
      </c>
      <c r="E218" s="225" t="s">
        <v>868</v>
      </c>
      <c r="F218" s="222" t="s">
        <v>869</v>
      </c>
      <c r="G218" s="226" t="s">
        <v>80</v>
      </c>
      <c r="H218" s="222" t="s">
        <v>870</v>
      </c>
      <c r="I218" s="222" t="s">
        <v>82</v>
      </c>
      <c r="J218" s="222" t="s">
        <v>482</v>
      </c>
      <c r="K218" s="222" t="s">
        <v>93</v>
      </c>
      <c r="L218" s="222" t="s">
        <v>871</v>
      </c>
      <c r="M218" s="223">
        <v>45026</v>
      </c>
      <c r="N218" s="227">
        <v>0.41449074074074077</v>
      </c>
      <c r="O218" s="222"/>
      <c r="P218" s="228">
        <v>2020</v>
      </c>
      <c r="Q218" s="223" t="s">
        <v>872</v>
      </c>
      <c r="R218" s="223">
        <v>45026</v>
      </c>
      <c r="S218" s="223" t="s">
        <v>86</v>
      </c>
      <c r="T218" s="223"/>
      <c r="U218" s="223"/>
      <c r="V218" s="223"/>
      <c r="W218" s="223"/>
      <c r="X218" s="4" t="str">
        <f>TEXT(Noshow11[[#This Row],[FECHA]],"DDDD")</f>
        <v>lunes</v>
      </c>
      <c r="Z218"/>
      <c r="AB218">
        <f>VLOOKUP(Noshow11[[#This Row],[FOLIO]],Tabla2[[FOLIO]:[SEGUIMIENTO REALIZADO]],17,0)</f>
        <v>0</v>
      </c>
      <c r="AC218" s="4">
        <f>VLOOKUP(Noshow11[[#This Row],[FOLIO]],Tabla2[[FOLIO]:[FECHA SEGUIMIENTO]],18,0)</f>
        <v>0</v>
      </c>
      <c r="AD218" s="13">
        <f>VLOOKUP(Noshow11[[#This Row],[FOLIO]],Tabla2[[FOLIO]:[COMENTARIO LIBRE]],21,0)</f>
        <v>0</v>
      </c>
      <c r="AE218" s="4">
        <f>VLOOKUP(Noshow11[[#This Row],[FOLIO]],Tabla2[[FOLIO]:[DIAS TRANSCURRIDOS]],23,0)</f>
        <v>45026</v>
      </c>
    </row>
    <row r="219" spans="1:31">
      <c r="A219" s="223">
        <v>45026</v>
      </c>
      <c r="B219" s="224">
        <v>0.4375</v>
      </c>
      <c r="C219" s="222">
        <v>113536</v>
      </c>
      <c r="D219" s="222" t="s">
        <v>126</v>
      </c>
      <c r="E219" s="225" t="s">
        <v>873</v>
      </c>
      <c r="F219" s="222" t="s">
        <v>874</v>
      </c>
      <c r="G219" s="226" t="s">
        <v>80</v>
      </c>
      <c r="H219" s="222" t="s">
        <v>875</v>
      </c>
      <c r="I219" s="222" t="s">
        <v>876</v>
      </c>
      <c r="J219" s="222" t="s">
        <v>877</v>
      </c>
      <c r="K219" s="222" t="s">
        <v>93</v>
      </c>
      <c r="L219" s="222" t="s">
        <v>878</v>
      </c>
      <c r="M219" s="223">
        <v>45026</v>
      </c>
      <c r="N219" s="227">
        <v>0.38548611111111114</v>
      </c>
      <c r="O219" s="222"/>
      <c r="P219" s="228">
        <v>2022</v>
      </c>
      <c r="Q219" s="223" t="s">
        <v>879</v>
      </c>
      <c r="R219" s="223">
        <v>45026</v>
      </c>
      <c r="S219" s="223" t="s">
        <v>86</v>
      </c>
      <c r="T219" s="223"/>
      <c r="U219" s="223"/>
      <c r="V219" s="223"/>
      <c r="W219" s="223"/>
      <c r="X219" s="4" t="str">
        <f>TEXT(Noshow11[[#This Row],[FECHA]],"DDDD")</f>
        <v>lunes</v>
      </c>
      <c r="Z219"/>
      <c r="AB219" t="e">
        <f>VLOOKUP(Noshow11[[#This Row],[FOLIO]],Tabla2[[FOLIO]:[SEGUIMIENTO REALIZADO]],17,0)</f>
        <v>#N/A</v>
      </c>
      <c r="AC219" s="4" t="e">
        <f>VLOOKUP(Noshow11[[#This Row],[FOLIO]],Tabla2[[FOLIO]:[FECHA SEGUIMIENTO]],18,0)</f>
        <v>#N/A</v>
      </c>
      <c r="AD219" s="13" t="e">
        <f>VLOOKUP(Noshow11[[#This Row],[FOLIO]],Tabla2[[FOLIO]:[COMENTARIO LIBRE]],21,0)</f>
        <v>#N/A</v>
      </c>
      <c r="AE219" s="4" t="e">
        <f>VLOOKUP(Noshow11[[#This Row],[FOLIO]],Tabla2[[FOLIO]:[DIAS TRANSCURRIDOS]],23,0)</f>
        <v>#N/A</v>
      </c>
    </row>
    <row r="220" spans="1:31">
      <c r="A220" s="223">
        <v>45026</v>
      </c>
      <c r="B220" s="224">
        <v>0.45833333333333331</v>
      </c>
      <c r="C220" s="222">
        <v>113538</v>
      </c>
      <c r="D220" s="222" t="s">
        <v>104</v>
      </c>
      <c r="E220" s="225" t="s">
        <v>880</v>
      </c>
      <c r="F220" s="222" t="s">
        <v>881</v>
      </c>
      <c r="G220" s="226" t="s">
        <v>116</v>
      </c>
      <c r="H220" s="222" t="s">
        <v>882</v>
      </c>
      <c r="I220" s="222" t="s">
        <v>82</v>
      </c>
      <c r="J220" s="222" t="s">
        <v>277</v>
      </c>
      <c r="K220" s="222" t="s">
        <v>84</v>
      </c>
      <c r="L220" s="222" t="s">
        <v>883</v>
      </c>
      <c r="M220" s="223">
        <v>45026</v>
      </c>
      <c r="N220" s="227">
        <v>0.47215277777777781</v>
      </c>
      <c r="O220" s="222"/>
      <c r="P220" s="228">
        <v>2022</v>
      </c>
      <c r="Q220" s="223" t="s">
        <v>884</v>
      </c>
      <c r="R220" s="223">
        <v>45026</v>
      </c>
      <c r="S220" s="223" t="s">
        <v>86</v>
      </c>
      <c r="T220" s="223"/>
      <c r="U220" s="223"/>
      <c r="V220" s="223"/>
      <c r="W220" s="223"/>
      <c r="X220" s="4" t="str">
        <f>TEXT(Noshow11[[#This Row],[FECHA]],"DDDD")</f>
        <v>lunes</v>
      </c>
      <c r="Z220"/>
      <c r="AB220" t="e">
        <f>VLOOKUP(Noshow11[[#This Row],[FOLIO]],Tabla2[[FOLIO]:[SEGUIMIENTO REALIZADO]],17,0)</f>
        <v>#N/A</v>
      </c>
      <c r="AC220" s="4" t="e">
        <f>VLOOKUP(Noshow11[[#This Row],[FOLIO]],Tabla2[[FOLIO]:[FECHA SEGUIMIENTO]],18,0)</f>
        <v>#N/A</v>
      </c>
      <c r="AD220" s="13" t="e">
        <f>VLOOKUP(Noshow11[[#This Row],[FOLIO]],Tabla2[[FOLIO]:[COMENTARIO LIBRE]],21,0)</f>
        <v>#N/A</v>
      </c>
      <c r="AE220" s="4" t="e">
        <f>VLOOKUP(Noshow11[[#This Row],[FOLIO]],Tabla2[[FOLIO]:[DIAS TRANSCURRIDOS]],23,0)</f>
        <v>#N/A</v>
      </c>
    </row>
    <row r="221" spans="1:31">
      <c r="A221" s="223">
        <v>45026</v>
      </c>
      <c r="B221" s="224">
        <v>0.47916666666666669</v>
      </c>
      <c r="C221" s="222">
        <v>113357</v>
      </c>
      <c r="D221" s="222" t="s">
        <v>77</v>
      </c>
      <c r="E221" s="225" t="s">
        <v>885</v>
      </c>
      <c r="F221" s="222" t="s">
        <v>143</v>
      </c>
      <c r="G221" s="226" t="s">
        <v>129</v>
      </c>
      <c r="H221" s="222" t="s">
        <v>886</v>
      </c>
      <c r="I221" s="222" t="s">
        <v>82</v>
      </c>
      <c r="J221" s="222" t="s">
        <v>250</v>
      </c>
      <c r="K221" s="222" t="s">
        <v>84</v>
      </c>
      <c r="L221" s="222"/>
      <c r="M221" s="223"/>
      <c r="N221" s="227"/>
      <c r="O221" s="222"/>
      <c r="P221" s="228">
        <v>2023</v>
      </c>
      <c r="Q221" s="223">
        <v>0</v>
      </c>
      <c r="R221" s="223">
        <v>44991</v>
      </c>
      <c r="S221" s="223" t="s">
        <v>86</v>
      </c>
      <c r="T221" s="223"/>
      <c r="U221" s="223"/>
      <c r="V221" s="223"/>
      <c r="W221" s="223"/>
      <c r="X221" s="4" t="str">
        <f>TEXT(Noshow11[[#This Row],[FECHA]],"DDDD")</f>
        <v>lunes</v>
      </c>
      <c r="Z221"/>
      <c r="AB221" t="e">
        <f>VLOOKUP(Noshow11[[#This Row],[FOLIO]],Tabla2[[FOLIO]:[SEGUIMIENTO REALIZADO]],17,0)</f>
        <v>#N/A</v>
      </c>
      <c r="AC221" s="4" t="e">
        <f>VLOOKUP(Noshow11[[#This Row],[FOLIO]],Tabla2[[FOLIO]:[FECHA SEGUIMIENTO]],18,0)</f>
        <v>#N/A</v>
      </c>
      <c r="AD221" s="13" t="e">
        <f>VLOOKUP(Noshow11[[#This Row],[FOLIO]],Tabla2[[FOLIO]:[COMENTARIO LIBRE]],21,0)</f>
        <v>#N/A</v>
      </c>
      <c r="AE221" s="4" t="e">
        <f>VLOOKUP(Noshow11[[#This Row],[FOLIO]],Tabla2[[FOLIO]:[DIAS TRANSCURRIDOS]],23,0)</f>
        <v>#N/A</v>
      </c>
    </row>
    <row r="222" spans="1:31">
      <c r="A222" s="223">
        <v>45026</v>
      </c>
      <c r="B222" s="224">
        <v>0.5</v>
      </c>
      <c r="C222" s="222">
        <v>113443</v>
      </c>
      <c r="D222" s="222" t="s">
        <v>104</v>
      </c>
      <c r="E222" s="225" t="s">
        <v>887</v>
      </c>
      <c r="F222" s="222" t="s">
        <v>888</v>
      </c>
      <c r="G222" s="226" t="s">
        <v>199</v>
      </c>
      <c r="H222" s="222" t="s">
        <v>889</v>
      </c>
      <c r="I222" s="222" t="s">
        <v>82</v>
      </c>
      <c r="J222" s="222" t="s">
        <v>92</v>
      </c>
      <c r="K222" s="222" t="s">
        <v>93</v>
      </c>
      <c r="L222" s="222"/>
      <c r="M222" s="223"/>
      <c r="N222" s="227"/>
      <c r="O222" s="222"/>
      <c r="P222" s="228">
        <v>2005</v>
      </c>
      <c r="Q222" s="223" t="s">
        <v>890</v>
      </c>
      <c r="R222" s="223">
        <v>45026</v>
      </c>
      <c r="S222" s="223" t="s">
        <v>86</v>
      </c>
      <c r="T222" s="223"/>
      <c r="U222" s="223"/>
      <c r="V222" s="223"/>
      <c r="W222" s="223"/>
      <c r="X222" s="4" t="str">
        <f>TEXT(Noshow11[[#This Row],[FECHA]],"DDDD")</f>
        <v>lunes</v>
      </c>
      <c r="Z222"/>
      <c r="AB222" t="e">
        <f>VLOOKUP(Noshow11[[#This Row],[FOLIO]],Tabla2[[FOLIO]:[SEGUIMIENTO REALIZADO]],17,0)</f>
        <v>#N/A</v>
      </c>
      <c r="AC222" s="4" t="e">
        <f>VLOOKUP(Noshow11[[#This Row],[FOLIO]],Tabla2[[FOLIO]:[FECHA SEGUIMIENTO]],18,0)</f>
        <v>#N/A</v>
      </c>
      <c r="AD222" s="13" t="e">
        <f>VLOOKUP(Noshow11[[#This Row],[FOLIO]],Tabla2[[FOLIO]:[COMENTARIO LIBRE]],21,0)</f>
        <v>#N/A</v>
      </c>
      <c r="AE222" s="4" t="e">
        <f>VLOOKUP(Noshow11[[#This Row],[FOLIO]],Tabla2[[FOLIO]:[DIAS TRANSCURRIDOS]],23,0)</f>
        <v>#N/A</v>
      </c>
    </row>
    <row r="223" spans="1:31">
      <c r="A223" s="223">
        <v>45026</v>
      </c>
      <c r="B223" s="224">
        <v>0.5</v>
      </c>
      <c r="C223" s="222">
        <v>113512</v>
      </c>
      <c r="D223" s="222" t="s">
        <v>104</v>
      </c>
      <c r="E223" s="225" t="s">
        <v>887</v>
      </c>
      <c r="F223" s="222" t="s">
        <v>888</v>
      </c>
      <c r="G223" s="226" t="s">
        <v>116</v>
      </c>
      <c r="H223" s="222" t="s">
        <v>889</v>
      </c>
      <c r="I223" s="222" t="s">
        <v>82</v>
      </c>
      <c r="J223" s="222" t="s">
        <v>92</v>
      </c>
      <c r="K223" s="222" t="s">
        <v>93</v>
      </c>
      <c r="L223" s="222" t="s">
        <v>891</v>
      </c>
      <c r="M223" s="223">
        <v>45026</v>
      </c>
      <c r="N223" s="227">
        <v>0.52121527777777776</v>
      </c>
      <c r="O223" s="222"/>
      <c r="P223" s="228">
        <v>2005</v>
      </c>
      <c r="Q223" s="223" t="s">
        <v>890</v>
      </c>
      <c r="R223" s="223">
        <v>45026</v>
      </c>
      <c r="S223" s="223" t="s">
        <v>86</v>
      </c>
      <c r="T223" s="223"/>
      <c r="U223" s="223"/>
      <c r="V223" s="223"/>
      <c r="W223" s="223"/>
      <c r="X223" s="4" t="str">
        <f>TEXT(Noshow11[[#This Row],[FECHA]],"DDDD")</f>
        <v>lunes</v>
      </c>
      <c r="Z223"/>
      <c r="AB223">
        <f>VLOOKUP(Noshow11[[#This Row],[FOLIO]],Tabla2[[FOLIO]:[SEGUIMIENTO REALIZADO]],17,0)</f>
        <v>0</v>
      </c>
      <c r="AC223" s="4">
        <f>VLOOKUP(Noshow11[[#This Row],[FOLIO]],Tabla2[[FOLIO]:[FECHA SEGUIMIENTO]],18,0)</f>
        <v>0</v>
      </c>
      <c r="AD223" s="13">
        <f>VLOOKUP(Noshow11[[#This Row],[FOLIO]],Tabla2[[FOLIO]:[COMENTARIO LIBRE]],21,0)</f>
        <v>0</v>
      </c>
      <c r="AE223" s="4">
        <f>VLOOKUP(Noshow11[[#This Row],[FOLIO]],Tabla2[[FOLIO]:[DIAS TRANSCURRIDOS]],23,0)</f>
        <v>45026</v>
      </c>
    </row>
    <row r="224" spans="1:31">
      <c r="A224" s="223">
        <v>45026</v>
      </c>
      <c r="B224" s="224">
        <v>0.52083333333333337</v>
      </c>
      <c r="C224" s="222">
        <v>113457</v>
      </c>
      <c r="D224" s="222" t="s">
        <v>104</v>
      </c>
      <c r="E224" s="225" t="s">
        <v>451</v>
      </c>
      <c r="F224" s="222" t="s">
        <v>452</v>
      </c>
      <c r="G224" s="226" t="s">
        <v>116</v>
      </c>
      <c r="H224" s="222" t="s">
        <v>453</v>
      </c>
      <c r="I224" s="222" t="s">
        <v>82</v>
      </c>
      <c r="J224" s="222" t="s">
        <v>92</v>
      </c>
      <c r="K224" s="222" t="s">
        <v>84</v>
      </c>
      <c r="L224" s="222" t="s">
        <v>892</v>
      </c>
      <c r="M224" s="223">
        <v>45026</v>
      </c>
      <c r="N224" s="227">
        <v>0.53383101851851855</v>
      </c>
      <c r="O224" s="222"/>
      <c r="P224" s="228">
        <v>2021</v>
      </c>
      <c r="Q224" s="223" t="s">
        <v>893</v>
      </c>
      <c r="R224" s="223">
        <v>45026</v>
      </c>
      <c r="S224" s="223" t="s">
        <v>86</v>
      </c>
      <c r="T224" s="223"/>
      <c r="U224" s="223"/>
      <c r="V224" s="223"/>
      <c r="W224" s="223"/>
      <c r="X224" s="4" t="str">
        <f>TEXT(Noshow11[[#This Row],[FECHA]],"DDDD")</f>
        <v>lunes</v>
      </c>
      <c r="Z224"/>
      <c r="AB224">
        <f>VLOOKUP(Noshow11[[#This Row],[FOLIO]],Tabla2[[FOLIO]:[SEGUIMIENTO REALIZADO]],17,0)</f>
        <v>0</v>
      </c>
      <c r="AC224" s="4">
        <f>VLOOKUP(Noshow11[[#This Row],[FOLIO]],Tabla2[[FOLIO]:[FECHA SEGUIMIENTO]],18,0)</f>
        <v>0</v>
      </c>
      <c r="AD224" s="13">
        <f>VLOOKUP(Noshow11[[#This Row],[FOLIO]],Tabla2[[FOLIO]:[COMENTARIO LIBRE]],21,0)</f>
        <v>0</v>
      </c>
      <c r="AE224" s="4">
        <f>VLOOKUP(Noshow11[[#This Row],[FOLIO]],Tabla2[[FOLIO]:[DIAS TRANSCURRIDOS]],23,0)</f>
        <v>45026</v>
      </c>
    </row>
    <row r="225" spans="1:31">
      <c r="A225" s="223">
        <v>45026</v>
      </c>
      <c r="B225" s="224">
        <v>0.54166666666666663</v>
      </c>
      <c r="C225" s="222">
        <v>113516</v>
      </c>
      <c r="D225" s="222" t="s">
        <v>77</v>
      </c>
      <c r="E225" s="225" t="s">
        <v>894</v>
      </c>
      <c r="F225" s="222" t="s">
        <v>895</v>
      </c>
      <c r="G225" s="226" t="s">
        <v>80</v>
      </c>
      <c r="H225" s="222" t="s">
        <v>896</v>
      </c>
      <c r="I225" s="222" t="s">
        <v>82</v>
      </c>
      <c r="J225" s="222" t="s">
        <v>170</v>
      </c>
      <c r="K225" s="222" t="s">
        <v>93</v>
      </c>
      <c r="L225" s="222" t="s">
        <v>897</v>
      </c>
      <c r="M225" s="223">
        <v>45026</v>
      </c>
      <c r="N225" s="227">
        <v>0.53326388888888887</v>
      </c>
      <c r="O225" s="222"/>
      <c r="P225" s="228">
        <v>2019</v>
      </c>
      <c r="Q225" s="223" t="s">
        <v>898</v>
      </c>
      <c r="R225" s="223">
        <v>45026</v>
      </c>
      <c r="S225" s="223" t="s">
        <v>86</v>
      </c>
      <c r="T225" s="223"/>
      <c r="U225" s="223"/>
      <c r="V225" s="223"/>
      <c r="W225" s="223" t="s">
        <v>100</v>
      </c>
      <c r="X225" s="4" t="str">
        <f>TEXT(Noshow11[[#This Row],[FECHA]],"DDDD")</f>
        <v>lunes</v>
      </c>
      <c r="Z225"/>
      <c r="AB225">
        <f>VLOOKUP(Noshow11[[#This Row],[FOLIO]],Tabla2[[FOLIO]:[SEGUIMIENTO REALIZADO]],17,0)</f>
        <v>0</v>
      </c>
      <c r="AC225" s="4">
        <f>VLOOKUP(Noshow11[[#This Row],[FOLIO]],Tabla2[[FOLIO]:[FECHA SEGUIMIENTO]],18,0)</f>
        <v>0</v>
      </c>
      <c r="AD225" s="13">
        <f>VLOOKUP(Noshow11[[#This Row],[FOLIO]],Tabla2[[FOLIO]:[COMENTARIO LIBRE]],21,0)</f>
        <v>0</v>
      </c>
      <c r="AE225" s="4">
        <f>VLOOKUP(Noshow11[[#This Row],[FOLIO]],Tabla2[[FOLIO]:[DIAS TRANSCURRIDOS]],23,0)</f>
        <v>45026</v>
      </c>
    </row>
    <row r="226" spans="1:31">
      <c r="A226" s="223">
        <v>45026</v>
      </c>
      <c r="B226" s="224">
        <v>0.58333333333333337</v>
      </c>
      <c r="C226" s="222">
        <v>113504</v>
      </c>
      <c r="D226" s="222" t="s">
        <v>126</v>
      </c>
      <c r="E226" s="225" t="s">
        <v>899</v>
      </c>
      <c r="F226" s="222" t="s">
        <v>900</v>
      </c>
      <c r="G226" s="226" t="s">
        <v>90</v>
      </c>
      <c r="H226" s="222" t="s">
        <v>901</v>
      </c>
      <c r="I226" s="222" t="s">
        <v>82</v>
      </c>
      <c r="J226" s="222" t="s">
        <v>230</v>
      </c>
      <c r="K226" s="222" t="s">
        <v>84</v>
      </c>
      <c r="L226" s="222"/>
      <c r="M226" s="223"/>
      <c r="N226" s="227"/>
      <c r="O226" s="222">
        <v>113523</v>
      </c>
      <c r="P226" s="228">
        <v>2013</v>
      </c>
      <c r="Q226" s="223" t="s">
        <v>902</v>
      </c>
      <c r="R226" s="223">
        <v>45026</v>
      </c>
      <c r="S226" s="223" t="s">
        <v>86</v>
      </c>
      <c r="T226" s="223"/>
      <c r="U226" s="223"/>
      <c r="V226" s="223"/>
      <c r="W226" s="223"/>
      <c r="X226" s="4" t="str">
        <f>TEXT(Noshow11[[#This Row],[FECHA]],"DDDD")</f>
        <v>lunes</v>
      </c>
      <c r="Z226"/>
      <c r="AB226" t="e">
        <f>VLOOKUP(Noshow11[[#This Row],[FOLIO]],Tabla2[[FOLIO]:[SEGUIMIENTO REALIZADO]],17,0)</f>
        <v>#N/A</v>
      </c>
      <c r="AC226" s="4" t="e">
        <f>VLOOKUP(Noshow11[[#This Row],[FOLIO]],Tabla2[[FOLIO]:[FECHA SEGUIMIENTO]],18,0)</f>
        <v>#N/A</v>
      </c>
      <c r="AD226" s="13" t="e">
        <f>VLOOKUP(Noshow11[[#This Row],[FOLIO]],Tabla2[[FOLIO]:[COMENTARIO LIBRE]],21,0)</f>
        <v>#N/A</v>
      </c>
      <c r="AE226" s="4" t="e">
        <f>VLOOKUP(Noshow11[[#This Row],[FOLIO]],Tabla2[[FOLIO]:[DIAS TRANSCURRIDOS]],23,0)</f>
        <v>#N/A</v>
      </c>
    </row>
    <row r="227" spans="1:31">
      <c r="A227" s="223">
        <v>45026</v>
      </c>
      <c r="B227" s="224">
        <v>0.60416666666666663</v>
      </c>
      <c r="C227" s="222">
        <v>113523</v>
      </c>
      <c r="D227" s="222" t="s">
        <v>126</v>
      </c>
      <c r="E227" s="225" t="s">
        <v>899</v>
      </c>
      <c r="F227" s="222" t="s">
        <v>900</v>
      </c>
      <c r="G227" s="226" t="s">
        <v>116</v>
      </c>
      <c r="H227" s="222" t="s">
        <v>901</v>
      </c>
      <c r="I227" s="222" t="s">
        <v>82</v>
      </c>
      <c r="J227" s="222" t="s">
        <v>230</v>
      </c>
      <c r="K227" s="222" t="s">
        <v>84</v>
      </c>
      <c r="L227" s="222" t="s">
        <v>903</v>
      </c>
      <c r="M227" s="223">
        <v>45026</v>
      </c>
      <c r="N227" s="227">
        <v>0.67215277777777782</v>
      </c>
      <c r="O227" s="222"/>
      <c r="P227" s="228">
        <v>2013</v>
      </c>
      <c r="Q227" s="223" t="s">
        <v>902</v>
      </c>
      <c r="R227" s="223">
        <v>45026</v>
      </c>
      <c r="S227" s="223" t="s">
        <v>86</v>
      </c>
      <c r="T227" s="223"/>
      <c r="U227" s="223"/>
      <c r="V227" s="223"/>
      <c r="W227" s="223"/>
      <c r="X227" s="4" t="str">
        <f>TEXT(Noshow11[[#This Row],[FECHA]],"DDDD")</f>
        <v>lunes</v>
      </c>
      <c r="Z227"/>
      <c r="AB227">
        <f>VLOOKUP(Noshow11[[#This Row],[FOLIO]],Tabla2[[FOLIO]:[SEGUIMIENTO REALIZADO]],17,0)</f>
        <v>0</v>
      </c>
      <c r="AC227" s="4">
        <f>VLOOKUP(Noshow11[[#This Row],[FOLIO]],Tabla2[[FOLIO]:[FECHA SEGUIMIENTO]],18,0)</f>
        <v>0</v>
      </c>
      <c r="AD227" s="13">
        <f>VLOOKUP(Noshow11[[#This Row],[FOLIO]],Tabla2[[FOLIO]:[COMENTARIO LIBRE]],21,0)</f>
        <v>0</v>
      </c>
      <c r="AE227" s="4">
        <f>VLOOKUP(Noshow11[[#This Row],[FOLIO]],Tabla2[[FOLIO]:[DIAS TRANSCURRIDOS]],23,0)</f>
        <v>45026</v>
      </c>
    </row>
    <row r="228" spans="1:31">
      <c r="A228" s="223">
        <v>45026</v>
      </c>
      <c r="B228" s="224">
        <v>0.61458333333333337</v>
      </c>
      <c r="C228" s="222">
        <v>113544</v>
      </c>
      <c r="D228" s="222" t="s">
        <v>126</v>
      </c>
      <c r="E228" s="225" t="s">
        <v>201</v>
      </c>
      <c r="F228" s="222" t="s">
        <v>202</v>
      </c>
      <c r="G228" s="226" t="s">
        <v>80</v>
      </c>
      <c r="H228" s="222" t="s">
        <v>203</v>
      </c>
      <c r="I228" s="222" t="s">
        <v>82</v>
      </c>
      <c r="J228" s="222" t="s">
        <v>92</v>
      </c>
      <c r="K228" s="222" t="s">
        <v>84</v>
      </c>
      <c r="L228" s="222" t="s">
        <v>904</v>
      </c>
      <c r="M228" s="223">
        <v>45026</v>
      </c>
      <c r="N228" s="227">
        <v>0.60813657407407407</v>
      </c>
      <c r="O228" s="222"/>
      <c r="P228" s="228">
        <v>2018</v>
      </c>
      <c r="Q228" s="223" t="s">
        <v>905</v>
      </c>
      <c r="R228" s="223">
        <v>45026</v>
      </c>
      <c r="S228" s="223" t="s">
        <v>86</v>
      </c>
      <c r="T228" s="223"/>
      <c r="U228" s="223"/>
      <c r="V228" s="223"/>
      <c r="W228" s="223"/>
      <c r="X228" s="4" t="str">
        <f>TEXT(Noshow11[[#This Row],[FECHA]],"DDDD")</f>
        <v>lunes</v>
      </c>
      <c r="Z228"/>
      <c r="AB228" t="e">
        <f>VLOOKUP(Noshow11[[#This Row],[FOLIO]],Tabla2[[FOLIO]:[SEGUIMIENTO REALIZADO]],17,0)</f>
        <v>#N/A</v>
      </c>
      <c r="AC228" s="4" t="e">
        <f>VLOOKUP(Noshow11[[#This Row],[FOLIO]],Tabla2[[FOLIO]:[FECHA SEGUIMIENTO]],18,0)</f>
        <v>#N/A</v>
      </c>
      <c r="AD228" s="13" t="e">
        <f>VLOOKUP(Noshow11[[#This Row],[FOLIO]],Tabla2[[FOLIO]:[COMENTARIO LIBRE]],21,0)</f>
        <v>#N/A</v>
      </c>
      <c r="AE228" s="4" t="e">
        <f>VLOOKUP(Noshow11[[#This Row],[FOLIO]],Tabla2[[FOLIO]:[DIAS TRANSCURRIDOS]],23,0)</f>
        <v>#N/A</v>
      </c>
    </row>
    <row r="229" spans="1:31">
      <c r="A229" s="223">
        <v>45026</v>
      </c>
      <c r="B229" s="224">
        <v>0.64583333333333337</v>
      </c>
      <c r="C229" s="222">
        <v>113470</v>
      </c>
      <c r="D229" s="222" t="s">
        <v>104</v>
      </c>
      <c r="E229" s="225" t="s">
        <v>906</v>
      </c>
      <c r="F229" s="222" t="s">
        <v>907</v>
      </c>
      <c r="G229" s="226" t="s">
        <v>90</v>
      </c>
      <c r="H229" s="222" t="s">
        <v>908</v>
      </c>
      <c r="I229" s="222" t="s">
        <v>82</v>
      </c>
      <c r="J229" s="222" t="s">
        <v>83</v>
      </c>
      <c r="K229" s="222" t="s">
        <v>84</v>
      </c>
      <c r="L229" s="222"/>
      <c r="M229" s="223"/>
      <c r="N229" s="227"/>
      <c r="O229" s="222">
        <v>113572</v>
      </c>
      <c r="P229" s="228">
        <v>2015</v>
      </c>
      <c r="Q229" s="223" t="s">
        <v>909</v>
      </c>
      <c r="R229" s="223">
        <v>44876</v>
      </c>
      <c r="S229" s="223" t="s">
        <v>86</v>
      </c>
      <c r="T229" s="223"/>
      <c r="U229" s="223"/>
      <c r="V229" s="223"/>
      <c r="W229" s="223" t="s">
        <v>100</v>
      </c>
      <c r="X229" s="4" t="str">
        <f>TEXT(Noshow11[[#This Row],[FECHA]],"DDDD")</f>
        <v>lunes</v>
      </c>
      <c r="Z229"/>
      <c r="AB229">
        <f>VLOOKUP(Noshow11[[#This Row],[FOLIO]],Tabla2[[FOLIO]:[SEGUIMIENTO REALIZADO]],17,0)</f>
        <v>0</v>
      </c>
      <c r="AC229" s="4">
        <f>VLOOKUP(Noshow11[[#This Row],[FOLIO]],Tabla2[[FOLIO]:[FECHA SEGUIMIENTO]],18,0)</f>
        <v>0</v>
      </c>
      <c r="AD229" s="13">
        <f>VLOOKUP(Noshow11[[#This Row],[FOLIO]],Tabla2[[FOLIO]:[COMENTARIO LIBRE]],21,0)</f>
        <v>0</v>
      </c>
      <c r="AE229" s="4">
        <f>VLOOKUP(Noshow11[[#This Row],[FOLIO]],Tabla2[[FOLIO]:[DIAS TRANSCURRIDOS]],23,0)</f>
        <v>45026</v>
      </c>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770F1-4661-4C92-9D5F-3E54EB45DCA2}">
  <sheetPr codeName="Hoja4">
    <tabColor rgb="FF002060"/>
  </sheetPr>
  <dimension ref="A1:EO2699"/>
  <sheetViews>
    <sheetView showGridLines="0" tabSelected="1" topLeftCell="H2598" zoomScale="85" zoomScaleNormal="85" workbookViewId="0">
      <selection activeCell="A2563" sqref="A2563:R2601"/>
    </sheetView>
  </sheetViews>
  <sheetFormatPr defaultColWidth="11.42578125" defaultRowHeight="14.45" outlineLevelCol="1"/>
  <cols>
    <col min="1" max="1" width="12.7109375" style="73" customWidth="1"/>
    <col min="2" max="2" width="10.5703125" style="53" customWidth="1"/>
    <col min="3" max="3" width="13.28515625" style="55" customWidth="1"/>
    <col min="4" max="4" width="12.5703125" style="52" customWidth="1"/>
    <col min="5" max="5" width="9.28515625" style="68" customWidth="1"/>
    <col min="6" max="6" width="7.5703125" style="53" customWidth="1"/>
    <col min="7" max="7" width="38.5703125" style="101" customWidth="1"/>
    <col min="8" max="8" width="15" style="81" customWidth="1"/>
    <col min="9" max="9" width="12.5703125" style="55" customWidth="1"/>
    <col min="10" max="10" width="14.5703125" style="73" customWidth="1"/>
    <col min="11" max="11" width="35.7109375" style="53" customWidth="1"/>
    <col min="12" max="12" width="17" style="55" customWidth="1"/>
    <col min="13" max="13" width="11.140625" style="55" customWidth="1"/>
    <col min="14" max="14" width="11.5703125" style="72" customWidth="1"/>
    <col min="15" max="15" width="8.85546875" style="56" customWidth="1"/>
    <col min="16" max="16" width="9.42578125" style="78" customWidth="1"/>
    <col min="17" max="17" width="6" style="8" customWidth="1"/>
    <col min="18" max="18" width="44.85546875" style="53" customWidth="1"/>
    <col min="19" max="19" width="11.42578125" style="53" customWidth="1" outlineLevel="1"/>
    <col min="20" max="20" width="19" style="55" customWidth="1" outlineLevel="1"/>
    <col min="21" max="21" width="20.42578125" style="55" customWidth="1" outlineLevel="1"/>
    <col min="22" max="22" width="24.5703125" style="70" customWidth="1" outlineLevel="1"/>
    <col min="23" max="23" width="23" style="70" customWidth="1" outlineLevel="1"/>
    <col min="24" max="24" width="20.140625" style="70" customWidth="1" outlineLevel="1"/>
    <col min="25" max="25" width="42.7109375" style="73" customWidth="1" outlineLevel="1"/>
    <col min="26" max="26" width="24.140625" style="65" customWidth="1" outlineLevel="1"/>
    <col min="27" max="27" width="25.28515625" style="53" customWidth="1" outlineLevel="1"/>
    <col min="28" max="16384" width="11.42578125" style="1"/>
  </cols>
  <sheetData>
    <row r="1" spans="1:28" s="60" customFormat="1" ht="8.1" customHeight="1">
      <c r="F1" s="199"/>
      <c r="G1" s="12"/>
      <c r="H1" s="134"/>
      <c r="Q1" s="127"/>
      <c r="AB1" s="1"/>
    </row>
    <row r="2" spans="1:28" ht="29.1" customHeight="1">
      <c r="A2" s="179" t="s">
        <v>47</v>
      </c>
      <c r="B2" s="179" t="s">
        <v>48</v>
      </c>
      <c r="C2" s="180" t="s">
        <v>910</v>
      </c>
      <c r="D2" s="181" t="s">
        <v>911</v>
      </c>
      <c r="E2" s="181" t="s">
        <v>49</v>
      </c>
      <c r="F2" s="179" t="s">
        <v>50</v>
      </c>
      <c r="G2" s="179" t="s">
        <v>912</v>
      </c>
      <c r="H2" s="182" t="s">
        <v>0</v>
      </c>
      <c r="I2" s="179" t="s">
        <v>51</v>
      </c>
      <c r="J2" s="179" t="s">
        <v>52</v>
      </c>
      <c r="K2" s="179" t="s">
        <v>54</v>
      </c>
      <c r="L2" s="179" t="s">
        <v>56</v>
      </c>
      <c r="M2" s="179" t="s">
        <v>57</v>
      </c>
      <c r="N2" s="183" t="s">
        <v>913</v>
      </c>
      <c r="O2" s="183" t="s">
        <v>914</v>
      </c>
      <c r="P2" s="183" t="s">
        <v>915</v>
      </c>
      <c r="Q2" s="179" t="s">
        <v>61</v>
      </c>
      <c r="R2" s="184" t="s">
        <v>916</v>
      </c>
      <c r="S2" s="61" t="s">
        <v>917</v>
      </c>
      <c r="T2" s="61" t="s">
        <v>918</v>
      </c>
      <c r="U2" s="62" t="s">
        <v>73</v>
      </c>
      <c r="V2" s="63" t="s">
        <v>74</v>
      </c>
      <c r="W2" s="63" t="s">
        <v>3</v>
      </c>
      <c r="X2" s="63" t="s">
        <v>4</v>
      </c>
      <c r="Y2" s="64" t="s">
        <v>75</v>
      </c>
      <c r="Z2" s="63" t="s">
        <v>76</v>
      </c>
      <c r="AA2" s="62" t="s">
        <v>919</v>
      </c>
    </row>
    <row r="3" spans="1:28" s="15" customFormat="1" ht="28.5" hidden="1" customHeight="1">
      <c r="A3" s="6">
        <v>44928</v>
      </c>
      <c r="B3" s="9">
        <v>0.33333333333333331</v>
      </c>
      <c r="C3" s="9"/>
      <c r="D3" s="40">
        <v>0</v>
      </c>
      <c r="E3" s="8">
        <v>110501</v>
      </c>
      <c r="F3" s="8" t="s">
        <v>920</v>
      </c>
      <c r="G3" s="97" t="s">
        <v>921</v>
      </c>
      <c r="H3" s="46"/>
      <c r="I3" s="8" t="s">
        <v>922</v>
      </c>
      <c r="J3" s="7" t="s">
        <v>923</v>
      </c>
      <c r="K3" s="7" t="s">
        <v>924</v>
      </c>
      <c r="L3" s="8" t="s">
        <v>170</v>
      </c>
      <c r="M3" s="11" t="s">
        <v>93</v>
      </c>
      <c r="N3" s="11">
        <v>0.34375</v>
      </c>
      <c r="O3" s="11">
        <v>0.58333333333333337</v>
      </c>
      <c r="P3" s="204" t="s">
        <v>925</v>
      </c>
      <c r="Q3" s="8">
        <v>2012</v>
      </c>
      <c r="R3" s="3"/>
      <c r="S3" s="3" t="str">
        <f>TEXT(Tabla2[[#This Row],[FECHA]],"MMMM")</f>
        <v>enero</v>
      </c>
      <c r="T3" s="3" t="e">
        <f>VLOOKUP(Tabla2[[#This Row],[FOLIO]],Noshow11[[FOLIO]:[STATUS]],5,0)</f>
        <v>#N/A</v>
      </c>
      <c r="U3" s="2"/>
      <c r="V3" s="27"/>
      <c r="W3" s="27"/>
      <c r="X3" s="27"/>
      <c r="Y3" s="28"/>
      <c r="Z3" s="27"/>
      <c r="AA3" s="14">
        <f>Tabla2[[#This Row],[FECHA]]-Tabla2[[#This Row],[FECHA AGENDO CITA]]</f>
        <v>44928</v>
      </c>
    </row>
    <row r="4" spans="1:28" s="15" customFormat="1" ht="28.5" hidden="1" customHeight="1">
      <c r="A4" s="6">
        <v>44928</v>
      </c>
      <c r="B4" s="9">
        <v>0.33333333333333331</v>
      </c>
      <c r="C4" s="9"/>
      <c r="D4" s="40">
        <v>0</v>
      </c>
      <c r="E4" s="8">
        <v>110566</v>
      </c>
      <c r="F4" s="8" t="s">
        <v>920</v>
      </c>
      <c r="G4" s="97" t="s">
        <v>926</v>
      </c>
      <c r="H4" s="46"/>
      <c r="I4" s="8" t="s">
        <v>927</v>
      </c>
      <c r="J4" s="7" t="s">
        <v>143</v>
      </c>
      <c r="K4" s="7" t="s">
        <v>928</v>
      </c>
      <c r="L4" s="8" t="s">
        <v>145</v>
      </c>
      <c r="M4" s="11" t="s">
        <v>98</v>
      </c>
      <c r="N4" s="11">
        <v>0.5</v>
      </c>
      <c r="O4" s="11" t="s">
        <v>929</v>
      </c>
      <c r="P4" s="204" t="s">
        <v>930</v>
      </c>
      <c r="Q4" s="8">
        <v>2023</v>
      </c>
      <c r="R4" s="3"/>
      <c r="S4" s="3" t="str">
        <f>TEXT(Tabla2[[#This Row],[FECHA]],"MMMM")</f>
        <v>enero</v>
      </c>
      <c r="T4" s="3" t="e">
        <f>VLOOKUP(Tabla2[[#This Row],[FOLIO]],Noshow11[[FOLIO]:[STATUS]],5,0)</f>
        <v>#N/A</v>
      </c>
      <c r="U4" s="2" t="s">
        <v>7</v>
      </c>
      <c r="V4" s="27">
        <v>44944</v>
      </c>
      <c r="W4" s="27" t="s">
        <v>931</v>
      </c>
      <c r="X4" s="27" t="s">
        <v>932</v>
      </c>
      <c r="Y4" s="28" t="s">
        <v>933</v>
      </c>
      <c r="Z4" s="27">
        <v>44925</v>
      </c>
      <c r="AA4" s="14">
        <f>Tabla2[[#This Row],[FECHA]]-Tabla2[[#This Row],[FECHA AGENDO CITA]]</f>
        <v>3</v>
      </c>
    </row>
    <row r="5" spans="1:28" s="15" customFormat="1" ht="28.5" hidden="1" customHeight="1">
      <c r="A5" s="6">
        <v>44928</v>
      </c>
      <c r="B5" s="9">
        <v>0.34375</v>
      </c>
      <c r="C5" s="9"/>
      <c r="D5" s="40">
        <v>754</v>
      </c>
      <c r="E5" s="8">
        <v>110520</v>
      </c>
      <c r="F5" s="8" t="s">
        <v>920</v>
      </c>
      <c r="G5" s="97" t="s">
        <v>934</v>
      </c>
      <c r="H5" s="46"/>
      <c r="I5" s="8" t="s">
        <v>935</v>
      </c>
      <c r="J5" s="7" t="s">
        <v>936</v>
      </c>
      <c r="K5" s="7" t="s">
        <v>937</v>
      </c>
      <c r="L5" s="8" t="s">
        <v>641</v>
      </c>
      <c r="M5" s="11" t="s">
        <v>93</v>
      </c>
      <c r="N5" s="11">
        <v>0.35416666666666669</v>
      </c>
      <c r="O5" s="11" t="s">
        <v>929</v>
      </c>
      <c r="P5" s="204" t="s">
        <v>930</v>
      </c>
      <c r="Q5" s="8">
        <v>2020</v>
      </c>
      <c r="R5" s="3"/>
      <c r="S5" s="3" t="str">
        <f>TEXT(Tabla2[[#This Row],[FECHA]],"MMMM")</f>
        <v>enero</v>
      </c>
      <c r="T5" s="3" t="e">
        <f>VLOOKUP(Tabla2[[#This Row],[FOLIO]],Noshow11[[FOLIO]:[STATUS]],5,0)</f>
        <v>#N/A</v>
      </c>
      <c r="U5" s="2" t="s">
        <v>22</v>
      </c>
      <c r="V5" s="27">
        <v>44944</v>
      </c>
      <c r="W5" s="27" t="s">
        <v>931</v>
      </c>
      <c r="X5" s="27" t="s">
        <v>932</v>
      </c>
      <c r="Y5" s="28" t="s">
        <v>938</v>
      </c>
      <c r="Z5" s="27">
        <v>44923</v>
      </c>
      <c r="AA5" s="14">
        <f>Tabla2[[#This Row],[FECHA]]-Tabla2[[#This Row],[FECHA AGENDO CITA]]</f>
        <v>5</v>
      </c>
    </row>
    <row r="6" spans="1:28" s="15" customFormat="1" ht="28.5" hidden="1" customHeight="1">
      <c r="A6" s="6">
        <v>44928</v>
      </c>
      <c r="B6" s="9">
        <v>0.34375</v>
      </c>
      <c r="C6" s="9"/>
      <c r="D6" s="40">
        <v>1899</v>
      </c>
      <c r="E6" s="8">
        <v>110564</v>
      </c>
      <c r="F6" s="8" t="s">
        <v>920</v>
      </c>
      <c r="G6" s="97" t="s">
        <v>939</v>
      </c>
      <c r="H6" s="46"/>
      <c r="I6" s="8" t="s">
        <v>940</v>
      </c>
      <c r="J6" s="7" t="s">
        <v>941</v>
      </c>
      <c r="K6" s="7" t="s">
        <v>942</v>
      </c>
      <c r="L6" s="8" t="s">
        <v>277</v>
      </c>
      <c r="M6" s="11" t="s">
        <v>98</v>
      </c>
      <c r="N6" s="11">
        <v>0.35416666666666669</v>
      </c>
      <c r="O6" s="11">
        <v>0.5</v>
      </c>
      <c r="P6" s="204" t="s">
        <v>943</v>
      </c>
      <c r="Q6" s="8">
        <v>2021</v>
      </c>
      <c r="R6" s="3"/>
      <c r="S6" s="3" t="str">
        <f>TEXT(Tabla2[[#This Row],[FECHA]],"MMMM")</f>
        <v>enero</v>
      </c>
      <c r="T6" s="3" t="e">
        <f>VLOOKUP(Tabla2[[#This Row],[FOLIO]],Noshow11[[FOLIO]:[STATUS]],5,0)</f>
        <v>#N/A</v>
      </c>
      <c r="U6" s="2"/>
      <c r="V6" s="27"/>
      <c r="W6" s="27"/>
      <c r="X6" s="27"/>
      <c r="Y6" s="28"/>
      <c r="Z6" s="27"/>
      <c r="AA6" s="14">
        <f>Tabla2[[#This Row],[FECHA]]-Tabla2[[#This Row],[FECHA AGENDO CITA]]</f>
        <v>44928</v>
      </c>
    </row>
    <row r="7" spans="1:28" s="15" customFormat="1" ht="28.5" hidden="1" customHeight="1">
      <c r="A7" s="6">
        <v>44928</v>
      </c>
      <c r="B7" s="9">
        <v>0.35416666666666669</v>
      </c>
      <c r="C7" s="9"/>
      <c r="D7" s="40">
        <v>1899</v>
      </c>
      <c r="E7" s="8">
        <v>110563</v>
      </c>
      <c r="F7" s="8" t="s">
        <v>944</v>
      </c>
      <c r="G7" s="97" t="s">
        <v>945</v>
      </c>
      <c r="H7" s="46"/>
      <c r="I7" s="8" t="s">
        <v>946</v>
      </c>
      <c r="J7" s="7" t="s">
        <v>947</v>
      </c>
      <c r="K7" s="7" t="s">
        <v>948</v>
      </c>
      <c r="L7" s="8" t="s">
        <v>188</v>
      </c>
      <c r="M7" s="11" t="s">
        <v>93</v>
      </c>
      <c r="N7" s="11">
        <v>0.375</v>
      </c>
      <c r="O7" s="11">
        <v>0.5</v>
      </c>
      <c r="P7" s="204" t="s">
        <v>949</v>
      </c>
      <c r="Q7" s="8">
        <v>2019</v>
      </c>
      <c r="R7" s="3"/>
      <c r="S7" s="3" t="str">
        <f>TEXT(Tabla2[[#This Row],[FECHA]],"MMMM")</f>
        <v>enero</v>
      </c>
      <c r="T7" s="3" t="e">
        <f>VLOOKUP(Tabla2[[#This Row],[FOLIO]],Noshow11[[FOLIO]:[STATUS]],5,0)</f>
        <v>#N/A</v>
      </c>
      <c r="U7" s="2"/>
      <c r="V7" s="27"/>
      <c r="W7" s="27"/>
      <c r="X7" s="27"/>
      <c r="Y7" s="28"/>
      <c r="Z7" s="27"/>
      <c r="AA7" s="14">
        <f>Tabla2[[#This Row],[FECHA]]-Tabla2[[#This Row],[FECHA AGENDO CITA]]</f>
        <v>44928</v>
      </c>
    </row>
    <row r="8" spans="1:28" s="15" customFormat="1" ht="28.5" hidden="1" customHeight="1">
      <c r="A8" s="6">
        <v>44928</v>
      </c>
      <c r="B8" s="9">
        <v>0.375</v>
      </c>
      <c r="C8" s="9"/>
      <c r="D8" s="40">
        <v>1703</v>
      </c>
      <c r="E8" s="8">
        <v>110299</v>
      </c>
      <c r="F8" s="8" t="s">
        <v>100</v>
      </c>
      <c r="G8" s="98" t="s">
        <v>950</v>
      </c>
      <c r="H8" s="45" t="s">
        <v>5</v>
      </c>
      <c r="I8" s="8" t="s">
        <v>951</v>
      </c>
      <c r="J8" s="7" t="s">
        <v>143</v>
      </c>
      <c r="K8" s="7" t="s">
        <v>952</v>
      </c>
      <c r="L8" s="8" t="s">
        <v>953</v>
      </c>
      <c r="M8" s="11" t="s">
        <v>98</v>
      </c>
      <c r="N8" s="11">
        <v>0.38541666666666669</v>
      </c>
      <c r="O8" s="11">
        <v>0.5</v>
      </c>
      <c r="P8" s="204" t="s">
        <v>954</v>
      </c>
      <c r="Q8" s="8">
        <v>2007</v>
      </c>
      <c r="R8" s="3"/>
      <c r="S8" s="3" t="str">
        <f>TEXT(Tabla2[[#This Row],[FECHA]],"MMMM")</f>
        <v>enero</v>
      </c>
      <c r="T8" s="3" t="e">
        <f>VLOOKUP(Tabla2[[#This Row],[FOLIO]],Noshow11[[FOLIO]:[STATUS]],5,0)</f>
        <v>#N/A</v>
      </c>
      <c r="U8" s="2" t="s">
        <v>12</v>
      </c>
      <c r="V8" s="27">
        <v>44929</v>
      </c>
      <c r="W8" s="27" t="s">
        <v>18</v>
      </c>
      <c r="X8" s="27" t="s">
        <v>9</v>
      </c>
      <c r="Y8" s="28" t="s">
        <v>955</v>
      </c>
      <c r="Z8" s="27">
        <v>44914</v>
      </c>
      <c r="AA8" s="14">
        <f>Tabla2[[#This Row],[FECHA]]-Tabla2[[#This Row],[FECHA AGENDO CITA]]</f>
        <v>14</v>
      </c>
    </row>
    <row r="9" spans="1:28" s="15" customFormat="1" ht="28.5" hidden="1" customHeight="1">
      <c r="A9" s="6">
        <v>44928</v>
      </c>
      <c r="B9" s="9">
        <v>0.375</v>
      </c>
      <c r="C9" s="9"/>
      <c r="D9" s="40">
        <v>1899</v>
      </c>
      <c r="E9" s="8">
        <v>110498</v>
      </c>
      <c r="F9" s="8" t="s">
        <v>944</v>
      </c>
      <c r="G9" s="98" t="s">
        <v>956</v>
      </c>
      <c r="H9" s="45" t="s">
        <v>5</v>
      </c>
      <c r="I9" s="8" t="s">
        <v>957</v>
      </c>
      <c r="J9" s="7" t="s">
        <v>958</v>
      </c>
      <c r="K9" s="7" t="s">
        <v>959</v>
      </c>
      <c r="L9" s="8" t="s">
        <v>152</v>
      </c>
      <c r="M9" s="11" t="s">
        <v>93</v>
      </c>
      <c r="N9" s="11">
        <v>0.39583333333333331</v>
      </c>
      <c r="O9" s="11">
        <v>0.5</v>
      </c>
      <c r="P9" s="204" t="s">
        <v>954</v>
      </c>
      <c r="Q9" s="8">
        <v>2019</v>
      </c>
      <c r="R9" s="3"/>
      <c r="S9" s="3" t="str">
        <f>TEXT(Tabla2[[#This Row],[FECHA]],"MMMM")</f>
        <v>enero</v>
      </c>
      <c r="T9" s="3" t="e">
        <f>VLOOKUP(Tabla2[[#This Row],[FOLIO]],Noshow11[[FOLIO]:[STATUS]],5,0)</f>
        <v>#N/A</v>
      </c>
      <c r="U9" s="2"/>
      <c r="V9" s="27"/>
      <c r="W9" s="27"/>
      <c r="X9" s="27"/>
      <c r="Y9" s="28"/>
      <c r="Z9" s="27"/>
      <c r="AA9" s="14">
        <f>Tabla2[[#This Row],[FECHA]]-Tabla2[[#This Row],[FECHA AGENDO CITA]]</f>
        <v>44928</v>
      </c>
    </row>
    <row r="10" spans="1:28" s="15" customFormat="1" ht="28.5" hidden="1" customHeight="1">
      <c r="A10" s="6">
        <v>44928</v>
      </c>
      <c r="B10" s="9">
        <v>0.39583333333333331</v>
      </c>
      <c r="C10" s="9"/>
      <c r="D10" s="40">
        <v>1351</v>
      </c>
      <c r="E10" s="8">
        <v>110556</v>
      </c>
      <c r="F10" s="8" t="s">
        <v>100</v>
      </c>
      <c r="G10" s="97" t="s">
        <v>950</v>
      </c>
      <c r="H10" s="46"/>
      <c r="I10" s="8" t="s">
        <v>960</v>
      </c>
      <c r="J10" s="7" t="s">
        <v>143</v>
      </c>
      <c r="K10" s="7" t="s">
        <v>961</v>
      </c>
      <c r="L10" s="8" t="s">
        <v>145</v>
      </c>
      <c r="M10" s="11" t="s">
        <v>93</v>
      </c>
      <c r="N10" s="11">
        <v>0.40625</v>
      </c>
      <c r="O10" s="11">
        <v>0.5</v>
      </c>
      <c r="P10" s="204" t="s">
        <v>949</v>
      </c>
      <c r="Q10" s="8">
        <v>2018</v>
      </c>
      <c r="R10" s="3"/>
      <c r="S10" s="3" t="str">
        <f>TEXT(Tabla2[[#This Row],[FECHA]],"MMMM")</f>
        <v>enero</v>
      </c>
      <c r="T10" s="3" t="e">
        <f>VLOOKUP(Tabla2[[#This Row],[FOLIO]],Noshow11[[FOLIO]:[STATUS]],5,0)</f>
        <v>#N/A</v>
      </c>
      <c r="U10" s="2"/>
      <c r="V10" s="27"/>
      <c r="W10" s="27"/>
      <c r="X10" s="27"/>
      <c r="Y10" s="28"/>
      <c r="Z10" s="27"/>
      <c r="AA10" s="14">
        <f>Tabla2[[#This Row],[FECHA]]-Tabla2[[#This Row],[FECHA AGENDO CITA]]</f>
        <v>44928</v>
      </c>
    </row>
    <row r="11" spans="1:28" s="15" customFormat="1" ht="28.5" hidden="1" customHeight="1">
      <c r="A11" s="6">
        <v>44928</v>
      </c>
      <c r="B11" s="9">
        <v>0.41666666666666669</v>
      </c>
      <c r="C11" s="9"/>
      <c r="D11" s="40">
        <v>0</v>
      </c>
      <c r="E11" s="8">
        <v>110565</v>
      </c>
      <c r="F11" s="8" t="s">
        <v>100</v>
      </c>
      <c r="G11" s="99" t="s">
        <v>962</v>
      </c>
      <c r="H11" s="46" t="s">
        <v>10</v>
      </c>
      <c r="I11" s="8" t="s">
        <v>963</v>
      </c>
      <c r="J11" s="7" t="s">
        <v>964</v>
      </c>
      <c r="K11" s="7" t="s">
        <v>965</v>
      </c>
      <c r="L11" s="8" t="s">
        <v>97</v>
      </c>
      <c r="M11" s="11" t="s">
        <v>98</v>
      </c>
      <c r="N11" s="11">
        <v>0.4375</v>
      </c>
      <c r="O11" s="11">
        <v>0.58333333333333337</v>
      </c>
      <c r="P11" s="204" t="s">
        <v>930</v>
      </c>
      <c r="Q11" s="8">
        <v>2020</v>
      </c>
      <c r="R11" s="3"/>
      <c r="S11" s="3" t="str">
        <f>TEXT(Tabla2[[#This Row],[FECHA]],"MMMM")</f>
        <v>enero</v>
      </c>
      <c r="T11" s="3" t="e">
        <f>VLOOKUP(Tabla2[[#This Row],[FOLIO]],Noshow11[[FOLIO]:[STATUS]],5,0)</f>
        <v>#N/A</v>
      </c>
      <c r="U11" s="2"/>
      <c r="V11" s="27"/>
      <c r="W11" s="27"/>
      <c r="X11" s="27"/>
      <c r="Y11" s="28"/>
      <c r="Z11" s="27"/>
      <c r="AA11" s="14">
        <f>Tabla2[[#This Row],[FECHA]]-Tabla2[[#This Row],[FECHA AGENDO CITA]]</f>
        <v>44928</v>
      </c>
    </row>
    <row r="12" spans="1:28" s="15" customFormat="1" ht="28.5" hidden="1" customHeight="1">
      <c r="A12" s="6">
        <v>44928</v>
      </c>
      <c r="B12" s="9">
        <v>0.4375</v>
      </c>
      <c r="C12" s="9"/>
      <c r="D12" s="40">
        <v>2699</v>
      </c>
      <c r="E12" s="8">
        <v>110437</v>
      </c>
      <c r="F12" s="8" t="s">
        <v>100</v>
      </c>
      <c r="G12" s="98" t="s">
        <v>966</v>
      </c>
      <c r="H12" s="45" t="s">
        <v>5</v>
      </c>
      <c r="I12" s="8" t="s">
        <v>967</v>
      </c>
      <c r="J12" s="7" t="s">
        <v>968</v>
      </c>
      <c r="K12" s="7" t="s">
        <v>969</v>
      </c>
      <c r="L12" s="8" t="s">
        <v>193</v>
      </c>
      <c r="M12" s="11" t="s">
        <v>98</v>
      </c>
      <c r="N12" s="11">
        <v>0.45833333333333331</v>
      </c>
      <c r="O12" s="11">
        <v>0.625</v>
      </c>
      <c r="P12" s="204" t="s">
        <v>970</v>
      </c>
      <c r="Q12" s="8">
        <v>2022</v>
      </c>
      <c r="R12" s="3"/>
      <c r="S12" s="3" t="str">
        <f>TEXT(Tabla2[[#This Row],[FECHA]],"MMMM")</f>
        <v>enero</v>
      </c>
      <c r="T12" s="3" t="e">
        <f>VLOOKUP(Tabla2[[#This Row],[FOLIO]],Noshow11[[FOLIO]:[STATUS]],5,0)</f>
        <v>#N/A</v>
      </c>
      <c r="U12" s="2"/>
      <c r="V12" s="27"/>
      <c r="W12" s="27"/>
      <c r="X12" s="27"/>
      <c r="Y12" s="28"/>
      <c r="Z12" s="27"/>
      <c r="AA12" s="14">
        <f>Tabla2[[#This Row],[FECHA]]-Tabla2[[#This Row],[FECHA AGENDO CITA]]</f>
        <v>44928</v>
      </c>
    </row>
    <row r="13" spans="1:28" s="15" customFormat="1" ht="28.5" hidden="1" customHeight="1">
      <c r="A13" s="6">
        <v>44928</v>
      </c>
      <c r="B13" s="9">
        <v>0.54166666666666663</v>
      </c>
      <c r="C13" s="9"/>
      <c r="D13" s="40">
        <v>0</v>
      </c>
      <c r="E13" s="8" t="s">
        <v>971</v>
      </c>
      <c r="F13" s="8" t="s">
        <v>920</v>
      </c>
      <c r="G13" s="98" t="s">
        <v>972</v>
      </c>
      <c r="H13" s="45"/>
      <c r="I13" s="8" t="s">
        <v>973</v>
      </c>
      <c r="J13" s="7" t="s">
        <v>974</v>
      </c>
      <c r="K13" s="7" t="s">
        <v>777</v>
      </c>
      <c r="L13" s="8" t="s">
        <v>230</v>
      </c>
      <c r="M13" s="11" t="s">
        <v>98</v>
      </c>
      <c r="N13" s="11">
        <v>0.625</v>
      </c>
      <c r="O13" s="11">
        <v>0.75</v>
      </c>
      <c r="P13" s="204" t="s">
        <v>975</v>
      </c>
      <c r="Q13" s="8">
        <v>2019</v>
      </c>
      <c r="R13" s="3"/>
      <c r="S13" s="3" t="str">
        <f>TEXT(Tabla2[[#This Row],[FECHA]],"MMMM")</f>
        <v>enero</v>
      </c>
      <c r="T13" s="3" t="e">
        <f>VLOOKUP(Tabla2[[#This Row],[FOLIO]],Noshow11[[FOLIO]:[STATUS]],5,0)</f>
        <v>#N/A</v>
      </c>
      <c r="U13" s="2"/>
      <c r="V13" s="27"/>
      <c r="W13" s="27"/>
      <c r="X13" s="27"/>
      <c r="Y13" s="28"/>
      <c r="Z13" s="27"/>
      <c r="AA13" s="14">
        <f>Tabla2[[#This Row],[FECHA]]-Tabla2[[#This Row],[FECHA AGENDO CITA]]</f>
        <v>44928</v>
      </c>
    </row>
    <row r="14" spans="1:28" s="15" customFormat="1" ht="28.5" hidden="1" customHeight="1">
      <c r="A14" s="6">
        <v>44929</v>
      </c>
      <c r="B14" s="9">
        <v>0.33333333333333331</v>
      </c>
      <c r="C14" s="9"/>
      <c r="D14" s="40">
        <v>7398</v>
      </c>
      <c r="E14" s="8">
        <v>110549</v>
      </c>
      <c r="F14" s="8" t="s">
        <v>920</v>
      </c>
      <c r="G14" s="98" t="s">
        <v>976</v>
      </c>
      <c r="H14" s="45" t="s">
        <v>5</v>
      </c>
      <c r="I14" s="8" t="s">
        <v>977</v>
      </c>
      <c r="J14" s="7" t="s">
        <v>978</v>
      </c>
      <c r="K14" s="7" t="s">
        <v>979</v>
      </c>
      <c r="L14" s="8" t="s">
        <v>250</v>
      </c>
      <c r="M14" s="11" t="s">
        <v>93</v>
      </c>
      <c r="N14" s="11">
        <v>0.34375</v>
      </c>
      <c r="O14" s="11">
        <v>0.45833333333333331</v>
      </c>
      <c r="P14" s="204" t="s">
        <v>980</v>
      </c>
      <c r="Q14" s="8">
        <v>2017</v>
      </c>
      <c r="R14" s="3"/>
      <c r="S14" s="3" t="str">
        <f>TEXT(Tabla2[[#This Row],[FECHA]],"MMMM")</f>
        <v>enero</v>
      </c>
      <c r="T14" s="3" t="e">
        <f>VLOOKUP(Tabla2[[#This Row],[FOLIO]],Noshow11[[FOLIO]:[STATUS]],5,0)</f>
        <v>#N/A</v>
      </c>
      <c r="U14" s="2"/>
      <c r="V14" s="27"/>
      <c r="W14" s="27"/>
      <c r="X14" s="27"/>
      <c r="Y14" s="28"/>
      <c r="Z14" s="27"/>
      <c r="AA14" s="14">
        <f>Tabla2[[#This Row],[FECHA]]-Tabla2[[#This Row],[FECHA AGENDO CITA]]</f>
        <v>44929</v>
      </c>
    </row>
    <row r="15" spans="1:28" s="15" customFormat="1" ht="28.5" hidden="1" customHeight="1">
      <c r="A15" s="6">
        <v>44929</v>
      </c>
      <c r="B15" s="9">
        <v>0.33333333333333331</v>
      </c>
      <c r="C15" s="9"/>
      <c r="D15" s="40">
        <v>1899</v>
      </c>
      <c r="E15" s="8">
        <v>110573</v>
      </c>
      <c r="F15" s="8" t="s">
        <v>100</v>
      </c>
      <c r="G15" s="97" t="s">
        <v>945</v>
      </c>
      <c r="H15" s="46"/>
      <c r="I15" s="8" t="s">
        <v>981</v>
      </c>
      <c r="J15" s="7" t="s">
        <v>982</v>
      </c>
      <c r="K15" s="7" t="s">
        <v>983</v>
      </c>
      <c r="L15" s="8" t="s">
        <v>193</v>
      </c>
      <c r="M15" s="11" t="s">
        <v>98</v>
      </c>
      <c r="N15" s="11">
        <v>0.35416666666666669</v>
      </c>
      <c r="O15" s="11">
        <v>0.45833333333333331</v>
      </c>
      <c r="P15" s="204" t="s">
        <v>949</v>
      </c>
      <c r="Q15" s="8">
        <v>2020</v>
      </c>
      <c r="R15" s="3"/>
      <c r="S15" s="3" t="str">
        <f>TEXT(Tabla2[[#This Row],[FECHA]],"MMMM")</f>
        <v>enero</v>
      </c>
      <c r="T15" s="3" t="e">
        <f>VLOOKUP(Tabla2[[#This Row],[FOLIO]],Noshow11[[FOLIO]:[STATUS]],5,0)</f>
        <v>#N/A</v>
      </c>
      <c r="U15" s="2"/>
      <c r="V15" s="27"/>
      <c r="W15" s="27"/>
      <c r="X15" s="27"/>
      <c r="Y15" s="28"/>
      <c r="Z15" s="27"/>
      <c r="AA15" s="14">
        <f>Tabla2[[#This Row],[FECHA]]-Tabla2[[#This Row],[FECHA AGENDO CITA]]</f>
        <v>44929</v>
      </c>
    </row>
    <row r="16" spans="1:28" s="15" customFormat="1" ht="28.5" hidden="1" customHeight="1">
      <c r="A16" s="6">
        <v>44929</v>
      </c>
      <c r="B16" s="9">
        <v>0.33333333333333331</v>
      </c>
      <c r="C16" s="9"/>
      <c r="D16" s="40">
        <v>1899</v>
      </c>
      <c r="E16" s="8">
        <v>110593</v>
      </c>
      <c r="F16" s="8" t="s">
        <v>100</v>
      </c>
      <c r="G16" s="97" t="s">
        <v>984</v>
      </c>
      <c r="H16" s="46"/>
      <c r="I16" s="8" t="s">
        <v>985</v>
      </c>
      <c r="J16" s="7" t="s">
        <v>986</v>
      </c>
      <c r="K16" s="7" t="s">
        <v>987</v>
      </c>
      <c r="L16" s="8" t="s">
        <v>152</v>
      </c>
      <c r="M16" s="11" t="s">
        <v>84</v>
      </c>
      <c r="N16" s="11">
        <v>0.35416666666666669</v>
      </c>
      <c r="O16" s="11">
        <v>0.45833333333333331</v>
      </c>
      <c r="P16" s="204" t="s">
        <v>943</v>
      </c>
      <c r="Q16" s="8">
        <v>2020</v>
      </c>
      <c r="R16" s="3"/>
      <c r="S16" s="3" t="str">
        <f>TEXT(Tabla2[[#This Row],[FECHA]],"MMMM")</f>
        <v>enero</v>
      </c>
      <c r="T16" s="3" t="e">
        <f>VLOOKUP(Tabla2[[#This Row],[FOLIO]],Noshow11[[FOLIO]:[STATUS]],5,0)</f>
        <v>#N/A</v>
      </c>
      <c r="U16" s="2"/>
      <c r="V16" s="27"/>
      <c r="W16" s="27"/>
      <c r="X16" s="27"/>
      <c r="Y16" s="28"/>
      <c r="Z16" s="27"/>
      <c r="AA16" s="14">
        <f>Tabla2[[#This Row],[FECHA]]-Tabla2[[#This Row],[FECHA AGENDO CITA]]</f>
        <v>44929</v>
      </c>
    </row>
    <row r="17" spans="1:27" s="15" customFormat="1" ht="28.5" hidden="1" customHeight="1">
      <c r="A17" s="6">
        <v>44929</v>
      </c>
      <c r="B17" s="9">
        <v>0.34375</v>
      </c>
      <c r="C17" s="9"/>
      <c r="D17" s="40">
        <v>5330</v>
      </c>
      <c r="E17" s="8">
        <v>110589</v>
      </c>
      <c r="F17" s="8" t="s">
        <v>100</v>
      </c>
      <c r="G17" s="97" t="s">
        <v>988</v>
      </c>
      <c r="H17" s="46"/>
      <c r="I17" s="8" t="s">
        <v>433</v>
      </c>
      <c r="J17" s="7" t="s">
        <v>434</v>
      </c>
      <c r="K17" s="7" t="s">
        <v>435</v>
      </c>
      <c r="L17" s="8" t="s">
        <v>193</v>
      </c>
      <c r="M17" s="11" t="s">
        <v>84</v>
      </c>
      <c r="N17" s="11">
        <v>0.35416666666666669</v>
      </c>
      <c r="O17" s="11">
        <v>0.52083333333333337</v>
      </c>
      <c r="P17" s="204" t="s">
        <v>975</v>
      </c>
      <c r="Q17" s="8">
        <v>2022</v>
      </c>
      <c r="R17" s="3"/>
      <c r="S17" s="3" t="str">
        <f>TEXT(Tabla2[[#This Row],[FECHA]],"MMMM")</f>
        <v>enero</v>
      </c>
      <c r="T17" s="3" t="e">
        <f>VLOOKUP(Tabla2[[#This Row],[FOLIO]],Noshow11[[FOLIO]:[STATUS]],5,0)</f>
        <v>#N/A</v>
      </c>
      <c r="U17" s="2"/>
      <c r="V17" s="27"/>
      <c r="W17" s="27"/>
      <c r="X17" s="27"/>
      <c r="Y17" s="28"/>
      <c r="Z17" s="27"/>
      <c r="AA17" s="14">
        <f>Tabla2[[#This Row],[FECHA]]-Tabla2[[#This Row],[FECHA AGENDO CITA]]</f>
        <v>44929</v>
      </c>
    </row>
    <row r="18" spans="1:27" s="15" customFormat="1" ht="28.5" hidden="1" customHeight="1">
      <c r="A18" s="6">
        <v>44929</v>
      </c>
      <c r="B18" s="9">
        <v>0.34375</v>
      </c>
      <c r="C18" s="9"/>
      <c r="D18" s="40">
        <v>6599</v>
      </c>
      <c r="E18" s="8">
        <v>110595</v>
      </c>
      <c r="F18" s="8" t="s">
        <v>100</v>
      </c>
      <c r="G18" s="97" t="s">
        <v>989</v>
      </c>
      <c r="H18" s="46"/>
      <c r="I18" s="8" t="s">
        <v>990</v>
      </c>
      <c r="J18" s="7" t="s">
        <v>991</v>
      </c>
      <c r="K18" s="7" t="s">
        <v>992</v>
      </c>
      <c r="L18" s="8" t="s">
        <v>188</v>
      </c>
      <c r="M18" s="11" t="s">
        <v>98</v>
      </c>
      <c r="N18" s="11">
        <v>0.35416666666666669</v>
      </c>
      <c r="O18" s="11">
        <v>0.5</v>
      </c>
      <c r="P18" s="204" t="s">
        <v>925</v>
      </c>
      <c r="Q18" s="8">
        <v>2019</v>
      </c>
      <c r="R18" s="3"/>
      <c r="S18" s="3" t="str">
        <f>TEXT(Tabla2[[#This Row],[FECHA]],"MMMM")</f>
        <v>enero</v>
      </c>
      <c r="T18" s="3" t="e">
        <f>VLOOKUP(Tabla2[[#This Row],[FOLIO]],Noshow11[[FOLIO]:[STATUS]],5,0)</f>
        <v>#N/A</v>
      </c>
      <c r="U18" s="2" t="s">
        <v>32</v>
      </c>
      <c r="V18" s="27">
        <v>44929</v>
      </c>
      <c r="W18" s="27" t="s">
        <v>13</v>
      </c>
      <c r="X18" s="27" t="s">
        <v>9</v>
      </c>
      <c r="Y18" s="28" t="s">
        <v>993</v>
      </c>
      <c r="Z18" s="27">
        <v>44928</v>
      </c>
      <c r="AA18" s="14">
        <f>Tabla2[[#This Row],[FECHA]]-Tabla2[[#This Row],[FECHA AGENDO CITA]]</f>
        <v>1</v>
      </c>
    </row>
    <row r="19" spans="1:27" s="15" customFormat="1" ht="28.5" hidden="1" customHeight="1">
      <c r="A19" s="6">
        <v>44929</v>
      </c>
      <c r="B19" s="9">
        <v>0.34375</v>
      </c>
      <c r="C19" s="9"/>
      <c r="D19" s="40">
        <v>1899</v>
      </c>
      <c r="E19" s="8">
        <v>110596</v>
      </c>
      <c r="F19" s="8" t="s">
        <v>100</v>
      </c>
      <c r="G19" s="98" t="s">
        <v>994</v>
      </c>
      <c r="H19" s="45" t="s">
        <v>5</v>
      </c>
      <c r="I19" s="8" t="s">
        <v>995</v>
      </c>
      <c r="J19" s="7" t="s">
        <v>996</v>
      </c>
      <c r="K19" s="7" t="s">
        <v>997</v>
      </c>
      <c r="L19" s="8" t="s">
        <v>250</v>
      </c>
      <c r="M19" s="11" t="s">
        <v>93</v>
      </c>
      <c r="N19" s="11">
        <v>0.375</v>
      </c>
      <c r="O19" s="11">
        <v>0.45833333333333331</v>
      </c>
      <c r="P19" s="204" t="s">
        <v>998</v>
      </c>
      <c r="Q19" s="8">
        <v>2015</v>
      </c>
      <c r="R19" s="3"/>
      <c r="S19" s="3" t="str">
        <f>TEXT(Tabla2[[#This Row],[FECHA]],"MMMM")</f>
        <v>enero</v>
      </c>
      <c r="T19" s="3" t="e">
        <f>VLOOKUP(Tabla2[[#This Row],[FOLIO]],Noshow11[[FOLIO]:[STATUS]],5,0)</f>
        <v>#N/A</v>
      </c>
      <c r="U19" s="2"/>
      <c r="V19" s="27"/>
      <c r="W19" s="27"/>
      <c r="X19" s="27"/>
      <c r="Y19" s="28"/>
      <c r="Z19" s="27"/>
      <c r="AA19" s="14">
        <f>Tabla2[[#This Row],[FECHA]]-Tabla2[[#This Row],[FECHA AGENDO CITA]]</f>
        <v>44929</v>
      </c>
    </row>
    <row r="20" spans="1:27" s="15" customFormat="1" ht="28.5" hidden="1" customHeight="1">
      <c r="A20" s="6">
        <v>44929</v>
      </c>
      <c r="B20" s="9">
        <v>0.35416666666666669</v>
      </c>
      <c r="C20" s="9"/>
      <c r="D20" s="40">
        <v>1899</v>
      </c>
      <c r="E20" s="8">
        <v>110441</v>
      </c>
      <c r="F20" s="8" t="s">
        <v>100</v>
      </c>
      <c r="G20" s="98" t="s">
        <v>999</v>
      </c>
      <c r="H20" s="45" t="s">
        <v>5</v>
      </c>
      <c r="I20" s="8" t="s">
        <v>1000</v>
      </c>
      <c r="J20" s="7" t="s">
        <v>1001</v>
      </c>
      <c r="K20" s="7" t="s">
        <v>1002</v>
      </c>
      <c r="L20" s="8" t="s">
        <v>145</v>
      </c>
      <c r="M20" s="11" t="s">
        <v>84</v>
      </c>
      <c r="N20" s="11">
        <v>0.39583333333333331</v>
      </c>
      <c r="O20" s="11">
        <v>0.5</v>
      </c>
      <c r="P20" s="204" t="s">
        <v>998</v>
      </c>
      <c r="Q20" s="8">
        <v>2017</v>
      </c>
      <c r="R20" s="3"/>
      <c r="S20" s="3" t="str">
        <f>TEXT(Tabla2[[#This Row],[FECHA]],"MMMM")</f>
        <v>enero</v>
      </c>
      <c r="T20" s="3" t="e">
        <f>VLOOKUP(Tabla2[[#This Row],[FOLIO]],Noshow11[[FOLIO]:[STATUS]],5,0)</f>
        <v>#N/A</v>
      </c>
      <c r="U20" s="2"/>
      <c r="V20" s="27"/>
      <c r="W20" s="27"/>
      <c r="X20" s="27"/>
      <c r="Y20" s="28"/>
      <c r="Z20" s="27"/>
      <c r="AA20" s="14">
        <f>Tabla2[[#This Row],[FECHA]]-Tabla2[[#This Row],[FECHA AGENDO CITA]]</f>
        <v>44929</v>
      </c>
    </row>
    <row r="21" spans="1:27" s="15" customFormat="1" ht="28.5" hidden="1" customHeight="1">
      <c r="A21" s="6">
        <v>44929</v>
      </c>
      <c r="B21" s="9">
        <v>0.35416666666666669</v>
      </c>
      <c r="C21" s="9"/>
      <c r="D21" s="40">
        <v>0</v>
      </c>
      <c r="E21" s="8">
        <v>110570</v>
      </c>
      <c r="F21" s="8" t="s">
        <v>100</v>
      </c>
      <c r="G21" s="97" t="s">
        <v>1003</v>
      </c>
      <c r="H21" s="46"/>
      <c r="I21" s="8" t="s">
        <v>1004</v>
      </c>
      <c r="J21" s="7" t="s">
        <v>1005</v>
      </c>
      <c r="K21" s="7" t="s">
        <v>1006</v>
      </c>
      <c r="L21" s="8" t="s">
        <v>145</v>
      </c>
      <c r="M21" s="11" t="s">
        <v>93</v>
      </c>
      <c r="N21" s="11">
        <v>0.39583333333333331</v>
      </c>
      <c r="O21" s="11">
        <v>0.5</v>
      </c>
      <c r="P21" s="204" t="s">
        <v>925</v>
      </c>
      <c r="Q21" s="8">
        <v>2018</v>
      </c>
      <c r="R21" s="3"/>
      <c r="S21" s="3" t="str">
        <f>TEXT(Tabla2[[#This Row],[FECHA]],"MMMM")</f>
        <v>enero</v>
      </c>
      <c r="T21" s="3" t="e">
        <f>VLOOKUP(Tabla2[[#This Row],[FOLIO]],Noshow11[[FOLIO]:[STATUS]],5,0)</f>
        <v>#N/A</v>
      </c>
      <c r="U21" s="2"/>
      <c r="V21" s="27"/>
      <c r="W21" s="27"/>
      <c r="X21" s="27"/>
      <c r="Y21" s="28"/>
      <c r="Z21" s="27"/>
      <c r="AA21" s="14">
        <f>Tabla2[[#This Row],[FECHA]]-Tabla2[[#This Row],[FECHA AGENDO CITA]]</f>
        <v>44929</v>
      </c>
    </row>
    <row r="22" spans="1:27" s="15" customFormat="1" ht="28.5" hidden="1" customHeight="1">
      <c r="A22" s="6">
        <v>44929</v>
      </c>
      <c r="B22" s="9">
        <v>0.35416666666666669</v>
      </c>
      <c r="C22" s="9"/>
      <c r="D22" s="40">
        <v>6599</v>
      </c>
      <c r="E22" s="8">
        <v>110575</v>
      </c>
      <c r="F22" s="8" t="s">
        <v>944</v>
      </c>
      <c r="G22" s="98" t="s">
        <v>989</v>
      </c>
      <c r="H22" s="45" t="s">
        <v>5</v>
      </c>
      <c r="I22" s="8" t="s">
        <v>1007</v>
      </c>
      <c r="J22" s="7" t="s">
        <v>1008</v>
      </c>
      <c r="K22" s="7" t="s">
        <v>1009</v>
      </c>
      <c r="L22" s="8" t="s">
        <v>97</v>
      </c>
      <c r="M22" s="11" t="s">
        <v>98</v>
      </c>
      <c r="N22" s="11">
        <v>0.40625</v>
      </c>
      <c r="O22" s="11">
        <v>0.58333333333333337</v>
      </c>
      <c r="P22" s="204" t="s">
        <v>998</v>
      </c>
      <c r="Q22" s="8">
        <v>2017</v>
      </c>
      <c r="R22" s="3"/>
      <c r="S22" s="3" t="str">
        <f>TEXT(Tabla2[[#This Row],[FECHA]],"MMMM")</f>
        <v>enero</v>
      </c>
      <c r="T22" s="3" t="e">
        <f>VLOOKUP(Tabla2[[#This Row],[FOLIO]],Noshow11[[FOLIO]:[STATUS]],5,0)</f>
        <v>#N/A</v>
      </c>
      <c r="U22" s="2"/>
      <c r="V22" s="27"/>
      <c r="W22" s="27"/>
      <c r="X22" s="27"/>
      <c r="Y22" s="28"/>
      <c r="Z22" s="27"/>
      <c r="AA22" s="14">
        <f>Tabla2[[#This Row],[FECHA]]-Tabla2[[#This Row],[FECHA AGENDO CITA]]</f>
        <v>44929</v>
      </c>
    </row>
    <row r="23" spans="1:27" s="15" customFormat="1" ht="28.5" hidden="1" customHeight="1">
      <c r="A23" s="6">
        <v>44929</v>
      </c>
      <c r="B23" s="9">
        <v>0.36458333333333331</v>
      </c>
      <c r="C23" s="9"/>
      <c r="D23" s="40">
        <v>2699</v>
      </c>
      <c r="E23" s="8">
        <v>110587</v>
      </c>
      <c r="F23" s="8" t="s">
        <v>100</v>
      </c>
      <c r="G23" s="97" t="s">
        <v>1010</v>
      </c>
      <c r="H23" s="46"/>
      <c r="I23" s="8" t="s">
        <v>1011</v>
      </c>
      <c r="J23" s="7" t="s">
        <v>1012</v>
      </c>
      <c r="K23" s="7" t="s">
        <v>1013</v>
      </c>
      <c r="L23" s="8" t="s">
        <v>193</v>
      </c>
      <c r="M23" s="11" t="s">
        <v>84</v>
      </c>
      <c r="N23" s="11">
        <v>0.38541666666666669</v>
      </c>
      <c r="O23" s="11">
        <v>0.5</v>
      </c>
      <c r="P23" s="204" t="s">
        <v>1014</v>
      </c>
      <c r="Q23" s="8">
        <v>2017</v>
      </c>
      <c r="R23" s="3"/>
      <c r="S23" s="3" t="str">
        <f>TEXT(Tabla2[[#This Row],[FECHA]],"MMMM")</f>
        <v>enero</v>
      </c>
      <c r="T23" s="3" t="e">
        <f>VLOOKUP(Tabla2[[#This Row],[FOLIO]],Noshow11[[FOLIO]:[STATUS]],5,0)</f>
        <v>#N/A</v>
      </c>
      <c r="U23" s="2"/>
      <c r="V23" s="27"/>
      <c r="W23" s="27"/>
      <c r="X23" s="27"/>
      <c r="Y23" s="28"/>
      <c r="Z23" s="27"/>
      <c r="AA23" s="14">
        <f>Tabla2[[#This Row],[FECHA]]-Tabla2[[#This Row],[FECHA AGENDO CITA]]</f>
        <v>44929</v>
      </c>
    </row>
    <row r="24" spans="1:27" s="15" customFormat="1" ht="28.5" hidden="1" customHeight="1">
      <c r="A24" s="6">
        <v>44929</v>
      </c>
      <c r="B24" s="9">
        <v>0.375</v>
      </c>
      <c r="C24" s="9"/>
      <c r="D24" s="40">
        <v>1899</v>
      </c>
      <c r="E24" s="8">
        <v>110184</v>
      </c>
      <c r="F24" s="8" t="s">
        <v>944</v>
      </c>
      <c r="G24" s="97" t="s">
        <v>1015</v>
      </c>
      <c r="H24" s="46"/>
      <c r="I24" s="8" t="s">
        <v>1016</v>
      </c>
      <c r="J24" s="7" t="s">
        <v>1017</v>
      </c>
      <c r="K24" s="7" t="s">
        <v>1018</v>
      </c>
      <c r="L24" s="8" t="s">
        <v>83</v>
      </c>
      <c r="M24" s="11" t="s">
        <v>93</v>
      </c>
      <c r="N24" s="11">
        <v>0.39583333333333331</v>
      </c>
      <c r="O24" s="11">
        <v>0.5</v>
      </c>
      <c r="P24" s="204" t="s">
        <v>949</v>
      </c>
      <c r="Q24" s="8">
        <v>2021</v>
      </c>
      <c r="R24" s="3"/>
      <c r="S24" s="3" t="str">
        <f>TEXT(Tabla2[[#This Row],[FECHA]],"MMMM")</f>
        <v>enero</v>
      </c>
      <c r="T24" s="3" t="e">
        <f>VLOOKUP(Tabla2[[#This Row],[FOLIO]],Noshow11[[FOLIO]:[STATUS]],5,0)</f>
        <v>#N/A</v>
      </c>
      <c r="U24" s="2" t="s">
        <v>40</v>
      </c>
      <c r="V24" s="27">
        <v>44928</v>
      </c>
      <c r="W24" s="27" t="s">
        <v>13</v>
      </c>
      <c r="X24" s="27" t="s">
        <v>9</v>
      </c>
      <c r="Y24" s="28" t="s">
        <v>1019</v>
      </c>
      <c r="Z24" s="27">
        <v>44927</v>
      </c>
      <c r="AA24" s="14">
        <f>Tabla2[[#This Row],[FECHA]]-Tabla2[[#This Row],[FECHA AGENDO CITA]]</f>
        <v>2</v>
      </c>
    </row>
    <row r="25" spans="1:27" s="15" customFormat="1" ht="28.5" hidden="1" customHeight="1">
      <c r="A25" s="6">
        <v>44929</v>
      </c>
      <c r="B25" s="9">
        <v>0.375</v>
      </c>
      <c r="C25" s="9"/>
      <c r="D25" s="40">
        <v>754</v>
      </c>
      <c r="E25" s="8">
        <v>110462</v>
      </c>
      <c r="F25" s="8" t="s">
        <v>100</v>
      </c>
      <c r="G25" s="97" t="s">
        <v>1020</v>
      </c>
      <c r="H25" s="46"/>
      <c r="I25" s="8" t="s">
        <v>1021</v>
      </c>
      <c r="J25" s="7" t="s">
        <v>1022</v>
      </c>
      <c r="K25" s="7" t="s">
        <v>117</v>
      </c>
      <c r="L25" s="8" t="s">
        <v>152</v>
      </c>
      <c r="M25" s="11" t="s">
        <v>84</v>
      </c>
      <c r="N25" s="11">
        <v>0.39583333333333331</v>
      </c>
      <c r="O25" s="11" t="s">
        <v>929</v>
      </c>
      <c r="P25" s="204" t="s">
        <v>930</v>
      </c>
      <c r="Q25" s="8">
        <v>2021</v>
      </c>
      <c r="R25" s="3"/>
      <c r="S25" s="3" t="str">
        <f>TEXT(Tabla2[[#This Row],[FECHA]],"MMMM")</f>
        <v>enero</v>
      </c>
      <c r="T25" s="3" t="e">
        <f>VLOOKUP(Tabla2[[#This Row],[FOLIO]],Noshow11[[FOLIO]:[STATUS]],5,0)</f>
        <v>#N/A</v>
      </c>
      <c r="U25" s="2"/>
      <c r="V25" s="27"/>
      <c r="W25" s="27"/>
      <c r="X25" s="27"/>
      <c r="Y25" s="28"/>
      <c r="Z25" s="27"/>
      <c r="AA25" s="14">
        <f>Tabla2[[#This Row],[FECHA]]-Tabla2[[#This Row],[FECHA AGENDO CITA]]</f>
        <v>44929</v>
      </c>
    </row>
    <row r="26" spans="1:27" s="15" customFormat="1" ht="28.5" hidden="1" customHeight="1">
      <c r="A26" s="6">
        <v>44929</v>
      </c>
      <c r="B26" s="9">
        <v>0.375</v>
      </c>
      <c r="C26" s="9"/>
      <c r="D26" s="40">
        <v>1899</v>
      </c>
      <c r="E26" s="8">
        <v>110534</v>
      </c>
      <c r="F26" s="8" t="s">
        <v>100</v>
      </c>
      <c r="G26" s="97" t="s">
        <v>1023</v>
      </c>
      <c r="H26" s="46"/>
      <c r="I26" s="8" t="s">
        <v>1024</v>
      </c>
      <c r="J26" s="7" t="s">
        <v>1025</v>
      </c>
      <c r="K26" s="7" t="s">
        <v>1026</v>
      </c>
      <c r="L26" s="8" t="s">
        <v>152</v>
      </c>
      <c r="M26" s="11" t="s">
        <v>98</v>
      </c>
      <c r="N26" s="11">
        <v>0.42708333333333331</v>
      </c>
      <c r="O26" s="11">
        <v>0.58333333333333337</v>
      </c>
      <c r="P26" s="204" t="s">
        <v>925</v>
      </c>
      <c r="Q26" s="8">
        <v>2017</v>
      </c>
      <c r="R26" s="3"/>
      <c r="S26" s="3" t="str">
        <f>TEXT(Tabla2[[#This Row],[FECHA]],"MMMM")</f>
        <v>enero</v>
      </c>
      <c r="T26" s="3" t="e">
        <f>VLOOKUP(Tabla2[[#This Row],[FOLIO]],Noshow11[[FOLIO]:[STATUS]],5,0)</f>
        <v>#N/A</v>
      </c>
      <c r="U26" s="2"/>
      <c r="V26" s="27"/>
      <c r="W26" s="27"/>
      <c r="X26" s="27"/>
      <c r="Y26" s="28"/>
      <c r="Z26" s="27"/>
      <c r="AA26" s="14">
        <f>Tabla2[[#This Row],[FECHA]]-Tabla2[[#This Row],[FECHA AGENDO CITA]]</f>
        <v>44929</v>
      </c>
    </row>
    <row r="27" spans="1:27" s="15" customFormat="1" ht="49.15" hidden="1" customHeight="1">
      <c r="A27" s="6">
        <v>44929</v>
      </c>
      <c r="B27" s="9">
        <v>0.38541666666666669</v>
      </c>
      <c r="C27" s="9"/>
      <c r="D27" s="40">
        <v>754</v>
      </c>
      <c r="E27" s="8">
        <v>110582</v>
      </c>
      <c r="F27" s="8" t="s">
        <v>100</v>
      </c>
      <c r="G27" s="97" t="s">
        <v>1027</v>
      </c>
      <c r="H27" s="46"/>
      <c r="I27" s="8" t="s">
        <v>1028</v>
      </c>
      <c r="J27" s="7" t="s">
        <v>1029</v>
      </c>
      <c r="K27" s="7" t="s">
        <v>1030</v>
      </c>
      <c r="L27" s="8" t="s">
        <v>1031</v>
      </c>
      <c r="M27" s="11" t="s">
        <v>98</v>
      </c>
      <c r="N27" s="11">
        <v>0.41666666666666669</v>
      </c>
      <c r="O27" s="11" t="s">
        <v>929</v>
      </c>
      <c r="P27" s="204" t="s">
        <v>949</v>
      </c>
      <c r="Q27" s="8">
        <v>2009</v>
      </c>
      <c r="R27" s="3"/>
      <c r="S27" s="3" t="str">
        <f>TEXT(Tabla2[[#This Row],[FECHA]],"MMMM")</f>
        <v>enero</v>
      </c>
      <c r="T27" s="3" t="e">
        <f>VLOOKUP(Tabla2[[#This Row],[FOLIO]],Noshow11[[FOLIO]:[STATUS]],5,0)</f>
        <v>#N/A</v>
      </c>
      <c r="U27" s="2"/>
      <c r="V27" s="27"/>
      <c r="W27" s="27"/>
      <c r="X27" s="27"/>
      <c r="Y27" s="28"/>
      <c r="Z27" s="27"/>
      <c r="AA27" s="14">
        <f>Tabla2[[#This Row],[FECHA]]-Tabla2[[#This Row],[FECHA AGENDO CITA]]</f>
        <v>44929</v>
      </c>
    </row>
    <row r="28" spans="1:27" s="15" customFormat="1" ht="28.5" hidden="1" customHeight="1">
      <c r="A28" s="6">
        <v>44929</v>
      </c>
      <c r="B28" s="9">
        <v>0.38541666666666669</v>
      </c>
      <c r="C28" s="9"/>
      <c r="D28" s="40">
        <v>754</v>
      </c>
      <c r="E28" s="8">
        <v>110583</v>
      </c>
      <c r="F28" s="8" t="s">
        <v>944</v>
      </c>
      <c r="G28" s="97" t="s">
        <v>1032</v>
      </c>
      <c r="H28" s="46"/>
      <c r="I28" s="8" t="s">
        <v>1033</v>
      </c>
      <c r="J28" s="7" t="s">
        <v>1034</v>
      </c>
      <c r="K28" s="7" t="s">
        <v>1035</v>
      </c>
      <c r="L28" s="8" t="s">
        <v>250</v>
      </c>
      <c r="M28" s="11" t="s">
        <v>84</v>
      </c>
      <c r="N28" s="11">
        <v>0.45833333333333331</v>
      </c>
      <c r="O28" s="11" t="s">
        <v>929</v>
      </c>
      <c r="P28" s="204" t="s">
        <v>1036</v>
      </c>
      <c r="Q28" s="8">
        <v>2021</v>
      </c>
      <c r="R28" s="3"/>
      <c r="S28" s="3" t="str">
        <f>TEXT(Tabla2[[#This Row],[FECHA]],"MMMM")</f>
        <v>enero</v>
      </c>
      <c r="T28" s="3" t="e">
        <f>VLOOKUP(Tabla2[[#This Row],[FOLIO]],Noshow11[[FOLIO]:[STATUS]],5,0)</f>
        <v>#N/A</v>
      </c>
      <c r="U28" s="2"/>
      <c r="V28" s="27"/>
      <c r="W28" s="27"/>
      <c r="X28" s="27"/>
      <c r="Y28" s="28"/>
      <c r="Z28" s="27"/>
      <c r="AA28" s="14">
        <f>Tabla2[[#This Row],[FECHA]]-Tabla2[[#This Row],[FECHA AGENDO CITA]]</f>
        <v>44929</v>
      </c>
    </row>
    <row r="29" spans="1:27" s="15" customFormat="1" ht="28.5" hidden="1" customHeight="1">
      <c r="A29" s="6">
        <v>44929</v>
      </c>
      <c r="B29" s="9">
        <v>0.39583333333333331</v>
      </c>
      <c r="C29" s="9"/>
      <c r="D29" s="40">
        <v>2699</v>
      </c>
      <c r="E29" s="8">
        <v>110561</v>
      </c>
      <c r="F29" s="8" t="s">
        <v>100</v>
      </c>
      <c r="G29" s="97" t="s">
        <v>1037</v>
      </c>
      <c r="H29" s="46"/>
      <c r="I29" s="8" t="s">
        <v>1038</v>
      </c>
      <c r="J29" s="7" t="s">
        <v>1039</v>
      </c>
      <c r="K29" s="7" t="s">
        <v>1040</v>
      </c>
      <c r="L29" s="8" t="s">
        <v>1041</v>
      </c>
      <c r="M29" s="11" t="s">
        <v>98</v>
      </c>
      <c r="N29" s="11">
        <v>0.41666666666666669</v>
      </c>
      <c r="O29" s="11">
        <v>0.58333333333333337</v>
      </c>
      <c r="P29" s="204" t="s">
        <v>1042</v>
      </c>
      <c r="Q29" s="8">
        <v>2016</v>
      </c>
      <c r="R29" s="3"/>
      <c r="S29" s="3" t="str">
        <f>TEXT(Tabla2[[#This Row],[FECHA]],"MMMM")</f>
        <v>enero</v>
      </c>
      <c r="T29" s="3" t="e">
        <f>VLOOKUP(Tabla2[[#This Row],[FOLIO]],Noshow11[[FOLIO]:[STATUS]],5,0)</f>
        <v>#N/A</v>
      </c>
      <c r="U29" s="2"/>
      <c r="V29" s="27"/>
      <c r="W29" s="27"/>
      <c r="X29" s="27"/>
      <c r="Y29" s="28"/>
      <c r="Z29" s="27"/>
      <c r="AA29" s="14">
        <f>Tabla2[[#This Row],[FECHA]]-Tabla2[[#This Row],[FECHA AGENDO CITA]]</f>
        <v>44929</v>
      </c>
    </row>
    <row r="30" spans="1:27" s="15" customFormat="1" ht="28.5" hidden="1" customHeight="1">
      <c r="A30" s="6">
        <v>44929</v>
      </c>
      <c r="B30" s="9">
        <v>0.39583333333333331</v>
      </c>
      <c r="C30" s="9"/>
      <c r="D30" s="40">
        <v>6599</v>
      </c>
      <c r="E30" s="8">
        <v>110574</v>
      </c>
      <c r="F30" s="8" t="s">
        <v>100</v>
      </c>
      <c r="G30" s="98" t="s">
        <v>989</v>
      </c>
      <c r="H30" s="45" t="s">
        <v>5</v>
      </c>
      <c r="I30" s="8" t="s">
        <v>1043</v>
      </c>
      <c r="J30" s="7" t="s">
        <v>1044</v>
      </c>
      <c r="K30" s="7" t="s">
        <v>1045</v>
      </c>
      <c r="L30" s="8" t="s">
        <v>92</v>
      </c>
      <c r="M30" s="11" t="s">
        <v>93</v>
      </c>
      <c r="N30" s="11">
        <v>0.41666666666666669</v>
      </c>
      <c r="O30" s="11">
        <v>0.58333333333333337</v>
      </c>
      <c r="P30" s="204" t="s">
        <v>998</v>
      </c>
      <c r="Q30" s="8">
        <v>2018</v>
      </c>
      <c r="R30" s="3"/>
      <c r="S30" s="3" t="str">
        <f>TEXT(Tabla2[[#This Row],[FECHA]],"MMMM")</f>
        <v>enero</v>
      </c>
      <c r="T30" s="3" t="e">
        <f>VLOOKUP(Tabla2[[#This Row],[FOLIO]],Noshow11[[FOLIO]:[STATUS]],5,0)</f>
        <v>#N/A</v>
      </c>
      <c r="U30" s="2"/>
      <c r="V30" s="27"/>
      <c r="W30" s="27"/>
      <c r="X30" s="27"/>
      <c r="Y30" s="28"/>
      <c r="Z30" s="27"/>
      <c r="AA30" s="14">
        <f>Tabla2[[#This Row],[FECHA]]-Tabla2[[#This Row],[FECHA AGENDO CITA]]</f>
        <v>44929</v>
      </c>
    </row>
    <row r="31" spans="1:27" s="15" customFormat="1" ht="28.5" hidden="1" customHeight="1">
      <c r="A31" s="6">
        <v>44929</v>
      </c>
      <c r="B31" s="9">
        <v>0.39583333333333331</v>
      </c>
      <c r="C31" s="9"/>
      <c r="D31" s="40">
        <v>6599</v>
      </c>
      <c r="E31" s="8">
        <v>110576</v>
      </c>
      <c r="F31" s="8" t="s">
        <v>944</v>
      </c>
      <c r="G31" s="97" t="s">
        <v>1046</v>
      </c>
      <c r="H31" s="46"/>
      <c r="I31" s="8" t="s">
        <v>1047</v>
      </c>
      <c r="J31" s="7" t="s">
        <v>1048</v>
      </c>
      <c r="K31" s="7" t="s">
        <v>1035</v>
      </c>
      <c r="L31" s="8" t="s">
        <v>97</v>
      </c>
      <c r="M31" s="11" t="s">
        <v>84</v>
      </c>
      <c r="N31" s="11">
        <v>0.4375</v>
      </c>
      <c r="O31" s="11">
        <v>0.66666666666666663</v>
      </c>
      <c r="P31" s="204" t="s">
        <v>943</v>
      </c>
      <c r="Q31" s="8">
        <v>2020</v>
      </c>
      <c r="R31" s="3"/>
      <c r="S31" s="3" t="str">
        <f>TEXT(Tabla2[[#This Row],[FECHA]],"MMMM")</f>
        <v>enero</v>
      </c>
      <c r="T31" s="3" t="e">
        <f>VLOOKUP(Tabla2[[#This Row],[FOLIO]],Noshow11[[FOLIO]:[STATUS]],5,0)</f>
        <v>#N/A</v>
      </c>
      <c r="U31" s="2"/>
      <c r="V31" s="27"/>
      <c r="W31" s="27"/>
      <c r="X31" s="27"/>
      <c r="Y31" s="28"/>
      <c r="Z31" s="27"/>
      <c r="AA31" s="14">
        <f>Tabla2[[#This Row],[FECHA]]-Tabla2[[#This Row],[FECHA AGENDO CITA]]</f>
        <v>44929</v>
      </c>
    </row>
    <row r="32" spans="1:27" s="15" customFormat="1" ht="28.5" hidden="1" customHeight="1">
      <c r="A32" s="6">
        <v>44929</v>
      </c>
      <c r="B32" s="9">
        <v>0.41666666666666669</v>
      </c>
      <c r="C32" s="9"/>
      <c r="D32" s="40">
        <v>4014</v>
      </c>
      <c r="E32" s="8">
        <v>110580</v>
      </c>
      <c r="F32" s="8" t="s">
        <v>100</v>
      </c>
      <c r="G32" s="97" t="s">
        <v>1049</v>
      </c>
      <c r="H32" s="46"/>
      <c r="I32" s="8" t="s">
        <v>1050</v>
      </c>
      <c r="J32" s="7" t="s">
        <v>1051</v>
      </c>
      <c r="K32" s="7" t="s">
        <v>1052</v>
      </c>
      <c r="L32" s="8" t="s">
        <v>92</v>
      </c>
      <c r="M32" s="11" t="s">
        <v>98</v>
      </c>
      <c r="N32" s="11">
        <v>0.59375</v>
      </c>
      <c r="O32" s="11" t="s">
        <v>929</v>
      </c>
      <c r="P32" s="204" t="s">
        <v>1053</v>
      </c>
      <c r="Q32" s="8">
        <v>2018</v>
      </c>
      <c r="R32" s="3"/>
      <c r="S32" s="3" t="str">
        <f>TEXT(Tabla2[[#This Row],[FECHA]],"MMMM")</f>
        <v>enero</v>
      </c>
      <c r="T32" s="3" t="e">
        <f>VLOOKUP(Tabla2[[#This Row],[FOLIO]],Noshow11[[FOLIO]:[STATUS]],5,0)</f>
        <v>#N/A</v>
      </c>
      <c r="U32" s="2"/>
      <c r="V32" s="27"/>
      <c r="W32" s="27"/>
      <c r="X32" s="27"/>
      <c r="Y32" s="28"/>
      <c r="Z32" s="27"/>
      <c r="AA32" s="14">
        <f>Tabla2[[#This Row],[FECHA]]-Tabla2[[#This Row],[FECHA AGENDO CITA]]</f>
        <v>44929</v>
      </c>
    </row>
    <row r="33" spans="1:27" s="15" customFormat="1" ht="28.5" hidden="1" customHeight="1">
      <c r="A33" s="6">
        <v>44929</v>
      </c>
      <c r="B33" s="9">
        <v>0.41666666666666669</v>
      </c>
      <c r="C33" s="9"/>
      <c r="D33" s="40">
        <v>1899</v>
      </c>
      <c r="E33" s="8">
        <v>110586</v>
      </c>
      <c r="F33" s="8" t="s">
        <v>944</v>
      </c>
      <c r="G33" s="98" t="s">
        <v>1015</v>
      </c>
      <c r="H33" s="45" t="s">
        <v>5</v>
      </c>
      <c r="I33" s="8" t="s">
        <v>1054</v>
      </c>
      <c r="J33" s="7" t="s">
        <v>1055</v>
      </c>
      <c r="K33" s="7" t="s">
        <v>1056</v>
      </c>
      <c r="L33" s="8" t="s">
        <v>1057</v>
      </c>
      <c r="M33" s="11" t="s">
        <v>93</v>
      </c>
      <c r="N33" s="11">
        <v>0.47916666666666669</v>
      </c>
      <c r="O33" s="11">
        <v>0.66666666666666663</v>
      </c>
      <c r="P33" s="204" t="s">
        <v>998</v>
      </c>
      <c r="Q33" s="8">
        <v>2020</v>
      </c>
      <c r="R33" s="3"/>
      <c r="S33" s="3" t="str">
        <f>TEXT(Tabla2[[#This Row],[FECHA]],"MMMM")</f>
        <v>enero</v>
      </c>
      <c r="T33" s="3" t="e">
        <f>VLOOKUP(Tabla2[[#This Row],[FOLIO]],Noshow11[[FOLIO]:[STATUS]],5,0)</f>
        <v>#N/A</v>
      </c>
      <c r="U33" s="2"/>
      <c r="V33" s="27"/>
      <c r="W33" s="27"/>
      <c r="X33" s="27"/>
      <c r="Y33" s="28"/>
      <c r="Z33" s="27"/>
      <c r="AA33" s="14">
        <f>Tabla2[[#This Row],[FECHA]]-Tabla2[[#This Row],[FECHA AGENDO CITA]]</f>
        <v>44929</v>
      </c>
    </row>
    <row r="34" spans="1:27" s="15" customFormat="1" ht="28.5" hidden="1" customHeight="1">
      <c r="A34" s="6">
        <v>44929</v>
      </c>
      <c r="B34" s="9">
        <v>0.4375</v>
      </c>
      <c r="C34" s="9"/>
      <c r="D34" s="40">
        <v>754</v>
      </c>
      <c r="E34" s="8">
        <v>110560</v>
      </c>
      <c r="F34" s="8" t="s">
        <v>944</v>
      </c>
      <c r="G34" s="97" t="s">
        <v>1058</v>
      </c>
      <c r="H34" s="46"/>
      <c r="I34" s="8" t="s">
        <v>1059</v>
      </c>
      <c r="J34" s="7" t="s">
        <v>1060</v>
      </c>
      <c r="K34" s="7" t="s">
        <v>1061</v>
      </c>
      <c r="L34" s="8" t="s">
        <v>230</v>
      </c>
      <c r="M34" s="11" t="s">
        <v>93</v>
      </c>
      <c r="N34" s="11">
        <v>0.47916666666666669</v>
      </c>
      <c r="O34" s="11" t="s">
        <v>929</v>
      </c>
      <c r="P34" s="204" t="s">
        <v>975</v>
      </c>
      <c r="Q34" s="8">
        <v>2011</v>
      </c>
      <c r="R34" s="3"/>
      <c r="S34" s="3" t="str">
        <f>TEXT(Tabla2[[#This Row],[FECHA]],"MMMM")</f>
        <v>enero</v>
      </c>
      <c r="T34" s="3" t="e">
        <f>VLOOKUP(Tabla2[[#This Row],[FOLIO]],Noshow11[[FOLIO]:[STATUS]],5,0)</f>
        <v>#N/A</v>
      </c>
      <c r="U34" s="2" t="s">
        <v>7</v>
      </c>
      <c r="V34" s="27">
        <v>44928</v>
      </c>
      <c r="W34" s="27" t="s">
        <v>13</v>
      </c>
      <c r="X34" s="27" t="s">
        <v>9</v>
      </c>
      <c r="Y34" s="28" t="s">
        <v>1062</v>
      </c>
      <c r="Z34" s="27">
        <v>44925</v>
      </c>
      <c r="AA34" s="14">
        <f>Tabla2[[#This Row],[FECHA]]-Tabla2[[#This Row],[FECHA AGENDO CITA]]</f>
        <v>4</v>
      </c>
    </row>
    <row r="35" spans="1:27" s="15" customFormat="1" ht="28.5" hidden="1" customHeight="1">
      <c r="A35" s="6">
        <v>44929</v>
      </c>
      <c r="B35" s="9">
        <v>0.4375</v>
      </c>
      <c r="C35" s="9"/>
      <c r="D35" s="40">
        <v>2699</v>
      </c>
      <c r="E35" s="8">
        <v>110578</v>
      </c>
      <c r="F35" s="8" t="s">
        <v>100</v>
      </c>
      <c r="G35" s="98" t="s">
        <v>966</v>
      </c>
      <c r="H35" s="45" t="s">
        <v>5</v>
      </c>
      <c r="I35" s="8" t="s">
        <v>1063</v>
      </c>
      <c r="J35" s="7" t="s">
        <v>1064</v>
      </c>
      <c r="K35" s="7" t="s">
        <v>1065</v>
      </c>
      <c r="L35" s="8" t="s">
        <v>152</v>
      </c>
      <c r="M35" s="11" t="s">
        <v>84</v>
      </c>
      <c r="N35" s="11">
        <v>0.45833333333333331</v>
      </c>
      <c r="O35" s="11">
        <v>0.58333333333333337</v>
      </c>
      <c r="P35" s="204" t="s">
        <v>980</v>
      </c>
      <c r="Q35" s="8">
        <v>2019</v>
      </c>
      <c r="R35" s="3"/>
      <c r="S35" s="3" t="str">
        <f>TEXT(Tabla2[[#This Row],[FECHA]],"MMMM")</f>
        <v>enero</v>
      </c>
      <c r="T35" s="3" t="e">
        <f>VLOOKUP(Tabla2[[#This Row],[FOLIO]],Noshow11[[FOLIO]:[STATUS]],5,0)</f>
        <v>#N/A</v>
      </c>
      <c r="U35" s="2"/>
      <c r="V35" s="27"/>
      <c r="W35" s="27"/>
      <c r="X35" s="27"/>
      <c r="Y35" s="28"/>
      <c r="Z35" s="27"/>
      <c r="AA35" s="14">
        <f>Tabla2[[#This Row],[FECHA]]-Tabla2[[#This Row],[FECHA AGENDO CITA]]</f>
        <v>44929</v>
      </c>
    </row>
    <row r="36" spans="1:27" s="15" customFormat="1" ht="28.5" hidden="1" customHeight="1">
      <c r="A36" s="6">
        <v>44929</v>
      </c>
      <c r="B36" s="9">
        <v>0.45833333333333331</v>
      </c>
      <c r="C36" s="9"/>
      <c r="D36" s="40">
        <v>0</v>
      </c>
      <c r="E36" s="8">
        <v>110588</v>
      </c>
      <c r="F36" s="8" t="s">
        <v>944</v>
      </c>
      <c r="G36" s="97" t="s">
        <v>1066</v>
      </c>
      <c r="H36" s="46"/>
      <c r="I36" s="8" t="s">
        <v>1067</v>
      </c>
      <c r="J36" s="7" t="s">
        <v>1068</v>
      </c>
      <c r="K36" s="7" t="s">
        <v>1069</v>
      </c>
      <c r="L36" s="8" t="s">
        <v>97</v>
      </c>
      <c r="M36" s="11" t="s">
        <v>98</v>
      </c>
      <c r="N36" s="11">
        <v>0.47916666666666669</v>
      </c>
      <c r="O36" s="11">
        <v>0.70833333333333337</v>
      </c>
      <c r="P36" s="204" t="s">
        <v>925</v>
      </c>
      <c r="Q36" s="8">
        <v>2018</v>
      </c>
      <c r="R36" s="3"/>
      <c r="S36" s="3" t="str">
        <f>TEXT(Tabla2[[#This Row],[FECHA]],"MMMM")</f>
        <v>enero</v>
      </c>
      <c r="T36" s="3" t="e">
        <f>VLOOKUP(Tabla2[[#This Row],[FOLIO]],Noshow11[[FOLIO]:[STATUS]],5,0)</f>
        <v>#N/A</v>
      </c>
      <c r="U36" s="2"/>
      <c r="V36" s="27"/>
      <c r="W36" s="27"/>
      <c r="X36" s="27"/>
      <c r="Y36" s="28"/>
      <c r="Z36" s="27"/>
      <c r="AA36" s="14">
        <f>Tabla2[[#This Row],[FECHA]]-Tabla2[[#This Row],[FECHA AGENDO CITA]]</f>
        <v>44929</v>
      </c>
    </row>
    <row r="37" spans="1:27" s="15" customFormat="1" ht="28.5" hidden="1" customHeight="1">
      <c r="A37" s="6">
        <v>44929</v>
      </c>
      <c r="B37" s="9">
        <v>0.45833333333333331</v>
      </c>
      <c r="C37" s="9"/>
      <c r="D37" s="40">
        <v>3260</v>
      </c>
      <c r="E37" s="8">
        <v>110590</v>
      </c>
      <c r="F37" s="8" t="s">
        <v>944</v>
      </c>
      <c r="G37" s="98" t="s">
        <v>1070</v>
      </c>
      <c r="H37" s="45" t="s">
        <v>5</v>
      </c>
      <c r="I37" s="8" t="s">
        <v>1071</v>
      </c>
      <c r="J37" s="7" t="s">
        <v>280</v>
      </c>
      <c r="K37" s="7" t="s">
        <v>1072</v>
      </c>
      <c r="L37" s="8" t="s">
        <v>357</v>
      </c>
      <c r="M37" s="11" t="s">
        <v>93</v>
      </c>
      <c r="N37" s="11">
        <v>0.48958333333333331</v>
      </c>
      <c r="O37" s="11">
        <v>0.58333333333333337</v>
      </c>
      <c r="P37" s="204" t="s">
        <v>998</v>
      </c>
      <c r="Q37" s="8">
        <v>2021</v>
      </c>
      <c r="R37" s="3"/>
      <c r="S37" s="3" t="str">
        <f>TEXT(Tabla2[[#This Row],[FECHA]],"MMMM")</f>
        <v>enero</v>
      </c>
      <c r="T37" s="3" t="e">
        <f>VLOOKUP(Tabla2[[#This Row],[FOLIO]],Noshow11[[FOLIO]:[STATUS]],5,0)</f>
        <v>#N/A</v>
      </c>
      <c r="U37" s="2"/>
      <c r="V37" s="27"/>
      <c r="W37" s="27"/>
      <c r="X37" s="27"/>
      <c r="Y37" s="28"/>
      <c r="Z37" s="27"/>
      <c r="AA37" s="14">
        <f>Tabla2[[#This Row],[FECHA]]-Tabla2[[#This Row],[FECHA AGENDO CITA]]</f>
        <v>44929</v>
      </c>
    </row>
    <row r="38" spans="1:27" s="15" customFormat="1" ht="28.5" hidden="1" customHeight="1">
      <c r="A38" s="6">
        <v>44929</v>
      </c>
      <c r="B38" s="9">
        <v>0.45833333333333331</v>
      </c>
      <c r="C38" s="9"/>
      <c r="D38" s="40">
        <v>1899</v>
      </c>
      <c r="E38" s="8">
        <v>110605</v>
      </c>
      <c r="F38" s="8" t="s">
        <v>944</v>
      </c>
      <c r="G38" s="97" t="s">
        <v>1015</v>
      </c>
      <c r="H38" s="46"/>
      <c r="I38" s="8" t="s">
        <v>1073</v>
      </c>
      <c r="J38" s="7" t="s">
        <v>1074</v>
      </c>
      <c r="K38" s="7" t="s">
        <v>1075</v>
      </c>
      <c r="L38" s="8" t="s">
        <v>83</v>
      </c>
      <c r="M38" s="11" t="s">
        <v>84</v>
      </c>
      <c r="N38" s="11">
        <v>0.5</v>
      </c>
      <c r="O38" s="11">
        <v>0.65625</v>
      </c>
      <c r="P38" s="204" t="s">
        <v>949</v>
      </c>
      <c r="Q38" s="8">
        <v>2021</v>
      </c>
      <c r="R38" s="3"/>
      <c r="S38" s="3" t="str">
        <f>TEXT(Tabla2[[#This Row],[FECHA]],"MMMM")</f>
        <v>enero</v>
      </c>
      <c r="T38" s="3" t="e">
        <f>VLOOKUP(Tabla2[[#This Row],[FOLIO]],Noshow11[[FOLIO]:[STATUS]],5,0)</f>
        <v>#N/A</v>
      </c>
      <c r="U38" s="2"/>
      <c r="V38" s="27"/>
      <c r="W38" s="27"/>
      <c r="X38" s="27"/>
      <c r="Y38" s="28"/>
      <c r="Z38" s="27"/>
      <c r="AA38" s="14">
        <f>Tabla2[[#This Row],[FECHA]]-Tabla2[[#This Row],[FECHA AGENDO CITA]]</f>
        <v>44929</v>
      </c>
    </row>
    <row r="39" spans="1:27" s="15" customFormat="1" ht="28.5" hidden="1" customHeight="1">
      <c r="A39" s="6">
        <v>44929</v>
      </c>
      <c r="B39" s="9">
        <v>0.47916666666666669</v>
      </c>
      <c r="C39" s="9"/>
      <c r="D39" s="40">
        <v>0</v>
      </c>
      <c r="E39" s="8">
        <v>110513</v>
      </c>
      <c r="F39" s="8" t="s">
        <v>100</v>
      </c>
      <c r="G39" s="97" t="s">
        <v>1076</v>
      </c>
      <c r="H39" s="46"/>
      <c r="I39" s="8" t="s">
        <v>1077</v>
      </c>
      <c r="J39" s="7" t="s">
        <v>1078</v>
      </c>
      <c r="K39" s="7" t="s">
        <v>1079</v>
      </c>
      <c r="L39" s="8" t="s">
        <v>83</v>
      </c>
      <c r="M39" s="11" t="s">
        <v>98</v>
      </c>
      <c r="N39" s="11">
        <v>0.5</v>
      </c>
      <c r="O39" s="11">
        <v>0.70833333333333337</v>
      </c>
      <c r="P39" s="204"/>
      <c r="Q39" s="8">
        <v>2021</v>
      </c>
      <c r="R39" s="3"/>
      <c r="S39" s="3" t="str">
        <f>TEXT(Tabla2[[#This Row],[FECHA]],"MMMM")</f>
        <v>enero</v>
      </c>
      <c r="T39" s="3" t="e">
        <f>VLOOKUP(Tabla2[[#This Row],[FOLIO]],Noshow11[[FOLIO]:[STATUS]],5,0)</f>
        <v>#N/A</v>
      </c>
      <c r="U39" s="2"/>
      <c r="V39" s="27"/>
      <c r="W39" s="27"/>
      <c r="X39" s="27"/>
      <c r="Y39" s="28"/>
      <c r="Z39" s="27"/>
      <c r="AA39" s="14">
        <f>Tabla2[[#This Row],[FECHA]]-Tabla2[[#This Row],[FECHA AGENDO CITA]]</f>
        <v>44929</v>
      </c>
    </row>
    <row r="40" spans="1:27" s="15" customFormat="1" ht="28.5" hidden="1" customHeight="1">
      <c r="A40" s="6">
        <v>44929</v>
      </c>
      <c r="B40" s="9">
        <v>0.47916666666666669</v>
      </c>
      <c r="C40" s="9"/>
      <c r="D40" s="40">
        <v>5140</v>
      </c>
      <c r="E40" s="8">
        <v>110607</v>
      </c>
      <c r="F40" s="8" t="s">
        <v>100</v>
      </c>
      <c r="G40" s="98" t="s">
        <v>1080</v>
      </c>
      <c r="H40" s="45" t="s">
        <v>5</v>
      </c>
      <c r="I40" s="8" t="s">
        <v>1081</v>
      </c>
      <c r="J40" s="7" t="s">
        <v>1082</v>
      </c>
      <c r="K40" s="7" t="s">
        <v>1083</v>
      </c>
      <c r="L40" s="8" t="s">
        <v>83</v>
      </c>
      <c r="M40" s="11" t="s">
        <v>93</v>
      </c>
      <c r="N40" s="11">
        <v>0.51041666666666663</v>
      </c>
      <c r="O40" s="11">
        <v>0.64583333333333337</v>
      </c>
      <c r="P40" s="204" t="s">
        <v>998</v>
      </c>
      <c r="Q40" s="8">
        <v>2017</v>
      </c>
      <c r="R40" s="3"/>
      <c r="S40" s="3" t="str">
        <f>TEXT(Tabla2[[#This Row],[FECHA]],"MMMM")</f>
        <v>enero</v>
      </c>
      <c r="T40" s="3" t="e">
        <f>VLOOKUP(Tabla2[[#This Row],[FOLIO]],Noshow11[[FOLIO]:[STATUS]],5,0)</f>
        <v>#N/A</v>
      </c>
      <c r="U40" s="2"/>
      <c r="V40" s="27"/>
      <c r="W40" s="27"/>
      <c r="X40" s="27"/>
      <c r="Y40" s="28"/>
      <c r="Z40" s="27"/>
      <c r="AA40" s="14">
        <f>Tabla2[[#This Row],[FECHA]]-Tabla2[[#This Row],[FECHA AGENDO CITA]]</f>
        <v>44929</v>
      </c>
    </row>
    <row r="41" spans="1:27" s="15" customFormat="1" ht="73.150000000000006" hidden="1" customHeight="1">
      <c r="A41" s="6">
        <v>44929</v>
      </c>
      <c r="B41" s="9">
        <v>0.5</v>
      </c>
      <c r="C41" s="9"/>
      <c r="D41" s="40">
        <v>1899</v>
      </c>
      <c r="E41" s="8">
        <v>110515</v>
      </c>
      <c r="F41" s="8" t="s">
        <v>100</v>
      </c>
      <c r="G41" s="97" t="s">
        <v>1084</v>
      </c>
      <c r="H41" s="46"/>
      <c r="I41" s="8" t="s">
        <v>1085</v>
      </c>
      <c r="J41" s="7" t="s">
        <v>1086</v>
      </c>
      <c r="K41" s="7" t="s">
        <v>1087</v>
      </c>
      <c r="L41" s="8" t="s">
        <v>83</v>
      </c>
      <c r="M41" s="11" t="s">
        <v>98</v>
      </c>
      <c r="N41" s="11">
        <v>0.5</v>
      </c>
      <c r="O41" s="11">
        <v>0.625</v>
      </c>
      <c r="P41" s="204" t="s">
        <v>943</v>
      </c>
      <c r="Q41" s="8">
        <v>2019</v>
      </c>
      <c r="R41" s="3"/>
      <c r="S41" s="3" t="str">
        <f>TEXT(Tabla2[[#This Row],[FECHA]],"MMMM")</f>
        <v>enero</v>
      </c>
      <c r="T41" s="3" t="e">
        <f>VLOOKUP(Tabla2[[#This Row],[FOLIO]],Noshow11[[FOLIO]:[STATUS]],5,0)</f>
        <v>#N/A</v>
      </c>
      <c r="U41" s="2"/>
      <c r="V41" s="27"/>
      <c r="W41" s="27"/>
      <c r="X41" s="27"/>
      <c r="Y41" s="28"/>
      <c r="Z41" s="27"/>
      <c r="AA41" s="14">
        <f>Tabla2[[#This Row],[FECHA]]-Tabla2[[#This Row],[FECHA AGENDO CITA]]</f>
        <v>44929</v>
      </c>
    </row>
    <row r="42" spans="1:27" s="15" customFormat="1" ht="34.15" hidden="1" customHeight="1">
      <c r="A42" s="6">
        <v>44929</v>
      </c>
      <c r="B42" s="9">
        <v>0.60416666666666663</v>
      </c>
      <c r="C42" s="9"/>
      <c r="D42" s="40">
        <v>754</v>
      </c>
      <c r="E42" s="8">
        <v>110592</v>
      </c>
      <c r="F42" s="8" t="s">
        <v>944</v>
      </c>
      <c r="G42" s="97" t="s">
        <v>1088</v>
      </c>
      <c r="H42" s="46"/>
      <c r="I42" s="8">
        <v>85087632</v>
      </c>
      <c r="J42" s="7" t="s">
        <v>1089</v>
      </c>
      <c r="K42" s="7" t="s">
        <v>1090</v>
      </c>
      <c r="L42" s="8" t="s">
        <v>145</v>
      </c>
      <c r="M42" s="11" t="s">
        <v>84</v>
      </c>
      <c r="N42" s="11">
        <v>0.625</v>
      </c>
      <c r="O42" s="11" t="s">
        <v>929</v>
      </c>
      <c r="P42" s="204" t="s">
        <v>1036</v>
      </c>
      <c r="Q42" s="8">
        <v>2008</v>
      </c>
      <c r="R42" s="3"/>
      <c r="S42" s="3" t="str">
        <f>TEXT(Tabla2[[#This Row],[FECHA]],"MMMM")</f>
        <v>enero</v>
      </c>
      <c r="T42" s="3" t="e">
        <f>VLOOKUP(Tabla2[[#This Row],[FOLIO]],Noshow11[[FOLIO]:[STATUS]],5,0)</f>
        <v>#N/A</v>
      </c>
      <c r="U42" s="2"/>
      <c r="V42" s="27"/>
      <c r="W42" s="27"/>
      <c r="X42" s="27"/>
      <c r="Y42" s="28"/>
      <c r="Z42" s="27"/>
      <c r="AA42" s="14">
        <f>Tabla2[[#This Row],[FECHA]]-Tabla2[[#This Row],[FECHA AGENDO CITA]]</f>
        <v>44929</v>
      </c>
    </row>
    <row r="43" spans="1:27" s="15" customFormat="1" ht="34.15" hidden="1" customHeight="1">
      <c r="A43" s="6">
        <v>44930</v>
      </c>
      <c r="B43" s="9">
        <v>0.33333333333333331</v>
      </c>
      <c r="C43" s="9"/>
      <c r="D43" s="41">
        <f>1899+800</f>
        <v>2699</v>
      </c>
      <c r="E43" s="8">
        <v>110551</v>
      </c>
      <c r="F43" s="8" t="s">
        <v>920</v>
      </c>
      <c r="G43" s="97" t="s">
        <v>1091</v>
      </c>
      <c r="H43" s="46"/>
      <c r="I43" s="8" t="s">
        <v>1092</v>
      </c>
      <c r="J43" s="7" t="s">
        <v>1093</v>
      </c>
      <c r="K43" s="7" t="s">
        <v>1094</v>
      </c>
      <c r="L43" s="8" t="s">
        <v>1095</v>
      </c>
      <c r="M43" s="11" t="s">
        <v>93</v>
      </c>
      <c r="N43" s="11">
        <v>0.34375</v>
      </c>
      <c r="O43" s="11">
        <v>0.45833333333333331</v>
      </c>
      <c r="P43" s="204" t="s">
        <v>1014</v>
      </c>
      <c r="Q43" s="8">
        <v>2015</v>
      </c>
      <c r="R43" s="3"/>
      <c r="S43" s="3" t="str">
        <f>TEXT(Tabla2[[#This Row],[FECHA]],"MMMM")</f>
        <v>enero</v>
      </c>
      <c r="T43" s="3" t="e">
        <f>VLOOKUP(Tabla2[[#This Row],[FOLIO]],Noshow11[[FOLIO]:[STATUS]],5,0)</f>
        <v>#N/A</v>
      </c>
      <c r="U43" s="2"/>
      <c r="V43" s="27"/>
      <c r="W43" s="27"/>
      <c r="X43" s="27"/>
      <c r="Y43" s="28"/>
      <c r="Z43" s="27"/>
      <c r="AA43" s="14">
        <f>Tabla2[[#This Row],[FECHA]]-Tabla2[[#This Row],[FECHA AGENDO CITA]]</f>
        <v>44930</v>
      </c>
    </row>
    <row r="44" spans="1:27" s="15" customFormat="1" ht="34.15" hidden="1" customHeight="1">
      <c r="A44" s="6">
        <v>44930</v>
      </c>
      <c r="B44" s="9">
        <v>0.33333333333333331</v>
      </c>
      <c r="C44" s="9"/>
      <c r="D44" s="41">
        <v>3260</v>
      </c>
      <c r="E44" s="8">
        <v>110619</v>
      </c>
      <c r="F44" s="8" t="s">
        <v>920</v>
      </c>
      <c r="G44" s="97" t="s">
        <v>1070</v>
      </c>
      <c r="H44" s="46"/>
      <c r="I44" s="8" t="s">
        <v>1096</v>
      </c>
      <c r="J44" s="7" t="s">
        <v>1097</v>
      </c>
      <c r="K44" s="7" t="s">
        <v>1098</v>
      </c>
      <c r="L44" s="8" t="s">
        <v>193</v>
      </c>
      <c r="M44" s="11" t="s">
        <v>98</v>
      </c>
      <c r="N44" s="11">
        <v>0.35416666666666669</v>
      </c>
      <c r="O44" s="11">
        <v>0.45833333333333331</v>
      </c>
      <c r="P44" s="204" t="s">
        <v>975</v>
      </c>
      <c r="Q44" s="8">
        <v>2022</v>
      </c>
      <c r="R44" s="3"/>
      <c r="S44" s="3" t="str">
        <f>TEXT(Tabla2[[#This Row],[FECHA]],"MMMM")</f>
        <v>enero</v>
      </c>
      <c r="T44" s="3" t="e">
        <f>VLOOKUP(Tabla2[[#This Row],[FOLIO]],Noshow11[[FOLIO]:[STATUS]],5,0)</f>
        <v>#N/A</v>
      </c>
      <c r="U44" s="2"/>
      <c r="V44" s="27"/>
      <c r="W44" s="27"/>
      <c r="X44" s="27"/>
      <c r="Y44" s="28"/>
      <c r="Z44" s="27"/>
      <c r="AA44" s="14">
        <f>Tabla2[[#This Row],[FECHA]]-Tabla2[[#This Row],[FECHA AGENDO CITA]]</f>
        <v>44930</v>
      </c>
    </row>
    <row r="45" spans="1:27" s="15" customFormat="1" ht="34.15" hidden="1" customHeight="1">
      <c r="A45" s="6">
        <v>44930</v>
      </c>
      <c r="B45" s="9">
        <v>0.34375</v>
      </c>
      <c r="C45" s="9"/>
      <c r="D45" s="41">
        <v>0</v>
      </c>
      <c r="E45" s="8">
        <v>110620</v>
      </c>
      <c r="F45" s="8" t="s">
        <v>920</v>
      </c>
      <c r="G45" s="99" t="s">
        <v>962</v>
      </c>
      <c r="H45" s="46" t="s">
        <v>10</v>
      </c>
      <c r="I45" s="8" t="s">
        <v>1099</v>
      </c>
      <c r="J45" s="7" t="s">
        <v>1100</v>
      </c>
      <c r="K45" s="7" t="s">
        <v>1101</v>
      </c>
      <c r="L45" s="8" t="s">
        <v>97</v>
      </c>
      <c r="M45" s="11" t="s">
        <v>98</v>
      </c>
      <c r="N45" s="11">
        <v>0.35416666666666669</v>
      </c>
      <c r="O45" s="11">
        <v>0.5</v>
      </c>
      <c r="P45" s="204" t="s">
        <v>925</v>
      </c>
      <c r="Q45" s="8">
        <v>2018</v>
      </c>
      <c r="R45" s="3"/>
      <c r="S45" s="3" t="str">
        <f>TEXT(Tabla2[[#This Row],[FECHA]],"MMMM")</f>
        <v>enero</v>
      </c>
      <c r="T45" s="3" t="e">
        <f>VLOOKUP(Tabla2[[#This Row],[FOLIO]],Noshow11[[FOLIO]:[STATUS]],5,0)</f>
        <v>#N/A</v>
      </c>
      <c r="U45" s="2"/>
      <c r="V45" s="27"/>
      <c r="W45" s="27"/>
      <c r="X45" s="27"/>
      <c r="Y45" s="28"/>
      <c r="Z45" s="27"/>
      <c r="AA45" s="14">
        <f>Tabla2[[#This Row],[FECHA]]-Tabla2[[#This Row],[FECHA AGENDO CITA]]</f>
        <v>44930</v>
      </c>
    </row>
    <row r="46" spans="1:27" s="15" customFormat="1" ht="34.15" hidden="1" customHeight="1">
      <c r="A46" s="6">
        <v>44930</v>
      </c>
      <c r="B46" s="9">
        <v>0.34375</v>
      </c>
      <c r="C46" s="9"/>
      <c r="D46" s="41">
        <v>5140</v>
      </c>
      <c r="E46" s="8">
        <v>110625</v>
      </c>
      <c r="F46" s="8" t="s">
        <v>100</v>
      </c>
      <c r="G46" s="98" t="s">
        <v>1102</v>
      </c>
      <c r="H46" s="45" t="s">
        <v>5</v>
      </c>
      <c r="I46" s="8" t="s">
        <v>1103</v>
      </c>
      <c r="J46" s="7" t="s">
        <v>1104</v>
      </c>
      <c r="K46" s="7" t="s">
        <v>1105</v>
      </c>
      <c r="L46" s="8" t="s">
        <v>1106</v>
      </c>
      <c r="M46" s="11" t="s">
        <v>84</v>
      </c>
      <c r="N46" s="11">
        <v>0.35416666666666669</v>
      </c>
      <c r="O46" s="11">
        <v>0.45833333333333331</v>
      </c>
      <c r="P46" s="204" t="s">
        <v>954</v>
      </c>
      <c r="Q46" s="8">
        <v>2016</v>
      </c>
      <c r="R46" s="3"/>
      <c r="S46" s="3" t="str">
        <f>TEXT(Tabla2[[#This Row],[FECHA]],"MMMM")</f>
        <v>enero</v>
      </c>
      <c r="T46" s="3" t="e">
        <f>VLOOKUP(Tabla2[[#This Row],[FOLIO]],Noshow11[[FOLIO]:[STATUS]],5,0)</f>
        <v>#N/A</v>
      </c>
      <c r="U46" s="2" t="s">
        <v>12</v>
      </c>
      <c r="V46" s="27">
        <v>44930</v>
      </c>
      <c r="W46" s="27" t="s">
        <v>18</v>
      </c>
      <c r="X46" s="27" t="s">
        <v>19</v>
      </c>
      <c r="Y46" s="28" t="s">
        <v>1107</v>
      </c>
      <c r="Z46" s="27">
        <v>44929</v>
      </c>
      <c r="AA46" s="14">
        <f>Tabla2[[#This Row],[FECHA]]-Tabla2[[#This Row],[FECHA AGENDO CITA]]</f>
        <v>1</v>
      </c>
    </row>
    <row r="47" spans="1:27" s="15" customFormat="1" ht="34.15" hidden="1" customHeight="1">
      <c r="A47" s="6">
        <v>44930</v>
      </c>
      <c r="B47" s="9">
        <v>0.35416666666666669</v>
      </c>
      <c r="C47" s="9"/>
      <c r="D47" s="41">
        <v>1899</v>
      </c>
      <c r="E47" s="8">
        <v>110557</v>
      </c>
      <c r="F47" s="8" t="s">
        <v>920</v>
      </c>
      <c r="G47" s="97" t="s">
        <v>1108</v>
      </c>
      <c r="H47" s="46"/>
      <c r="I47" s="8" t="s">
        <v>1109</v>
      </c>
      <c r="J47" s="7" t="s">
        <v>143</v>
      </c>
      <c r="K47" s="7" t="s">
        <v>1110</v>
      </c>
      <c r="L47" s="8" t="s">
        <v>188</v>
      </c>
      <c r="M47" s="11" t="s">
        <v>93</v>
      </c>
      <c r="N47" s="11">
        <v>0.36458333333333331</v>
      </c>
      <c r="O47" s="11">
        <v>0.5</v>
      </c>
      <c r="P47" s="204" t="s">
        <v>949</v>
      </c>
      <c r="Q47" s="8">
        <v>2022</v>
      </c>
      <c r="R47" s="3"/>
      <c r="S47" s="3" t="str">
        <f>TEXT(Tabla2[[#This Row],[FECHA]],"MMMM")</f>
        <v>enero</v>
      </c>
      <c r="T47" s="3" t="e">
        <f>VLOOKUP(Tabla2[[#This Row],[FOLIO]],Noshow11[[FOLIO]:[STATUS]],5,0)</f>
        <v>#N/A</v>
      </c>
      <c r="U47" s="2"/>
      <c r="V47" s="27"/>
      <c r="W47" s="27"/>
      <c r="X47" s="27"/>
      <c r="Y47" s="28"/>
      <c r="Z47" s="27"/>
      <c r="AA47" s="14">
        <f>Tabla2[[#This Row],[FECHA]]-Tabla2[[#This Row],[FECHA AGENDO CITA]]</f>
        <v>44930</v>
      </c>
    </row>
    <row r="48" spans="1:27" s="15" customFormat="1" ht="34.15" hidden="1" customHeight="1">
      <c r="A48" s="6">
        <v>44930</v>
      </c>
      <c r="B48" s="9">
        <v>0.35416666666666669</v>
      </c>
      <c r="C48" s="9"/>
      <c r="D48" s="41">
        <v>1899</v>
      </c>
      <c r="E48" s="8">
        <v>110648</v>
      </c>
      <c r="F48" s="8" t="s">
        <v>1111</v>
      </c>
      <c r="G48" s="97" t="s">
        <v>984</v>
      </c>
      <c r="H48" s="46"/>
      <c r="I48" s="8" t="s">
        <v>1112</v>
      </c>
      <c r="J48" s="7" t="s">
        <v>1113</v>
      </c>
      <c r="K48" s="7" t="s">
        <v>1114</v>
      </c>
      <c r="L48" s="8" t="s">
        <v>193</v>
      </c>
      <c r="M48" s="11" t="s">
        <v>98</v>
      </c>
      <c r="N48" s="11">
        <v>0.375</v>
      </c>
      <c r="O48" s="11">
        <v>0.5</v>
      </c>
      <c r="P48" s="204" t="s">
        <v>943</v>
      </c>
      <c r="Q48" s="8">
        <v>2017</v>
      </c>
      <c r="R48" s="3"/>
      <c r="S48" s="3" t="str">
        <f>TEXT(Tabla2[[#This Row],[FECHA]],"MMMM")</f>
        <v>enero</v>
      </c>
      <c r="T48" s="3" t="e">
        <f>VLOOKUP(Tabla2[[#This Row],[FOLIO]],Noshow11[[FOLIO]:[STATUS]],5,0)</f>
        <v>#N/A</v>
      </c>
      <c r="U48" s="2"/>
      <c r="V48" s="27"/>
      <c r="W48" s="27"/>
      <c r="X48" s="27"/>
      <c r="Y48" s="28"/>
      <c r="Z48" s="27"/>
      <c r="AA48" s="14">
        <f>Tabla2[[#This Row],[FECHA]]-Tabla2[[#This Row],[FECHA AGENDO CITA]]</f>
        <v>44930</v>
      </c>
    </row>
    <row r="49" spans="1:27" s="15" customFormat="1" ht="34.15" hidden="1" customHeight="1">
      <c r="A49" s="6">
        <v>44930</v>
      </c>
      <c r="B49" s="9">
        <v>0.375</v>
      </c>
      <c r="C49" s="9"/>
      <c r="D49" s="41">
        <v>1899</v>
      </c>
      <c r="E49" s="8">
        <v>110628</v>
      </c>
      <c r="F49" s="8" t="s">
        <v>944</v>
      </c>
      <c r="G49" s="98" t="s">
        <v>1108</v>
      </c>
      <c r="H49" s="45" t="s">
        <v>5</v>
      </c>
      <c r="I49" s="8" t="s">
        <v>1115</v>
      </c>
      <c r="J49" s="7" t="s">
        <v>143</v>
      </c>
      <c r="K49" s="7" t="s">
        <v>1116</v>
      </c>
      <c r="L49" s="8" t="s">
        <v>145</v>
      </c>
      <c r="M49" s="11" t="s">
        <v>93</v>
      </c>
      <c r="N49" s="11">
        <v>0.38541666666666669</v>
      </c>
      <c r="O49" s="11">
        <v>0.48958333333333331</v>
      </c>
      <c r="P49" s="204" t="s">
        <v>954</v>
      </c>
      <c r="Q49" s="8">
        <v>2022</v>
      </c>
      <c r="R49" s="3"/>
      <c r="S49" s="3" t="str">
        <f>TEXT(Tabla2[[#This Row],[FECHA]],"MMMM")</f>
        <v>enero</v>
      </c>
      <c r="T49" s="3" t="e">
        <f>VLOOKUP(Tabla2[[#This Row],[FOLIO]],Noshow11[[FOLIO]:[STATUS]],5,0)</f>
        <v>#N/A</v>
      </c>
      <c r="U49" s="2"/>
      <c r="V49" s="27"/>
      <c r="W49" s="27"/>
      <c r="X49" s="27"/>
      <c r="Y49" s="28"/>
      <c r="Z49" s="27"/>
      <c r="AA49" s="14">
        <f>Tabla2[[#This Row],[FECHA]]-Tabla2[[#This Row],[FECHA AGENDO CITA]]</f>
        <v>44930</v>
      </c>
    </row>
    <row r="50" spans="1:27" s="15" customFormat="1" ht="34.15" hidden="1" customHeight="1">
      <c r="A50" s="6">
        <v>44930</v>
      </c>
      <c r="B50" s="9">
        <v>0.375</v>
      </c>
      <c r="C50" s="9"/>
      <c r="D50" s="41">
        <v>5330</v>
      </c>
      <c r="E50" s="8">
        <v>110633</v>
      </c>
      <c r="F50" s="8" t="s">
        <v>100</v>
      </c>
      <c r="G50" s="97" t="s">
        <v>988</v>
      </c>
      <c r="H50" s="46"/>
      <c r="I50" s="8" t="s">
        <v>1117</v>
      </c>
      <c r="J50" s="7" t="s">
        <v>1118</v>
      </c>
      <c r="K50" s="7" t="s">
        <v>1119</v>
      </c>
      <c r="L50" s="8" t="s">
        <v>188</v>
      </c>
      <c r="M50" s="11" t="s">
        <v>84</v>
      </c>
      <c r="N50" s="11">
        <v>0.39583333333333331</v>
      </c>
      <c r="O50" s="11">
        <v>0.58333333333333337</v>
      </c>
      <c r="P50" s="204" t="s">
        <v>949</v>
      </c>
      <c r="Q50" s="8">
        <v>2021</v>
      </c>
      <c r="R50" s="3"/>
      <c r="S50" s="3" t="str">
        <f>TEXT(Tabla2[[#This Row],[FECHA]],"MMMM")</f>
        <v>enero</v>
      </c>
      <c r="T50" s="3" t="e">
        <f>VLOOKUP(Tabla2[[#This Row],[FOLIO]],Noshow11[[FOLIO]:[STATUS]],5,0)</f>
        <v>#N/A</v>
      </c>
      <c r="U50" s="2"/>
      <c r="V50" s="27"/>
      <c r="W50" s="27"/>
      <c r="X50" s="27"/>
      <c r="Y50" s="28"/>
      <c r="Z50" s="27"/>
      <c r="AA50" s="14">
        <f>Tabla2[[#This Row],[FECHA]]-Tabla2[[#This Row],[FECHA AGENDO CITA]]</f>
        <v>44930</v>
      </c>
    </row>
    <row r="51" spans="1:27" s="15" customFormat="1" ht="34.15" hidden="1" customHeight="1">
      <c r="A51" s="6">
        <v>44930</v>
      </c>
      <c r="B51" s="9">
        <v>0.39583333333333331</v>
      </c>
      <c r="C51" s="9"/>
      <c r="D51" s="41">
        <v>3260</v>
      </c>
      <c r="E51" s="8">
        <v>110609</v>
      </c>
      <c r="F51" s="8" t="s">
        <v>944</v>
      </c>
      <c r="G51" s="98" t="s">
        <v>1070</v>
      </c>
      <c r="H51" s="45" t="s">
        <v>5</v>
      </c>
      <c r="I51" s="8" t="s">
        <v>1120</v>
      </c>
      <c r="J51" s="7" t="s">
        <v>1121</v>
      </c>
      <c r="K51" s="7" t="s">
        <v>1122</v>
      </c>
      <c r="L51" s="8" t="s">
        <v>193</v>
      </c>
      <c r="M51" s="11" t="s">
        <v>84</v>
      </c>
      <c r="N51" s="11">
        <v>0.40625</v>
      </c>
      <c r="O51" s="11">
        <v>0.5</v>
      </c>
      <c r="P51" s="204" t="s">
        <v>954</v>
      </c>
      <c r="Q51" s="8">
        <v>2022</v>
      </c>
      <c r="R51" s="3"/>
      <c r="S51" s="3" t="str">
        <f>TEXT(Tabla2[[#This Row],[FECHA]],"MMMM")</f>
        <v>enero</v>
      </c>
      <c r="T51" s="3" t="e">
        <f>VLOOKUP(Tabla2[[#This Row],[FOLIO]],Noshow11[[FOLIO]:[STATUS]],5,0)</f>
        <v>#N/A</v>
      </c>
      <c r="U51" s="2" t="s">
        <v>28</v>
      </c>
      <c r="V51" s="27">
        <v>44928</v>
      </c>
      <c r="W51" s="27" t="s">
        <v>13</v>
      </c>
      <c r="X51" s="27" t="s">
        <v>9</v>
      </c>
      <c r="Y51" s="28" t="s">
        <v>1123</v>
      </c>
      <c r="Z51" s="27">
        <v>44929</v>
      </c>
      <c r="AA51" s="14">
        <f>Tabla2[[#This Row],[FECHA]]-Tabla2[[#This Row],[FECHA AGENDO CITA]]</f>
        <v>1</v>
      </c>
    </row>
    <row r="52" spans="1:27" s="15" customFormat="1" ht="34.15" hidden="1" customHeight="1">
      <c r="A52" s="6">
        <v>44930</v>
      </c>
      <c r="B52" s="9">
        <v>0.39583333333333331</v>
      </c>
      <c r="C52" s="9"/>
      <c r="D52" s="41">
        <v>5330</v>
      </c>
      <c r="E52" s="8">
        <v>110634</v>
      </c>
      <c r="F52" s="8" t="s">
        <v>1111</v>
      </c>
      <c r="G52" s="97" t="s">
        <v>1124</v>
      </c>
      <c r="H52" s="46"/>
      <c r="I52" s="8" t="s">
        <v>1125</v>
      </c>
      <c r="J52" s="7" t="s">
        <v>1126</v>
      </c>
      <c r="K52" s="7" t="s">
        <v>1127</v>
      </c>
      <c r="L52" s="8" t="s">
        <v>83</v>
      </c>
      <c r="M52" s="11" t="s">
        <v>98</v>
      </c>
      <c r="N52" s="11">
        <v>0.4375</v>
      </c>
      <c r="O52" s="11">
        <v>0.58333333333333337</v>
      </c>
      <c r="P52" s="204" t="s">
        <v>925</v>
      </c>
      <c r="Q52" s="8">
        <v>2017</v>
      </c>
      <c r="R52" s="3"/>
      <c r="S52" s="3" t="str">
        <f>TEXT(Tabla2[[#This Row],[FECHA]],"MMMM")</f>
        <v>enero</v>
      </c>
      <c r="T52" s="3" t="e">
        <f>VLOOKUP(Tabla2[[#This Row],[FOLIO]],Noshow11[[FOLIO]:[STATUS]],5,0)</f>
        <v>#N/A</v>
      </c>
      <c r="U52" s="2"/>
      <c r="V52" s="27"/>
      <c r="W52" s="27"/>
      <c r="X52" s="27"/>
      <c r="Y52" s="28"/>
      <c r="Z52" s="27"/>
      <c r="AA52" s="14">
        <f>Tabla2[[#This Row],[FECHA]]-Tabla2[[#This Row],[FECHA AGENDO CITA]]</f>
        <v>44930</v>
      </c>
    </row>
    <row r="53" spans="1:27" s="15" customFormat="1" ht="34.15" hidden="1" customHeight="1">
      <c r="A53" s="6">
        <v>44930</v>
      </c>
      <c r="B53" s="9">
        <v>0.39583333333333331</v>
      </c>
      <c r="C53" s="9"/>
      <c r="D53" s="41">
        <v>800</v>
      </c>
      <c r="E53" s="8">
        <v>110641</v>
      </c>
      <c r="F53" s="8" t="s">
        <v>920</v>
      </c>
      <c r="G53" s="97" t="s">
        <v>27</v>
      </c>
      <c r="H53" s="46"/>
      <c r="I53" s="8">
        <v>40026498</v>
      </c>
      <c r="J53" s="7" t="s">
        <v>1128</v>
      </c>
      <c r="K53" s="7" t="s">
        <v>1129</v>
      </c>
      <c r="L53" s="8" t="s">
        <v>145</v>
      </c>
      <c r="M53" s="11" t="s">
        <v>93</v>
      </c>
      <c r="N53" s="11">
        <v>0.41666666666666669</v>
      </c>
      <c r="O53" s="11">
        <v>0.58333333333333337</v>
      </c>
      <c r="P53" s="204" t="s">
        <v>1130</v>
      </c>
      <c r="Q53" s="8">
        <v>2004</v>
      </c>
      <c r="R53" s="3"/>
      <c r="S53" s="3" t="str">
        <f>TEXT(Tabla2[[#This Row],[FECHA]],"MMMM")</f>
        <v>enero</v>
      </c>
      <c r="T53" s="3" t="e">
        <f>VLOOKUP(Tabla2[[#This Row],[FOLIO]],Noshow11[[FOLIO]:[STATUS]],5,0)</f>
        <v>#N/A</v>
      </c>
      <c r="U53" s="2"/>
      <c r="V53" s="27"/>
      <c r="W53" s="27"/>
      <c r="X53" s="27"/>
      <c r="Y53" s="28"/>
      <c r="Z53" s="27"/>
      <c r="AA53" s="14">
        <f>Tabla2[[#This Row],[FECHA]]-Tabla2[[#This Row],[FECHA AGENDO CITA]]</f>
        <v>44930</v>
      </c>
    </row>
    <row r="54" spans="1:27" s="15" customFormat="1" ht="34.15" hidden="1" customHeight="1">
      <c r="A54" s="6">
        <v>44930</v>
      </c>
      <c r="B54" s="9">
        <v>0.40625</v>
      </c>
      <c r="C54" s="9"/>
      <c r="D54" s="41">
        <v>0</v>
      </c>
      <c r="E54" s="8">
        <v>110642</v>
      </c>
      <c r="F54" s="8" t="s">
        <v>920</v>
      </c>
      <c r="G54" s="99" t="s">
        <v>1131</v>
      </c>
      <c r="H54" s="46" t="s">
        <v>10</v>
      </c>
      <c r="I54" s="8">
        <v>40026498</v>
      </c>
      <c r="J54" s="7" t="s">
        <v>1128</v>
      </c>
      <c r="K54" s="7" t="s">
        <v>1129</v>
      </c>
      <c r="L54" s="8" t="s">
        <v>145</v>
      </c>
      <c r="M54" s="11" t="s">
        <v>93</v>
      </c>
      <c r="N54" s="11">
        <v>0.51041666666666663</v>
      </c>
      <c r="O54" s="11">
        <v>0.625</v>
      </c>
      <c r="P54" s="204" t="s">
        <v>975</v>
      </c>
      <c r="Q54" s="8">
        <v>2004</v>
      </c>
      <c r="R54" s="3"/>
      <c r="S54" s="3" t="str">
        <f>TEXT(Tabla2[[#This Row],[FECHA]],"MMMM")</f>
        <v>enero</v>
      </c>
      <c r="T54" s="3" t="e">
        <f>VLOOKUP(Tabla2[[#This Row],[FOLIO]],Noshow11[[FOLIO]:[STATUS]],5,0)</f>
        <v>#N/A</v>
      </c>
      <c r="U54" s="2"/>
      <c r="V54" s="27"/>
      <c r="W54" s="27"/>
      <c r="X54" s="27"/>
      <c r="Y54" s="28"/>
      <c r="Z54" s="27"/>
      <c r="AA54" s="14">
        <f>Tabla2[[#This Row],[FECHA]]-Tabla2[[#This Row],[FECHA AGENDO CITA]]</f>
        <v>44930</v>
      </c>
    </row>
    <row r="55" spans="1:27" s="15" customFormat="1" ht="34.15" hidden="1" customHeight="1">
      <c r="A55" s="6">
        <v>44930</v>
      </c>
      <c r="B55" s="9">
        <v>0.41666666666666669</v>
      </c>
      <c r="C55" s="9"/>
      <c r="D55" s="41">
        <v>1899</v>
      </c>
      <c r="E55" s="8">
        <v>110494</v>
      </c>
      <c r="F55" s="8" t="s">
        <v>100</v>
      </c>
      <c r="G55" s="98" t="s">
        <v>939</v>
      </c>
      <c r="H55" s="45" t="s">
        <v>5</v>
      </c>
      <c r="I55" s="8" t="s">
        <v>1132</v>
      </c>
      <c r="J55" s="7" t="s">
        <v>1133</v>
      </c>
      <c r="K55" s="7" t="s">
        <v>1134</v>
      </c>
      <c r="L55" s="8" t="s">
        <v>145</v>
      </c>
      <c r="M55" s="11" t="s">
        <v>93</v>
      </c>
      <c r="N55" s="11">
        <v>0.42708333333333331</v>
      </c>
      <c r="O55" s="11">
        <v>0.58333333333333337</v>
      </c>
      <c r="P55" s="204" t="s">
        <v>954</v>
      </c>
      <c r="Q55" s="8">
        <v>2018</v>
      </c>
      <c r="R55" s="3"/>
      <c r="S55" s="3" t="str">
        <f>TEXT(Tabla2[[#This Row],[FECHA]],"MMMM")</f>
        <v>enero</v>
      </c>
      <c r="T55" s="3" t="e">
        <f>VLOOKUP(Tabla2[[#This Row],[FOLIO]],Noshow11[[FOLIO]:[STATUS]],5,0)</f>
        <v>#N/A</v>
      </c>
      <c r="U55" s="2"/>
      <c r="V55" s="27"/>
      <c r="W55" s="27"/>
      <c r="X55" s="27"/>
      <c r="Y55" s="28"/>
      <c r="Z55" s="27"/>
      <c r="AA55" s="14">
        <f>Tabla2[[#This Row],[FECHA]]-Tabla2[[#This Row],[FECHA AGENDO CITA]]</f>
        <v>44930</v>
      </c>
    </row>
    <row r="56" spans="1:27" s="15" customFormat="1" ht="34.15" hidden="1" customHeight="1">
      <c r="A56" s="6">
        <v>44930</v>
      </c>
      <c r="B56" s="9">
        <v>0.41666666666666669</v>
      </c>
      <c r="C56" s="9"/>
      <c r="D56" s="41">
        <v>754</v>
      </c>
      <c r="E56" s="8">
        <v>110579</v>
      </c>
      <c r="F56" s="8" t="s">
        <v>100</v>
      </c>
      <c r="G56" s="97" t="s">
        <v>1135</v>
      </c>
      <c r="H56" s="46"/>
      <c r="I56" s="8" t="s">
        <v>1136</v>
      </c>
      <c r="J56" s="7" t="s">
        <v>1137</v>
      </c>
      <c r="K56" s="7" t="s">
        <v>1138</v>
      </c>
      <c r="L56" s="8" t="s">
        <v>250</v>
      </c>
      <c r="M56" s="11" t="s">
        <v>84</v>
      </c>
      <c r="N56" s="11">
        <v>0.4375</v>
      </c>
      <c r="O56" s="11" t="s">
        <v>929</v>
      </c>
      <c r="P56" s="204" t="s">
        <v>975</v>
      </c>
      <c r="Q56" s="8">
        <v>2020</v>
      </c>
      <c r="R56" s="3"/>
      <c r="S56" s="3" t="str">
        <f>TEXT(Tabla2[[#This Row],[FECHA]],"MMMM")</f>
        <v>enero</v>
      </c>
      <c r="T56" s="3" t="e">
        <f>VLOOKUP(Tabla2[[#This Row],[FOLIO]],Noshow11[[FOLIO]:[STATUS]],5,0)</f>
        <v>#N/A</v>
      </c>
      <c r="U56" s="2" t="s">
        <v>12</v>
      </c>
      <c r="V56" s="27">
        <v>44929</v>
      </c>
      <c r="W56" s="27" t="s">
        <v>8</v>
      </c>
      <c r="X56" s="27" t="s">
        <v>9</v>
      </c>
      <c r="Y56" s="28" t="s">
        <v>1139</v>
      </c>
      <c r="Z56" s="27">
        <v>44928</v>
      </c>
      <c r="AA56" s="14">
        <f>Tabla2[[#This Row],[FECHA]]-Tabla2[[#This Row],[FECHA AGENDO CITA]]</f>
        <v>2</v>
      </c>
    </row>
    <row r="57" spans="1:27" s="15" customFormat="1" ht="34.15" hidden="1" customHeight="1">
      <c r="A57" s="6">
        <v>44930</v>
      </c>
      <c r="B57" s="9">
        <v>0.41666666666666669</v>
      </c>
      <c r="C57" s="9"/>
      <c r="D57" s="41">
        <f>1899+800</f>
        <v>2699</v>
      </c>
      <c r="E57" s="8">
        <v>110581</v>
      </c>
      <c r="F57" s="8" t="s">
        <v>944</v>
      </c>
      <c r="G57" s="98" t="s">
        <v>966</v>
      </c>
      <c r="H57" s="45" t="s">
        <v>5</v>
      </c>
      <c r="I57" s="8" t="s">
        <v>1140</v>
      </c>
      <c r="J57" s="7" t="s">
        <v>1141</v>
      </c>
      <c r="K57" s="7" t="s">
        <v>1142</v>
      </c>
      <c r="L57" s="8" t="s">
        <v>357</v>
      </c>
      <c r="M57" s="11" t="s">
        <v>98</v>
      </c>
      <c r="N57" s="11">
        <v>0.44791666666666669</v>
      </c>
      <c r="O57" s="11">
        <v>0.58333333333333337</v>
      </c>
      <c r="P57" s="204" t="s">
        <v>980</v>
      </c>
      <c r="Q57" s="8">
        <v>2021</v>
      </c>
      <c r="R57" s="3"/>
      <c r="S57" s="3" t="str">
        <f>TEXT(Tabla2[[#This Row],[FECHA]],"MMMM")</f>
        <v>enero</v>
      </c>
      <c r="T57" s="3" t="e">
        <f>VLOOKUP(Tabla2[[#This Row],[FOLIO]],Noshow11[[FOLIO]:[STATUS]],5,0)</f>
        <v>#N/A</v>
      </c>
      <c r="U57" s="2"/>
      <c r="V57" s="27"/>
      <c r="W57" s="27"/>
      <c r="X57" s="27"/>
      <c r="Y57" s="28"/>
      <c r="Z57" s="27"/>
      <c r="AA57" s="14">
        <f>Tabla2[[#This Row],[FECHA]]-Tabla2[[#This Row],[FECHA AGENDO CITA]]</f>
        <v>44930</v>
      </c>
    </row>
    <row r="58" spans="1:27" s="15" customFormat="1" ht="34.15" hidden="1" customHeight="1">
      <c r="A58" s="6">
        <v>44930</v>
      </c>
      <c r="B58" s="9">
        <v>0.4375</v>
      </c>
      <c r="C58" s="9"/>
      <c r="D58" s="41">
        <v>6598</v>
      </c>
      <c r="E58" s="8">
        <v>110618</v>
      </c>
      <c r="F58" s="8" t="s">
        <v>920</v>
      </c>
      <c r="G58" s="98" t="s">
        <v>1102</v>
      </c>
      <c r="H58" s="45" t="s">
        <v>5</v>
      </c>
      <c r="I58" s="8" t="s">
        <v>1143</v>
      </c>
      <c r="J58" s="7" t="s">
        <v>143</v>
      </c>
      <c r="K58" s="7" t="s">
        <v>1144</v>
      </c>
      <c r="L58" s="8" t="s">
        <v>230</v>
      </c>
      <c r="M58" s="11" t="s">
        <v>93</v>
      </c>
      <c r="N58" s="11">
        <v>0.45833333333333331</v>
      </c>
      <c r="O58" s="11">
        <v>0.70833333333333337</v>
      </c>
      <c r="P58" s="204" t="s">
        <v>1145</v>
      </c>
      <c r="Q58" s="8">
        <v>2015</v>
      </c>
      <c r="R58" s="3"/>
      <c r="S58" s="3" t="str">
        <f>TEXT(Tabla2[[#This Row],[FECHA]],"MMMM")</f>
        <v>enero</v>
      </c>
      <c r="T58" s="3" t="e">
        <f>VLOOKUP(Tabla2[[#This Row],[FOLIO]],Noshow11[[FOLIO]:[STATUS]],5,0)</f>
        <v>#N/A</v>
      </c>
      <c r="U58" s="2"/>
      <c r="V58" s="27"/>
      <c r="W58" s="27"/>
      <c r="X58" s="27"/>
      <c r="Y58" s="28"/>
      <c r="Z58" s="27"/>
      <c r="AA58" s="14">
        <f>Tabla2[[#This Row],[FECHA]]-Tabla2[[#This Row],[FECHA AGENDO CITA]]</f>
        <v>44930</v>
      </c>
    </row>
    <row r="59" spans="1:27" s="15" customFormat="1" ht="34.15" hidden="1" customHeight="1">
      <c r="A59" s="6">
        <v>44930</v>
      </c>
      <c r="B59" s="9">
        <v>0.4375</v>
      </c>
      <c r="C59" s="9"/>
      <c r="D59" s="41">
        <v>1856.27</v>
      </c>
      <c r="E59" s="8">
        <v>110643</v>
      </c>
      <c r="F59" s="8" t="s">
        <v>920</v>
      </c>
      <c r="G59" s="97" t="s">
        <v>950</v>
      </c>
      <c r="H59" s="46"/>
      <c r="I59" s="8" t="s">
        <v>1146</v>
      </c>
      <c r="J59" s="7" t="s">
        <v>1147</v>
      </c>
      <c r="K59" s="7" t="s">
        <v>1148</v>
      </c>
      <c r="L59" s="8" t="s">
        <v>193</v>
      </c>
      <c r="M59" s="11" t="s">
        <v>84</v>
      </c>
      <c r="N59" s="11">
        <v>0.44791666666666669</v>
      </c>
      <c r="O59" s="11">
        <v>0.58333333333333337</v>
      </c>
      <c r="P59" s="204" t="s">
        <v>943</v>
      </c>
      <c r="Q59" s="8">
        <v>2020</v>
      </c>
      <c r="R59" s="3"/>
      <c r="S59" s="3" t="str">
        <f>TEXT(Tabla2[[#This Row],[FECHA]],"MMMM")</f>
        <v>enero</v>
      </c>
      <c r="T59" s="3" t="e">
        <f>VLOOKUP(Tabla2[[#This Row],[FOLIO]],Noshow11[[FOLIO]:[STATUS]],5,0)</f>
        <v>#N/A</v>
      </c>
      <c r="U59" s="2" t="s">
        <v>32</v>
      </c>
      <c r="V59" s="27">
        <v>44946</v>
      </c>
      <c r="W59" s="27" t="s">
        <v>931</v>
      </c>
      <c r="X59" s="27" t="s">
        <v>932</v>
      </c>
      <c r="Y59" s="28" t="s">
        <v>1149</v>
      </c>
      <c r="Z59" s="27">
        <v>44929</v>
      </c>
      <c r="AA59" s="14">
        <f>Tabla2[[#This Row],[FECHA]]-Tabla2[[#This Row],[FECHA AGENDO CITA]]</f>
        <v>1</v>
      </c>
    </row>
    <row r="60" spans="1:27" s="15" customFormat="1" ht="12.95" hidden="1">
      <c r="A60" s="6">
        <v>44930</v>
      </c>
      <c r="B60" s="9">
        <v>0.5</v>
      </c>
      <c r="C60" s="9"/>
      <c r="D60" s="41">
        <v>3260</v>
      </c>
      <c r="E60" s="8">
        <v>110622</v>
      </c>
      <c r="F60" s="8" t="s">
        <v>100</v>
      </c>
      <c r="G60" s="97" t="s">
        <v>1150</v>
      </c>
      <c r="H60" s="46"/>
      <c r="I60" s="8" t="s">
        <v>1151</v>
      </c>
      <c r="J60" s="7" t="s">
        <v>1152</v>
      </c>
      <c r="K60" s="7" t="s">
        <v>1153</v>
      </c>
      <c r="L60" s="8" t="s">
        <v>152</v>
      </c>
      <c r="M60" s="11" t="s">
        <v>84</v>
      </c>
      <c r="N60" s="11">
        <v>0.5</v>
      </c>
      <c r="O60" s="11">
        <v>0.66666666666666663</v>
      </c>
      <c r="P60" s="204" t="s">
        <v>925</v>
      </c>
      <c r="Q60" s="8">
        <v>2020</v>
      </c>
      <c r="R60" s="3"/>
      <c r="S60" s="3" t="str">
        <f>TEXT(Tabla2[[#This Row],[FECHA]],"MMMM")</f>
        <v>enero</v>
      </c>
      <c r="T60" s="3" t="e">
        <f>VLOOKUP(Tabla2[[#This Row],[FOLIO]],Noshow11[[FOLIO]:[STATUS]],5,0)</f>
        <v>#N/A</v>
      </c>
      <c r="U60" s="2"/>
      <c r="V60" s="27"/>
      <c r="W60" s="27"/>
      <c r="X60" s="27"/>
      <c r="Y60" s="28"/>
      <c r="Z60" s="27"/>
      <c r="AA60" s="14">
        <f>Tabla2[[#This Row],[FECHA]]-Tabla2[[#This Row],[FECHA AGENDO CITA]]</f>
        <v>44930</v>
      </c>
    </row>
    <row r="61" spans="1:27" s="15" customFormat="1" ht="34.15" hidden="1" customHeight="1">
      <c r="A61" s="6">
        <v>44930</v>
      </c>
      <c r="B61" s="9">
        <v>0.52083333333333337</v>
      </c>
      <c r="C61" s="9"/>
      <c r="D61" s="41">
        <v>5330</v>
      </c>
      <c r="E61" s="8">
        <v>110640</v>
      </c>
      <c r="F61" s="8" t="s">
        <v>100</v>
      </c>
      <c r="G61" s="98" t="s">
        <v>988</v>
      </c>
      <c r="H61" s="45" t="s">
        <v>5</v>
      </c>
      <c r="I61" s="8" t="s">
        <v>1154</v>
      </c>
      <c r="J61" s="7" t="s">
        <v>1155</v>
      </c>
      <c r="K61" s="7" t="s">
        <v>1156</v>
      </c>
      <c r="L61" s="8" t="s">
        <v>482</v>
      </c>
      <c r="M61" s="11" t="s">
        <v>98</v>
      </c>
      <c r="N61" s="11">
        <v>0.53125</v>
      </c>
      <c r="O61" s="11">
        <v>0.66666666666666663</v>
      </c>
      <c r="P61" s="204" t="s">
        <v>998</v>
      </c>
      <c r="Q61" s="8">
        <v>2018</v>
      </c>
      <c r="R61" s="3"/>
      <c r="S61" s="3" t="str">
        <f>TEXT(Tabla2[[#This Row],[FECHA]],"MMMM")</f>
        <v>enero</v>
      </c>
      <c r="T61" s="3" t="e">
        <f>VLOOKUP(Tabla2[[#This Row],[FOLIO]],Noshow11[[FOLIO]:[STATUS]],5,0)</f>
        <v>#N/A</v>
      </c>
      <c r="U61" s="2" t="s">
        <v>32</v>
      </c>
      <c r="V61" s="27">
        <v>44930</v>
      </c>
      <c r="W61" s="27" t="s">
        <v>18</v>
      </c>
      <c r="X61" s="27" t="s">
        <v>9</v>
      </c>
      <c r="Y61" s="28" t="s">
        <v>1157</v>
      </c>
      <c r="Z61" s="27">
        <v>44929</v>
      </c>
      <c r="AA61" s="14">
        <f>Tabla2[[#This Row],[FECHA]]-Tabla2[[#This Row],[FECHA AGENDO CITA]]</f>
        <v>1</v>
      </c>
    </row>
    <row r="62" spans="1:27" s="15" customFormat="1" ht="34.15" hidden="1" customHeight="1">
      <c r="A62" s="6">
        <v>44930</v>
      </c>
      <c r="B62" s="9">
        <v>0.54166666666666663</v>
      </c>
      <c r="C62" s="9"/>
      <c r="D62" s="41">
        <f>1899+800</f>
        <v>2699</v>
      </c>
      <c r="E62" s="8">
        <v>110621</v>
      </c>
      <c r="F62" s="8" t="s">
        <v>100</v>
      </c>
      <c r="G62" s="97" t="s">
        <v>1158</v>
      </c>
      <c r="H62" s="46"/>
      <c r="I62" s="8" t="s">
        <v>1159</v>
      </c>
      <c r="J62" s="7" t="s">
        <v>143</v>
      </c>
      <c r="K62" s="7" t="s">
        <v>1160</v>
      </c>
      <c r="L62" s="8" t="s">
        <v>230</v>
      </c>
      <c r="M62" s="11" t="s">
        <v>98</v>
      </c>
      <c r="N62" s="11">
        <v>0.55208333333333337</v>
      </c>
      <c r="O62" s="11">
        <v>0.76388888888888884</v>
      </c>
      <c r="P62" s="204" t="s">
        <v>1014</v>
      </c>
      <c r="Q62" s="8">
        <v>2015</v>
      </c>
      <c r="R62" s="3"/>
      <c r="S62" s="3" t="str">
        <f>TEXT(Tabla2[[#This Row],[FECHA]],"MMMM")</f>
        <v>enero</v>
      </c>
      <c r="T62" s="3" t="e">
        <f>VLOOKUP(Tabla2[[#This Row],[FOLIO]],Noshow11[[FOLIO]:[STATUS]],5,0)</f>
        <v>#N/A</v>
      </c>
      <c r="U62" s="2"/>
      <c r="V62" s="27"/>
      <c r="W62" s="27"/>
      <c r="X62" s="27"/>
      <c r="Y62" s="28"/>
      <c r="Z62" s="27"/>
      <c r="AA62" s="14">
        <f>Tabla2[[#This Row],[FECHA]]-Tabla2[[#This Row],[FECHA AGENDO CITA]]</f>
        <v>44930</v>
      </c>
    </row>
    <row r="63" spans="1:27" s="15" customFormat="1" ht="34.15" hidden="1" customHeight="1">
      <c r="A63" s="6">
        <v>44930</v>
      </c>
      <c r="B63" s="9">
        <v>0.54166666666666663</v>
      </c>
      <c r="C63" s="9"/>
      <c r="D63" s="41">
        <v>3260</v>
      </c>
      <c r="E63" s="8">
        <v>110637</v>
      </c>
      <c r="F63" s="8" t="s">
        <v>944</v>
      </c>
      <c r="G63" s="98" t="s">
        <v>1161</v>
      </c>
      <c r="H63" s="45" t="s">
        <v>5</v>
      </c>
      <c r="I63" s="8" t="s">
        <v>1162</v>
      </c>
      <c r="J63" s="7" t="s">
        <v>1163</v>
      </c>
      <c r="K63" s="7" t="s">
        <v>1164</v>
      </c>
      <c r="L63" s="8" t="s">
        <v>152</v>
      </c>
      <c r="M63" s="11" t="s">
        <v>93</v>
      </c>
      <c r="N63" s="11">
        <v>0.55208333333333337</v>
      </c>
      <c r="O63" s="11">
        <v>0.70833333333333337</v>
      </c>
      <c r="P63" s="204" t="s">
        <v>998</v>
      </c>
      <c r="Q63" s="8">
        <v>2017</v>
      </c>
      <c r="R63" s="3"/>
      <c r="S63" s="3" t="str">
        <f>TEXT(Tabla2[[#This Row],[FECHA]],"MMMM")</f>
        <v>enero</v>
      </c>
      <c r="T63" s="3" t="e">
        <f>VLOOKUP(Tabla2[[#This Row],[FOLIO]],Noshow11[[FOLIO]:[STATUS]],5,0)</f>
        <v>#N/A</v>
      </c>
      <c r="U63" s="2"/>
      <c r="V63" s="27"/>
      <c r="W63" s="27"/>
      <c r="X63" s="27"/>
      <c r="Y63" s="28"/>
      <c r="Z63" s="27"/>
      <c r="AA63" s="14">
        <f>Tabla2[[#This Row],[FECHA]]-Tabla2[[#This Row],[FECHA AGENDO CITA]]</f>
        <v>44930</v>
      </c>
    </row>
    <row r="64" spans="1:27" s="15" customFormat="1" ht="34.15" hidden="1" customHeight="1">
      <c r="A64" s="6">
        <v>44930</v>
      </c>
      <c r="B64" s="9">
        <v>0.60416666666666663</v>
      </c>
      <c r="C64" s="9"/>
      <c r="D64" s="41">
        <v>1899</v>
      </c>
      <c r="E64" s="8">
        <v>110613</v>
      </c>
      <c r="F64" s="8" t="s">
        <v>920</v>
      </c>
      <c r="G64" s="97" t="s">
        <v>984</v>
      </c>
      <c r="H64" s="46"/>
      <c r="I64" s="8" t="s">
        <v>1165</v>
      </c>
      <c r="J64" s="7" t="s">
        <v>1166</v>
      </c>
      <c r="K64" s="7" t="s">
        <v>1167</v>
      </c>
      <c r="L64" s="8" t="s">
        <v>97</v>
      </c>
      <c r="M64" s="11" t="s">
        <v>84</v>
      </c>
      <c r="N64" s="11">
        <v>0.61458333333333337</v>
      </c>
      <c r="O64" s="11">
        <v>0.75</v>
      </c>
      <c r="P64" s="204" t="s">
        <v>949</v>
      </c>
      <c r="Q64" s="8">
        <v>2012</v>
      </c>
      <c r="R64" s="3"/>
      <c r="S64" s="3" t="str">
        <f>TEXT(Tabla2[[#This Row],[FECHA]],"MMMM")</f>
        <v>enero</v>
      </c>
      <c r="T64" s="3" t="e">
        <f>VLOOKUP(Tabla2[[#This Row],[FOLIO]],Noshow11[[FOLIO]:[STATUS]],5,0)</f>
        <v>#N/A</v>
      </c>
      <c r="U64" s="2"/>
      <c r="V64" s="27"/>
      <c r="W64" s="27"/>
      <c r="X64" s="27"/>
      <c r="Y64" s="28"/>
      <c r="Z64" s="27"/>
      <c r="AA64" s="14">
        <f>Tabla2[[#This Row],[FECHA]]-Tabla2[[#This Row],[FECHA AGENDO CITA]]</f>
        <v>44930</v>
      </c>
    </row>
    <row r="65" spans="1:27" s="15" customFormat="1" ht="34.15" hidden="1" customHeight="1">
      <c r="A65" s="6">
        <v>44931</v>
      </c>
      <c r="B65" s="9">
        <v>0.35416666666666669</v>
      </c>
      <c r="C65" s="9"/>
      <c r="D65" s="41">
        <v>1899</v>
      </c>
      <c r="E65" s="8">
        <v>110594</v>
      </c>
      <c r="F65" s="8" t="s">
        <v>100</v>
      </c>
      <c r="G65" s="98" t="s">
        <v>1015</v>
      </c>
      <c r="H65" s="45" t="s">
        <v>5</v>
      </c>
      <c r="I65" s="8" t="s">
        <v>1168</v>
      </c>
      <c r="J65" s="7" t="s">
        <v>1169</v>
      </c>
      <c r="K65" s="7" t="s">
        <v>1170</v>
      </c>
      <c r="L65" s="8" t="s">
        <v>193</v>
      </c>
      <c r="M65" s="11" t="s">
        <v>84</v>
      </c>
      <c r="N65" s="11">
        <v>0.375</v>
      </c>
      <c r="O65" s="11">
        <v>0.5</v>
      </c>
      <c r="P65" s="204" t="s">
        <v>998</v>
      </c>
      <c r="Q65" s="8">
        <v>2021</v>
      </c>
      <c r="R65" s="3"/>
      <c r="S65" s="3" t="str">
        <f>TEXT(Tabla2[[#This Row],[FECHA]],"MMMM")</f>
        <v>enero</v>
      </c>
      <c r="T65" s="3" t="e">
        <f>VLOOKUP(Tabla2[[#This Row],[FOLIO]],Noshow11[[FOLIO]:[STATUS]],5,0)</f>
        <v>#N/A</v>
      </c>
      <c r="U65" s="2" t="s">
        <v>32</v>
      </c>
      <c r="V65" s="27">
        <v>44929</v>
      </c>
      <c r="W65" s="27" t="s">
        <v>18</v>
      </c>
      <c r="X65" s="27" t="s">
        <v>9</v>
      </c>
      <c r="Y65" s="28" t="s">
        <v>1157</v>
      </c>
      <c r="Z65" s="27">
        <v>44928</v>
      </c>
      <c r="AA65" s="14">
        <f>Tabla2[[#This Row],[FECHA]]-Tabla2[[#This Row],[FECHA AGENDO CITA]]</f>
        <v>3</v>
      </c>
    </row>
    <row r="66" spans="1:27" s="15" customFormat="1" ht="34.15" hidden="1" customHeight="1">
      <c r="A66" s="6">
        <v>44931</v>
      </c>
      <c r="B66" s="9">
        <v>0.35416666666666669</v>
      </c>
      <c r="C66" s="9"/>
      <c r="D66" s="41">
        <v>800</v>
      </c>
      <c r="E66" s="8">
        <v>110658</v>
      </c>
      <c r="F66" s="8" t="s">
        <v>1111</v>
      </c>
      <c r="G66" s="97" t="s">
        <v>1171</v>
      </c>
      <c r="H66" s="46"/>
      <c r="I66" s="8" t="s">
        <v>1172</v>
      </c>
      <c r="J66" s="7" t="s">
        <v>1173</v>
      </c>
      <c r="K66" s="7" t="s">
        <v>1174</v>
      </c>
      <c r="L66" s="8" t="s">
        <v>145</v>
      </c>
      <c r="M66" s="11" t="s">
        <v>98</v>
      </c>
      <c r="N66" s="11">
        <v>0.40625</v>
      </c>
      <c r="O66" s="11">
        <v>0.5</v>
      </c>
      <c r="P66" s="204" t="s">
        <v>1175</v>
      </c>
      <c r="Q66" s="8">
        <v>2012</v>
      </c>
      <c r="R66" s="3"/>
      <c r="S66" s="3" t="str">
        <f>TEXT(Tabla2[[#This Row],[FECHA]],"MMMM")</f>
        <v>enero</v>
      </c>
      <c r="T66" s="3" t="e">
        <f>VLOOKUP(Tabla2[[#This Row],[FOLIO]],Noshow11[[FOLIO]:[STATUS]],5,0)</f>
        <v>#N/A</v>
      </c>
      <c r="U66" s="2"/>
      <c r="V66" s="27"/>
      <c r="W66" s="27"/>
      <c r="X66" s="27"/>
      <c r="Y66" s="28"/>
      <c r="Z66" s="27"/>
      <c r="AA66" s="14">
        <f>Tabla2[[#This Row],[FECHA]]-Tabla2[[#This Row],[FECHA AGENDO CITA]]</f>
        <v>44931</v>
      </c>
    </row>
    <row r="67" spans="1:27" s="15" customFormat="1" ht="34.15" hidden="1" customHeight="1">
      <c r="A67" s="6">
        <v>44931</v>
      </c>
      <c r="B67" s="9">
        <v>0.35416666666666669</v>
      </c>
      <c r="C67" s="9"/>
      <c r="D67" s="41">
        <v>754</v>
      </c>
      <c r="E67" s="8">
        <v>110661</v>
      </c>
      <c r="F67" s="8" t="s">
        <v>1111</v>
      </c>
      <c r="G67" s="97" t="s">
        <v>1176</v>
      </c>
      <c r="H67" s="46"/>
      <c r="I67" s="8" t="s">
        <v>1177</v>
      </c>
      <c r="J67" s="7" t="s">
        <v>1178</v>
      </c>
      <c r="K67" s="7" t="s">
        <v>1179</v>
      </c>
      <c r="L67" s="8" t="s">
        <v>1180</v>
      </c>
      <c r="M67" s="11" t="s">
        <v>93</v>
      </c>
      <c r="N67" s="11">
        <v>0.375</v>
      </c>
      <c r="O67" s="11" t="s">
        <v>929</v>
      </c>
      <c r="P67" s="204" t="s">
        <v>1181</v>
      </c>
      <c r="Q67" s="8">
        <v>2011</v>
      </c>
      <c r="R67" s="3"/>
      <c r="S67" s="3" t="str">
        <f>TEXT(Tabla2[[#This Row],[FECHA]],"MMMM")</f>
        <v>enero</v>
      </c>
      <c r="T67" s="3" t="e">
        <f>VLOOKUP(Tabla2[[#This Row],[FOLIO]],Noshow11[[FOLIO]:[STATUS]],5,0)</f>
        <v>#N/A</v>
      </c>
      <c r="U67" s="2" t="s">
        <v>12</v>
      </c>
      <c r="V67" s="27">
        <v>44942</v>
      </c>
      <c r="W67" s="27" t="s">
        <v>13</v>
      </c>
      <c r="X67" s="27" t="s">
        <v>9</v>
      </c>
      <c r="Y67" s="43" t="s">
        <v>1182</v>
      </c>
      <c r="Z67" s="27"/>
      <c r="AA67" s="14">
        <f>Tabla2[[#This Row],[FECHA]]-Tabla2[[#This Row],[FECHA AGENDO CITA]]</f>
        <v>44931</v>
      </c>
    </row>
    <row r="68" spans="1:27" s="15" customFormat="1" ht="34.15" hidden="1" customHeight="1">
      <c r="A68" s="6">
        <v>44931</v>
      </c>
      <c r="B68" s="9">
        <v>0.36458333333333331</v>
      </c>
      <c r="C68" s="9"/>
      <c r="D68" s="41">
        <v>3260</v>
      </c>
      <c r="E68" s="8">
        <v>110675</v>
      </c>
      <c r="F68" s="8" t="s">
        <v>100</v>
      </c>
      <c r="G68" s="97" t="s">
        <v>1150</v>
      </c>
      <c r="H68" s="46"/>
      <c r="I68" s="8" t="s">
        <v>1183</v>
      </c>
      <c r="J68" s="7" t="s">
        <v>1184</v>
      </c>
      <c r="K68" s="7" t="s">
        <v>1185</v>
      </c>
      <c r="L68" s="8" t="s">
        <v>83</v>
      </c>
      <c r="M68" s="11" t="s">
        <v>98</v>
      </c>
      <c r="N68" s="11">
        <v>0.375</v>
      </c>
      <c r="O68" s="11">
        <v>0.5</v>
      </c>
      <c r="P68" s="204" t="s">
        <v>949</v>
      </c>
      <c r="Q68" s="8">
        <v>2021</v>
      </c>
      <c r="R68" s="3"/>
      <c r="S68" s="3" t="str">
        <f>TEXT(Tabla2[[#This Row],[FECHA]],"MMMM")</f>
        <v>enero</v>
      </c>
      <c r="T68" s="3" t="e">
        <f>VLOOKUP(Tabla2[[#This Row],[FOLIO]],Noshow11[[FOLIO]:[STATUS]],5,0)</f>
        <v>#N/A</v>
      </c>
      <c r="U68" s="2"/>
      <c r="V68" s="27"/>
      <c r="W68" s="27"/>
      <c r="X68" s="27"/>
      <c r="Y68" s="28"/>
      <c r="Z68" s="27"/>
      <c r="AA68" s="14">
        <f>Tabla2[[#This Row],[FECHA]]-Tabla2[[#This Row],[FECHA AGENDO CITA]]</f>
        <v>44931</v>
      </c>
    </row>
    <row r="69" spans="1:27" s="15" customFormat="1" ht="34.15" hidden="1" customHeight="1">
      <c r="A69" s="6">
        <v>44931</v>
      </c>
      <c r="B69" s="9">
        <v>0.36458333333333331</v>
      </c>
      <c r="C69" s="9"/>
      <c r="D69" s="41">
        <v>1856.27</v>
      </c>
      <c r="E69" s="8">
        <v>110676</v>
      </c>
      <c r="F69" s="8" t="s">
        <v>920</v>
      </c>
      <c r="G69" s="97" t="s">
        <v>950</v>
      </c>
      <c r="H69" s="46"/>
      <c r="I69" s="8" t="s">
        <v>1146</v>
      </c>
      <c r="J69" s="7" t="s">
        <v>1147</v>
      </c>
      <c r="K69" s="7" t="s">
        <v>1148</v>
      </c>
      <c r="L69" s="8" t="s">
        <v>193</v>
      </c>
      <c r="M69" s="11" t="s">
        <v>84</v>
      </c>
      <c r="N69" s="11">
        <v>0.375</v>
      </c>
      <c r="O69" s="11">
        <v>0.45833333333333331</v>
      </c>
      <c r="P69" s="204" t="s">
        <v>943</v>
      </c>
      <c r="Q69" s="8">
        <v>2020</v>
      </c>
      <c r="R69" s="3"/>
      <c r="S69" s="3" t="str">
        <f>TEXT(Tabla2[[#This Row],[FECHA]],"MMMM")</f>
        <v>enero</v>
      </c>
      <c r="T69" s="3" t="e">
        <f>VLOOKUP(Tabla2[[#This Row],[FOLIO]],Noshow11[[FOLIO]:[STATUS]],5,0)</f>
        <v>#N/A</v>
      </c>
      <c r="U69" s="2"/>
      <c r="V69" s="27"/>
      <c r="W69" s="27"/>
      <c r="X69" s="27"/>
      <c r="Y69" s="28"/>
      <c r="Z69" s="27"/>
      <c r="AA69" s="14">
        <f>Tabla2[[#This Row],[FECHA]]-Tabla2[[#This Row],[FECHA AGENDO CITA]]</f>
        <v>44931</v>
      </c>
    </row>
    <row r="70" spans="1:27" s="15" customFormat="1" ht="34.15" hidden="1" customHeight="1">
      <c r="A70" s="6">
        <v>44931</v>
      </c>
      <c r="B70" s="9">
        <v>0.36458333333333331</v>
      </c>
      <c r="C70" s="9"/>
      <c r="D70" s="41">
        <v>2653</v>
      </c>
      <c r="E70" s="8">
        <v>110679</v>
      </c>
      <c r="F70" s="8" t="s">
        <v>100</v>
      </c>
      <c r="G70" s="97" t="s">
        <v>1186</v>
      </c>
      <c r="H70" s="46"/>
      <c r="I70" s="8" t="s">
        <v>1187</v>
      </c>
      <c r="J70" s="7" t="s">
        <v>1188</v>
      </c>
      <c r="K70" s="7" t="s">
        <v>1189</v>
      </c>
      <c r="L70" s="8" t="s">
        <v>188</v>
      </c>
      <c r="M70" s="11" t="s">
        <v>93</v>
      </c>
      <c r="N70" s="11">
        <v>0.53125</v>
      </c>
      <c r="O70" s="11" t="s">
        <v>929</v>
      </c>
      <c r="P70" s="204" t="s">
        <v>1190</v>
      </c>
      <c r="Q70" s="8">
        <v>2021</v>
      </c>
      <c r="R70" s="3"/>
      <c r="S70" s="3" t="str">
        <f>TEXT(Tabla2[[#This Row],[FECHA]],"MMMM")</f>
        <v>enero</v>
      </c>
      <c r="T70" s="3" t="e">
        <f>VLOOKUP(Tabla2[[#This Row],[FOLIO]],Noshow11[[FOLIO]:[STATUS]],5,0)</f>
        <v>#N/A</v>
      </c>
      <c r="U70" s="2"/>
      <c r="V70" s="27"/>
      <c r="W70" s="27"/>
      <c r="X70" s="27"/>
      <c r="Y70" s="28"/>
      <c r="Z70" s="27"/>
      <c r="AA70" s="14">
        <f>Tabla2[[#This Row],[FECHA]]-Tabla2[[#This Row],[FECHA AGENDO CITA]]</f>
        <v>44931</v>
      </c>
    </row>
    <row r="71" spans="1:27" s="15" customFormat="1" ht="34.15" hidden="1" customHeight="1">
      <c r="A71" s="6">
        <v>44931</v>
      </c>
      <c r="B71" s="9">
        <v>0.375</v>
      </c>
      <c r="C71" s="9"/>
      <c r="D71" s="41">
        <v>1899</v>
      </c>
      <c r="E71" s="8">
        <v>110472</v>
      </c>
      <c r="F71" s="8" t="s">
        <v>944</v>
      </c>
      <c r="G71" s="97" t="s">
        <v>1023</v>
      </c>
      <c r="H71" s="135" t="s">
        <v>42</v>
      </c>
      <c r="I71" s="8" t="s">
        <v>1191</v>
      </c>
      <c r="J71" s="7" t="s">
        <v>1192</v>
      </c>
      <c r="K71" s="7" t="s">
        <v>1193</v>
      </c>
      <c r="L71" s="8" t="s">
        <v>193</v>
      </c>
      <c r="M71" s="11" t="s">
        <v>84</v>
      </c>
      <c r="N71" s="11" t="s">
        <v>1194</v>
      </c>
      <c r="O71" s="11" t="s">
        <v>1195</v>
      </c>
      <c r="P71" s="204" t="s">
        <v>925</v>
      </c>
      <c r="Q71" s="8">
        <v>2018</v>
      </c>
      <c r="R71" s="3"/>
      <c r="S71" s="3" t="str">
        <f>TEXT(Tabla2[[#This Row],[FECHA]],"MMMM")</f>
        <v>enero</v>
      </c>
      <c r="T71" s="3" t="e">
        <f>VLOOKUP(Tabla2[[#This Row],[FOLIO]],Noshow11[[FOLIO]:[STATUS]],5,0)</f>
        <v>#N/A</v>
      </c>
      <c r="U71" s="2"/>
      <c r="V71" s="27"/>
      <c r="W71" s="27"/>
      <c r="X71" s="27"/>
      <c r="Y71" s="28"/>
      <c r="Z71" s="27"/>
      <c r="AA71" s="14">
        <f>Tabla2[[#This Row],[FECHA]]-Tabla2[[#This Row],[FECHA AGENDO CITA]]</f>
        <v>44931</v>
      </c>
    </row>
    <row r="72" spans="1:27" s="15" customFormat="1" ht="34.15" hidden="1" customHeight="1">
      <c r="A72" s="6">
        <v>44931</v>
      </c>
      <c r="B72" s="9">
        <v>0.375</v>
      </c>
      <c r="C72" s="9"/>
      <c r="D72" s="41">
        <v>1899</v>
      </c>
      <c r="E72" s="8">
        <v>110584</v>
      </c>
      <c r="F72" s="8" t="s">
        <v>944</v>
      </c>
      <c r="G72" s="98" t="s">
        <v>939</v>
      </c>
      <c r="H72" s="45" t="s">
        <v>5</v>
      </c>
      <c r="I72" s="8" t="s">
        <v>1196</v>
      </c>
      <c r="J72" s="7" t="s">
        <v>1197</v>
      </c>
      <c r="K72" s="7" t="s">
        <v>1198</v>
      </c>
      <c r="L72" s="8" t="s">
        <v>1199</v>
      </c>
      <c r="M72" s="11" t="s">
        <v>98</v>
      </c>
      <c r="N72" s="11">
        <v>0.3888888888888889</v>
      </c>
      <c r="O72" s="11">
        <v>0.5</v>
      </c>
      <c r="P72" s="204" t="s">
        <v>998</v>
      </c>
      <c r="Q72" s="8">
        <v>2016</v>
      </c>
      <c r="R72" s="3"/>
      <c r="S72" s="3" t="str">
        <f>TEXT(Tabla2[[#This Row],[FECHA]],"MMMM")</f>
        <v>enero</v>
      </c>
      <c r="T72" s="3" t="e">
        <f>VLOOKUP(Tabla2[[#This Row],[FOLIO]],Noshow11[[FOLIO]:[STATUS]],5,0)</f>
        <v>#N/A</v>
      </c>
      <c r="U72" s="2" t="s">
        <v>22</v>
      </c>
      <c r="V72" s="27">
        <v>44928</v>
      </c>
      <c r="W72" s="27" t="s">
        <v>13</v>
      </c>
      <c r="X72" s="27" t="s">
        <v>9</v>
      </c>
      <c r="Y72" s="28" t="s">
        <v>1200</v>
      </c>
      <c r="Z72" s="27">
        <v>44928</v>
      </c>
      <c r="AA72" s="14">
        <f>Tabla2[[#This Row],[FECHA]]-Tabla2[[#This Row],[FECHA AGENDO CITA]]</f>
        <v>3</v>
      </c>
    </row>
    <row r="73" spans="1:27" s="15" customFormat="1" ht="34.15" hidden="1" customHeight="1">
      <c r="A73" s="6">
        <v>44931</v>
      </c>
      <c r="B73" s="9">
        <v>0.375</v>
      </c>
      <c r="C73" s="9"/>
      <c r="D73" s="41">
        <v>5330</v>
      </c>
      <c r="E73" s="8">
        <v>110611</v>
      </c>
      <c r="F73" s="8" t="s">
        <v>100</v>
      </c>
      <c r="G73" s="97" t="s">
        <v>988</v>
      </c>
      <c r="H73" s="46"/>
      <c r="I73" s="8" t="s">
        <v>1201</v>
      </c>
      <c r="J73" s="7" t="s">
        <v>1202</v>
      </c>
      <c r="K73" s="7" t="s">
        <v>1203</v>
      </c>
      <c r="L73" s="8" t="s">
        <v>83</v>
      </c>
      <c r="M73" s="11" t="s">
        <v>93</v>
      </c>
      <c r="N73" s="11">
        <v>0.38541666666666669</v>
      </c>
      <c r="O73" s="11">
        <v>0.53125</v>
      </c>
      <c r="P73" s="204" t="s">
        <v>975</v>
      </c>
      <c r="Q73" s="8">
        <v>2021</v>
      </c>
      <c r="R73" s="3"/>
      <c r="S73" s="3" t="str">
        <f>TEXT(Tabla2[[#This Row],[FECHA]],"MMMM")</f>
        <v>enero</v>
      </c>
      <c r="T73" s="3" t="e">
        <f>VLOOKUP(Tabla2[[#This Row],[FOLIO]],Noshow11[[FOLIO]:[STATUS]],5,0)</f>
        <v>#N/A</v>
      </c>
      <c r="U73" s="2"/>
      <c r="V73" s="27"/>
      <c r="W73" s="27"/>
      <c r="X73" s="27"/>
      <c r="Y73" s="28"/>
      <c r="Z73" s="27"/>
      <c r="AA73" s="14">
        <f>Tabla2[[#This Row],[FECHA]]-Tabla2[[#This Row],[FECHA AGENDO CITA]]</f>
        <v>44931</v>
      </c>
    </row>
    <row r="74" spans="1:27" s="15" customFormat="1" ht="51.6" hidden="1" customHeight="1">
      <c r="A74" s="6">
        <v>44931</v>
      </c>
      <c r="B74" s="9">
        <v>0.38541666666666669</v>
      </c>
      <c r="C74" s="9"/>
      <c r="D74" s="41">
        <v>3260</v>
      </c>
      <c r="E74" s="8">
        <v>110645</v>
      </c>
      <c r="F74" s="8" t="s">
        <v>920</v>
      </c>
      <c r="G74" s="98" t="s">
        <v>1070</v>
      </c>
      <c r="H74" s="45" t="s">
        <v>5</v>
      </c>
      <c r="I74" s="8" t="s">
        <v>1204</v>
      </c>
      <c r="J74" s="7" t="s">
        <v>1205</v>
      </c>
      <c r="K74" s="7" t="s">
        <v>1206</v>
      </c>
      <c r="L74" s="8" t="s">
        <v>230</v>
      </c>
      <c r="M74" s="11" t="s">
        <v>98</v>
      </c>
      <c r="N74" s="11">
        <v>0.39583333333333331</v>
      </c>
      <c r="O74" s="11">
        <v>0.5</v>
      </c>
      <c r="P74" s="204" t="s">
        <v>998</v>
      </c>
      <c r="Q74" s="8">
        <v>2021</v>
      </c>
      <c r="R74" s="3"/>
      <c r="S74" s="3" t="str">
        <f>TEXT(Tabla2[[#This Row],[FECHA]],"MMMM")</f>
        <v>enero</v>
      </c>
      <c r="T74" s="3" t="e">
        <f>VLOOKUP(Tabla2[[#This Row],[FOLIO]],Noshow11[[FOLIO]:[STATUS]],5,0)</f>
        <v>#N/A</v>
      </c>
      <c r="U74" s="2"/>
      <c r="V74" s="27"/>
      <c r="W74" s="27"/>
      <c r="X74" s="27"/>
      <c r="Y74" s="28"/>
      <c r="Z74" s="27"/>
      <c r="AA74" s="14">
        <f>Tabla2[[#This Row],[FECHA]]-Tabla2[[#This Row],[FECHA AGENDO CITA]]</f>
        <v>44931</v>
      </c>
    </row>
    <row r="75" spans="1:27" s="15" customFormat="1" ht="34.15" hidden="1" customHeight="1">
      <c r="A75" s="6">
        <v>44931</v>
      </c>
      <c r="B75" s="9">
        <v>0.39583333333333331</v>
      </c>
      <c r="C75" s="9"/>
      <c r="D75" s="41">
        <v>3374</v>
      </c>
      <c r="E75" s="8">
        <v>110555</v>
      </c>
      <c r="F75" s="8" t="s">
        <v>944</v>
      </c>
      <c r="G75" s="97" t="s">
        <v>1207</v>
      </c>
      <c r="H75" s="135" t="s">
        <v>42</v>
      </c>
      <c r="I75" s="8" t="s">
        <v>759</v>
      </c>
      <c r="J75" s="7" t="s">
        <v>760</v>
      </c>
      <c r="K75" s="7" t="s">
        <v>761</v>
      </c>
      <c r="L75" s="8" t="s">
        <v>145</v>
      </c>
      <c r="M75" s="11" t="s">
        <v>84</v>
      </c>
      <c r="N75" s="11" t="s">
        <v>1194</v>
      </c>
      <c r="O75" s="11" t="s">
        <v>1195</v>
      </c>
      <c r="P75" s="204" t="s">
        <v>925</v>
      </c>
      <c r="Q75" s="8">
        <v>2018</v>
      </c>
      <c r="R75" s="3"/>
      <c r="S75" s="3" t="str">
        <f>TEXT(Tabla2[[#This Row],[FECHA]],"MMMM")</f>
        <v>enero</v>
      </c>
      <c r="T75" s="3" t="e">
        <f>VLOOKUP(Tabla2[[#This Row],[FOLIO]],Noshow11[[FOLIO]:[STATUS]],5,0)</f>
        <v>#N/A</v>
      </c>
      <c r="U75" s="2"/>
      <c r="V75" s="27"/>
      <c r="W75" s="27"/>
      <c r="X75" s="27"/>
      <c r="Y75" s="28"/>
      <c r="Z75" s="27"/>
      <c r="AA75" s="14">
        <f>Tabla2[[#This Row],[FECHA]]-Tabla2[[#This Row],[FECHA AGENDO CITA]]</f>
        <v>44931</v>
      </c>
    </row>
    <row r="76" spans="1:27" s="15" customFormat="1" ht="34.15" hidden="1" customHeight="1">
      <c r="A76" s="6">
        <v>44931</v>
      </c>
      <c r="B76" s="9">
        <v>0.39583333333333331</v>
      </c>
      <c r="C76" s="9"/>
      <c r="D76" s="41">
        <v>3260</v>
      </c>
      <c r="E76" s="8">
        <v>110606</v>
      </c>
      <c r="F76" s="8" t="s">
        <v>100</v>
      </c>
      <c r="G76" s="98" t="s">
        <v>1208</v>
      </c>
      <c r="H76" s="45" t="s">
        <v>5</v>
      </c>
      <c r="I76" s="8" t="s">
        <v>1209</v>
      </c>
      <c r="J76" s="7" t="s">
        <v>1210</v>
      </c>
      <c r="K76" s="7" t="s">
        <v>1211</v>
      </c>
      <c r="L76" s="8" t="s">
        <v>193</v>
      </c>
      <c r="M76" s="11" t="s">
        <v>98</v>
      </c>
      <c r="N76" s="11">
        <v>0.4375</v>
      </c>
      <c r="O76" s="11">
        <v>0.58333333333333337</v>
      </c>
      <c r="P76" s="204" t="s">
        <v>998</v>
      </c>
      <c r="Q76" s="8">
        <v>2016</v>
      </c>
      <c r="R76" s="3"/>
      <c r="S76" s="3" t="str">
        <f>TEXT(Tabla2[[#This Row],[FECHA]],"MMMM")</f>
        <v>enero</v>
      </c>
      <c r="T76" s="3" t="e">
        <f>VLOOKUP(Tabla2[[#This Row],[FOLIO]],Noshow11[[FOLIO]:[STATUS]],5,0)</f>
        <v>#N/A</v>
      </c>
      <c r="U76" s="2"/>
      <c r="V76" s="27"/>
      <c r="W76" s="27"/>
      <c r="X76" s="27"/>
      <c r="Y76" s="28"/>
      <c r="Z76" s="27"/>
      <c r="AA76" s="14">
        <f>Tabla2[[#This Row],[FECHA]]-Tabla2[[#This Row],[FECHA AGENDO CITA]]</f>
        <v>44931</v>
      </c>
    </row>
    <row r="77" spans="1:27" s="15" customFormat="1" ht="34.15" hidden="1" customHeight="1">
      <c r="A77" s="6">
        <v>44931</v>
      </c>
      <c r="B77" s="9">
        <v>0.39583333333333331</v>
      </c>
      <c r="C77" s="9"/>
      <c r="D77" s="41">
        <v>1899</v>
      </c>
      <c r="E77" s="8">
        <v>110671</v>
      </c>
      <c r="F77" s="8" t="s">
        <v>920</v>
      </c>
      <c r="G77" s="97" t="s">
        <v>1023</v>
      </c>
      <c r="H77" s="46"/>
      <c r="I77" s="8" t="s">
        <v>1212</v>
      </c>
      <c r="J77" s="7" t="s">
        <v>1213</v>
      </c>
      <c r="K77" s="7" t="s">
        <v>1214</v>
      </c>
      <c r="L77" s="8" t="s">
        <v>97</v>
      </c>
      <c r="M77" s="11" t="s">
        <v>93</v>
      </c>
      <c r="N77" s="11">
        <v>0.4375</v>
      </c>
      <c r="O77" s="11">
        <v>0.58333333333333337</v>
      </c>
      <c r="P77" s="204" t="s">
        <v>975</v>
      </c>
      <c r="Q77" s="8">
        <v>2015</v>
      </c>
      <c r="R77" s="3"/>
      <c r="S77" s="3" t="str">
        <f>TEXT(Tabla2[[#This Row],[FECHA]],"MMMM")</f>
        <v>enero</v>
      </c>
      <c r="T77" s="3" t="e">
        <f>VLOOKUP(Tabla2[[#This Row],[FOLIO]],Noshow11[[FOLIO]:[STATUS]],5,0)</f>
        <v>#N/A</v>
      </c>
      <c r="U77" s="2"/>
      <c r="V77" s="27"/>
      <c r="W77" s="27"/>
      <c r="X77" s="27"/>
      <c r="Y77" s="28"/>
      <c r="Z77" s="27"/>
      <c r="AA77" s="14">
        <f>Tabla2[[#This Row],[FECHA]]-Tabla2[[#This Row],[FECHA AGENDO CITA]]</f>
        <v>44931</v>
      </c>
    </row>
    <row r="78" spans="1:27" s="15" customFormat="1" ht="34.15" hidden="1" customHeight="1">
      <c r="A78" s="6">
        <v>44931</v>
      </c>
      <c r="B78" s="9">
        <v>0.41666666666666669</v>
      </c>
      <c r="C78" s="9"/>
      <c r="D78" s="41">
        <v>1899</v>
      </c>
      <c r="E78" s="8">
        <v>110382</v>
      </c>
      <c r="F78" s="8" t="s">
        <v>920</v>
      </c>
      <c r="G78" s="97" t="s">
        <v>984</v>
      </c>
      <c r="H78" s="46"/>
      <c r="I78" s="8" t="s">
        <v>1215</v>
      </c>
      <c r="J78" s="7" t="s">
        <v>1216</v>
      </c>
      <c r="K78" s="7" t="s">
        <v>1217</v>
      </c>
      <c r="L78" s="8" t="s">
        <v>193</v>
      </c>
      <c r="M78" s="11" t="s">
        <v>98</v>
      </c>
      <c r="N78" s="11">
        <v>0.45833333333333331</v>
      </c>
      <c r="O78" s="11">
        <v>0.58333333333333337</v>
      </c>
      <c r="P78" s="204" t="s">
        <v>943</v>
      </c>
      <c r="Q78" s="8">
        <v>2016</v>
      </c>
      <c r="R78" s="3"/>
      <c r="S78" s="3" t="str">
        <f>TEXT(Tabla2[[#This Row],[FECHA]],"MMMM")</f>
        <v>enero</v>
      </c>
      <c r="T78" s="3" t="e">
        <f>VLOOKUP(Tabla2[[#This Row],[FOLIO]],Noshow11[[FOLIO]:[STATUS]],5,0)</f>
        <v>#N/A</v>
      </c>
      <c r="U78" s="2"/>
      <c r="V78" s="27"/>
      <c r="W78" s="27"/>
      <c r="X78" s="27"/>
      <c r="Y78" s="28"/>
      <c r="Z78" s="27"/>
      <c r="AA78" s="14">
        <f>Tabla2[[#This Row],[FECHA]]-Tabla2[[#This Row],[FECHA AGENDO CITA]]</f>
        <v>44931</v>
      </c>
    </row>
    <row r="79" spans="1:27" s="15" customFormat="1" ht="34.15" hidden="1" customHeight="1">
      <c r="A79" s="6">
        <v>44931</v>
      </c>
      <c r="B79" s="9">
        <v>0.41666666666666669</v>
      </c>
      <c r="C79" s="9"/>
      <c r="D79" s="41">
        <v>3260</v>
      </c>
      <c r="E79" s="8">
        <v>110509</v>
      </c>
      <c r="F79" s="8" t="s">
        <v>944</v>
      </c>
      <c r="G79" s="98" t="s">
        <v>1218</v>
      </c>
      <c r="H79" s="45" t="s">
        <v>5</v>
      </c>
      <c r="I79" s="8" t="s">
        <v>1219</v>
      </c>
      <c r="J79" s="7" t="s">
        <v>1220</v>
      </c>
      <c r="K79" s="7" t="s">
        <v>1221</v>
      </c>
      <c r="L79" s="8" t="s">
        <v>83</v>
      </c>
      <c r="M79" s="11" t="s">
        <v>93</v>
      </c>
      <c r="N79" s="11">
        <v>0.4375</v>
      </c>
      <c r="O79" s="11">
        <v>0.58333333333333337</v>
      </c>
      <c r="P79" s="204" t="s">
        <v>998</v>
      </c>
      <c r="Q79" s="8">
        <v>2022</v>
      </c>
      <c r="R79" s="3"/>
      <c r="S79" s="3" t="str">
        <f>TEXT(Tabla2[[#This Row],[FECHA]],"MMMM")</f>
        <v>enero</v>
      </c>
      <c r="T79" s="3" t="e">
        <f>VLOOKUP(Tabla2[[#This Row],[FOLIO]],Noshow11[[FOLIO]:[STATUS]],5,0)</f>
        <v>#N/A</v>
      </c>
      <c r="U79" s="2"/>
      <c r="V79" s="27"/>
      <c r="W79" s="27"/>
      <c r="X79" s="27"/>
      <c r="Y79" s="28"/>
      <c r="Z79" s="27"/>
      <c r="AA79" s="14">
        <f>Tabla2[[#This Row],[FECHA]]-Tabla2[[#This Row],[FECHA AGENDO CITA]]</f>
        <v>44931</v>
      </c>
    </row>
    <row r="80" spans="1:27" s="15" customFormat="1" ht="34.15" hidden="1" customHeight="1">
      <c r="A80" s="6">
        <v>44931</v>
      </c>
      <c r="B80" s="9">
        <v>0.41666666666666669</v>
      </c>
      <c r="C80" s="9"/>
      <c r="D80" s="41">
        <v>3260</v>
      </c>
      <c r="E80" s="8">
        <v>110571</v>
      </c>
      <c r="F80" s="8" t="s">
        <v>100</v>
      </c>
      <c r="G80" s="97" t="s">
        <v>1070</v>
      </c>
      <c r="H80" s="135" t="s">
        <v>42</v>
      </c>
      <c r="I80" s="8" t="s">
        <v>1222</v>
      </c>
      <c r="J80" s="7" t="s">
        <v>1223</v>
      </c>
      <c r="K80" s="7" t="s">
        <v>1224</v>
      </c>
      <c r="L80" s="8" t="s">
        <v>92</v>
      </c>
      <c r="M80" s="11" t="s">
        <v>84</v>
      </c>
      <c r="N80" s="11" t="s">
        <v>1194</v>
      </c>
      <c r="O80" s="11" t="s">
        <v>1195</v>
      </c>
      <c r="P80" s="204" t="s">
        <v>925</v>
      </c>
      <c r="Q80" s="8">
        <v>2022</v>
      </c>
      <c r="R80" s="3"/>
      <c r="S80" s="3" t="str">
        <f>TEXT(Tabla2[[#This Row],[FECHA]],"MMMM")</f>
        <v>enero</v>
      </c>
      <c r="T80" s="3" t="e">
        <f>VLOOKUP(Tabla2[[#This Row],[FOLIO]],Noshow11[[FOLIO]:[STATUS]],5,0)</f>
        <v>#N/A</v>
      </c>
      <c r="U80" s="2"/>
      <c r="V80" s="27"/>
      <c r="W80" s="27"/>
      <c r="X80" s="27"/>
      <c r="Y80" s="28"/>
      <c r="Z80" s="27"/>
      <c r="AA80" s="14">
        <f>Tabla2[[#This Row],[FECHA]]-Tabla2[[#This Row],[FECHA AGENDO CITA]]</f>
        <v>44931</v>
      </c>
    </row>
    <row r="81" spans="1:27" s="15" customFormat="1" ht="34.15" hidden="1" customHeight="1">
      <c r="A81" s="6">
        <v>44931</v>
      </c>
      <c r="B81" s="9">
        <v>0.4375</v>
      </c>
      <c r="C81" s="9"/>
      <c r="D81" s="41">
        <v>0</v>
      </c>
      <c r="E81" s="8">
        <v>110604</v>
      </c>
      <c r="F81" s="8" t="s">
        <v>944</v>
      </c>
      <c r="G81" s="97" t="s">
        <v>1225</v>
      </c>
      <c r="H81" s="46"/>
      <c r="I81" s="8" t="s">
        <v>1226</v>
      </c>
      <c r="J81" s="7" t="s">
        <v>1227</v>
      </c>
      <c r="K81" s="7" t="s">
        <v>1228</v>
      </c>
      <c r="L81" s="8" t="s">
        <v>237</v>
      </c>
      <c r="M81" s="11" t="s">
        <v>98</v>
      </c>
      <c r="N81" s="11">
        <v>0.45833333333333331</v>
      </c>
      <c r="O81" s="11">
        <v>0.58333333333333337</v>
      </c>
      <c r="P81" s="204" t="s">
        <v>975</v>
      </c>
      <c r="Q81" s="8">
        <v>2017</v>
      </c>
      <c r="R81" s="3"/>
      <c r="S81" s="3" t="str">
        <f>TEXT(Tabla2[[#This Row],[FECHA]],"MMMM")</f>
        <v>enero</v>
      </c>
      <c r="T81" s="3" t="e">
        <f>VLOOKUP(Tabla2[[#This Row],[FOLIO]],Noshow11[[FOLIO]:[STATUS]],5,0)</f>
        <v>#N/A</v>
      </c>
      <c r="U81" s="2"/>
      <c r="V81" s="27"/>
      <c r="W81" s="27"/>
      <c r="X81" s="27"/>
      <c r="Y81" s="28"/>
      <c r="Z81" s="27"/>
      <c r="AA81" s="14">
        <f>Tabla2[[#This Row],[FECHA]]-Tabla2[[#This Row],[FECHA AGENDO CITA]]</f>
        <v>44931</v>
      </c>
    </row>
    <row r="82" spans="1:27" s="15" customFormat="1" ht="34.15" hidden="1" customHeight="1">
      <c r="A82" s="6">
        <v>44931</v>
      </c>
      <c r="B82" s="9">
        <v>0.4375</v>
      </c>
      <c r="C82" s="9"/>
      <c r="D82" s="41">
        <v>5140</v>
      </c>
      <c r="E82" s="8">
        <v>110629</v>
      </c>
      <c r="F82" s="8" t="s">
        <v>100</v>
      </c>
      <c r="G82" s="98" t="s">
        <v>1102</v>
      </c>
      <c r="H82" s="45" t="s">
        <v>5</v>
      </c>
      <c r="I82" s="8" t="s">
        <v>1229</v>
      </c>
      <c r="J82" s="7" t="s">
        <v>1230</v>
      </c>
      <c r="K82" s="7" t="s">
        <v>1231</v>
      </c>
      <c r="L82" s="8" t="s">
        <v>145</v>
      </c>
      <c r="M82" s="11" t="s">
        <v>84</v>
      </c>
      <c r="N82" s="11">
        <v>0.47916666666666669</v>
      </c>
      <c r="O82" s="11">
        <v>0.58333333333333337</v>
      </c>
      <c r="P82" s="204" t="s">
        <v>998</v>
      </c>
      <c r="Q82" s="8">
        <v>2017</v>
      </c>
      <c r="R82" s="3"/>
      <c r="S82" s="3" t="str">
        <f>TEXT(Tabla2[[#This Row],[FECHA]],"MMMM")</f>
        <v>enero</v>
      </c>
      <c r="T82" s="3" t="e">
        <f>VLOOKUP(Tabla2[[#This Row],[FOLIO]],Noshow11[[FOLIO]:[STATUS]],5,0)</f>
        <v>#N/A</v>
      </c>
      <c r="U82" s="2"/>
      <c r="V82" s="27"/>
      <c r="W82" s="27"/>
      <c r="X82" s="27"/>
      <c r="Y82" s="28"/>
      <c r="Z82" s="27"/>
      <c r="AA82" s="14">
        <f>Tabla2[[#This Row],[FECHA]]-Tabla2[[#This Row],[FECHA AGENDO CITA]]</f>
        <v>44931</v>
      </c>
    </row>
    <row r="83" spans="1:27" s="15" customFormat="1" ht="34.15" hidden="1" customHeight="1">
      <c r="A83" s="6">
        <v>44931</v>
      </c>
      <c r="B83" s="9">
        <v>0.4375</v>
      </c>
      <c r="C83" s="9"/>
      <c r="D83" s="41">
        <v>1899</v>
      </c>
      <c r="E83" s="8">
        <v>110644</v>
      </c>
      <c r="F83" s="8" t="s">
        <v>100</v>
      </c>
      <c r="G83" s="97" t="s">
        <v>1015</v>
      </c>
      <c r="H83" s="46"/>
      <c r="I83" s="8" t="s">
        <v>1232</v>
      </c>
      <c r="J83" s="7" t="s">
        <v>1233</v>
      </c>
      <c r="K83" s="7" t="s">
        <v>1234</v>
      </c>
      <c r="L83" s="8" t="s">
        <v>193</v>
      </c>
      <c r="M83" s="11" t="s">
        <v>93</v>
      </c>
      <c r="N83" s="11">
        <v>0.46875</v>
      </c>
      <c r="O83" s="11">
        <v>0.57291666666666663</v>
      </c>
      <c r="P83" s="204" t="s">
        <v>949</v>
      </c>
      <c r="Q83" s="8">
        <v>2021</v>
      </c>
      <c r="R83" s="3"/>
      <c r="S83" s="3" t="str">
        <f>TEXT(Tabla2[[#This Row],[FECHA]],"MMMM")</f>
        <v>enero</v>
      </c>
      <c r="T83" s="3" t="e">
        <f>VLOOKUP(Tabla2[[#This Row],[FOLIO]],Noshow11[[FOLIO]:[STATUS]],5,0)</f>
        <v>#N/A</v>
      </c>
      <c r="U83" s="2"/>
      <c r="V83" s="27"/>
      <c r="W83" s="27"/>
      <c r="X83" s="27"/>
      <c r="Y83" s="28"/>
      <c r="Z83" s="27"/>
      <c r="AA83" s="14">
        <f>Tabla2[[#This Row],[FECHA]]-Tabla2[[#This Row],[FECHA AGENDO CITA]]</f>
        <v>44931</v>
      </c>
    </row>
    <row r="84" spans="1:27" s="15" customFormat="1" ht="34.15" hidden="1" customHeight="1">
      <c r="A84" s="6">
        <v>44931</v>
      </c>
      <c r="B84" s="9">
        <v>0.45833333333333331</v>
      </c>
      <c r="C84" s="9"/>
      <c r="D84" s="41">
        <v>1899</v>
      </c>
      <c r="E84" s="8">
        <v>110669</v>
      </c>
      <c r="F84" s="8" t="s">
        <v>944</v>
      </c>
      <c r="G84" s="97" t="s">
        <v>1108</v>
      </c>
      <c r="H84" s="135" t="s">
        <v>42</v>
      </c>
      <c r="I84" s="8" t="s">
        <v>1235</v>
      </c>
      <c r="J84" s="7" t="s">
        <v>143</v>
      </c>
      <c r="K84" s="7" t="s">
        <v>1236</v>
      </c>
      <c r="L84" s="8" t="s">
        <v>250</v>
      </c>
      <c r="M84" s="11" t="s">
        <v>84</v>
      </c>
      <c r="N84" s="11" t="s">
        <v>1194</v>
      </c>
      <c r="O84" s="11" t="s">
        <v>1195</v>
      </c>
      <c r="P84" s="204" t="s">
        <v>925</v>
      </c>
      <c r="Q84" s="8">
        <v>2023</v>
      </c>
      <c r="R84" s="3"/>
      <c r="S84" s="3" t="str">
        <f>TEXT(Tabla2[[#This Row],[FECHA]],"MMMM")</f>
        <v>enero</v>
      </c>
      <c r="T84" s="3" t="e">
        <f>VLOOKUP(Tabla2[[#This Row],[FOLIO]],Noshow11[[FOLIO]:[STATUS]],5,0)</f>
        <v>#N/A</v>
      </c>
      <c r="U84" s="2"/>
      <c r="V84" s="27"/>
      <c r="W84" s="27"/>
      <c r="X84" s="27"/>
      <c r="Y84" s="28"/>
      <c r="Z84" s="27"/>
      <c r="AA84" s="14">
        <f>Tabla2[[#This Row],[FECHA]]-Tabla2[[#This Row],[FECHA AGENDO CITA]]</f>
        <v>44931</v>
      </c>
    </row>
    <row r="85" spans="1:27" s="15" customFormat="1" ht="34.15" hidden="1" customHeight="1">
      <c r="A85" s="6">
        <v>44931</v>
      </c>
      <c r="B85" s="9">
        <v>0.47916666666666669</v>
      </c>
      <c r="C85" s="9"/>
      <c r="D85" s="41">
        <v>1899</v>
      </c>
      <c r="E85" s="8">
        <v>110499</v>
      </c>
      <c r="F85" s="8" t="s">
        <v>100</v>
      </c>
      <c r="G85" s="97" t="s">
        <v>1015</v>
      </c>
      <c r="H85" s="135" t="s">
        <v>42</v>
      </c>
      <c r="I85" s="8" t="s">
        <v>1237</v>
      </c>
      <c r="J85" s="7" t="s">
        <v>1238</v>
      </c>
      <c r="K85" s="7" t="s">
        <v>1239</v>
      </c>
      <c r="L85" s="8" t="s">
        <v>289</v>
      </c>
      <c r="M85" s="11" t="s">
        <v>84</v>
      </c>
      <c r="N85" s="11" t="s">
        <v>1194</v>
      </c>
      <c r="O85" s="11" t="s">
        <v>1195</v>
      </c>
      <c r="P85" s="204" t="s">
        <v>925</v>
      </c>
      <c r="Q85" s="8">
        <v>2021</v>
      </c>
      <c r="R85" s="3"/>
      <c r="S85" s="3" t="str">
        <f>TEXT(Tabla2[[#This Row],[FECHA]],"MMMM")</f>
        <v>enero</v>
      </c>
      <c r="T85" s="3" t="e">
        <f>VLOOKUP(Tabla2[[#This Row],[FOLIO]],Noshow11[[FOLIO]:[STATUS]],5,0)</f>
        <v>#N/A</v>
      </c>
      <c r="U85" s="2"/>
      <c r="V85" s="27"/>
      <c r="W85" s="27"/>
      <c r="X85" s="27"/>
      <c r="Y85" s="28"/>
      <c r="Z85" s="27"/>
      <c r="AA85" s="14">
        <f>Tabla2[[#This Row],[FECHA]]-Tabla2[[#This Row],[FECHA AGENDO CITA]]</f>
        <v>44931</v>
      </c>
    </row>
    <row r="86" spans="1:27" s="15" customFormat="1" ht="34.15" hidden="1" customHeight="1">
      <c r="A86" s="6">
        <v>44931</v>
      </c>
      <c r="B86" s="9">
        <v>0.47916666666666669</v>
      </c>
      <c r="C86" s="9"/>
      <c r="D86" s="41">
        <v>3260</v>
      </c>
      <c r="E86" s="8">
        <v>110672</v>
      </c>
      <c r="F86" s="8" t="s">
        <v>920</v>
      </c>
      <c r="G86" s="98" t="s">
        <v>1150</v>
      </c>
      <c r="H86" s="45" t="s">
        <v>5</v>
      </c>
      <c r="I86" s="8" t="s">
        <v>1240</v>
      </c>
      <c r="J86" s="7" t="s">
        <v>1241</v>
      </c>
      <c r="K86" s="7" t="s">
        <v>1242</v>
      </c>
      <c r="L86" s="8" t="s">
        <v>83</v>
      </c>
      <c r="M86" s="11" t="s">
        <v>93</v>
      </c>
      <c r="N86" s="11">
        <v>0.5</v>
      </c>
      <c r="O86" s="11">
        <v>0.66666666666666663</v>
      </c>
      <c r="P86" s="204" t="s">
        <v>949</v>
      </c>
      <c r="Q86" s="8">
        <v>2021</v>
      </c>
      <c r="R86" s="3"/>
      <c r="S86" s="3" t="str">
        <f>TEXT(Tabla2[[#This Row],[FECHA]],"MMMM")</f>
        <v>enero</v>
      </c>
      <c r="T86" s="3" t="e">
        <f>VLOOKUP(Tabla2[[#This Row],[FOLIO]],Noshow11[[FOLIO]:[STATUS]],5,0)</f>
        <v>#N/A</v>
      </c>
      <c r="U86" s="2" t="s">
        <v>32</v>
      </c>
      <c r="V86" s="27">
        <v>44944</v>
      </c>
      <c r="W86" s="27" t="s">
        <v>931</v>
      </c>
      <c r="X86" s="27" t="s">
        <v>932</v>
      </c>
      <c r="Y86" s="28" t="s">
        <v>1243</v>
      </c>
      <c r="Z86" s="27">
        <v>44930</v>
      </c>
      <c r="AA86" s="14">
        <f>Tabla2[[#This Row],[FECHA]]-Tabla2[[#This Row],[FECHA AGENDO CITA]]</f>
        <v>1</v>
      </c>
    </row>
    <row r="87" spans="1:27" s="15" customFormat="1" ht="34.15" hidden="1" customHeight="1">
      <c r="A87" s="6">
        <v>44931</v>
      </c>
      <c r="B87" s="9">
        <v>0.47916666666666669</v>
      </c>
      <c r="C87" s="9"/>
      <c r="D87" s="41">
        <v>0</v>
      </c>
      <c r="E87" s="8">
        <v>110677</v>
      </c>
      <c r="F87" s="8" t="s">
        <v>100</v>
      </c>
      <c r="G87" s="97" t="s">
        <v>1244</v>
      </c>
      <c r="H87" s="46"/>
      <c r="I87" s="8">
        <v>91329048</v>
      </c>
      <c r="J87" s="7" t="s">
        <v>1245</v>
      </c>
      <c r="K87" s="7" t="s">
        <v>1246</v>
      </c>
      <c r="L87" s="8" t="s">
        <v>83</v>
      </c>
      <c r="M87" s="11" t="s">
        <v>98</v>
      </c>
      <c r="N87" s="11">
        <v>0.5</v>
      </c>
      <c r="O87" s="11">
        <v>0.66666666666666663</v>
      </c>
      <c r="P87" s="204" t="s">
        <v>949</v>
      </c>
      <c r="Q87" s="8">
        <v>2009</v>
      </c>
      <c r="R87" s="3"/>
      <c r="S87" s="3" t="str">
        <f>TEXT(Tabla2[[#This Row],[FECHA]],"MMMM")</f>
        <v>enero</v>
      </c>
      <c r="T87" s="3" t="e">
        <f>VLOOKUP(Tabla2[[#This Row],[FOLIO]],Noshow11[[FOLIO]:[STATUS]],5,0)</f>
        <v>#N/A</v>
      </c>
      <c r="U87" s="2"/>
      <c r="V87" s="27"/>
      <c r="W87" s="27"/>
      <c r="X87" s="27"/>
      <c r="Y87" s="28"/>
      <c r="Z87" s="27"/>
      <c r="AA87" s="14">
        <f>Tabla2[[#This Row],[FECHA]]-Tabla2[[#This Row],[FECHA AGENDO CITA]]</f>
        <v>44931</v>
      </c>
    </row>
    <row r="88" spans="1:27" s="15" customFormat="1" ht="34.15" hidden="1" customHeight="1">
      <c r="A88" s="6">
        <v>44931</v>
      </c>
      <c r="B88" s="9">
        <v>0.5</v>
      </c>
      <c r="C88" s="9"/>
      <c r="D88" s="41">
        <v>1899</v>
      </c>
      <c r="E88" s="8">
        <v>110623</v>
      </c>
      <c r="F88" s="8" t="s">
        <v>100</v>
      </c>
      <c r="G88" s="98" t="s">
        <v>1247</v>
      </c>
      <c r="H88" s="45" t="s">
        <v>5</v>
      </c>
      <c r="I88" s="8" t="s">
        <v>1248</v>
      </c>
      <c r="J88" s="7" t="s">
        <v>1249</v>
      </c>
      <c r="K88" s="7" t="s">
        <v>1250</v>
      </c>
      <c r="L88" s="8" t="s">
        <v>289</v>
      </c>
      <c r="M88" s="11" t="s">
        <v>93</v>
      </c>
      <c r="N88" s="11">
        <v>0.52083333333333337</v>
      </c>
      <c r="O88" s="11">
        <v>0.70833333333333337</v>
      </c>
      <c r="P88" s="204" t="s">
        <v>998</v>
      </c>
      <c r="Q88" s="8">
        <v>2012</v>
      </c>
      <c r="R88" s="3"/>
      <c r="S88" s="3" t="str">
        <f>TEXT(Tabla2[[#This Row],[FECHA]],"MMMM")</f>
        <v>enero</v>
      </c>
      <c r="T88" s="3" t="e">
        <f>VLOOKUP(Tabla2[[#This Row],[FOLIO]],Noshow11[[FOLIO]:[STATUS]],5,0)</f>
        <v>#N/A</v>
      </c>
      <c r="U88" s="2"/>
      <c r="V88" s="27"/>
      <c r="W88" s="27"/>
      <c r="X88" s="27"/>
      <c r="Y88" s="28"/>
      <c r="Z88" s="27"/>
      <c r="AA88" s="14">
        <f>Tabla2[[#This Row],[FECHA]]-Tabla2[[#This Row],[FECHA AGENDO CITA]]</f>
        <v>44931</v>
      </c>
    </row>
    <row r="89" spans="1:27" s="15" customFormat="1" ht="34.15" hidden="1" customHeight="1">
      <c r="A89" s="6">
        <v>44931</v>
      </c>
      <c r="B89" s="9">
        <v>0.5</v>
      </c>
      <c r="C89" s="9"/>
      <c r="D89" s="41">
        <v>754</v>
      </c>
      <c r="E89" s="8">
        <v>110632</v>
      </c>
      <c r="F89" s="8" t="s">
        <v>920</v>
      </c>
      <c r="G89" s="97" t="s">
        <v>1251</v>
      </c>
      <c r="H89" s="46"/>
      <c r="I89" s="8" t="s">
        <v>1252</v>
      </c>
      <c r="J89" s="7" t="s">
        <v>1253</v>
      </c>
      <c r="K89" s="7" t="s">
        <v>1254</v>
      </c>
      <c r="L89" s="8" t="s">
        <v>92</v>
      </c>
      <c r="M89" s="11" t="s">
        <v>98</v>
      </c>
      <c r="N89" s="11">
        <v>0.54166666666666663</v>
      </c>
      <c r="O89" s="11" t="s">
        <v>929</v>
      </c>
      <c r="P89" s="204" t="s">
        <v>1181</v>
      </c>
      <c r="Q89" s="8">
        <v>2010</v>
      </c>
      <c r="R89" s="3"/>
      <c r="S89" s="3" t="str">
        <f>TEXT(Tabla2[[#This Row],[FECHA]],"MMMM")</f>
        <v>enero</v>
      </c>
      <c r="T89" s="3" t="e">
        <f>VLOOKUP(Tabla2[[#This Row],[FOLIO]],Noshow11[[FOLIO]:[STATUS]],5,0)</f>
        <v>#N/A</v>
      </c>
      <c r="U89" s="2" t="s">
        <v>22</v>
      </c>
      <c r="V89" s="27">
        <v>44944</v>
      </c>
      <c r="W89" s="27" t="s">
        <v>13</v>
      </c>
      <c r="X89" s="27" t="s">
        <v>932</v>
      </c>
      <c r="Y89" s="28" t="s">
        <v>1255</v>
      </c>
      <c r="Z89" s="27">
        <v>44929</v>
      </c>
      <c r="AA89" s="14">
        <f>Tabla2[[#This Row],[FECHA]]-Tabla2[[#This Row],[FECHA AGENDO CITA]]</f>
        <v>2</v>
      </c>
    </row>
    <row r="90" spans="1:27" s="15" customFormat="1" ht="34.15" hidden="1" customHeight="1">
      <c r="A90" s="6">
        <v>44931</v>
      </c>
      <c r="B90" s="9">
        <v>0.51041666666666663</v>
      </c>
      <c r="C90" s="9"/>
      <c r="D90" s="41">
        <v>1899</v>
      </c>
      <c r="E90" s="8">
        <v>110635</v>
      </c>
      <c r="F90" s="8" t="s">
        <v>944</v>
      </c>
      <c r="G90" s="97" t="s">
        <v>984</v>
      </c>
      <c r="H90" s="135" t="s">
        <v>42</v>
      </c>
      <c r="I90" s="8" t="s">
        <v>1256</v>
      </c>
      <c r="J90" s="7" t="s">
        <v>1257</v>
      </c>
      <c r="K90" s="7" t="s">
        <v>1258</v>
      </c>
      <c r="L90" s="8" t="s">
        <v>170</v>
      </c>
      <c r="M90" s="11" t="s">
        <v>84</v>
      </c>
      <c r="N90" s="11" t="s">
        <v>1194</v>
      </c>
      <c r="O90" s="11" t="s">
        <v>1195</v>
      </c>
      <c r="P90" s="204" t="s">
        <v>925</v>
      </c>
      <c r="Q90" s="8">
        <v>2016</v>
      </c>
      <c r="R90" s="3"/>
      <c r="S90" s="3" t="str">
        <f>TEXT(Tabla2[[#This Row],[FECHA]],"MMMM")</f>
        <v>enero</v>
      </c>
      <c r="T90" s="3" t="e">
        <f>VLOOKUP(Tabla2[[#This Row],[FOLIO]],Noshow11[[FOLIO]:[STATUS]],5,0)</f>
        <v>#N/A</v>
      </c>
      <c r="U90" s="2"/>
      <c r="V90" s="27"/>
      <c r="W90" s="27"/>
      <c r="X90" s="27"/>
      <c r="Y90" s="28"/>
      <c r="Z90" s="27"/>
      <c r="AA90" s="14">
        <f>Tabla2[[#This Row],[FECHA]]-Tabla2[[#This Row],[FECHA AGENDO CITA]]</f>
        <v>44931</v>
      </c>
    </row>
    <row r="91" spans="1:27" s="15" customFormat="1" ht="34.15" hidden="1" customHeight="1">
      <c r="A91" s="6">
        <v>44931</v>
      </c>
      <c r="B91" s="9">
        <v>0.52083333333333337</v>
      </c>
      <c r="C91" s="9"/>
      <c r="D91" s="41">
        <v>3260</v>
      </c>
      <c r="E91" s="8">
        <v>110678</v>
      </c>
      <c r="F91" s="8" t="s">
        <v>1111</v>
      </c>
      <c r="G91" s="97" t="s">
        <v>1070</v>
      </c>
      <c r="H91" s="46"/>
      <c r="I91" s="8" t="s">
        <v>605</v>
      </c>
      <c r="J91" s="7" t="s">
        <v>143</v>
      </c>
      <c r="K91" s="7" t="s">
        <v>607</v>
      </c>
      <c r="L91" s="8" t="s">
        <v>193</v>
      </c>
      <c r="M91" s="11" t="s">
        <v>98</v>
      </c>
      <c r="N91" s="11">
        <v>0.54166666666666663</v>
      </c>
      <c r="O91" s="11">
        <v>0.75</v>
      </c>
      <c r="P91" s="204" t="s">
        <v>943</v>
      </c>
      <c r="Q91" s="8">
        <v>2022</v>
      </c>
      <c r="R91" s="3"/>
      <c r="S91" s="3" t="str">
        <f>TEXT(Tabla2[[#This Row],[FECHA]],"MMMM")</f>
        <v>enero</v>
      </c>
      <c r="T91" s="3" t="e">
        <f>VLOOKUP(Tabla2[[#This Row],[FOLIO]],Noshow11[[FOLIO]:[STATUS]],5,0)</f>
        <v>#N/A</v>
      </c>
      <c r="U91" s="2"/>
      <c r="V91" s="27"/>
      <c r="W91" s="27"/>
      <c r="X91" s="27"/>
      <c r="Y91" s="28"/>
      <c r="Z91" s="27"/>
      <c r="AA91" s="14">
        <f>Tabla2[[#This Row],[FECHA]]-Tabla2[[#This Row],[FECHA AGENDO CITA]]</f>
        <v>44931</v>
      </c>
    </row>
    <row r="92" spans="1:27" s="15" customFormat="1" ht="66" hidden="1" customHeight="1">
      <c r="A92" s="6">
        <v>44931</v>
      </c>
      <c r="B92" s="9">
        <v>0.52083333333333337</v>
      </c>
      <c r="C92" s="9"/>
      <c r="D92" s="41">
        <v>3260</v>
      </c>
      <c r="E92" s="8">
        <v>110681</v>
      </c>
      <c r="F92" s="8" t="s">
        <v>100</v>
      </c>
      <c r="G92" s="98" t="s">
        <v>1070</v>
      </c>
      <c r="H92" s="45" t="s">
        <v>5</v>
      </c>
      <c r="I92" s="8" t="s">
        <v>1259</v>
      </c>
      <c r="J92" s="7" t="s">
        <v>1260</v>
      </c>
      <c r="K92" s="7" t="s">
        <v>1261</v>
      </c>
      <c r="L92" s="8" t="s">
        <v>83</v>
      </c>
      <c r="M92" s="11" t="s">
        <v>93</v>
      </c>
      <c r="N92" s="11">
        <v>0.55208333333333337</v>
      </c>
      <c r="O92" s="11">
        <v>0.6875</v>
      </c>
      <c r="P92" s="204" t="s">
        <v>998</v>
      </c>
      <c r="Q92" s="8">
        <v>2022</v>
      </c>
      <c r="R92" s="3"/>
      <c r="S92" s="3" t="str">
        <f>TEXT(Tabla2[[#This Row],[FECHA]],"MMMM")</f>
        <v>enero</v>
      </c>
      <c r="T92" s="3" t="e">
        <f>VLOOKUP(Tabla2[[#This Row],[FOLIO]],Noshow11[[FOLIO]:[STATUS]],5,0)</f>
        <v>#N/A</v>
      </c>
      <c r="U92" s="2"/>
      <c r="V92" s="27"/>
      <c r="W92" s="27"/>
      <c r="X92" s="27"/>
      <c r="Y92" s="28"/>
      <c r="Z92" s="27"/>
      <c r="AA92" s="14">
        <f>Tabla2[[#This Row],[FECHA]]-Tabla2[[#This Row],[FECHA AGENDO CITA]]</f>
        <v>44931</v>
      </c>
    </row>
    <row r="93" spans="1:27" s="15" customFormat="1" ht="54" hidden="1" customHeight="1">
      <c r="A93" s="6">
        <v>44932</v>
      </c>
      <c r="B93" s="9">
        <v>0.32291666666666669</v>
      </c>
      <c r="C93" s="9"/>
      <c r="D93" s="41">
        <v>0</v>
      </c>
      <c r="E93" s="8">
        <v>110718</v>
      </c>
      <c r="F93" s="8" t="s">
        <v>1111</v>
      </c>
      <c r="G93" s="97" t="s">
        <v>1262</v>
      </c>
      <c r="H93" s="46"/>
      <c r="I93" s="8" t="s">
        <v>1081</v>
      </c>
      <c r="J93" s="7" t="s">
        <v>1082</v>
      </c>
      <c r="K93" s="7" t="s">
        <v>1263</v>
      </c>
      <c r="L93" s="8" t="s">
        <v>83</v>
      </c>
      <c r="M93" s="11" t="s">
        <v>98</v>
      </c>
      <c r="N93" s="11">
        <v>0.33333333333333331</v>
      </c>
      <c r="O93" s="11">
        <v>0.75</v>
      </c>
      <c r="P93" s="204" t="s">
        <v>1264</v>
      </c>
      <c r="Q93" s="8">
        <v>2017</v>
      </c>
      <c r="R93" s="3"/>
      <c r="S93" s="3" t="str">
        <f>TEXT(Tabla2[[#This Row],[FECHA]],"MMMM")</f>
        <v>enero</v>
      </c>
      <c r="T93" s="3" t="e">
        <f>VLOOKUP(Tabla2[[#This Row],[FOLIO]],Noshow11[[FOLIO]:[STATUS]],5,0)</f>
        <v>#N/A</v>
      </c>
      <c r="U93" s="2"/>
      <c r="V93" s="27"/>
      <c r="W93" s="27"/>
      <c r="X93" s="27"/>
      <c r="Y93" s="28"/>
      <c r="Z93" s="27"/>
      <c r="AA93" s="14">
        <f>Tabla2[[#This Row],[FECHA]]-Tabla2[[#This Row],[FECHA AGENDO CITA]]</f>
        <v>44932</v>
      </c>
    </row>
    <row r="94" spans="1:27" s="15" customFormat="1" ht="34.15" hidden="1" customHeight="1">
      <c r="A94" s="6">
        <v>44932</v>
      </c>
      <c r="B94" s="9">
        <v>0.33333333333333331</v>
      </c>
      <c r="C94" s="9"/>
      <c r="D94" s="41">
        <v>5140</v>
      </c>
      <c r="E94" s="8">
        <v>110471</v>
      </c>
      <c r="F94" s="8" t="s">
        <v>920</v>
      </c>
      <c r="G94" s="97" t="s">
        <v>1102</v>
      </c>
      <c r="H94" s="46"/>
      <c r="I94" s="8" t="s">
        <v>1265</v>
      </c>
      <c r="J94" s="7" t="s">
        <v>1266</v>
      </c>
      <c r="K94" s="7" t="s">
        <v>1267</v>
      </c>
      <c r="L94" s="8" t="s">
        <v>193</v>
      </c>
      <c r="M94" s="11" t="s">
        <v>93</v>
      </c>
      <c r="N94" s="11">
        <v>0.34375</v>
      </c>
      <c r="O94" s="11">
        <v>0.5</v>
      </c>
      <c r="P94" s="204" t="s">
        <v>954</v>
      </c>
      <c r="Q94" s="8">
        <v>2017</v>
      </c>
      <c r="R94" s="3"/>
      <c r="S94" s="3" t="str">
        <f>TEXT(Tabla2[[#This Row],[FECHA]],"MMMM")</f>
        <v>enero</v>
      </c>
      <c r="T94" s="3" t="e">
        <f>VLOOKUP(Tabla2[[#This Row],[FOLIO]],Noshow11[[FOLIO]:[STATUS]],5,0)</f>
        <v>#N/A</v>
      </c>
      <c r="U94" s="2" t="s">
        <v>40</v>
      </c>
      <c r="V94" s="27">
        <v>44944</v>
      </c>
      <c r="W94" s="27" t="s">
        <v>13</v>
      </c>
      <c r="X94" s="27" t="s">
        <v>9</v>
      </c>
      <c r="Y94" s="28" t="s">
        <v>1268</v>
      </c>
      <c r="Z94" s="27">
        <v>44922</v>
      </c>
      <c r="AA94" s="14">
        <f>Tabla2[[#This Row],[FECHA]]-Tabla2[[#This Row],[FECHA AGENDO CITA]]</f>
        <v>10</v>
      </c>
    </row>
    <row r="95" spans="1:27" s="15" customFormat="1" ht="34.15" hidden="1" customHeight="1">
      <c r="A95" s="6">
        <v>44932</v>
      </c>
      <c r="B95" s="9">
        <v>0.33333333333333331</v>
      </c>
      <c r="C95" s="9"/>
      <c r="D95" s="41">
        <v>1899</v>
      </c>
      <c r="E95" s="8">
        <v>110601</v>
      </c>
      <c r="F95" s="8" t="s">
        <v>944</v>
      </c>
      <c r="G95" s="97" t="s">
        <v>1108</v>
      </c>
      <c r="H95" s="46"/>
      <c r="I95" s="8" t="s">
        <v>1269</v>
      </c>
      <c r="J95" s="7" t="s">
        <v>143</v>
      </c>
      <c r="K95" s="7" t="s">
        <v>1270</v>
      </c>
      <c r="L95" s="8" t="s">
        <v>145</v>
      </c>
      <c r="M95" s="11" t="s">
        <v>98</v>
      </c>
      <c r="N95" s="11">
        <v>0.34375</v>
      </c>
      <c r="O95" s="11">
        <v>0.78125</v>
      </c>
      <c r="P95" s="204" t="s">
        <v>943</v>
      </c>
      <c r="Q95" s="8">
        <v>2021</v>
      </c>
      <c r="R95" s="3"/>
      <c r="S95" s="3" t="str">
        <f>TEXT(Tabla2[[#This Row],[FECHA]],"MMMM")</f>
        <v>enero</v>
      </c>
      <c r="T95" s="3" t="e">
        <f>VLOOKUP(Tabla2[[#This Row],[FOLIO]],Noshow11[[FOLIO]:[STATUS]],5,0)</f>
        <v>#N/A</v>
      </c>
      <c r="U95" s="2"/>
      <c r="V95" s="27"/>
      <c r="W95" s="27"/>
      <c r="X95" s="27"/>
      <c r="Y95" s="28"/>
      <c r="Z95" s="27"/>
      <c r="AA95" s="14">
        <f>Tabla2[[#This Row],[FECHA]]-Tabla2[[#This Row],[FECHA AGENDO CITA]]</f>
        <v>44932</v>
      </c>
    </row>
    <row r="96" spans="1:27" s="15" customFormat="1" ht="34.15" hidden="1" customHeight="1">
      <c r="A96" s="6">
        <v>44932</v>
      </c>
      <c r="B96" s="9">
        <v>0.33333333333333331</v>
      </c>
      <c r="C96" s="9"/>
      <c r="D96" s="41">
        <v>1899</v>
      </c>
      <c r="E96" s="8">
        <v>110617</v>
      </c>
      <c r="F96" s="8" t="s">
        <v>944</v>
      </c>
      <c r="G96" s="97" t="s">
        <v>984</v>
      </c>
      <c r="H96" s="46"/>
      <c r="I96" s="8" t="s">
        <v>1271</v>
      </c>
      <c r="J96" s="7" t="s">
        <v>1272</v>
      </c>
      <c r="K96" s="7" t="s">
        <v>1273</v>
      </c>
      <c r="L96" s="8" t="s">
        <v>152</v>
      </c>
      <c r="M96" s="11" t="s">
        <v>84</v>
      </c>
      <c r="N96" s="11">
        <v>0.34375</v>
      </c>
      <c r="O96" s="11">
        <v>0.61458333333333337</v>
      </c>
      <c r="P96" s="204" t="s">
        <v>975</v>
      </c>
      <c r="Q96" s="8">
        <v>2020</v>
      </c>
      <c r="R96" s="3"/>
      <c r="S96" s="3" t="str">
        <f>TEXT(Tabla2[[#This Row],[FECHA]],"MMMM")</f>
        <v>enero</v>
      </c>
      <c r="T96" s="3" t="e">
        <f>VLOOKUP(Tabla2[[#This Row],[FOLIO]],Noshow11[[FOLIO]:[STATUS]],5,0)</f>
        <v>#N/A</v>
      </c>
      <c r="U96" s="2"/>
      <c r="V96" s="27"/>
      <c r="W96" s="27"/>
      <c r="X96" s="27"/>
      <c r="Y96" s="28"/>
      <c r="Z96" s="27"/>
      <c r="AA96" s="14">
        <f>Tabla2[[#This Row],[FECHA]]-Tabla2[[#This Row],[FECHA AGENDO CITA]]</f>
        <v>44932</v>
      </c>
    </row>
    <row r="97" spans="1:27" s="15" customFormat="1" ht="34.15" hidden="1" customHeight="1">
      <c r="A97" s="6">
        <v>44932</v>
      </c>
      <c r="B97" s="9">
        <v>0.34375</v>
      </c>
      <c r="C97" s="9"/>
      <c r="D97" s="41">
        <v>3260</v>
      </c>
      <c r="E97" s="8">
        <v>110654</v>
      </c>
      <c r="F97" s="8" t="s">
        <v>100</v>
      </c>
      <c r="G97" s="97" t="s">
        <v>1150</v>
      </c>
      <c r="H97" s="46"/>
      <c r="I97" s="8" t="s">
        <v>1274</v>
      </c>
      <c r="J97" s="7" t="s">
        <v>1275</v>
      </c>
      <c r="K97" s="7" t="s">
        <v>1276</v>
      </c>
      <c r="L97" s="8" t="s">
        <v>152</v>
      </c>
      <c r="M97" s="11" t="s">
        <v>98</v>
      </c>
      <c r="N97" s="11">
        <v>0.375</v>
      </c>
      <c r="O97" s="11">
        <v>0.51041666666666663</v>
      </c>
      <c r="P97" s="204" t="s">
        <v>943</v>
      </c>
      <c r="Q97" s="8">
        <v>2020</v>
      </c>
      <c r="R97" s="3"/>
      <c r="S97" s="3" t="str">
        <f>TEXT(Tabla2[[#This Row],[FECHA]],"MMMM")</f>
        <v>enero</v>
      </c>
      <c r="T97" s="3" t="e">
        <f>VLOOKUP(Tabla2[[#This Row],[FOLIO]],Noshow11[[FOLIO]:[STATUS]],5,0)</f>
        <v>#N/A</v>
      </c>
      <c r="U97" s="2"/>
      <c r="V97" s="27"/>
      <c r="W97" s="27"/>
      <c r="X97" s="27"/>
      <c r="Y97" s="28"/>
      <c r="Z97" s="27"/>
      <c r="AA97" s="14">
        <f>Tabla2[[#This Row],[FECHA]]-Tabla2[[#This Row],[FECHA AGENDO CITA]]</f>
        <v>44932</v>
      </c>
    </row>
    <row r="98" spans="1:27" s="15" customFormat="1" ht="34.15" hidden="1" customHeight="1">
      <c r="A98" s="6">
        <v>44932</v>
      </c>
      <c r="B98" s="9">
        <v>0.35416666666666669</v>
      </c>
      <c r="C98" s="9"/>
      <c r="D98" s="41">
        <v>5330</v>
      </c>
      <c r="E98" s="8">
        <v>110656</v>
      </c>
      <c r="F98" s="8" t="s">
        <v>100</v>
      </c>
      <c r="G98" s="97" t="s">
        <v>1277</v>
      </c>
      <c r="H98" s="46"/>
      <c r="I98" s="8" t="s">
        <v>1278</v>
      </c>
      <c r="J98" s="7" t="s">
        <v>1279</v>
      </c>
      <c r="K98" s="7" t="s">
        <v>461</v>
      </c>
      <c r="L98" s="8" t="s">
        <v>160</v>
      </c>
      <c r="M98" s="11" t="s">
        <v>84</v>
      </c>
      <c r="N98" s="11">
        <v>0.41666666666666669</v>
      </c>
      <c r="O98" s="11">
        <v>0</v>
      </c>
      <c r="P98" s="204" t="s">
        <v>1181</v>
      </c>
      <c r="Q98" s="8">
        <v>2021</v>
      </c>
      <c r="R98" s="3"/>
      <c r="S98" s="3" t="str">
        <f>TEXT(Tabla2[[#This Row],[FECHA]],"MMMM")</f>
        <v>enero</v>
      </c>
      <c r="T98" s="3" t="e">
        <f>VLOOKUP(Tabla2[[#This Row],[FOLIO]],Noshow11[[FOLIO]:[STATUS]],5,0)</f>
        <v>#N/A</v>
      </c>
      <c r="U98" s="2" t="s">
        <v>32</v>
      </c>
      <c r="V98" s="27">
        <v>44931</v>
      </c>
      <c r="W98" s="27" t="s">
        <v>13</v>
      </c>
      <c r="X98" s="27" t="s">
        <v>9</v>
      </c>
      <c r="Y98" s="28" t="s">
        <v>1280</v>
      </c>
      <c r="Z98" s="27">
        <v>44930</v>
      </c>
      <c r="AA98" s="14">
        <f>Tabla2[[#This Row],[FECHA]]-Tabla2[[#This Row],[FECHA AGENDO CITA]]</f>
        <v>2</v>
      </c>
    </row>
    <row r="99" spans="1:27" s="15" customFormat="1" ht="31.5" hidden="1" customHeight="1">
      <c r="A99" s="6">
        <v>44932</v>
      </c>
      <c r="B99" s="9">
        <v>0.35416666666666669</v>
      </c>
      <c r="C99" s="9"/>
      <c r="D99" s="41">
        <v>1899</v>
      </c>
      <c r="E99" s="8">
        <v>110664</v>
      </c>
      <c r="F99" s="8" t="s">
        <v>920</v>
      </c>
      <c r="G99" s="97" t="s">
        <v>1281</v>
      </c>
      <c r="H99" s="46"/>
      <c r="I99" s="8" t="s">
        <v>665</v>
      </c>
      <c r="J99" s="7" t="s">
        <v>666</v>
      </c>
      <c r="K99" s="7" t="s">
        <v>667</v>
      </c>
      <c r="L99" s="8" t="s">
        <v>92</v>
      </c>
      <c r="M99" s="11" t="s">
        <v>93</v>
      </c>
      <c r="N99" s="11">
        <v>0.36458333333333331</v>
      </c>
      <c r="O99" s="11">
        <v>0.5</v>
      </c>
      <c r="P99" s="204" t="s">
        <v>925</v>
      </c>
      <c r="Q99" s="8">
        <v>2020</v>
      </c>
      <c r="R99" s="3"/>
      <c r="S99" s="3" t="str">
        <f>TEXT(Tabla2[[#This Row],[FECHA]],"MMMM")</f>
        <v>enero</v>
      </c>
      <c r="T99" s="3" t="e">
        <f>VLOOKUP(Tabla2[[#This Row],[FOLIO]],Noshow11[[FOLIO]:[STATUS]],5,0)</f>
        <v>#N/A</v>
      </c>
      <c r="U99" s="2"/>
      <c r="V99" s="27"/>
      <c r="W99" s="27"/>
      <c r="X99" s="27"/>
      <c r="Y99" s="28"/>
      <c r="Z99" s="27"/>
      <c r="AA99" s="14">
        <f>Tabla2[[#This Row],[FECHA]]-Tabla2[[#This Row],[FECHA AGENDO CITA]]</f>
        <v>44932</v>
      </c>
    </row>
    <row r="100" spans="1:27" s="15" customFormat="1" ht="34.15" hidden="1" customHeight="1">
      <c r="A100" s="6">
        <v>44932</v>
      </c>
      <c r="B100" s="9">
        <v>0.36458333333333331</v>
      </c>
      <c r="C100" s="9"/>
      <c r="D100" s="41">
        <v>2699</v>
      </c>
      <c r="E100" s="8">
        <v>110665</v>
      </c>
      <c r="F100" s="8" t="s">
        <v>920</v>
      </c>
      <c r="G100" s="97" t="s">
        <v>1282</v>
      </c>
      <c r="H100" s="46"/>
      <c r="I100" s="8" t="s">
        <v>1283</v>
      </c>
      <c r="J100" s="7" t="s">
        <v>1284</v>
      </c>
      <c r="K100" s="7" t="s">
        <v>1285</v>
      </c>
      <c r="L100" s="8" t="s">
        <v>277</v>
      </c>
      <c r="M100" s="11" t="s">
        <v>93</v>
      </c>
      <c r="N100" s="11">
        <v>0.375</v>
      </c>
      <c r="O100" s="11">
        <v>0.54166666666666663</v>
      </c>
      <c r="P100" s="204" t="s">
        <v>1286</v>
      </c>
      <c r="Q100" s="8">
        <v>2021</v>
      </c>
      <c r="R100" s="3"/>
      <c r="S100" s="3" t="str">
        <f>TEXT(Tabla2[[#This Row],[FECHA]],"MMMM")</f>
        <v>enero</v>
      </c>
      <c r="T100" s="3" t="e">
        <f>VLOOKUP(Tabla2[[#This Row],[FOLIO]],Noshow11[[FOLIO]:[STATUS]],5,0)</f>
        <v>#N/A</v>
      </c>
      <c r="U100" s="2"/>
      <c r="V100" s="27"/>
      <c r="W100" s="27"/>
      <c r="X100" s="27"/>
      <c r="Y100" s="28"/>
      <c r="Z100" s="27"/>
      <c r="AA100" s="14">
        <f>Tabla2[[#This Row],[FECHA]]-Tabla2[[#This Row],[FECHA AGENDO CITA]]</f>
        <v>44932</v>
      </c>
    </row>
    <row r="101" spans="1:27" s="15" customFormat="1" ht="56.25" hidden="1" customHeight="1">
      <c r="A101" s="6">
        <v>44932</v>
      </c>
      <c r="B101" s="9">
        <v>0.36458333333333331</v>
      </c>
      <c r="C101" s="9"/>
      <c r="D101" s="41">
        <v>3260</v>
      </c>
      <c r="E101" s="8">
        <v>110717</v>
      </c>
      <c r="F101" s="8" t="s">
        <v>944</v>
      </c>
      <c r="G101" s="97" t="s">
        <v>1070</v>
      </c>
      <c r="H101" s="46"/>
      <c r="I101" s="8" t="s">
        <v>1287</v>
      </c>
      <c r="J101" s="7" t="s">
        <v>1288</v>
      </c>
      <c r="K101" s="7" t="s">
        <v>1289</v>
      </c>
      <c r="L101" s="8" t="s">
        <v>170</v>
      </c>
      <c r="M101" s="11" t="s">
        <v>98</v>
      </c>
      <c r="N101" s="11">
        <v>0.39583333333333331</v>
      </c>
      <c r="O101" s="11">
        <v>0.53125</v>
      </c>
      <c r="P101" s="204" t="s">
        <v>925</v>
      </c>
      <c r="Q101" s="8">
        <v>2022</v>
      </c>
      <c r="R101" s="3"/>
      <c r="S101" s="3" t="str">
        <f>TEXT(Tabla2[[#This Row],[FECHA]],"MMMM")</f>
        <v>enero</v>
      </c>
      <c r="T101" s="3" t="e">
        <f>VLOOKUP(Tabla2[[#This Row],[FOLIO]],Noshow11[[FOLIO]:[STATUS]],5,0)</f>
        <v>#N/A</v>
      </c>
      <c r="U101" s="2"/>
      <c r="V101" s="27"/>
      <c r="W101" s="27"/>
      <c r="X101" s="27"/>
      <c r="Y101" s="28"/>
      <c r="Z101" s="27"/>
      <c r="AA101" s="14">
        <f>Tabla2[[#This Row],[FECHA]]-Tabla2[[#This Row],[FECHA AGENDO CITA]]</f>
        <v>44932</v>
      </c>
    </row>
    <row r="102" spans="1:27" s="15" customFormat="1" ht="42" hidden="1" customHeight="1">
      <c r="A102" s="6">
        <v>44932</v>
      </c>
      <c r="B102" s="9">
        <v>0.375</v>
      </c>
      <c r="C102" s="9"/>
      <c r="D102" s="41">
        <v>1899</v>
      </c>
      <c r="E102" s="8">
        <v>110540</v>
      </c>
      <c r="F102" s="8" t="s">
        <v>920</v>
      </c>
      <c r="G102" s="97" t="s">
        <v>1290</v>
      </c>
      <c r="H102" s="46"/>
      <c r="I102" s="8" t="s">
        <v>727</v>
      </c>
      <c r="J102" s="7" t="s">
        <v>728</v>
      </c>
      <c r="K102" s="7" t="s">
        <v>729</v>
      </c>
      <c r="L102" s="8" t="s">
        <v>92</v>
      </c>
      <c r="M102" s="11" t="s">
        <v>98</v>
      </c>
      <c r="N102" s="11">
        <v>0.45833333333333331</v>
      </c>
      <c r="O102" s="11">
        <v>0.58333333333333337</v>
      </c>
      <c r="P102" s="204" t="s">
        <v>925</v>
      </c>
      <c r="Q102" s="8">
        <v>2018</v>
      </c>
      <c r="R102" s="3"/>
      <c r="S102" s="3" t="str">
        <f>TEXT(Tabla2[[#This Row],[FECHA]],"MMMM")</f>
        <v>enero</v>
      </c>
      <c r="T102" s="3" t="e">
        <f>VLOOKUP(Tabla2[[#This Row],[FOLIO]],Noshow11[[FOLIO]:[STATUS]],5,0)</f>
        <v>#N/A</v>
      </c>
      <c r="U102" s="2" t="s">
        <v>30</v>
      </c>
      <c r="V102" s="27">
        <v>44944</v>
      </c>
      <c r="W102" s="27" t="s">
        <v>931</v>
      </c>
      <c r="X102" s="27" t="s">
        <v>932</v>
      </c>
      <c r="Y102" s="28" t="s">
        <v>1291</v>
      </c>
      <c r="Z102" s="27">
        <v>44924</v>
      </c>
      <c r="AA102" s="14">
        <f>Tabla2[[#This Row],[FECHA]]-Tabla2[[#This Row],[FECHA AGENDO CITA]]</f>
        <v>8</v>
      </c>
    </row>
    <row r="103" spans="1:27" s="15" customFormat="1" ht="75" hidden="1" customHeight="1">
      <c r="A103" s="6">
        <v>44932</v>
      </c>
      <c r="B103" s="9">
        <v>0.375</v>
      </c>
      <c r="C103" s="9"/>
      <c r="D103" s="41">
        <v>1899</v>
      </c>
      <c r="E103" s="8">
        <v>110624</v>
      </c>
      <c r="F103" s="8" t="s">
        <v>944</v>
      </c>
      <c r="G103" s="97" t="s">
        <v>1292</v>
      </c>
      <c r="H103" s="46"/>
      <c r="I103" s="8" t="s">
        <v>1293</v>
      </c>
      <c r="J103" s="7" t="s">
        <v>1294</v>
      </c>
      <c r="K103" s="7" t="s">
        <v>1295</v>
      </c>
      <c r="L103" s="8" t="s">
        <v>1296</v>
      </c>
      <c r="M103" s="11" t="s">
        <v>84</v>
      </c>
      <c r="N103" s="11">
        <v>0.38541666666666669</v>
      </c>
      <c r="O103" s="11">
        <v>0.73958333333333337</v>
      </c>
      <c r="P103" s="204" t="s">
        <v>975</v>
      </c>
      <c r="Q103" s="8">
        <v>2019</v>
      </c>
      <c r="R103" s="3"/>
      <c r="S103" s="3" t="str">
        <f>TEXT(Tabla2[[#This Row],[FECHA]],"MMMM")</f>
        <v>enero</v>
      </c>
      <c r="T103" s="3" t="e">
        <f>VLOOKUP(Tabla2[[#This Row],[FOLIO]],Noshow11[[FOLIO]:[STATUS]],5,0)</f>
        <v>#N/A</v>
      </c>
      <c r="U103" s="2"/>
      <c r="V103" s="27"/>
      <c r="W103" s="27"/>
      <c r="X103" s="27"/>
      <c r="Y103" s="28"/>
      <c r="Z103" s="27"/>
      <c r="AA103" s="14">
        <f>Tabla2[[#This Row],[FECHA]]-Tabla2[[#This Row],[FECHA AGENDO CITA]]</f>
        <v>44932</v>
      </c>
    </row>
    <row r="104" spans="1:27" s="15" customFormat="1" ht="34.15" hidden="1" customHeight="1">
      <c r="A104" s="6">
        <v>44932</v>
      </c>
      <c r="B104" s="9">
        <v>0.375</v>
      </c>
      <c r="C104" s="9"/>
      <c r="D104" s="41">
        <v>1899</v>
      </c>
      <c r="E104" s="8">
        <v>110631</v>
      </c>
      <c r="F104" s="8" t="s">
        <v>920</v>
      </c>
      <c r="G104" s="97" t="s">
        <v>1297</v>
      </c>
      <c r="H104" s="46"/>
      <c r="I104" s="8" t="s">
        <v>1298</v>
      </c>
      <c r="J104" s="7" t="s">
        <v>1299</v>
      </c>
      <c r="K104" s="7" t="s">
        <v>1300</v>
      </c>
      <c r="L104" s="8" t="s">
        <v>92</v>
      </c>
      <c r="M104" s="11" t="s">
        <v>93</v>
      </c>
      <c r="N104" s="11">
        <v>0.38541666666666669</v>
      </c>
      <c r="O104" s="11">
        <v>0.5</v>
      </c>
      <c r="P104" s="204" t="s">
        <v>1181</v>
      </c>
      <c r="Q104" s="8">
        <v>2016</v>
      </c>
      <c r="R104" s="3"/>
      <c r="S104" s="3" t="str">
        <f>TEXT(Tabla2[[#This Row],[FECHA]],"MMMM")</f>
        <v>enero</v>
      </c>
      <c r="T104" s="3" t="e">
        <f>VLOOKUP(Tabla2[[#This Row],[FOLIO]],Noshow11[[FOLIO]:[STATUS]],5,0)</f>
        <v>#N/A</v>
      </c>
      <c r="U104" s="2"/>
      <c r="V104" s="27"/>
      <c r="W104" s="27"/>
      <c r="X104" s="27"/>
      <c r="Y104" s="28"/>
      <c r="Z104" s="27"/>
      <c r="AA104" s="14">
        <f>Tabla2[[#This Row],[FECHA]]-Tabla2[[#This Row],[FECHA AGENDO CITA]]</f>
        <v>44932</v>
      </c>
    </row>
    <row r="105" spans="1:27" s="15" customFormat="1" ht="34.15" hidden="1" customHeight="1">
      <c r="A105" s="6">
        <v>44932</v>
      </c>
      <c r="B105" s="9">
        <v>0.39583333333333331</v>
      </c>
      <c r="C105" s="9"/>
      <c r="D105" s="41">
        <v>1899</v>
      </c>
      <c r="E105" s="8">
        <v>110651</v>
      </c>
      <c r="F105" s="8" t="s">
        <v>100</v>
      </c>
      <c r="G105" s="97" t="s">
        <v>1023</v>
      </c>
      <c r="H105" s="46"/>
      <c r="I105" s="8" t="s">
        <v>1301</v>
      </c>
      <c r="J105" s="7" t="s">
        <v>1302</v>
      </c>
      <c r="K105" s="7" t="s">
        <v>1211</v>
      </c>
      <c r="L105" s="8" t="s">
        <v>193</v>
      </c>
      <c r="M105" s="11" t="s">
        <v>93</v>
      </c>
      <c r="N105" s="11">
        <v>0.45833333333333331</v>
      </c>
      <c r="O105" s="11">
        <v>0.53125</v>
      </c>
      <c r="P105" s="204" t="s">
        <v>1286</v>
      </c>
      <c r="Q105" s="8">
        <v>2020</v>
      </c>
      <c r="R105" s="3"/>
      <c r="S105" s="3" t="str">
        <f>TEXT(Tabla2[[#This Row],[FECHA]],"MMMM")</f>
        <v>enero</v>
      </c>
      <c r="T105" s="3" t="e">
        <f>VLOOKUP(Tabla2[[#This Row],[FOLIO]],Noshow11[[FOLIO]:[STATUS]],5,0)</f>
        <v>#N/A</v>
      </c>
      <c r="U105" s="2"/>
      <c r="V105" s="27"/>
      <c r="W105" s="27"/>
      <c r="X105" s="27"/>
      <c r="Y105" s="28"/>
      <c r="Z105" s="27"/>
      <c r="AA105" s="14">
        <f>Tabla2[[#This Row],[FECHA]]-Tabla2[[#This Row],[FECHA AGENDO CITA]]</f>
        <v>44932</v>
      </c>
    </row>
    <row r="106" spans="1:27" s="15" customFormat="1" ht="34.15" hidden="1" customHeight="1">
      <c r="A106" s="6">
        <v>44932</v>
      </c>
      <c r="B106" s="9">
        <v>0.39583333333333331</v>
      </c>
      <c r="C106" s="9"/>
      <c r="D106" s="41">
        <v>3260</v>
      </c>
      <c r="E106" s="8">
        <v>110714</v>
      </c>
      <c r="F106" s="8" t="s">
        <v>100</v>
      </c>
      <c r="G106" s="97" t="s">
        <v>1303</v>
      </c>
      <c r="H106" s="46"/>
      <c r="I106" s="8" t="s">
        <v>1304</v>
      </c>
      <c r="J106" s="7" t="s">
        <v>1305</v>
      </c>
      <c r="K106" s="7" t="s">
        <v>1306</v>
      </c>
      <c r="L106" s="8" t="s">
        <v>145</v>
      </c>
      <c r="M106" s="11" t="s">
        <v>84</v>
      </c>
      <c r="N106" s="11">
        <v>0.42708333333333331</v>
      </c>
      <c r="O106" s="11">
        <v>0.54166666666666663</v>
      </c>
      <c r="P106" s="204" t="s">
        <v>925</v>
      </c>
      <c r="Q106" s="8">
        <v>2014</v>
      </c>
      <c r="R106" s="3"/>
      <c r="S106" s="3" t="str">
        <f>TEXT(Tabla2[[#This Row],[FECHA]],"MMMM")</f>
        <v>enero</v>
      </c>
      <c r="T106" s="3" t="e">
        <f>VLOOKUP(Tabla2[[#This Row],[FOLIO]],Noshow11[[FOLIO]:[STATUS]],5,0)</f>
        <v>#N/A</v>
      </c>
      <c r="U106" s="2"/>
      <c r="V106" s="27"/>
      <c r="W106" s="27"/>
      <c r="X106" s="27"/>
      <c r="Y106" s="28"/>
      <c r="Z106" s="27"/>
      <c r="AA106" s="14">
        <f>Tabla2[[#This Row],[FECHA]]-Tabla2[[#This Row],[FECHA AGENDO CITA]]</f>
        <v>44932</v>
      </c>
    </row>
    <row r="107" spans="1:27" s="15" customFormat="1" ht="34.15" hidden="1" customHeight="1">
      <c r="A107" s="6">
        <v>44932</v>
      </c>
      <c r="B107" s="9">
        <v>0.39583333333333331</v>
      </c>
      <c r="C107" s="9"/>
      <c r="D107" s="41">
        <v>1899</v>
      </c>
      <c r="E107" s="8">
        <v>110720</v>
      </c>
      <c r="F107" s="8" t="s">
        <v>1111</v>
      </c>
      <c r="G107" s="97" t="s">
        <v>956</v>
      </c>
      <c r="H107" s="46"/>
      <c r="I107" s="8" t="s">
        <v>1307</v>
      </c>
      <c r="J107" s="7" t="s">
        <v>1308</v>
      </c>
      <c r="K107" s="7" t="s">
        <v>1309</v>
      </c>
      <c r="L107" s="8" t="s">
        <v>193</v>
      </c>
      <c r="M107" s="11" t="s">
        <v>98</v>
      </c>
      <c r="N107" s="11">
        <v>0.41666666666666669</v>
      </c>
      <c r="O107" s="11">
        <v>0.58333333333333337</v>
      </c>
      <c r="P107" s="204" t="s">
        <v>954</v>
      </c>
      <c r="Q107" s="8">
        <v>2021</v>
      </c>
      <c r="R107" s="3"/>
      <c r="S107" s="3" t="str">
        <f>TEXT(Tabla2[[#This Row],[FECHA]],"MMMM")</f>
        <v>enero</v>
      </c>
      <c r="T107" s="3" t="e">
        <f>VLOOKUP(Tabla2[[#This Row],[FOLIO]],Noshow11[[FOLIO]:[STATUS]],5,0)</f>
        <v>#N/A</v>
      </c>
      <c r="U107" s="2"/>
      <c r="V107" s="27"/>
      <c r="W107" s="27"/>
      <c r="X107" s="27"/>
      <c r="Y107" s="28"/>
      <c r="Z107" s="27"/>
      <c r="AA107" s="14">
        <f>Tabla2[[#This Row],[FECHA]]-Tabla2[[#This Row],[FECHA AGENDO CITA]]</f>
        <v>44932</v>
      </c>
    </row>
    <row r="108" spans="1:27" s="15" customFormat="1" ht="51.75" hidden="1" customHeight="1">
      <c r="A108" s="6">
        <v>44932</v>
      </c>
      <c r="B108" s="9">
        <v>0.41666666666666669</v>
      </c>
      <c r="C108" s="9"/>
      <c r="D108" s="41">
        <v>6599</v>
      </c>
      <c r="E108" s="8">
        <v>110659</v>
      </c>
      <c r="F108" s="8" t="s">
        <v>920</v>
      </c>
      <c r="G108" s="97" t="s">
        <v>1046</v>
      </c>
      <c r="H108" s="46"/>
      <c r="I108" s="8" t="s">
        <v>1310</v>
      </c>
      <c r="J108" s="7" t="s">
        <v>1311</v>
      </c>
      <c r="K108" s="7" t="s">
        <v>1312</v>
      </c>
      <c r="L108" s="8" t="s">
        <v>83</v>
      </c>
      <c r="M108" s="11" t="s">
        <v>98</v>
      </c>
      <c r="N108" s="11">
        <v>0.44791666666666669</v>
      </c>
      <c r="O108" s="11">
        <v>0.58333333333333337</v>
      </c>
      <c r="P108" s="204" t="s">
        <v>943</v>
      </c>
      <c r="Q108" s="8">
        <v>2017</v>
      </c>
      <c r="R108" s="3"/>
      <c r="S108" s="3" t="str">
        <f>TEXT(Tabla2[[#This Row],[FECHA]],"MMMM")</f>
        <v>enero</v>
      </c>
      <c r="T108" s="3" t="e">
        <f>VLOOKUP(Tabla2[[#This Row],[FOLIO]],Noshow11[[FOLIO]:[STATUS]],5,0)</f>
        <v>#N/A</v>
      </c>
      <c r="U108" s="2"/>
      <c r="V108" s="27"/>
      <c r="W108" s="27"/>
      <c r="X108" s="27"/>
      <c r="Y108" s="28"/>
      <c r="Z108" s="27"/>
      <c r="AA108" s="14">
        <f>Tabla2[[#This Row],[FECHA]]-Tabla2[[#This Row],[FECHA AGENDO CITA]]</f>
        <v>44932</v>
      </c>
    </row>
    <row r="109" spans="1:27" s="15" customFormat="1" ht="51.75" hidden="1" customHeight="1">
      <c r="A109" s="6">
        <v>44932</v>
      </c>
      <c r="B109" s="9">
        <v>0.41666666666666669</v>
      </c>
      <c r="C109" s="9"/>
      <c r="D109" s="41">
        <v>2699</v>
      </c>
      <c r="E109" s="8">
        <v>110660</v>
      </c>
      <c r="F109" s="8" t="s">
        <v>944</v>
      </c>
      <c r="G109" s="97" t="s">
        <v>1313</v>
      </c>
      <c r="H109" s="46"/>
      <c r="I109" s="8" t="s">
        <v>1314</v>
      </c>
      <c r="J109" s="7" t="s">
        <v>1315</v>
      </c>
      <c r="K109" s="7" t="s">
        <v>1316</v>
      </c>
      <c r="L109" s="8" t="s">
        <v>92</v>
      </c>
      <c r="M109" s="11" t="s">
        <v>93</v>
      </c>
      <c r="N109" s="11">
        <v>0.5</v>
      </c>
      <c r="O109" s="11">
        <v>0.73958333333333337</v>
      </c>
      <c r="P109" s="204" t="s">
        <v>1286</v>
      </c>
      <c r="Q109" s="8">
        <v>2020</v>
      </c>
      <c r="R109" s="3"/>
      <c r="S109" s="3" t="str">
        <f>TEXT(Tabla2[[#This Row],[FECHA]],"MMMM")</f>
        <v>enero</v>
      </c>
      <c r="T109" s="3" t="e">
        <f>VLOOKUP(Tabla2[[#This Row],[FOLIO]],Noshow11[[FOLIO]:[STATUS]],5,0)</f>
        <v>#N/A</v>
      </c>
      <c r="U109" s="2"/>
      <c r="V109" s="27"/>
      <c r="W109" s="27"/>
      <c r="X109" s="27"/>
      <c r="Y109" s="28"/>
      <c r="Z109" s="27"/>
      <c r="AA109" s="14">
        <f>Tabla2[[#This Row],[FECHA]]-Tabla2[[#This Row],[FECHA AGENDO CITA]]</f>
        <v>44932</v>
      </c>
    </row>
    <row r="110" spans="1:27" s="15" customFormat="1" ht="34.15" hidden="1" customHeight="1">
      <c r="A110" s="6">
        <v>44932</v>
      </c>
      <c r="B110" s="9">
        <v>0.4375</v>
      </c>
      <c r="C110" s="9"/>
      <c r="D110" s="41">
        <v>5330</v>
      </c>
      <c r="E110" s="8">
        <v>110649</v>
      </c>
      <c r="F110" s="8" t="s">
        <v>100</v>
      </c>
      <c r="G110" s="97" t="s">
        <v>1317</v>
      </c>
      <c r="H110" s="46" t="s">
        <v>15</v>
      </c>
      <c r="I110" s="8" t="s">
        <v>1318</v>
      </c>
      <c r="J110" s="7" t="s">
        <v>1319</v>
      </c>
      <c r="K110" s="7" t="s">
        <v>1320</v>
      </c>
      <c r="L110" s="8" t="s">
        <v>289</v>
      </c>
      <c r="M110" s="11" t="s">
        <v>84</v>
      </c>
      <c r="N110" s="11">
        <v>0.45833333333333331</v>
      </c>
      <c r="O110" s="11">
        <v>0.66666666666666663</v>
      </c>
      <c r="P110" s="204" t="s">
        <v>954</v>
      </c>
      <c r="Q110" s="8">
        <v>2021</v>
      </c>
      <c r="R110" s="3"/>
      <c r="S110" s="3" t="str">
        <f>TEXT(Tabla2[[#This Row],[FECHA]],"MMMM")</f>
        <v>enero</v>
      </c>
      <c r="T110" s="3" t="e">
        <f>VLOOKUP(Tabla2[[#This Row],[FOLIO]],Noshow11[[FOLIO]:[STATUS]],5,0)</f>
        <v>#N/A</v>
      </c>
      <c r="U110" s="2"/>
      <c r="V110" s="27"/>
      <c r="W110" s="27"/>
      <c r="X110" s="27"/>
      <c r="Y110" s="28"/>
      <c r="Z110" s="27"/>
      <c r="AA110" s="14">
        <f>Tabla2[[#This Row],[FECHA]]-Tabla2[[#This Row],[FECHA AGENDO CITA]]</f>
        <v>44932</v>
      </c>
    </row>
    <row r="111" spans="1:27" s="15" customFormat="1" ht="54.75" hidden="1" customHeight="1">
      <c r="A111" s="6">
        <v>44932</v>
      </c>
      <c r="B111" s="9">
        <v>0.45833333333333331</v>
      </c>
      <c r="C111" s="9"/>
      <c r="D111" s="41">
        <v>5330</v>
      </c>
      <c r="E111" s="8">
        <v>110655</v>
      </c>
      <c r="F111" s="8" t="s">
        <v>944</v>
      </c>
      <c r="G111" s="97" t="s">
        <v>1321</v>
      </c>
      <c r="H111" s="46"/>
      <c r="I111" s="8" t="s">
        <v>1322</v>
      </c>
      <c r="J111" s="7" t="s">
        <v>1323</v>
      </c>
      <c r="K111" s="7" t="s">
        <v>1324</v>
      </c>
      <c r="L111" s="8" t="s">
        <v>230</v>
      </c>
      <c r="M111" s="11" t="s">
        <v>98</v>
      </c>
      <c r="N111" s="11">
        <v>0.54166666666666663</v>
      </c>
      <c r="O111" s="11">
        <v>0.75</v>
      </c>
      <c r="P111" s="204" t="s">
        <v>1325</v>
      </c>
      <c r="Q111" s="8">
        <v>2019</v>
      </c>
      <c r="R111" s="3"/>
      <c r="S111" s="3" t="str">
        <f>TEXT(Tabla2[[#This Row],[FECHA]],"MMMM")</f>
        <v>enero</v>
      </c>
      <c r="T111" s="3" t="e">
        <f>VLOOKUP(Tabla2[[#This Row],[FOLIO]],Noshow11[[FOLIO]:[STATUS]],5,0)</f>
        <v>#N/A</v>
      </c>
      <c r="U111" s="2"/>
      <c r="V111" s="27"/>
      <c r="W111" s="27"/>
      <c r="X111" s="27"/>
      <c r="Y111" s="28"/>
      <c r="Z111" s="27"/>
      <c r="AA111" s="14">
        <f>Tabla2[[#This Row],[FECHA]]-Tabla2[[#This Row],[FECHA AGENDO CITA]]</f>
        <v>44932</v>
      </c>
    </row>
    <row r="112" spans="1:27" s="15" customFormat="1" ht="34.15" hidden="1" customHeight="1">
      <c r="A112" s="6">
        <v>44932</v>
      </c>
      <c r="B112" s="9">
        <v>0.47916666666666669</v>
      </c>
      <c r="C112" s="9"/>
      <c r="D112" s="41">
        <v>1899</v>
      </c>
      <c r="E112" s="8">
        <v>110698</v>
      </c>
      <c r="F112" s="8" t="s">
        <v>100</v>
      </c>
      <c r="G112" s="97" t="s">
        <v>1326</v>
      </c>
      <c r="H112" s="46" t="s">
        <v>15</v>
      </c>
      <c r="I112" s="8" t="s">
        <v>1327</v>
      </c>
      <c r="J112" s="7" t="s">
        <v>1328</v>
      </c>
      <c r="K112" s="7" t="s">
        <v>1329</v>
      </c>
      <c r="L112" s="8" t="s">
        <v>230</v>
      </c>
      <c r="M112" s="11" t="s">
        <v>84</v>
      </c>
      <c r="N112" s="11">
        <v>0.51041666666666663</v>
      </c>
      <c r="O112" s="11">
        <v>0.6875</v>
      </c>
      <c r="P112" s="204" t="s">
        <v>954</v>
      </c>
      <c r="Q112" s="8">
        <v>2019</v>
      </c>
      <c r="R112" s="3"/>
      <c r="S112" s="3" t="str">
        <f>TEXT(Tabla2[[#This Row],[FECHA]],"MMMM")</f>
        <v>enero</v>
      </c>
      <c r="T112" s="3" t="e">
        <f>VLOOKUP(Tabla2[[#This Row],[FOLIO]],Noshow11[[FOLIO]:[STATUS]],5,0)</f>
        <v>#N/A</v>
      </c>
      <c r="U112" s="2"/>
      <c r="V112" s="27"/>
      <c r="W112" s="27"/>
      <c r="X112" s="27"/>
      <c r="Y112" s="28"/>
      <c r="Z112" s="27"/>
      <c r="AA112" s="14">
        <f>Tabla2[[#This Row],[FECHA]]-Tabla2[[#This Row],[FECHA AGENDO CITA]]</f>
        <v>44932</v>
      </c>
    </row>
    <row r="113" spans="1:27" s="15" customFormat="1" ht="34.15" hidden="1" customHeight="1">
      <c r="A113" s="6">
        <v>44932</v>
      </c>
      <c r="B113" s="9">
        <v>0.41666666666666669</v>
      </c>
      <c r="C113" s="9"/>
      <c r="D113" s="41">
        <v>1899</v>
      </c>
      <c r="E113" s="8">
        <v>110721</v>
      </c>
      <c r="F113" s="8" t="s">
        <v>100</v>
      </c>
      <c r="G113" s="97" t="s">
        <v>984</v>
      </c>
      <c r="H113" s="46"/>
      <c r="I113" s="8" t="s">
        <v>1330</v>
      </c>
      <c r="J113" s="7" t="s">
        <v>1331</v>
      </c>
      <c r="K113" s="7" t="s">
        <v>103</v>
      </c>
      <c r="L113" s="8" t="s">
        <v>482</v>
      </c>
      <c r="M113" s="11" t="s">
        <v>84</v>
      </c>
      <c r="N113" s="11">
        <v>0.4375</v>
      </c>
      <c r="O113" s="11">
        <v>0.59375</v>
      </c>
      <c r="P113" s="204" t="s">
        <v>943</v>
      </c>
      <c r="Q113" s="8">
        <v>2019</v>
      </c>
      <c r="R113" s="3"/>
      <c r="S113" s="3" t="str">
        <f>TEXT(Tabla2[[#This Row],[FECHA]],"MMMM")</f>
        <v>enero</v>
      </c>
      <c r="T113" s="3" t="e">
        <f>VLOOKUP(Tabla2[[#This Row],[FOLIO]],Noshow11[[FOLIO]:[STATUS]],5,0)</f>
        <v>#N/A</v>
      </c>
      <c r="U113" s="2"/>
      <c r="V113" s="27"/>
      <c r="W113" s="27"/>
      <c r="X113" s="27"/>
      <c r="Y113" s="28"/>
      <c r="Z113" s="27"/>
      <c r="AA113" s="14">
        <f>Tabla2[[#This Row],[FECHA]]-Tabla2[[#This Row],[FECHA AGENDO CITA]]</f>
        <v>44932</v>
      </c>
    </row>
    <row r="114" spans="1:27" s="15" customFormat="1" ht="34.15" hidden="1" customHeight="1">
      <c r="A114" s="6">
        <v>44932</v>
      </c>
      <c r="B114" s="9">
        <v>0.5</v>
      </c>
      <c r="C114" s="9"/>
      <c r="D114" s="41">
        <v>1899</v>
      </c>
      <c r="E114" s="8">
        <v>110674</v>
      </c>
      <c r="F114" s="8" t="s">
        <v>920</v>
      </c>
      <c r="G114" s="97" t="s">
        <v>945</v>
      </c>
      <c r="H114" s="46"/>
      <c r="I114" s="8" t="s">
        <v>1332</v>
      </c>
      <c r="J114" s="7" t="s">
        <v>1333</v>
      </c>
      <c r="K114" s="7" t="s">
        <v>1334</v>
      </c>
      <c r="L114" s="8" t="s">
        <v>83</v>
      </c>
      <c r="M114" s="11" t="s">
        <v>84</v>
      </c>
      <c r="N114" s="11">
        <v>0.52083333333333337</v>
      </c>
      <c r="O114" s="11">
        <v>0.625</v>
      </c>
      <c r="P114" s="204" t="s">
        <v>943</v>
      </c>
      <c r="Q114" s="8">
        <v>2016</v>
      </c>
      <c r="R114" s="3"/>
      <c r="S114" s="3" t="str">
        <f>TEXT(Tabla2[[#This Row],[FECHA]],"MMMM")</f>
        <v>enero</v>
      </c>
      <c r="T114" s="3" t="e">
        <f>VLOOKUP(Tabla2[[#This Row],[FOLIO]],Noshow11[[FOLIO]:[STATUS]],5,0)</f>
        <v>#N/A</v>
      </c>
      <c r="U114" s="2"/>
      <c r="V114" s="27"/>
      <c r="W114" s="27"/>
      <c r="X114" s="27"/>
      <c r="Y114" s="28"/>
      <c r="Z114" s="27"/>
      <c r="AA114" s="14">
        <f>Tabla2[[#This Row],[FECHA]]-Tabla2[[#This Row],[FECHA AGENDO CITA]]</f>
        <v>44932</v>
      </c>
    </row>
    <row r="115" spans="1:27" s="15" customFormat="1" ht="34.15" hidden="1" customHeight="1">
      <c r="A115" s="6">
        <v>44932</v>
      </c>
      <c r="B115" s="9">
        <v>0.52083333333333337</v>
      </c>
      <c r="C115" s="9"/>
      <c r="D115" s="41">
        <v>0</v>
      </c>
      <c r="E115" s="8">
        <v>110724</v>
      </c>
      <c r="F115" s="8" t="s">
        <v>944</v>
      </c>
      <c r="G115" s="97" t="s">
        <v>1335</v>
      </c>
      <c r="H115" s="46"/>
      <c r="I115" s="8" t="s">
        <v>1336</v>
      </c>
      <c r="J115" s="7" t="s">
        <v>1337</v>
      </c>
      <c r="K115" s="7" t="s">
        <v>1338</v>
      </c>
      <c r="L115" s="8" t="s">
        <v>230</v>
      </c>
      <c r="M115" s="11" t="s">
        <v>98</v>
      </c>
      <c r="N115" s="11">
        <v>0.54166666666666663</v>
      </c>
      <c r="O115" s="11">
        <v>0.75</v>
      </c>
      <c r="P115" s="204" t="s">
        <v>975</v>
      </c>
      <c r="Q115" s="8">
        <v>2019</v>
      </c>
      <c r="R115" s="3"/>
      <c r="S115" s="3" t="str">
        <f>TEXT(Tabla2[[#This Row],[FECHA]],"MMMM")</f>
        <v>enero</v>
      </c>
      <c r="T115" s="3" t="e">
        <f>VLOOKUP(Tabla2[[#This Row],[FOLIO]],Noshow11[[FOLIO]:[STATUS]],5,0)</f>
        <v>#N/A</v>
      </c>
      <c r="U115" s="2"/>
      <c r="V115" s="27"/>
      <c r="W115" s="27"/>
      <c r="X115" s="27"/>
      <c r="Y115" s="28"/>
      <c r="Z115" s="27"/>
      <c r="AA115" s="14">
        <f>Tabla2[[#This Row],[FECHA]]-Tabla2[[#This Row],[FECHA AGENDO CITA]]</f>
        <v>44932</v>
      </c>
    </row>
    <row r="116" spans="1:27" s="15" customFormat="1" ht="34.15" hidden="1" customHeight="1">
      <c r="A116" s="6">
        <v>44932</v>
      </c>
      <c r="B116" s="9">
        <v>0.52083333333333337</v>
      </c>
      <c r="C116" s="9"/>
      <c r="D116" s="41">
        <v>0</v>
      </c>
      <c r="E116" s="8">
        <v>110687</v>
      </c>
      <c r="F116" s="8" t="s">
        <v>944</v>
      </c>
      <c r="G116" s="97" t="s">
        <v>1339</v>
      </c>
      <c r="H116" s="46"/>
      <c r="I116" s="8" t="s">
        <v>1340</v>
      </c>
      <c r="J116" s="7" t="s">
        <v>1341</v>
      </c>
      <c r="K116" s="7" t="s">
        <v>1342</v>
      </c>
      <c r="L116" s="8" t="s">
        <v>145</v>
      </c>
      <c r="M116" s="11" t="s">
        <v>84</v>
      </c>
      <c r="N116" s="11">
        <v>0.58333333333333337</v>
      </c>
      <c r="O116" s="11">
        <v>0.70833333333333337</v>
      </c>
      <c r="P116" s="204" t="s">
        <v>925</v>
      </c>
      <c r="Q116" s="8">
        <v>2015</v>
      </c>
      <c r="R116" s="3"/>
      <c r="S116" s="3" t="str">
        <f>TEXT(Tabla2[[#This Row],[FECHA]],"MMMM")</f>
        <v>enero</v>
      </c>
      <c r="T116" s="3" t="e">
        <f>VLOOKUP(Tabla2[[#This Row],[FOLIO]],Noshow11[[FOLIO]:[STATUS]],5,0)</f>
        <v>#N/A</v>
      </c>
      <c r="U116" s="2"/>
      <c r="V116" s="27"/>
      <c r="W116" s="27"/>
      <c r="X116" s="27"/>
      <c r="Y116" s="28"/>
      <c r="Z116" s="27"/>
      <c r="AA116" s="14">
        <f>Tabla2[[#This Row],[FECHA]]-Tabla2[[#This Row],[FECHA AGENDO CITA]]</f>
        <v>44932</v>
      </c>
    </row>
    <row r="117" spans="1:27" s="15" customFormat="1" ht="34.15" hidden="1" customHeight="1">
      <c r="A117" s="6">
        <v>44932</v>
      </c>
      <c r="B117" s="9">
        <v>0.54166666666666663</v>
      </c>
      <c r="C117" s="9"/>
      <c r="D117" s="41">
        <v>6599</v>
      </c>
      <c r="E117" s="8">
        <v>110719</v>
      </c>
      <c r="F117" s="8" t="s">
        <v>100</v>
      </c>
      <c r="G117" s="97" t="s">
        <v>1343</v>
      </c>
      <c r="H117" s="46"/>
      <c r="I117" s="8" t="s">
        <v>1344</v>
      </c>
      <c r="J117" s="7" t="s">
        <v>1345</v>
      </c>
      <c r="K117" s="7" t="s">
        <v>1346</v>
      </c>
      <c r="L117" s="8" t="s">
        <v>1106</v>
      </c>
      <c r="M117" s="11" t="s">
        <v>93</v>
      </c>
      <c r="N117" s="11">
        <v>0.58333333333333337</v>
      </c>
      <c r="O117" s="11">
        <v>0.70833333333333337</v>
      </c>
      <c r="P117" s="204" t="s">
        <v>943</v>
      </c>
      <c r="Q117" s="8">
        <v>2016</v>
      </c>
      <c r="R117" s="3"/>
      <c r="S117" s="3" t="str">
        <f>TEXT(Tabla2[[#This Row],[FECHA]],"MMMM")</f>
        <v>enero</v>
      </c>
      <c r="T117" s="3" t="e">
        <f>VLOOKUP(Tabla2[[#This Row],[FOLIO]],Noshow11[[FOLIO]:[STATUS]],5,0)</f>
        <v>#N/A</v>
      </c>
      <c r="U117" s="2"/>
      <c r="V117" s="27"/>
      <c r="W117" s="27"/>
      <c r="X117" s="27"/>
      <c r="Y117" s="28"/>
      <c r="Z117" s="27"/>
      <c r="AA117" s="14">
        <f>Tabla2[[#This Row],[FECHA]]-Tabla2[[#This Row],[FECHA AGENDO CITA]]</f>
        <v>44932</v>
      </c>
    </row>
    <row r="118" spans="1:27" s="15" customFormat="1" ht="49.5" hidden="1" customHeight="1">
      <c r="A118" s="6">
        <v>44932</v>
      </c>
      <c r="B118" s="9">
        <v>0.72916666666666663</v>
      </c>
      <c r="C118" s="9"/>
      <c r="D118" s="41">
        <v>6599</v>
      </c>
      <c r="E118" s="8">
        <v>110726</v>
      </c>
      <c r="F118" s="8" t="s">
        <v>944</v>
      </c>
      <c r="G118" s="97" t="s">
        <v>1347</v>
      </c>
      <c r="H118" s="46"/>
      <c r="I118" s="8" t="s">
        <v>1348</v>
      </c>
      <c r="J118" s="7" t="s">
        <v>1349</v>
      </c>
      <c r="K118" s="7" t="s">
        <v>1350</v>
      </c>
      <c r="L118" s="8" t="s">
        <v>641</v>
      </c>
      <c r="M118" s="11" t="s">
        <v>93</v>
      </c>
      <c r="N118" s="11" t="s">
        <v>1351</v>
      </c>
      <c r="O118" s="11" t="s">
        <v>1351</v>
      </c>
      <c r="P118" s="204" t="s">
        <v>1352</v>
      </c>
      <c r="Q118" s="8">
        <v>2020</v>
      </c>
      <c r="R118" s="3"/>
      <c r="S118" s="3" t="str">
        <f>TEXT(Tabla2[[#This Row],[FECHA]],"MMMM")</f>
        <v>enero</v>
      </c>
      <c r="T118" s="3" t="e">
        <f>VLOOKUP(Tabla2[[#This Row],[FOLIO]],Noshow11[[FOLIO]:[STATUS]],5,0)</f>
        <v>#N/A</v>
      </c>
      <c r="U118" s="2"/>
      <c r="V118" s="27"/>
      <c r="W118" s="27"/>
      <c r="X118" s="27"/>
      <c r="Y118" s="28"/>
      <c r="Z118" s="27"/>
      <c r="AA118" s="14">
        <f>Tabla2[[#This Row],[FECHA]]-Tabla2[[#This Row],[FECHA AGENDO CITA]]</f>
        <v>44932</v>
      </c>
    </row>
    <row r="119" spans="1:27" s="15" customFormat="1" ht="38.1" hidden="1" customHeight="1">
      <c r="A119" s="6">
        <v>44933</v>
      </c>
      <c r="B119" s="9">
        <v>0.33333333333333331</v>
      </c>
      <c r="C119" s="9"/>
      <c r="D119" s="41">
        <v>1899</v>
      </c>
      <c r="E119" s="8">
        <v>109955</v>
      </c>
      <c r="F119" s="8" t="s">
        <v>920</v>
      </c>
      <c r="G119" s="97" t="s">
        <v>945</v>
      </c>
      <c r="H119" s="46"/>
      <c r="I119" s="8" t="s">
        <v>1353</v>
      </c>
      <c r="J119" s="7" t="s">
        <v>1354</v>
      </c>
      <c r="K119" s="7" t="s">
        <v>1355</v>
      </c>
      <c r="L119" s="8" t="s">
        <v>152</v>
      </c>
      <c r="M119" s="11" t="s">
        <v>84</v>
      </c>
      <c r="N119" s="11">
        <v>0.34375</v>
      </c>
      <c r="O119" s="11">
        <v>0.45833333333333331</v>
      </c>
      <c r="P119" s="204" t="s">
        <v>975</v>
      </c>
      <c r="Q119" s="8">
        <v>2019</v>
      </c>
      <c r="R119" s="3"/>
      <c r="S119" s="3" t="str">
        <f>TEXT(Tabla2[[#This Row],[FECHA]],"MMMM")</f>
        <v>enero</v>
      </c>
      <c r="T119" s="3" t="e">
        <f>VLOOKUP(Tabla2[[#This Row],[FOLIO]],Noshow11[[FOLIO]:[STATUS]],5,0)</f>
        <v>#N/A</v>
      </c>
      <c r="U119" s="2" t="s">
        <v>32</v>
      </c>
      <c r="V119" s="27">
        <v>44946</v>
      </c>
      <c r="W119" s="27"/>
      <c r="X119" s="27" t="s">
        <v>9</v>
      </c>
      <c r="Y119" s="28" t="s">
        <v>1356</v>
      </c>
      <c r="Z119" s="27">
        <v>45268</v>
      </c>
      <c r="AA119" s="14">
        <f>Tabla2[[#This Row],[FECHA]]-Tabla2[[#This Row],[FECHA AGENDO CITA]]</f>
        <v>-335</v>
      </c>
    </row>
    <row r="120" spans="1:27" s="15" customFormat="1" ht="38.1" hidden="1" customHeight="1">
      <c r="A120" s="6">
        <v>44933</v>
      </c>
      <c r="B120" s="9">
        <v>0.33333333333333331</v>
      </c>
      <c r="C120" s="9"/>
      <c r="D120" s="41">
        <v>5330</v>
      </c>
      <c r="E120" s="8">
        <v>110464</v>
      </c>
      <c r="F120" s="8" t="s">
        <v>944</v>
      </c>
      <c r="G120" s="97" t="s">
        <v>988</v>
      </c>
      <c r="H120" s="46"/>
      <c r="I120" s="8" t="s">
        <v>1357</v>
      </c>
      <c r="J120" s="7" t="s">
        <v>1358</v>
      </c>
      <c r="K120" s="7" t="s">
        <v>1359</v>
      </c>
      <c r="L120" s="8" t="s">
        <v>83</v>
      </c>
      <c r="M120" s="11" t="s">
        <v>98</v>
      </c>
      <c r="N120" s="11">
        <v>0.34375</v>
      </c>
      <c r="O120" s="11">
        <v>0.44791666666666669</v>
      </c>
      <c r="P120" s="204" t="s">
        <v>949</v>
      </c>
      <c r="Q120" s="8">
        <v>2021</v>
      </c>
      <c r="R120" s="3"/>
      <c r="S120" s="3" t="str">
        <f>TEXT(Tabla2[[#This Row],[FECHA]],"MMMM")</f>
        <v>enero</v>
      </c>
      <c r="T120" s="3" t="e">
        <f>VLOOKUP(Tabla2[[#This Row],[FOLIO]],Noshow11[[FOLIO]:[STATUS]],5,0)</f>
        <v>#N/A</v>
      </c>
      <c r="U120" s="2"/>
      <c r="V120" s="27"/>
      <c r="W120" s="27"/>
      <c r="X120" s="27"/>
      <c r="Y120" s="28"/>
      <c r="Z120" s="27"/>
      <c r="AA120" s="14">
        <f>Tabla2[[#This Row],[FECHA]]-Tabla2[[#This Row],[FECHA AGENDO CITA]]</f>
        <v>44933</v>
      </c>
    </row>
    <row r="121" spans="1:27" s="15" customFormat="1" ht="38.1" hidden="1" customHeight="1">
      <c r="A121" s="6">
        <v>44933</v>
      </c>
      <c r="B121" s="9">
        <v>0.33333333333333331</v>
      </c>
      <c r="C121" s="9"/>
      <c r="D121" s="41">
        <v>5140</v>
      </c>
      <c r="E121" s="8">
        <v>110653</v>
      </c>
      <c r="F121" s="8" t="s">
        <v>920</v>
      </c>
      <c r="G121" s="97" t="s">
        <v>1102</v>
      </c>
      <c r="H121" s="46"/>
      <c r="I121" s="8" t="s">
        <v>1360</v>
      </c>
      <c r="J121" s="7" t="s">
        <v>1361</v>
      </c>
      <c r="K121" s="7" t="s">
        <v>1362</v>
      </c>
      <c r="L121" s="8" t="s">
        <v>145</v>
      </c>
      <c r="M121" s="11" t="s">
        <v>93</v>
      </c>
      <c r="N121" s="11">
        <v>0.35416666666666669</v>
      </c>
      <c r="O121" s="11">
        <v>0.5</v>
      </c>
      <c r="P121" s="204" t="s">
        <v>943</v>
      </c>
      <c r="Q121" s="8">
        <v>2017</v>
      </c>
      <c r="R121" s="3"/>
      <c r="S121" s="3" t="str">
        <f>TEXT(Tabla2[[#This Row],[FECHA]],"MMMM")</f>
        <v>enero</v>
      </c>
      <c r="T121" s="3" t="e">
        <f>VLOOKUP(Tabla2[[#This Row],[FOLIO]],Noshow11[[FOLIO]:[STATUS]],5,0)</f>
        <v>#N/A</v>
      </c>
      <c r="U121" s="2"/>
      <c r="V121" s="27"/>
      <c r="W121" s="27"/>
      <c r="X121" s="27"/>
      <c r="Y121" s="28"/>
      <c r="Z121" s="27"/>
      <c r="AA121" s="14">
        <f>Tabla2[[#This Row],[FECHA]]-Tabla2[[#This Row],[FECHA AGENDO CITA]]</f>
        <v>44933</v>
      </c>
    </row>
    <row r="122" spans="1:27" s="15" customFormat="1" ht="38.1" hidden="1" customHeight="1">
      <c r="A122" s="6">
        <v>44933</v>
      </c>
      <c r="B122" s="9">
        <v>0.34375</v>
      </c>
      <c r="C122" s="9"/>
      <c r="D122" s="41">
        <v>3260</v>
      </c>
      <c r="E122" s="8">
        <v>110615</v>
      </c>
      <c r="F122" s="8" t="s">
        <v>920</v>
      </c>
      <c r="G122" s="97" t="s">
        <v>1070</v>
      </c>
      <c r="H122" s="46"/>
      <c r="I122" s="8" t="s">
        <v>1363</v>
      </c>
      <c r="J122" s="7" t="s">
        <v>1364</v>
      </c>
      <c r="K122" s="7" t="s">
        <v>1365</v>
      </c>
      <c r="L122" s="8" t="s">
        <v>108</v>
      </c>
      <c r="M122" s="11" t="s">
        <v>98</v>
      </c>
      <c r="N122" s="11">
        <v>0.35416666666666669</v>
      </c>
      <c r="O122" s="11">
        <v>0.5</v>
      </c>
      <c r="P122" s="204" t="s">
        <v>1366</v>
      </c>
      <c r="Q122" s="8">
        <v>2022</v>
      </c>
      <c r="R122" s="3"/>
      <c r="S122" s="3" t="str">
        <f>TEXT(Tabla2[[#This Row],[FECHA]],"MMMM")</f>
        <v>enero</v>
      </c>
      <c r="T122" s="3" t="e">
        <f>VLOOKUP(Tabla2[[#This Row],[FOLIO]],Noshow11[[FOLIO]:[STATUS]],5,0)</f>
        <v>#N/A</v>
      </c>
      <c r="U122" s="2"/>
      <c r="V122" s="27"/>
      <c r="W122" s="27"/>
      <c r="X122" s="27"/>
      <c r="Y122" s="28"/>
      <c r="Z122" s="27"/>
      <c r="AA122" s="14">
        <f>Tabla2[[#This Row],[FECHA]]-Tabla2[[#This Row],[FECHA AGENDO CITA]]</f>
        <v>44933</v>
      </c>
    </row>
    <row r="123" spans="1:27" s="15" customFormat="1" ht="38.1" hidden="1" customHeight="1">
      <c r="A123" s="6">
        <v>44933</v>
      </c>
      <c r="B123" s="9">
        <v>0.34375</v>
      </c>
      <c r="C123" s="9"/>
      <c r="D123" s="41">
        <v>1899</v>
      </c>
      <c r="E123" s="8">
        <v>110707</v>
      </c>
      <c r="F123" s="8" t="s">
        <v>944</v>
      </c>
      <c r="G123" s="98" t="s">
        <v>1297</v>
      </c>
      <c r="H123" s="45" t="s">
        <v>5</v>
      </c>
      <c r="I123" s="8" t="s">
        <v>1367</v>
      </c>
      <c r="J123" s="7" t="s">
        <v>1368</v>
      </c>
      <c r="K123" s="7" t="s">
        <v>1369</v>
      </c>
      <c r="L123" s="8" t="s">
        <v>289</v>
      </c>
      <c r="M123" s="11" t="s">
        <v>93</v>
      </c>
      <c r="N123" s="11">
        <v>0.35416666666666669</v>
      </c>
      <c r="O123" s="11">
        <v>0.45833333333333331</v>
      </c>
      <c r="P123" s="204" t="s">
        <v>954</v>
      </c>
      <c r="Q123" s="8">
        <v>2011</v>
      </c>
      <c r="R123" s="3"/>
      <c r="S123" s="3" t="str">
        <f>TEXT(Tabla2[[#This Row],[FECHA]],"MMMM")</f>
        <v>enero</v>
      </c>
      <c r="T123" s="3" t="e">
        <f>VLOOKUP(Tabla2[[#This Row],[FOLIO]],Noshow11[[FOLIO]:[STATUS]],5,0)</f>
        <v>#N/A</v>
      </c>
      <c r="U123" s="2"/>
      <c r="V123" s="27"/>
      <c r="W123" s="27"/>
      <c r="X123" s="27"/>
      <c r="Y123" s="28"/>
      <c r="Z123" s="27"/>
      <c r="AA123" s="14">
        <f>Tabla2[[#This Row],[FECHA]]-Tabla2[[#This Row],[FECHA AGENDO CITA]]</f>
        <v>44933</v>
      </c>
    </row>
    <row r="124" spans="1:27" s="15" customFormat="1" ht="38.1" hidden="1" customHeight="1">
      <c r="A124" s="6">
        <v>44933</v>
      </c>
      <c r="B124" s="9">
        <v>0.35416666666666669</v>
      </c>
      <c r="C124" s="9"/>
      <c r="D124" s="41">
        <v>0</v>
      </c>
      <c r="E124" s="8">
        <v>110562</v>
      </c>
      <c r="F124" s="8" t="s">
        <v>944</v>
      </c>
      <c r="G124" s="99" t="s">
        <v>962</v>
      </c>
      <c r="H124" s="46" t="s">
        <v>10</v>
      </c>
      <c r="I124" s="8" t="s">
        <v>1370</v>
      </c>
      <c r="J124" s="7" t="s">
        <v>1371</v>
      </c>
      <c r="K124" s="7" t="s">
        <v>1372</v>
      </c>
      <c r="L124" s="8" t="s">
        <v>97</v>
      </c>
      <c r="M124" s="11" t="s">
        <v>93</v>
      </c>
      <c r="N124" s="11">
        <v>0.375</v>
      </c>
      <c r="O124" s="11">
        <v>0.5</v>
      </c>
      <c r="P124" s="204" t="s">
        <v>975</v>
      </c>
      <c r="Q124" s="8">
        <v>2019</v>
      </c>
      <c r="R124" s="3"/>
      <c r="S124" s="3" t="str">
        <f>TEXT(Tabla2[[#This Row],[FECHA]],"MMMM")</f>
        <v>enero</v>
      </c>
      <c r="T124" s="3" t="e">
        <f>VLOOKUP(Tabla2[[#This Row],[FOLIO]],Noshow11[[FOLIO]:[STATUS]],5,0)</f>
        <v>#N/A</v>
      </c>
      <c r="U124" s="2"/>
      <c r="V124" s="27"/>
      <c r="W124" s="27"/>
      <c r="X124" s="27"/>
      <c r="Y124" s="28"/>
      <c r="Z124" s="27"/>
      <c r="AA124" s="14">
        <f>Tabla2[[#This Row],[FECHA]]-Tabla2[[#This Row],[FECHA AGENDO CITA]]</f>
        <v>44933</v>
      </c>
    </row>
    <row r="125" spans="1:27" s="15" customFormat="1" ht="38.1" hidden="1" customHeight="1">
      <c r="A125" s="6">
        <v>44933</v>
      </c>
      <c r="B125" s="9">
        <v>0.35416666666666669</v>
      </c>
      <c r="C125" s="9"/>
      <c r="D125" s="41">
        <v>1472.59</v>
      </c>
      <c r="E125" s="8">
        <v>110585</v>
      </c>
      <c r="F125" s="8" t="s">
        <v>100</v>
      </c>
      <c r="G125" s="98" t="s">
        <v>950</v>
      </c>
      <c r="H125" s="45" t="s">
        <v>5</v>
      </c>
      <c r="I125" s="8" t="s">
        <v>1373</v>
      </c>
      <c r="J125" s="7" t="s">
        <v>1374</v>
      </c>
      <c r="K125" s="7" t="s">
        <v>1375</v>
      </c>
      <c r="L125" s="8" t="s">
        <v>145</v>
      </c>
      <c r="M125" s="11" t="s">
        <v>84</v>
      </c>
      <c r="N125" s="11">
        <v>0.375</v>
      </c>
      <c r="O125" s="11">
        <v>0.45833333333333331</v>
      </c>
      <c r="P125" s="204" t="s">
        <v>954</v>
      </c>
      <c r="Q125" s="8">
        <v>2017</v>
      </c>
      <c r="R125" s="3"/>
      <c r="S125" s="3" t="str">
        <f>TEXT(Tabla2[[#This Row],[FECHA]],"MMMM")</f>
        <v>enero</v>
      </c>
      <c r="T125" s="3" t="e">
        <f>VLOOKUP(Tabla2[[#This Row],[FOLIO]],Noshow11[[FOLIO]:[STATUS]],5,0)</f>
        <v>#N/A</v>
      </c>
      <c r="U125" s="2"/>
      <c r="V125" s="27"/>
      <c r="W125" s="27"/>
      <c r="X125" s="27"/>
      <c r="Y125" s="28"/>
      <c r="Z125" s="27"/>
      <c r="AA125" s="14">
        <f>Tabla2[[#This Row],[FECHA]]-Tabla2[[#This Row],[FECHA AGENDO CITA]]</f>
        <v>44933</v>
      </c>
    </row>
    <row r="126" spans="1:27" s="15" customFormat="1" ht="38.1" hidden="1" customHeight="1">
      <c r="A126" s="6">
        <v>44933</v>
      </c>
      <c r="B126" s="9">
        <v>0.35416666666666669</v>
      </c>
      <c r="C126" s="9"/>
      <c r="D126" s="41">
        <v>1899</v>
      </c>
      <c r="E126" s="8">
        <v>110630</v>
      </c>
      <c r="F126" s="8" t="s">
        <v>920</v>
      </c>
      <c r="G126" s="97" t="s">
        <v>956</v>
      </c>
      <c r="H126" s="46"/>
      <c r="I126" s="8" t="s">
        <v>1376</v>
      </c>
      <c r="J126" s="7" t="s">
        <v>1377</v>
      </c>
      <c r="K126" s="7" t="s">
        <v>1378</v>
      </c>
      <c r="L126" s="8" t="s">
        <v>97</v>
      </c>
      <c r="M126" s="11" t="s">
        <v>98</v>
      </c>
      <c r="N126" s="11">
        <v>0.38541666666666669</v>
      </c>
      <c r="O126" s="11">
        <v>0.47916666666666669</v>
      </c>
      <c r="P126" s="204" t="s">
        <v>943</v>
      </c>
      <c r="Q126" s="8">
        <v>2020</v>
      </c>
      <c r="R126" s="3"/>
      <c r="S126" s="3" t="str">
        <f>TEXT(Tabla2[[#This Row],[FECHA]],"MMMM")</f>
        <v>enero</v>
      </c>
      <c r="T126" s="3" t="e">
        <f>VLOOKUP(Tabla2[[#This Row],[FOLIO]],Noshow11[[FOLIO]:[STATUS]],5,0)</f>
        <v>#N/A</v>
      </c>
      <c r="U126" s="2"/>
      <c r="V126" s="27"/>
      <c r="W126" s="27"/>
      <c r="X126" s="27"/>
      <c r="Y126" s="28"/>
      <c r="Z126" s="27"/>
      <c r="AA126" s="14">
        <f>Tabla2[[#This Row],[FECHA]]-Tabla2[[#This Row],[FECHA AGENDO CITA]]</f>
        <v>44933</v>
      </c>
    </row>
    <row r="127" spans="1:27" s="15" customFormat="1" ht="38.1" hidden="1" customHeight="1">
      <c r="A127" s="6">
        <v>44933</v>
      </c>
      <c r="B127" s="9">
        <v>0.36458333333333331</v>
      </c>
      <c r="C127" s="9"/>
      <c r="D127" s="41">
        <v>5715</v>
      </c>
      <c r="E127" s="8">
        <v>110657</v>
      </c>
      <c r="F127" s="8" t="s">
        <v>944</v>
      </c>
      <c r="G127" s="97" t="s">
        <v>1379</v>
      </c>
      <c r="H127" s="46"/>
      <c r="I127" s="8" t="s">
        <v>1380</v>
      </c>
      <c r="J127" s="7" t="s">
        <v>1381</v>
      </c>
      <c r="K127" s="7" t="s">
        <v>1382</v>
      </c>
      <c r="L127" s="8" t="s">
        <v>83</v>
      </c>
      <c r="M127" s="11" t="s">
        <v>84</v>
      </c>
      <c r="N127" s="11">
        <v>0.375</v>
      </c>
      <c r="O127" s="11">
        <v>0.45833333333333331</v>
      </c>
      <c r="P127" s="204" t="s">
        <v>1383</v>
      </c>
      <c r="Q127" s="8">
        <v>2017</v>
      </c>
      <c r="R127" s="3"/>
      <c r="S127" s="3" t="str">
        <f>TEXT(Tabla2[[#This Row],[FECHA]],"MMMM")</f>
        <v>enero</v>
      </c>
      <c r="T127" s="3" t="e">
        <f>VLOOKUP(Tabla2[[#This Row],[FOLIO]],Noshow11[[FOLIO]:[STATUS]],5,0)</f>
        <v>#N/A</v>
      </c>
      <c r="U127" s="2" t="s">
        <v>28</v>
      </c>
      <c r="V127" s="27">
        <v>44939</v>
      </c>
      <c r="W127" s="27" t="s">
        <v>13</v>
      </c>
      <c r="X127" s="27" t="s">
        <v>932</v>
      </c>
      <c r="Y127" s="28" t="s">
        <v>1384</v>
      </c>
      <c r="Z127" s="27">
        <v>44930</v>
      </c>
      <c r="AA127" s="14">
        <f>Tabla2[[#This Row],[FECHA]]-Tabla2[[#This Row],[FECHA AGENDO CITA]]</f>
        <v>3</v>
      </c>
    </row>
    <row r="128" spans="1:27" s="15" customFormat="1" ht="38.1" hidden="1" customHeight="1">
      <c r="A128" s="6">
        <v>44933</v>
      </c>
      <c r="B128" s="9">
        <v>0.36458333333333331</v>
      </c>
      <c r="C128" s="9"/>
      <c r="D128" s="41">
        <v>3260</v>
      </c>
      <c r="E128" s="8">
        <v>110673</v>
      </c>
      <c r="F128" s="8" t="s">
        <v>100</v>
      </c>
      <c r="G128" s="98" t="s">
        <v>1161</v>
      </c>
      <c r="H128" s="45" t="s">
        <v>5</v>
      </c>
      <c r="I128" s="8" t="s">
        <v>1385</v>
      </c>
      <c r="J128" s="7" t="s">
        <v>1386</v>
      </c>
      <c r="K128" s="7" t="s">
        <v>1387</v>
      </c>
      <c r="L128" s="8" t="s">
        <v>1106</v>
      </c>
      <c r="M128" s="11" t="s">
        <v>98</v>
      </c>
      <c r="N128" s="11">
        <v>0.38541666666666669</v>
      </c>
      <c r="O128" s="11">
        <v>0.5</v>
      </c>
      <c r="P128" s="204" t="s">
        <v>954</v>
      </c>
      <c r="Q128" s="8">
        <v>2016</v>
      </c>
      <c r="R128" s="3"/>
      <c r="S128" s="3" t="str">
        <f>TEXT(Tabla2[[#This Row],[FECHA]],"MMMM")</f>
        <v>enero</v>
      </c>
      <c r="T128" s="3" t="e">
        <f>VLOOKUP(Tabla2[[#This Row],[FOLIO]],Noshow11[[FOLIO]:[STATUS]],5,0)</f>
        <v>#N/A</v>
      </c>
      <c r="U128" s="2" t="s">
        <v>32</v>
      </c>
      <c r="V128" s="27">
        <v>44930</v>
      </c>
      <c r="W128" s="27" t="s">
        <v>18</v>
      </c>
      <c r="X128" s="27" t="s">
        <v>9</v>
      </c>
      <c r="Y128" s="28" t="s">
        <v>1388</v>
      </c>
      <c r="Z128" s="27">
        <v>44929</v>
      </c>
      <c r="AA128" s="14">
        <f>Tabla2[[#This Row],[FECHA]]-Tabla2[[#This Row],[FECHA AGENDO CITA]]</f>
        <v>4</v>
      </c>
    </row>
    <row r="129" spans="1:27" s="15" customFormat="1" ht="38.1" hidden="1" customHeight="1">
      <c r="A129" s="6">
        <v>44933</v>
      </c>
      <c r="B129" s="9">
        <v>0.375</v>
      </c>
      <c r="C129" s="9"/>
      <c r="D129" s="41">
        <v>1899</v>
      </c>
      <c r="E129" s="8">
        <v>110541</v>
      </c>
      <c r="F129" s="8" t="s">
        <v>100</v>
      </c>
      <c r="G129" s="97" t="s">
        <v>1015</v>
      </c>
      <c r="H129" s="46"/>
      <c r="I129" s="8" t="s">
        <v>1389</v>
      </c>
      <c r="J129" s="7" t="s">
        <v>1390</v>
      </c>
      <c r="K129" s="7" t="s">
        <v>1391</v>
      </c>
      <c r="L129" s="8" t="s">
        <v>160</v>
      </c>
      <c r="M129" s="11" t="s">
        <v>93</v>
      </c>
      <c r="N129" s="11">
        <v>0.41666666666666669</v>
      </c>
      <c r="O129" s="11">
        <v>0.52083333333333337</v>
      </c>
      <c r="P129" s="204" t="s">
        <v>943</v>
      </c>
      <c r="Q129" s="8">
        <v>2021</v>
      </c>
      <c r="R129" s="3"/>
      <c r="S129" s="3" t="str">
        <f>TEXT(Tabla2[[#This Row],[FECHA]],"MMMM")</f>
        <v>enero</v>
      </c>
      <c r="T129" s="3" t="e">
        <f>VLOOKUP(Tabla2[[#This Row],[FOLIO]],Noshow11[[FOLIO]:[STATUS]],5,0)</f>
        <v>#N/A</v>
      </c>
      <c r="U129" s="2"/>
      <c r="V129" s="27"/>
      <c r="W129" s="27"/>
      <c r="X129" s="27"/>
      <c r="Y129" s="28"/>
      <c r="Z129" s="27"/>
      <c r="AA129" s="14">
        <f>Tabla2[[#This Row],[FECHA]]-Tabla2[[#This Row],[FECHA AGENDO CITA]]</f>
        <v>44933</v>
      </c>
    </row>
    <row r="130" spans="1:27" s="15" customFormat="1" ht="38.1" hidden="1" customHeight="1">
      <c r="A130" s="6">
        <v>44933</v>
      </c>
      <c r="B130" s="9">
        <v>0.375</v>
      </c>
      <c r="C130" s="9"/>
      <c r="D130" s="41">
        <v>1899</v>
      </c>
      <c r="E130" s="8">
        <v>110597</v>
      </c>
      <c r="F130" s="8" t="s">
        <v>100</v>
      </c>
      <c r="G130" s="98" t="s">
        <v>1108</v>
      </c>
      <c r="H130" s="45" t="s">
        <v>5</v>
      </c>
      <c r="I130" s="8" t="s">
        <v>1392</v>
      </c>
      <c r="J130" s="7" t="s">
        <v>143</v>
      </c>
      <c r="K130" s="7" t="s">
        <v>1393</v>
      </c>
      <c r="L130" s="8" t="s">
        <v>165</v>
      </c>
      <c r="M130" s="11" t="s">
        <v>98</v>
      </c>
      <c r="N130" s="11">
        <v>0.40625</v>
      </c>
      <c r="O130" s="11">
        <v>0.5</v>
      </c>
      <c r="P130" s="204" t="s">
        <v>954</v>
      </c>
      <c r="Q130" s="8">
        <v>2022</v>
      </c>
      <c r="R130" s="3"/>
      <c r="S130" s="3" t="str">
        <f>TEXT(Tabla2[[#This Row],[FECHA]],"MMMM")</f>
        <v>enero</v>
      </c>
      <c r="T130" s="3" t="e">
        <f>VLOOKUP(Tabla2[[#This Row],[FOLIO]],Noshow11[[FOLIO]:[STATUS]],5,0)</f>
        <v>#N/A</v>
      </c>
      <c r="U130" s="2"/>
      <c r="V130" s="27"/>
      <c r="W130" s="27"/>
      <c r="X130" s="27"/>
      <c r="Y130" s="28"/>
      <c r="Z130" s="27"/>
      <c r="AA130" s="14">
        <f>Tabla2[[#This Row],[FECHA]]-Tabla2[[#This Row],[FECHA AGENDO CITA]]</f>
        <v>44933</v>
      </c>
    </row>
    <row r="131" spans="1:27" s="15" customFormat="1" ht="38.1" hidden="1" customHeight="1">
      <c r="A131" s="6">
        <v>44933</v>
      </c>
      <c r="B131" s="9">
        <v>0.39583333333333331</v>
      </c>
      <c r="C131" s="9"/>
      <c r="D131" s="41">
        <v>3260</v>
      </c>
      <c r="E131" s="8">
        <v>110599</v>
      </c>
      <c r="F131" s="8" t="s">
        <v>100</v>
      </c>
      <c r="G131" s="98" t="s">
        <v>1150</v>
      </c>
      <c r="H131" s="45" t="s">
        <v>5</v>
      </c>
      <c r="I131" s="8" t="s">
        <v>1394</v>
      </c>
      <c r="J131" s="7" t="s">
        <v>1395</v>
      </c>
      <c r="K131" s="7" t="s">
        <v>1396</v>
      </c>
      <c r="L131" s="8" t="s">
        <v>83</v>
      </c>
      <c r="M131" s="11" t="s">
        <v>93</v>
      </c>
      <c r="N131" s="11">
        <v>0.42708333333333331</v>
      </c>
      <c r="O131" s="11">
        <v>0.51041666666666663</v>
      </c>
      <c r="P131" s="204" t="s">
        <v>954</v>
      </c>
      <c r="Q131" s="8">
        <v>2021</v>
      </c>
      <c r="R131" s="3"/>
      <c r="S131" s="3" t="str">
        <f>TEXT(Tabla2[[#This Row],[FECHA]],"MMMM")</f>
        <v>enero</v>
      </c>
      <c r="T131" s="3" t="e">
        <f>VLOOKUP(Tabla2[[#This Row],[FOLIO]],Noshow11[[FOLIO]:[STATUS]],5,0)</f>
        <v>#N/A</v>
      </c>
      <c r="U131" s="2"/>
      <c r="V131" s="27"/>
      <c r="W131" s="27"/>
      <c r="X131" s="27"/>
      <c r="Y131" s="28"/>
      <c r="Z131" s="27"/>
      <c r="AA131" s="14">
        <f>Tabla2[[#This Row],[FECHA]]-Tabla2[[#This Row],[FECHA AGENDO CITA]]</f>
        <v>44933</v>
      </c>
    </row>
    <row r="132" spans="1:27" s="15" customFormat="1" ht="38.1" hidden="1" customHeight="1">
      <c r="A132" s="6">
        <v>44933</v>
      </c>
      <c r="B132" s="9">
        <v>0.39583333333333331</v>
      </c>
      <c r="C132" s="9"/>
      <c r="D132" s="41">
        <v>1899</v>
      </c>
      <c r="E132" s="8">
        <v>110608</v>
      </c>
      <c r="F132" s="8" t="s">
        <v>944</v>
      </c>
      <c r="G132" s="97" t="s">
        <v>1015</v>
      </c>
      <c r="H132" s="46"/>
      <c r="I132" s="8" t="s">
        <v>1016</v>
      </c>
      <c r="J132" s="7" t="s">
        <v>1017</v>
      </c>
      <c r="K132" s="7" t="s">
        <v>1018</v>
      </c>
      <c r="L132" s="8" t="s">
        <v>83</v>
      </c>
      <c r="M132" s="11" t="s">
        <v>98</v>
      </c>
      <c r="N132" s="11">
        <v>0.40625</v>
      </c>
      <c r="O132" s="11">
        <v>0.45833333333333331</v>
      </c>
      <c r="P132" s="204" t="s">
        <v>949</v>
      </c>
      <c r="Q132" s="8">
        <v>2021</v>
      </c>
      <c r="R132" s="3"/>
      <c r="S132" s="3" t="str">
        <f>TEXT(Tabla2[[#This Row],[FECHA]],"MMMM")</f>
        <v>enero</v>
      </c>
      <c r="T132" s="3" t="e">
        <f>VLOOKUP(Tabla2[[#This Row],[FOLIO]],Noshow11[[FOLIO]:[STATUS]],5,0)</f>
        <v>#N/A</v>
      </c>
      <c r="U132" s="2"/>
      <c r="V132" s="27"/>
      <c r="W132" s="27"/>
      <c r="X132" s="27"/>
      <c r="Y132" s="28"/>
      <c r="Z132" s="27"/>
      <c r="AA132" s="14">
        <f>Tabla2[[#This Row],[FECHA]]-Tabla2[[#This Row],[FECHA AGENDO CITA]]</f>
        <v>44933</v>
      </c>
    </row>
    <row r="133" spans="1:27" s="15" customFormat="1" ht="38.1" hidden="1" customHeight="1">
      <c r="A133" s="6">
        <v>44933</v>
      </c>
      <c r="B133" s="9">
        <v>0.39583333333333331</v>
      </c>
      <c r="C133" s="9"/>
      <c r="D133" s="41">
        <v>1899</v>
      </c>
      <c r="E133" s="8">
        <v>110602</v>
      </c>
      <c r="F133" s="8" t="s">
        <v>944</v>
      </c>
      <c r="G133" s="97" t="s">
        <v>1108</v>
      </c>
      <c r="H133" s="46"/>
      <c r="I133" s="8" t="s">
        <v>1397</v>
      </c>
      <c r="J133" s="7" t="s">
        <v>1398</v>
      </c>
      <c r="K133" s="7" t="s">
        <v>1399</v>
      </c>
      <c r="L133" s="8" t="s">
        <v>165</v>
      </c>
      <c r="M133" s="11" t="s">
        <v>84</v>
      </c>
      <c r="N133" s="11">
        <v>0.4375</v>
      </c>
      <c r="O133" s="11">
        <v>0.58333333333333337</v>
      </c>
      <c r="P133" s="204" t="s">
        <v>925</v>
      </c>
      <c r="Q133" s="8">
        <v>2022</v>
      </c>
      <c r="R133" s="3"/>
      <c r="S133" s="3" t="str">
        <f>TEXT(Tabla2[[#This Row],[FECHA]],"MMMM")</f>
        <v>enero</v>
      </c>
      <c r="T133" s="3" t="e">
        <f>VLOOKUP(Tabla2[[#This Row],[FOLIO]],Noshow11[[FOLIO]:[STATUS]],5,0)</f>
        <v>#N/A</v>
      </c>
      <c r="U133" s="2"/>
      <c r="V133" s="27"/>
      <c r="W133" s="27"/>
      <c r="X133" s="27"/>
      <c r="Y133" s="28"/>
      <c r="Z133" s="27"/>
      <c r="AA133" s="14">
        <f>Tabla2[[#This Row],[FECHA]]-Tabla2[[#This Row],[FECHA AGENDO CITA]]</f>
        <v>44933</v>
      </c>
    </row>
    <row r="134" spans="1:27" s="15" customFormat="1" ht="38.1" hidden="1" customHeight="1">
      <c r="A134" s="6">
        <v>44933</v>
      </c>
      <c r="B134" s="9">
        <v>0.40625</v>
      </c>
      <c r="C134" s="9"/>
      <c r="D134" s="41">
        <v>0</v>
      </c>
      <c r="E134" s="8">
        <v>110603</v>
      </c>
      <c r="F134" s="8" t="s">
        <v>944</v>
      </c>
      <c r="G134" s="99" t="s">
        <v>1400</v>
      </c>
      <c r="H134" s="46" t="s">
        <v>10</v>
      </c>
      <c r="I134" s="8" t="s">
        <v>1397</v>
      </c>
      <c r="J134" s="7" t="s">
        <v>1398</v>
      </c>
      <c r="K134" s="7" t="s">
        <v>1399</v>
      </c>
      <c r="L134" s="8" t="s">
        <v>165</v>
      </c>
      <c r="M134" s="11" t="s">
        <v>84</v>
      </c>
      <c r="N134" s="11">
        <v>0.47916666666666669</v>
      </c>
      <c r="O134" s="11">
        <v>0.58333333333333337</v>
      </c>
      <c r="P134" s="204" t="s">
        <v>925</v>
      </c>
      <c r="Q134" s="8">
        <v>2022</v>
      </c>
      <c r="R134" s="3"/>
      <c r="S134" s="3" t="str">
        <f>TEXT(Tabla2[[#This Row],[FECHA]],"MMMM")</f>
        <v>enero</v>
      </c>
      <c r="T134" s="3" t="e">
        <f>VLOOKUP(Tabla2[[#This Row],[FOLIO]],Noshow11[[FOLIO]:[STATUS]],5,0)</f>
        <v>#N/A</v>
      </c>
      <c r="U134" s="2"/>
      <c r="V134" s="27"/>
      <c r="W134" s="27"/>
      <c r="X134" s="27"/>
      <c r="Y134" s="28"/>
      <c r="Z134" s="27"/>
      <c r="AA134" s="14">
        <f>Tabla2[[#This Row],[FECHA]]-Tabla2[[#This Row],[FECHA AGENDO CITA]]</f>
        <v>44933</v>
      </c>
    </row>
    <row r="135" spans="1:27" s="15" customFormat="1" ht="38.1" hidden="1" customHeight="1">
      <c r="A135" s="6">
        <v>44933</v>
      </c>
      <c r="B135" s="9">
        <v>0.41666666666666669</v>
      </c>
      <c r="C135" s="9"/>
      <c r="D135" s="41">
        <v>1899</v>
      </c>
      <c r="E135" s="8">
        <v>110372</v>
      </c>
      <c r="F135" s="8" t="s">
        <v>100</v>
      </c>
      <c r="G135" s="98" t="s">
        <v>1108</v>
      </c>
      <c r="H135" s="45" t="s">
        <v>5</v>
      </c>
      <c r="I135" s="8" t="s">
        <v>1401</v>
      </c>
      <c r="J135" s="7" t="s">
        <v>143</v>
      </c>
      <c r="K135" s="7" t="s">
        <v>1402</v>
      </c>
      <c r="L135" s="8" t="s">
        <v>165</v>
      </c>
      <c r="M135" s="11" t="s">
        <v>93</v>
      </c>
      <c r="N135" s="11">
        <v>0.4375</v>
      </c>
      <c r="O135" s="11">
        <v>0.54166666666666663</v>
      </c>
      <c r="P135" s="204" t="s">
        <v>954</v>
      </c>
      <c r="Q135" s="8">
        <v>2022</v>
      </c>
      <c r="R135" s="3"/>
      <c r="S135" s="3" t="str">
        <f>TEXT(Tabla2[[#This Row],[FECHA]],"MMMM")</f>
        <v>enero</v>
      </c>
      <c r="T135" s="3" t="e">
        <f>VLOOKUP(Tabla2[[#This Row],[FOLIO]],Noshow11[[FOLIO]:[STATUS]],5,0)</f>
        <v>#N/A</v>
      </c>
      <c r="U135" s="2"/>
      <c r="V135" s="27"/>
      <c r="W135" s="27"/>
      <c r="X135" s="27"/>
      <c r="Y135" s="28"/>
      <c r="Z135" s="27"/>
      <c r="AA135" s="14">
        <f>Tabla2[[#This Row],[FECHA]]-Tabla2[[#This Row],[FECHA AGENDO CITA]]</f>
        <v>44933</v>
      </c>
    </row>
    <row r="136" spans="1:27" s="15" customFormat="1" ht="38.1" hidden="1" customHeight="1">
      <c r="A136" s="6">
        <v>44933</v>
      </c>
      <c r="B136" s="9">
        <v>0.41666666666666669</v>
      </c>
      <c r="C136" s="9"/>
      <c r="D136" s="41">
        <v>1899</v>
      </c>
      <c r="E136" s="8">
        <v>110505</v>
      </c>
      <c r="F136" s="8" t="s">
        <v>100</v>
      </c>
      <c r="G136" s="98" t="s">
        <v>939</v>
      </c>
      <c r="H136" s="45" t="s">
        <v>5</v>
      </c>
      <c r="I136" s="8" t="s">
        <v>1403</v>
      </c>
      <c r="J136" s="7" t="s">
        <v>1404</v>
      </c>
      <c r="K136" s="7" t="s">
        <v>1405</v>
      </c>
      <c r="L136" s="8" t="s">
        <v>83</v>
      </c>
      <c r="M136" s="11" t="s">
        <v>84</v>
      </c>
      <c r="N136" s="11">
        <v>0.4513888888888889</v>
      </c>
      <c r="O136" s="11">
        <v>0.55208333333333337</v>
      </c>
      <c r="P136" s="204" t="s">
        <v>954</v>
      </c>
      <c r="Q136" s="8">
        <v>2017</v>
      </c>
      <c r="R136" s="3"/>
      <c r="S136" s="3" t="str">
        <f>TEXT(Tabla2[[#This Row],[FECHA]],"MMMM")</f>
        <v>enero</v>
      </c>
      <c r="T136" s="3" t="e">
        <f>VLOOKUP(Tabla2[[#This Row],[FOLIO]],Noshow11[[FOLIO]:[STATUS]],5,0)</f>
        <v>#N/A</v>
      </c>
      <c r="U136" s="2" t="s">
        <v>12</v>
      </c>
      <c r="V136" s="27">
        <v>44935</v>
      </c>
      <c r="W136" s="27" t="s">
        <v>8</v>
      </c>
      <c r="X136" s="27" t="s">
        <v>9</v>
      </c>
      <c r="Y136" s="28" t="s">
        <v>1406</v>
      </c>
      <c r="Z136" s="27">
        <v>44923</v>
      </c>
      <c r="AA136" s="14">
        <f>Tabla2[[#This Row],[FECHA]]-Tabla2[[#This Row],[FECHA AGENDO CITA]]</f>
        <v>10</v>
      </c>
    </row>
    <row r="137" spans="1:27" s="15" customFormat="1" ht="38.1" hidden="1" customHeight="1">
      <c r="A137" s="6">
        <v>44933</v>
      </c>
      <c r="B137" s="9">
        <v>0.41666666666666669</v>
      </c>
      <c r="C137" s="9"/>
      <c r="D137" s="41">
        <v>6599</v>
      </c>
      <c r="E137" s="8">
        <v>110682</v>
      </c>
      <c r="F137" s="8" t="s">
        <v>100</v>
      </c>
      <c r="G137" s="97" t="s">
        <v>989</v>
      </c>
      <c r="H137" s="46"/>
      <c r="I137" s="8" t="s">
        <v>247</v>
      </c>
      <c r="J137" s="7" t="s">
        <v>248</v>
      </c>
      <c r="K137" s="7" t="s">
        <v>249</v>
      </c>
      <c r="L137" s="8" t="s">
        <v>250</v>
      </c>
      <c r="M137" s="11" t="s">
        <v>98</v>
      </c>
      <c r="N137" s="11">
        <v>0.47916666666666669</v>
      </c>
      <c r="O137" s="11">
        <v>0.58333333333333337</v>
      </c>
      <c r="P137" s="204" t="s">
        <v>949</v>
      </c>
      <c r="Q137" s="8">
        <v>2021</v>
      </c>
      <c r="R137" s="3"/>
      <c r="S137" s="3" t="str">
        <f>TEXT(Tabla2[[#This Row],[FECHA]],"MMMM")</f>
        <v>enero</v>
      </c>
      <c r="T137" s="3" t="e">
        <f>VLOOKUP(Tabla2[[#This Row],[FOLIO]],Noshow11[[FOLIO]:[STATUS]],5,0)</f>
        <v>#N/A</v>
      </c>
      <c r="U137" s="2"/>
      <c r="V137" s="27"/>
      <c r="W137" s="27"/>
      <c r="X137" s="27"/>
      <c r="Y137" s="28"/>
      <c r="Z137" s="27"/>
      <c r="AA137" s="14">
        <f>Tabla2[[#This Row],[FECHA]]-Tabla2[[#This Row],[FECHA AGENDO CITA]]</f>
        <v>44933</v>
      </c>
    </row>
    <row r="138" spans="1:27" s="15" customFormat="1" ht="38.1" hidden="1" customHeight="1">
      <c r="A138" s="6">
        <v>44933</v>
      </c>
      <c r="B138" s="9">
        <v>0.4375</v>
      </c>
      <c r="C138" s="9"/>
      <c r="D138" s="41">
        <v>3260</v>
      </c>
      <c r="E138" s="8">
        <v>110636</v>
      </c>
      <c r="F138" s="8" t="s">
        <v>944</v>
      </c>
      <c r="G138" s="97" t="s">
        <v>1070</v>
      </c>
      <c r="H138" s="46"/>
      <c r="I138" s="8" t="s">
        <v>1407</v>
      </c>
      <c r="J138" s="7" t="s">
        <v>1408</v>
      </c>
      <c r="K138" s="7" t="s">
        <v>1409</v>
      </c>
      <c r="L138" s="8" t="s">
        <v>92</v>
      </c>
      <c r="M138" s="11" t="s">
        <v>84</v>
      </c>
      <c r="N138" s="11">
        <v>0.44791666666666669</v>
      </c>
      <c r="O138" s="11">
        <v>0.52083333333333337</v>
      </c>
      <c r="P138" s="204" t="s">
        <v>949</v>
      </c>
      <c r="Q138" s="8">
        <v>2021</v>
      </c>
      <c r="R138" s="3"/>
      <c r="S138" s="3" t="str">
        <f>TEXT(Tabla2[[#This Row],[FECHA]],"MMMM")</f>
        <v>enero</v>
      </c>
      <c r="T138" s="3" t="e">
        <f>VLOOKUP(Tabla2[[#This Row],[FOLIO]],Noshow11[[FOLIO]:[STATUS]],5,0)</f>
        <v>#N/A</v>
      </c>
      <c r="U138" s="2"/>
      <c r="V138" s="27"/>
      <c r="W138" s="27"/>
      <c r="X138" s="27"/>
      <c r="Y138" s="28"/>
      <c r="Z138" s="27"/>
      <c r="AA138" s="14">
        <f>Tabla2[[#This Row],[FECHA]]-Tabla2[[#This Row],[FECHA AGENDO CITA]]</f>
        <v>44933</v>
      </c>
    </row>
    <row r="139" spans="1:27" s="15" customFormat="1" ht="38.1" hidden="1" customHeight="1">
      <c r="A139" s="6">
        <v>44933</v>
      </c>
      <c r="B139" s="9">
        <v>0.4375</v>
      </c>
      <c r="C139" s="9"/>
      <c r="D139" s="41">
        <v>6599</v>
      </c>
      <c r="E139" s="8">
        <v>110639</v>
      </c>
      <c r="F139" s="8" t="s">
        <v>944</v>
      </c>
      <c r="G139" s="98" t="s">
        <v>989</v>
      </c>
      <c r="H139" s="45" t="s">
        <v>5</v>
      </c>
      <c r="I139" s="8" t="s">
        <v>1410</v>
      </c>
      <c r="J139" s="7" t="s">
        <v>1411</v>
      </c>
      <c r="K139" s="7" t="s">
        <v>1412</v>
      </c>
      <c r="L139" s="8" t="s">
        <v>83</v>
      </c>
      <c r="M139" s="11" t="s">
        <v>93</v>
      </c>
      <c r="N139" s="11">
        <v>0.46875</v>
      </c>
      <c r="O139" s="11">
        <v>0.58333333333333337</v>
      </c>
      <c r="P139" s="204" t="s">
        <v>954</v>
      </c>
      <c r="Q139" s="8">
        <v>2016</v>
      </c>
      <c r="R139" s="3"/>
      <c r="S139" s="3" t="str">
        <f>TEXT(Tabla2[[#This Row],[FECHA]],"MMMM")</f>
        <v>enero</v>
      </c>
      <c r="T139" s="3" t="e">
        <f>VLOOKUP(Tabla2[[#This Row],[FOLIO]],Noshow11[[FOLIO]:[STATUS]],5,0)</f>
        <v>#N/A</v>
      </c>
      <c r="U139" s="2"/>
      <c r="V139" s="27"/>
      <c r="W139" s="27"/>
      <c r="X139" s="27"/>
      <c r="Y139" s="28"/>
      <c r="Z139" s="27"/>
      <c r="AA139" s="14">
        <f>Tabla2[[#This Row],[FECHA]]-Tabla2[[#This Row],[FECHA AGENDO CITA]]</f>
        <v>44933</v>
      </c>
    </row>
    <row r="140" spans="1:27" s="15" customFormat="1" ht="38.1" hidden="1" customHeight="1">
      <c r="A140" s="6">
        <v>44933</v>
      </c>
      <c r="B140" s="9">
        <v>0.4375</v>
      </c>
      <c r="C140" s="9"/>
      <c r="D140" s="41">
        <v>1899</v>
      </c>
      <c r="E140" s="8">
        <v>110723</v>
      </c>
      <c r="F140" s="8" t="s">
        <v>920</v>
      </c>
      <c r="G140" s="97" t="s">
        <v>1015</v>
      </c>
      <c r="H140" s="46"/>
      <c r="I140" s="8" t="s">
        <v>1413</v>
      </c>
      <c r="J140" s="7" t="s">
        <v>1414</v>
      </c>
      <c r="K140" s="7" t="s">
        <v>1415</v>
      </c>
      <c r="L140" s="8" t="s">
        <v>357</v>
      </c>
      <c r="M140" s="11" t="s">
        <v>98</v>
      </c>
      <c r="N140" s="11">
        <v>0.44791666666666669</v>
      </c>
      <c r="O140" s="11">
        <v>0.54166666666666663</v>
      </c>
      <c r="P140" s="204" t="s">
        <v>943</v>
      </c>
      <c r="Q140" s="8">
        <v>2022</v>
      </c>
      <c r="R140" s="3"/>
      <c r="S140" s="3" t="str">
        <f>TEXT(Tabla2[[#This Row],[FECHA]],"MMMM")</f>
        <v>enero</v>
      </c>
      <c r="T140" s="3" t="e">
        <f>VLOOKUP(Tabla2[[#This Row],[FOLIO]],Noshow11[[FOLIO]:[STATUS]],5,0)</f>
        <v>#N/A</v>
      </c>
      <c r="U140" s="2"/>
      <c r="V140" s="27"/>
      <c r="W140" s="27"/>
      <c r="X140" s="27"/>
      <c r="Y140" s="28"/>
      <c r="Z140" s="27"/>
      <c r="AA140" s="14">
        <f>Tabla2[[#This Row],[FECHA]]-Tabla2[[#This Row],[FECHA AGENDO CITA]]</f>
        <v>44933</v>
      </c>
    </row>
    <row r="141" spans="1:27" s="15" customFormat="1" ht="38.1" hidden="1" customHeight="1">
      <c r="A141" s="6">
        <v>44933</v>
      </c>
      <c r="B141" s="9">
        <v>0.45833333333333331</v>
      </c>
      <c r="C141" s="9"/>
      <c r="D141" s="41">
        <v>2699</v>
      </c>
      <c r="E141" s="8">
        <v>110638</v>
      </c>
      <c r="F141" s="8" t="s">
        <v>1111</v>
      </c>
      <c r="G141" s="97" t="s">
        <v>966</v>
      </c>
      <c r="H141" s="46"/>
      <c r="I141" s="8" t="s">
        <v>1416</v>
      </c>
      <c r="J141" s="7" t="s">
        <v>1417</v>
      </c>
      <c r="K141" s="7" t="s">
        <v>1418</v>
      </c>
      <c r="L141" s="8" t="s">
        <v>83</v>
      </c>
      <c r="M141" s="11" t="s">
        <v>98</v>
      </c>
      <c r="N141" s="11">
        <v>0.46875</v>
      </c>
      <c r="O141" s="11">
        <v>0.54166666666666663</v>
      </c>
      <c r="P141" s="204" t="s">
        <v>1419</v>
      </c>
      <c r="Q141" s="8">
        <v>2021</v>
      </c>
      <c r="R141" s="3"/>
      <c r="S141" s="3" t="str">
        <f>TEXT(Tabla2[[#This Row],[FECHA]],"MMMM")</f>
        <v>enero</v>
      </c>
      <c r="T141" s="3" t="e">
        <f>VLOOKUP(Tabla2[[#This Row],[FOLIO]],Noshow11[[FOLIO]:[STATUS]],5,0)</f>
        <v>#N/A</v>
      </c>
      <c r="U141" s="2"/>
      <c r="V141" s="27"/>
      <c r="W141" s="27"/>
      <c r="X141" s="27"/>
      <c r="Y141" s="28"/>
      <c r="Z141" s="27"/>
      <c r="AA141" s="14">
        <f>Tabla2[[#This Row],[FECHA]]-Tabla2[[#This Row],[FECHA AGENDO CITA]]</f>
        <v>44933</v>
      </c>
    </row>
    <row r="142" spans="1:27" s="15" customFormat="1" ht="38.1" hidden="1" customHeight="1">
      <c r="A142" s="6">
        <v>44933</v>
      </c>
      <c r="B142" s="9">
        <v>0.45833333333333331</v>
      </c>
      <c r="C142" s="9"/>
      <c r="D142" s="41">
        <v>3260</v>
      </c>
      <c r="E142" s="8">
        <v>110686</v>
      </c>
      <c r="F142" s="8" t="s">
        <v>920</v>
      </c>
      <c r="G142" s="98" t="s">
        <v>1070</v>
      </c>
      <c r="H142" s="45" t="s">
        <v>5</v>
      </c>
      <c r="I142" s="8" t="s">
        <v>1420</v>
      </c>
      <c r="J142" s="7" t="s">
        <v>1421</v>
      </c>
      <c r="K142" s="7" t="s">
        <v>1422</v>
      </c>
      <c r="L142" s="8" t="s">
        <v>108</v>
      </c>
      <c r="M142" s="11" t="s">
        <v>93</v>
      </c>
      <c r="N142" s="11">
        <v>0.51041666666666663</v>
      </c>
      <c r="O142" s="11">
        <v>0.58333333333333337</v>
      </c>
      <c r="P142" s="204" t="s">
        <v>954</v>
      </c>
      <c r="Q142" s="8">
        <v>2022</v>
      </c>
      <c r="R142" s="3"/>
      <c r="S142" s="3" t="str">
        <f>TEXT(Tabla2[[#This Row],[FECHA]],"MMMM")</f>
        <v>enero</v>
      </c>
      <c r="T142" s="3" t="e">
        <f>VLOOKUP(Tabla2[[#This Row],[FOLIO]],Noshow11[[FOLIO]:[STATUS]],5,0)</f>
        <v>#N/A</v>
      </c>
      <c r="U142" s="2"/>
      <c r="V142" s="27"/>
      <c r="W142" s="27"/>
      <c r="X142" s="27"/>
      <c r="Y142" s="28"/>
      <c r="Z142" s="27"/>
      <c r="AA142" s="14">
        <f>Tabla2[[#This Row],[FECHA]]-Tabla2[[#This Row],[FECHA AGENDO CITA]]</f>
        <v>44933</v>
      </c>
    </row>
    <row r="143" spans="1:27" s="15" customFormat="1" ht="38.1" hidden="1" customHeight="1">
      <c r="A143" s="6">
        <v>44933</v>
      </c>
      <c r="B143" s="9">
        <v>0.45833333333333331</v>
      </c>
      <c r="C143" s="9"/>
      <c r="D143" s="41">
        <v>5330</v>
      </c>
      <c r="E143" s="8">
        <v>110697</v>
      </c>
      <c r="F143" s="8" t="s">
        <v>100</v>
      </c>
      <c r="G143" s="97" t="s">
        <v>1124</v>
      </c>
      <c r="H143" s="46"/>
      <c r="I143" s="8" t="s">
        <v>1423</v>
      </c>
      <c r="J143" s="7" t="s">
        <v>1424</v>
      </c>
      <c r="K143" s="7" t="s">
        <v>1425</v>
      </c>
      <c r="L143" s="8" t="s">
        <v>193</v>
      </c>
      <c r="M143" s="11" t="s">
        <v>84</v>
      </c>
      <c r="N143" s="11">
        <v>0.5</v>
      </c>
      <c r="O143" s="11">
        <v>0.58333333333333337</v>
      </c>
      <c r="P143" s="204" t="s">
        <v>975</v>
      </c>
      <c r="Q143" s="8">
        <v>2018</v>
      </c>
      <c r="R143" s="3"/>
      <c r="S143" s="3" t="str">
        <f>TEXT(Tabla2[[#This Row],[FECHA]],"MMMM")</f>
        <v>enero</v>
      </c>
      <c r="T143" s="3" t="e">
        <f>VLOOKUP(Tabla2[[#This Row],[FOLIO]],Noshow11[[FOLIO]:[STATUS]],5,0)</f>
        <v>#N/A</v>
      </c>
      <c r="U143" s="2"/>
      <c r="V143" s="27"/>
      <c r="W143" s="27"/>
      <c r="X143" s="27"/>
      <c r="Y143" s="28"/>
      <c r="Z143" s="27"/>
      <c r="AA143" s="14">
        <f>Tabla2[[#This Row],[FECHA]]-Tabla2[[#This Row],[FECHA AGENDO CITA]]</f>
        <v>44933</v>
      </c>
    </row>
    <row r="144" spans="1:27" s="15" customFormat="1" ht="38.1" hidden="1" customHeight="1">
      <c r="A144" s="6">
        <v>44933</v>
      </c>
      <c r="B144" s="9">
        <v>0.54166666666666663</v>
      </c>
      <c r="C144" s="9"/>
      <c r="D144" s="41">
        <v>6599</v>
      </c>
      <c r="E144" s="8">
        <v>110716</v>
      </c>
      <c r="F144" s="8" t="s">
        <v>944</v>
      </c>
      <c r="G144" s="97" t="s">
        <v>1426</v>
      </c>
      <c r="H144" s="46"/>
      <c r="I144" s="8" t="s">
        <v>1427</v>
      </c>
      <c r="J144" s="7" t="s">
        <v>1428</v>
      </c>
      <c r="K144" s="7" t="s">
        <v>1429</v>
      </c>
      <c r="L144" s="8" t="s">
        <v>230</v>
      </c>
      <c r="M144" s="11" t="s">
        <v>84</v>
      </c>
      <c r="N144" s="11" t="s">
        <v>1430</v>
      </c>
      <c r="O144" s="11" t="s">
        <v>1431</v>
      </c>
      <c r="P144" s="204" t="s">
        <v>954</v>
      </c>
      <c r="Q144" s="8">
        <v>2013</v>
      </c>
      <c r="R144" s="3"/>
      <c r="S144" s="3" t="str">
        <f>TEXT(Tabla2[[#This Row],[FECHA]],"MMMM")</f>
        <v>enero</v>
      </c>
      <c r="T144" s="3" t="e">
        <f>VLOOKUP(Tabla2[[#This Row],[FOLIO]],Noshow11[[FOLIO]:[STATUS]],5,0)</f>
        <v>#N/A</v>
      </c>
      <c r="U144" s="2"/>
      <c r="V144" s="27"/>
      <c r="W144" s="27"/>
      <c r="X144" s="27"/>
      <c r="Y144" s="28"/>
      <c r="Z144" s="27"/>
      <c r="AA144" s="14">
        <f>Tabla2[[#This Row],[FECHA]]-Tabla2[[#This Row],[FECHA AGENDO CITA]]</f>
        <v>44933</v>
      </c>
    </row>
    <row r="145" spans="1:27" s="15" customFormat="1" ht="38.1" hidden="1" customHeight="1">
      <c r="A145" s="6">
        <v>44935</v>
      </c>
      <c r="B145" s="9">
        <v>0.33333333333333331</v>
      </c>
      <c r="C145" s="9"/>
      <c r="D145" s="41">
        <v>1899</v>
      </c>
      <c r="E145" s="8">
        <v>110663</v>
      </c>
      <c r="F145" s="8" t="s">
        <v>100</v>
      </c>
      <c r="G145" s="97" t="s">
        <v>1432</v>
      </c>
      <c r="H145" s="45"/>
      <c r="I145" s="8" t="s">
        <v>1433</v>
      </c>
      <c r="J145" s="7" t="s">
        <v>1434</v>
      </c>
      <c r="K145" s="7" t="s">
        <v>1435</v>
      </c>
      <c r="L145" s="8" t="s">
        <v>145</v>
      </c>
      <c r="M145" s="11" t="s">
        <v>93</v>
      </c>
      <c r="N145" s="11">
        <v>0.34375</v>
      </c>
      <c r="O145" s="11">
        <v>0.47916666666666669</v>
      </c>
      <c r="P145" s="204" t="s">
        <v>925</v>
      </c>
      <c r="Q145" s="8">
        <v>2016</v>
      </c>
      <c r="R145" s="3"/>
      <c r="S145" s="3" t="str">
        <f>TEXT(Tabla2[[#This Row],[FECHA]],"MMMM")</f>
        <v>enero</v>
      </c>
      <c r="T145" s="3" t="e">
        <f>VLOOKUP(Tabla2[[#This Row],[FOLIO]],Noshow11[[FOLIO]:[STATUS]],5,0)</f>
        <v>#N/A</v>
      </c>
      <c r="U145" s="2"/>
      <c r="V145" s="27"/>
      <c r="W145" s="27"/>
      <c r="X145" s="27"/>
      <c r="Y145" s="28"/>
      <c r="Z145" s="27"/>
      <c r="AA145" s="14">
        <f>Tabla2[[#This Row],[FECHA]]-Tabla2[[#This Row],[FECHA AGENDO CITA]]</f>
        <v>44935</v>
      </c>
    </row>
    <row r="146" spans="1:27" s="15" customFormat="1" ht="38.1" hidden="1" customHeight="1">
      <c r="A146" s="6">
        <v>44935</v>
      </c>
      <c r="B146" s="9">
        <v>0.33333333333333331</v>
      </c>
      <c r="C146" s="9"/>
      <c r="D146" s="41">
        <v>1899</v>
      </c>
      <c r="E146" s="8">
        <v>110694</v>
      </c>
      <c r="F146" s="8" t="s">
        <v>100</v>
      </c>
      <c r="G146" s="97" t="s">
        <v>1436</v>
      </c>
      <c r="H146" s="45" t="s">
        <v>5</v>
      </c>
      <c r="I146" s="8" t="s">
        <v>1437</v>
      </c>
      <c r="J146" s="7" t="s">
        <v>1438</v>
      </c>
      <c r="K146" s="7" t="s">
        <v>1439</v>
      </c>
      <c r="L146" s="8" t="s">
        <v>250</v>
      </c>
      <c r="M146" s="11" t="s">
        <v>98</v>
      </c>
      <c r="N146" s="11">
        <v>0.34375</v>
      </c>
      <c r="O146" s="11">
        <v>0.46875</v>
      </c>
      <c r="P146" s="204" t="s">
        <v>954</v>
      </c>
      <c r="Q146" s="8">
        <v>2017</v>
      </c>
      <c r="R146" s="3"/>
      <c r="S146" s="3" t="str">
        <f>TEXT(Tabla2[[#This Row],[FECHA]],"MMMM")</f>
        <v>enero</v>
      </c>
      <c r="T146" s="3" t="e">
        <f>VLOOKUP(Tabla2[[#This Row],[FOLIO]],Noshow11[[FOLIO]:[STATUS]],5,0)</f>
        <v>#N/A</v>
      </c>
      <c r="U146" s="2"/>
      <c r="V146" s="27"/>
      <c r="W146" s="27"/>
      <c r="X146" s="27"/>
      <c r="Y146" s="28"/>
      <c r="Z146" s="27"/>
      <c r="AA146" s="14">
        <f>Tabla2[[#This Row],[FECHA]]-Tabla2[[#This Row],[FECHA AGENDO CITA]]</f>
        <v>44935</v>
      </c>
    </row>
    <row r="147" spans="1:27" s="15" customFormat="1" ht="38.1" hidden="1" customHeight="1">
      <c r="A147" s="6">
        <v>44935</v>
      </c>
      <c r="B147" s="9">
        <v>0.33333333333333331</v>
      </c>
      <c r="C147" s="9"/>
      <c r="D147" s="41">
        <v>3260</v>
      </c>
      <c r="E147" s="8">
        <v>110762</v>
      </c>
      <c r="F147" s="8" t="s">
        <v>1111</v>
      </c>
      <c r="G147" s="97" t="s">
        <v>1070</v>
      </c>
      <c r="H147" s="45"/>
      <c r="I147" s="8" t="s">
        <v>1440</v>
      </c>
      <c r="J147" s="7" t="s">
        <v>1441</v>
      </c>
      <c r="K147" s="7" t="s">
        <v>1442</v>
      </c>
      <c r="L147" s="8" t="s">
        <v>277</v>
      </c>
      <c r="M147" s="11" t="s">
        <v>84</v>
      </c>
      <c r="N147" s="11">
        <v>0.34375</v>
      </c>
      <c r="O147" s="11">
        <v>0.45833333333333331</v>
      </c>
      <c r="P147" s="204" t="s">
        <v>943</v>
      </c>
      <c r="Q147" s="8">
        <v>2022</v>
      </c>
      <c r="R147" s="3"/>
      <c r="S147" s="3" t="str">
        <f>TEXT(Tabla2[[#This Row],[FECHA]],"MMMM")</f>
        <v>enero</v>
      </c>
      <c r="T147" s="3" t="e">
        <f>VLOOKUP(Tabla2[[#This Row],[FOLIO]],Noshow11[[FOLIO]:[STATUS]],5,0)</f>
        <v>#N/A</v>
      </c>
      <c r="U147" s="2"/>
      <c r="V147" s="27"/>
      <c r="W147" s="27"/>
      <c r="X147" s="27"/>
      <c r="Y147" s="28"/>
      <c r="Z147" s="27"/>
      <c r="AA147" s="14">
        <f>Tabla2[[#This Row],[FECHA]]-Tabla2[[#This Row],[FECHA AGENDO CITA]]</f>
        <v>44935</v>
      </c>
    </row>
    <row r="148" spans="1:27" s="15" customFormat="1" ht="38.1" hidden="1" customHeight="1">
      <c r="A148" s="6">
        <v>44935</v>
      </c>
      <c r="B148" s="9">
        <v>0.34375</v>
      </c>
      <c r="C148" s="9"/>
      <c r="D148" s="41">
        <v>5330</v>
      </c>
      <c r="E148" s="8">
        <v>110701</v>
      </c>
      <c r="F148" s="8" t="s">
        <v>944</v>
      </c>
      <c r="G148" s="97" t="s">
        <v>988</v>
      </c>
      <c r="H148" s="45" t="s">
        <v>1443</v>
      </c>
      <c r="I148" s="8" t="s">
        <v>1444</v>
      </c>
      <c r="J148" s="7" t="s">
        <v>1445</v>
      </c>
      <c r="K148" s="7" t="s">
        <v>117</v>
      </c>
      <c r="L148" s="8" t="s">
        <v>482</v>
      </c>
      <c r="M148" s="11" t="s">
        <v>84</v>
      </c>
      <c r="N148" s="11">
        <v>0.35416666666666669</v>
      </c>
      <c r="O148" s="11">
        <v>0.70833333333333337</v>
      </c>
      <c r="P148" s="204" t="s">
        <v>975</v>
      </c>
      <c r="Q148" s="8">
        <v>2021</v>
      </c>
      <c r="R148" s="3"/>
      <c r="S148" s="3" t="str">
        <f>TEXT(Tabla2[[#This Row],[FECHA]],"MMMM")</f>
        <v>enero</v>
      </c>
      <c r="T148" s="3" t="e">
        <f>VLOOKUP(Tabla2[[#This Row],[FOLIO]],Noshow11[[FOLIO]:[STATUS]],5,0)</f>
        <v>#N/A</v>
      </c>
      <c r="U148" s="2"/>
      <c r="V148" s="27"/>
      <c r="W148" s="27"/>
      <c r="X148" s="27"/>
      <c r="Y148" s="28"/>
      <c r="Z148" s="27"/>
      <c r="AA148" s="14">
        <f>Tabla2[[#This Row],[FECHA]]-Tabla2[[#This Row],[FECHA AGENDO CITA]]</f>
        <v>44935</v>
      </c>
    </row>
    <row r="149" spans="1:27" s="15" customFormat="1" ht="38.1" hidden="1" customHeight="1">
      <c r="A149" s="6">
        <v>44935</v>
      </c>
      <c r="B149" s="9">
        <v>0.34375</v>
      </c>
      <c r="C149" s="9"/>
      <c r="D149" s="41">
        <v>1899</v>
      </c>
      <c r="E149" s="8">
        <v>110702</v>
      </c>
      <c r="F149" s="8" t="s">
        <v>1111</v>
      </c>
      <c r="G149" s="97" t="s">
        <v>1297</v>
      </c>
      <c r="H149" s="45" t="s">
        <v>5</v>
      </c>
      <c r="I149" s="8" t="s">
        <v>1446</v>
      </c>
      <c r="J149" s="7" t="s">
        <v>1447</v>
      </c>
      <c r="K149" s="7" t="s">
        <v>1448</v>
      </c>
      <c r="L149" s="8" t="s">
        <v>97</v>
      </c>
      <c r="M149" s="11" t="s">
        <v>98</v>
      </c>
      <c r="N149" s="11">
        <v>0.35416666666666669</v>
      </c>
      <c r="O149" s="11">
        <v>0.64583333333333337</v>
      </c>
      <c r="P149" s="204" t="s">
        <v>954</v>
      </c>
      <c r="Q149" s="8">
        <v>2014</v>
      </c>
      <c r="R149" s="3"/>
      <c r="S149" s="3" t="str">
        <f>TEXT(Tabla2[[#This Row],[FECHA]],"MMMM")</f>
        <v>enero</v>
      </c>
      <c r="T149" s="3" t="e">
        <f>VLOOKUP(Tabla2[[#This Row],[FOLIO]],Noshow11[[FOLIO]:[STATUS]],5,0)</f>
        <v>#N/A</v>
      </c>
      <c r="U149" s="2"/>
      <c r="V149" s="27"/>
      <c r="W149" s="27"/>
      <c r="X149" s="27"/>
      <c r="Y149" s="28"/>
      <c r="Z149" s="27"/>
      <c r="AA149" s="14">
        <f>Tabla2[[#This Row],[FECHA]]-Tabla2[[#This Row],[FECHA AGENDO CITA]]</f>
        <v>44935</v>
      </c>
    </row>
    <row r="150" spans="1:27" s="15" customFormat="1" ht="38.1" hidden="1" customHeight="1">
      <c r="A150" s="6">
        <v>44935</v>
      </c>
      <c r="B150" s="9">
        <v>0.34375</v>
      </c>
      <c r="C150" s="9"/>
      <c r="D150" s="41">
        <v>2699</v>
      </c>
      <c r="E150" s="8">
        <v>110737</v>
      </c>
      <c r="F150" s="8" t="s">
        <v>944</v>
      </c>
      <c r="G150" s="97" t="s">
        <v>1313</v>
      </c>
      <c r="H150" s="45"/>
      <c r="I150" s="8" t="s">
        <v>1449</v>
      </c>
      <c r="J150" s="7" t="s">
        <v>1450</v>
      </c>
      <c r="K150" s="7" t="s">
        <v>1451</v>
      </c>
      <c r="L150" s="8" t="s">
        <v>97</v>
      </c>
      <c r="M150" s="11" t="s">
        <v>93</v>
      </c>
      <c r="N150" s="11">
        <v>0.375</v>
      </c>
      <c r="O150" s="11">
        <v>0.66666666666666663</v>
      </c>
      <c r="P150" s="204" t="s">
        <v>1286</v>
      </c>
      <c r="Q150" s="8">
        <v>2019</v>
      </c>
      <c r="R150" s="3"/>
      <c r="S150" s="3" t="str">
        <f>TEXT(Tabla2[[#This Row],[FECHA]],"MMMM")</f>
        <v>enero</v>
      </c>
      <c r="T150" s="3" t="e">
        <f>VLOOKUP(Tabla2[[#This Row],[FOLIO]],Noshow11[[FOLIO]:[STATUS]],5,0)</f>
        <v>#N/A</v>
      </c>
      <c r="U150" s="2"/>
      <c r="V150" s="27"/>
      <c r="W150" s="27"/>
      <c r="X150" s="27"/>
      <c r="Y150" s="28"/>
      <c r="Z150" s="27"/>
      <c r="AA150" s="14">
        <f>Tabla2[[#This Row],[FECHA]]-Tabla2[[#This Row],[FECHA AGENDO CITA]]</f>
        <v>44935</v>
      </c>
    </row>
    <row r="151" spans="1:27" s="15" customFormat="1" ht="38.1" hidden="1" customHeight="1">
      <c r="A151" s="6">
        <v>44935</v>
      </c>
      <c r="B151" s="9">
        <v>0.35416666666666669</v>
      </c>
      <c r="C151" s="9"/>
      <c r="D151" s="41">
        <v>5330</v>
      </c>
      <c r="E151" s="8">
        <v>110667</v>
      </c>
      <c r="F151" s="8" t="s">
        <v>100</v>
      </c>
      <c r="G151" s="97" t="s">
        <v>1452</v>
      </c>
      <c r="H151" s="45" t="s">
        <v>1443</v>
      </c>
      <c r="I151" s="8" t="s">
        <v>1453</v>
      </c>
      <c r="J151" s="7" t="s">
        <v>1454</v>
      </c>
      <c r="K151" s="7" t="s">
        <v>461</v>
      </c>
      <c r="L151" s="8" t="s">
        <v>289</v>
      </c>
      <c r="M151" s="11" t="s">
        <v>84</v>
      </c>
      <c r="N151" s="11">
        <v>0.375</v>
      </c>
      <c r="O151" s="11">
        <v>0</v>
      </c>
      <c r="P151" s="204" t="s">
        <v>1455</v>
      </c>
      <c r="Q151" s="8">
        <v>2021</v>
      </c>
      <c r="R151" s="3"/>
      <c r="S151" s="3" t="str">
        <f>TEXT(Tabla2[[#This Row],[FECHA]],"MMMM")</f>
        <v>enero</v>
      </c>
      <c r="T151" s="3" t="e">
        <f>VLOOKUP(Tabla2[[#This Row],[FOLIO]],Noshow11[[FOLIO]:[STATUS]],5,0)</f>
        <v>#N/A</v>
      </c>
      <c r="U151" s="2"/>
      <c r="V151" s="27"/>
      <c r="W151" s="27"/>
      <c r="X151" s="27"/>
      <c r="Y151" s="28"/>
      <c r="Z151" s="27"/>
      <c r="AA151" s="14">
        <f>Tabla2[[#This Row],[FECHA]]-Tabla2[[#This Row],[FECHA AGENDO CITA]]</f>
        <v>44935</v>
      </c>
    </row>
    <row r="152" spans="1:27" s="15" customFormat="1" ht="38.1" hidden="1" customHeight="1">
      <c r="A152" s="6">
        <v>44935</v>
      </c>
      <c r="B152" s="9">
        <v>0.35416666666666669</v>
      </c>
      <c r="C152" s="9"/>
      <c r="D152" s="41">
        <v>1899</v>
      </c>
      <c r="E152" s="8">
        <v>110734</v>
      </c>
      <c r="F152" s="8" t="s">
        <v>100</v>
      </c>
      <c r="G152" s="97" t="s">
        <v>1015</v>
      </c>
      <c r="H152" s="45" t="s">
        <v>5</v>
      </c>
      <c r="I152" s="8" t="s">
        <v>1456</v>
      </c>
      <c r="J152" s="7" t="s">
        <v>1457</v>
      </c>
      <c r="K152" s="7" t="s">
        <v>1439</v>
      </c>
      <c r="L152" s="8" t="s">
        <v>250</v>
      </c>
      <c r="M152" s="11" t="s">
        <v>98</v>
      </c>
      <c r="N152" s="11">
        <v>0.39583333333333331</v>
      </c>
      <c r="O152" s="11">
        <v>0.47916666666666669</v>
      </c>
      <c r="P152" s="204" t="s">
        <v>954</v>
      </c>
      <c r="Q152" s="8">
        <v>2022</v>
      </c>
      <c r="R152" s="3"/>
      <c r="S152" s="3" t="str">
        <f>TEXT(Tabla2[[#This Row],[FECHA]],"MMMM")</f>
        <v>enero</v>
      </c>
      <c r="T152" s="3" t="e">
        <f>VLOOKUP(Tabla2[[#This Row],[FOLIO]],Noshow11[[FOLIO]:[STATUS]],5,0)</f>
        <v>#N/A</v>
      </c>
      <c r="U152" s="2"/>
      <c r="V152" s="27"/>
      <c r="W152" s="27"/>
      <c r="X152" s="27"/>
      <c r="Y152" s="28"/>
      <c r="Z152" s="27"/>
      <c r="AA152" s="14">
        <f>Tabla2[[#This Row],[FECHA]]-Tabla2[[#This Row],[FECHA AGENDO CITA]]</f>
        <v>44935</v>
      </c>
    </row>
    <row r="153" spans="1:27" s="15" customFormat="1" ht="38.1" hidden="1" customHeight="1">
      <c r="A153" s="6">
        <v>44935</v>
      </c>
      <c r="B153" s="9">
        <v>0.35416666666666669</v>
      </c>
      <c r="C153" s="9"/>
      <c r="D153" s="41">
        <v>3260</v>
      </c>
      <c r="E153" s="8">
        <v>110751</v>
      </c>
      <c r="F153" s="8" t="s">
        <v>944</v>
      </c>
      <c r="G153" s="97" t="s">
        <v>1161</v>
      </c>
      <c r="H153" s="45"/>
      <c r="I153" s="8" t="s">
        <v>1458</v>
      </c>
      <c r="J153" s="7" t="s">
        <v>1459</v>
      </c>
      <c r="K153" s="7" t="s">
        <v>1460</v>
      </c>
      <c r="L153" s="8" t="s">
        <v>145</v>
      </c>
      <c r="M153" s="11" t="s">
        <v>93</v>
      </c>
      <c r="N153" s="11">
        <v>0.375</v>
      </c>
      <c r="O153" s="11">
        <v>0.54166666666666663</v>
      </c>
      <c r="P153" s="204" t="s">
        <v>943</v>
      </c>
      <c r="Q153" s="8">
        <v>2014</v>
      </c>
      <c r="R153" s="3"/>
      <c r="S153" s="3" t="str">
        <f>TEXT(Tabla2[[#This Row],[FECHA]],"MMMM")</f>
        <v>enero</v>
      </c>
      <c r="T153" s="3" t="e">
        <f>VLOOKUP(Tabla2[[#This Row],[FOLIO]],Noshow11[[FOLIO]:[STATUS]],5,0)</f>
        <v>#N/A</v>
      </c>
      <c r="U153" s="2" t="s">
        <v>40</v>
      </c>
      <c r="V153" s="27">
        <v>44933</v>
      </c>
      <c r="W153" s="27" t="s">
        <v>13</v>
      </c>
      <c r="X153" s="27" t="s">
        <v>9</v>
      </c>
      <c r="Y153" s="28" t="s">
        <v>1461</v>
      </c>
      <c r="Z153" s="27">
        <v>44932</v>
      </c>
      <c r="AA153" s="14">
        <f>Tabla2[[#This Row],[FECHA]]-Tabla2[[#This Row],[FECHA AGENDO CITA]]</f>
        <v>3</v>
      </c>
    </row>
    <row r="154" spans="1:27" s="15" customFormat="1" ht="38.1" hidden="1" customHeight="1">
      <c r="A154" s="6">
        <v>44935</v>
      </c>
      <c r="B154" s="9">
        <v>0.36458333333333331</v>
      </c>
      <c r="C154" s="9"/>
      <c r="D154" s="41">
        <v>0</v>
      </c>
      <c r="E154" s="8">
        <v>110700</v>
      </c>
      <c r="F154" s="8" t="s">
        <v>100</v>
      </c>
      <c r="G154" s="97" t="s">
        <v>1462</v>
      </c>
      <c r="H154" s="45"/>
      <c r="I154" s="8" t="s">
        <v>1463</v>
      </c>
      <c r="J154" s="7" t="s">
        <v>1464</v>
      </c>
      <c r="K154" s="7" t="s">
        <v>461</v>
      </c>
      <c r="L154" s="8" t="s">
        <v>289</v>
      </c>
      <c r="M154" s="11" t="s">
        <v>84</v>
      </c>
      <c r="N154" s="11">
        <v>0.54166666666666663</v>
      </c>
      <c r="O154" s="11">
        <v>0</v>
      </c>
      <c r="P154" s="204" t="s">
        <v>1181</v>
      </c>
      <c r="Q154" s="8">
        <v>2021</v>
      </c>
      <c r="R154" s="3"/>
      <c r="S154" s="3" t="str">
        <f>TEXT(Tabla2[[#This Row],[FECHA]],"MMMM")</f>
        <v>enero</v>
      </c>
      <c r="T154" s="3" t="e">
        <f>VLOOKUP(Tabla2[[#This Row],[FOLIO]],Noshow11[[FOLIO]:[STATUS]],5,0)</f>
        <v>#N/A</v>
      </c>
      <c r="U154" s="2" t="s">
        <v>12</v>
      </c>
      <c r="V154" s="27">
        <v>44935</v>
      </c>
      <c r="W154" s="27" t="s">
        <v>18</v>
      </c>
      <c r="X154" s="27" t="s">
        <v>9</v>
      </c>
      <c r="Y154" s="28" t="s">
        <v>1465</v>
      </c>
      <c r="Z154" s="27">
        <v>44931</v>
      </c>
      <c r="AA154" s="14">
        <f>Tabla2[[#This Row],[FECHA]]-Tabla2[[#This Row],[FECHA AGENDO CITA]]</f>
        <v>4</v>
      </c>
    </row>
    <row r="155" spans="1:27" s="15" customFormat="1" ht="38.1" hidden="1" customHeight="1">
      <c r="A155" s="6">
        <v>44935</v>
      </c>
      <c r="B155" s="9">
        <v>0.36458333333333331</v>
      </c>
      <c r="C155" s="9"/>
      <c r="D155" s="41">
        <v>4060</v>
      </c>
      <c r="E155" s="8">
        <v>110741</v>
      </c>
      <c r="F155" s="8" t="s">
        <v>100</v>
      </c>
      <c r="G155" s="97" t="s">
        <v>1466</v>
      </c>
      <c r="H155" s="45" t="s">
        <v>1443</v>
      </c>
      <c r="I155" s="8" t="s">
        <v>880</v>
      </c>
      <c r="J155" s="7" t="s">
        <v>1467</v>
      </c>
      <c r="K155" s="7" t="s">
        <v>882</v>
      </c>
      <c r="L155" s="8" t="s">
        <v>277</v>
      </c>
      <c r="M155" s="11" t="s">
        <v>93</v>
      </c>
      <c r="N155" s="11">
        <v>0.38541666666666669</v>
      </c>
      <c r="O155" s="11">
        <v>0.54166666666666663</v>
      </c>
      <c r="P155" s="204" t="s">
        <v>1468</v>
      </c>
      <c r="Q155" s="8">
        <v>2022</v>
      </c>
      <c r="R155" s="3"/>
      <c r="S155" s="3" t="str">
        <f>TEXT(Tabla2[[#This Row],[FECHA]],"MMMM")</f>
        <v>enero</v>
      </c>
      <c r="T155" s="3" t="e">
        <f>VLOOKUP(Tabla2[[#This Row],[FOLIO]],Noshow11[[FOLIO]:[STATUS]],5,0)</f>
        <v>#N/A</v>
      </c>
      <c r="U155" s="2"/>
      <c r="V155" s="27"/>
      <c r="W155" s="27"/>
      <c r="X155" s="27"/>
      <c r="Y155" s="28"/>
      <c r="Z155" s="27"/>
      <c r="AA155" s="14">
        <f>Tabla2[[#This Row],[FECHA]]-Tabla2[[#This Row],[FECHA AGENDO CITA]]</f>
        <v>44935</v>
      </c>
    </row>
    <row r="156" spans="1:27" s="15" customFormat="1" ht="12.95" hidden="1">
      <c r="A156" s="6">
        <v>44935</v>
      </c>
      <c r="B156" s="9">
        <v>0.36458333333333331</v>
      </c>
      <c r="C156" s="9"/>
      <c r="D156" s="41">
        <v>1899</v>
      </c>
      <c r="E156" s="8">
        <v>110745</v>
      </c>
      <c r="F156" s="8" t="s">
        <v>100</v>
      </c>
      <c r="G156" s="97" t="s">
        <v>1469</v>
      </c>
      <c r="H156" s="45" t="s">
        <v>5</v>
      </c>
      <c r="I156" s="8" t="s">
        <v>1470</v>
      </c>
      <c r="J156" s="7" t="s">
        <v>1471</v>
      </c>
      <c r="K156" s="7" t="s">
        <v>1439</v>
      </c>
      <c r="L156" s="8" t="s">
        <v>250</v>
      </c>
      <c r="M156" s="11" t="s">
        <v>98</v>
      </c>
      <c r="N156" s="11">
        <v>0.375</v>
      </c>
      <c r="O156" s="11">
        <v>0.48958333333333331</v>
      </c>
      <c r="P156" s="204" t="s">
        <v>954</v>
      </c>
      <c r="Q156" s="8">
        <v>2019</v>
      </c>
      <c r="R156" s="3"/>
      <c r="S156" s="3" t="str">
        <f>TEXT(Tabla2[[#This Row],[FECHA]],"MMMM")</f>
        <v>enero</v>
      </c>
      <c r="T156" s="3" t="e">
        <f>VLOOKUP(Tabla2[[#This Row],[FOLIO]],Noshow11[[FOLIO]:[STATUS]],5,0)</f>
        <v>#N/A</v>
      </c>
      <c r="U156" s="2"/>
      <c r="V156" s="27"/>
      <c r="W156" s="27"/>
      <c r="X156" s="27"/>
      <c r="Y156" s="28"/>
      <c r="Z156" s="27"/>
      <c r="AA156" s="14">
        <f>Tabla2[[#This Row],[FECHA]]-Tabla2[[#This Row],[FECHA AGENDO CITA]]</f>
        <v>44935</v>
      </c>
    </row>
    <row r="157" spans="1:27" s="15" customFormat="1" ht="38.1" hidden="1" customHeight="1">
      <c r="A157" s="6">
        <v>44935</v>
      </c>
      <c r="B157" s="9">
        <v>0.375</v>
      </c>
      <c r="C157" s="9"/>
      <c r="D157" s="41">
        <v>1988</v>
      </c>
      <c r="E157" s="8">
        <v>110526</v>
      </c>
      <c r="F157" s="8" t="s">
        <v>100</v>
      </c>
      <c r="G157" s="97" t="s">
        <v>1023</v>
      </c>
      <c r="H157" s="45" t="s">
        <v>5</v>
      </c>
      <c r="I157" s="8" t="s">
        <v>1472</v>
      </c>
      <c r="J157" s="7" t="s">
        <v>1473</v>
      </c>
      <c r="K157" s="7" t="s">
        <v>1474</v>
      </c>
      <c r="L157" s="8" t="s">
        <v>230</v>
      </c>
      <c r="M157" s="11" t="s">
        <v>84</v>
      </c>
      <c r="N157" s="11">
        <v>0.38541666666666669</v>
      </c>
      <c r="O157" s="11">
        <v>0.47916666666666669</v>
      </c>
      <c r="P157" s="204" t="s">
        <v>954</v>
      </c>
      <c r="Q157" s="8">
        <v>2017</v>
      </c>
      <c r="R157" s="3"/>
      <c r="S157" s="3" t="str">
        <f>TEXT(Tabla2[[#This Row],[FECHA]],"MMMM")</f>
        <v>enero</v>
      </c>
      <c r="T157" s="3" t="e">
        <f>VLOOKUP(Tabla2[[#This Row],[FOLIO]],Noshow11[[FOLIO]:[STATUS]],5,0)</f>
        <v>#N/A</v>
      </c>
      <c r="U157" s="2" t="s">
        <v>32</v>
      </c>
      <c r="V157" s="27">
        <v>44935</v>
      </c>
      <c r="W157" s="27" t="s">
        <v>18</v>
      </c>
      <c r="X157" s="27" t="s">
        <v>9</v>
      </c>
      <c r="Y157" s="28" t="s">
        <v>1475</v>
      </c>
      <c r="Z157" s="27">
        <v>44924</v>
      </c>
      <c r="AA157" s="14">
        <f>Tabla2[[#This Row],[FECHA]]-Tabla2[[#This Row],[FECHA AGENDO CITA]]</f>
        <v>11</v>
      </c>
    </row>
    <row r="158" spans="1:27" s="15" customFormat="1" ht="12.95" hidden="1">
      <c r="A158" s="6">
        <v>44935</v>
      </c>
      <c r="B158" s="9">
        <v>0.375</v>
      </c>
      <c r="C158" s="9"/>
      <c r="D158" s="41">
        <v>5330</v>
      </c>
      <c r="E158" s="8">
        <v>110531</v>
      </c>
      <c r="F158" s="8" t="s">
        <v>100</v>
      </c>
      <c r="G158" s="97" t="s">
        <v>1124</v>
      </c>
      <c r="H158" s="45" t="s">
        <v>1443</v>
      </c>
      <c r="I158" s="8" t="s">
        <v>1476</v>
      </c>
      <c r="J158" s="7" t="s">
        <v>1477</v>
      </c>
      <c r="K158" s="7" t="s">
        <v>1478</v>
      </c>
      <c r="L158" s="8" t="s">
        <v>1106</v>
      </c>
      <c r="M158" s="11" t="s">
        <v>98</v>
      </c>
      <c r="N158" s="11">
        <v>0.38541666666666669</v>
      </c>
      <c r="O158" s="11">
        <v>0.52083333333333337</v>
      </c>
      <c r="P158" s="204" t="s">
        <v>949</v>
      </c>
      <c r="Q158" s="8">
        <v>2016</v>
      </c>
      <c r="R158" s="3"/>
      <c r="S158" s="3" t="str">
        <f>TEXT(Tabla2[[#This Row],[FECHA]],"MMMM")</f>
        <v>enero</v>
      </c>
      <c r="T158" s="3" t="e">
        <f>VLOOKUP(Tabla2[[#This Row],[FOLIO]],Noshow11[[FOLIO]:[STATUS]],5,0)</f>
        <v>#N/A</v>
      </c>
      <c r="U158" s="2" t="s">
        <v>32</v>
      </c>
      <c r="V158" s="27">
        <v>44936</v>
      </c>
      <c r="W158" s="27" t="s">
        <v>8</v>
      </c>
      <c r="X158" s="27" t="s">
        <v>9</v>
      </c>
      <c r="Y158" s="28" t="s">
        <v>1479</v>
      </c>
      <c r="Z158" s="27">
        <v>44924</v>
      </c>
      <c r="AA158" s="14">
        <f>Tabla2[[#This Row],[FECHA]]-Tabla2[[#This Row],[FECHA AGENDO CITA]]</f>
        <v>11</v>
      </c>
    </row>
    <row r="159" spans="1:27" s="15" customFormat="1" ht="12.95" hidden="1">
      <c r="A159" s="6">
        <v>44935</v>
      </c>
      <c r="B159" s="9">
        <v>0.375</v>
      </c>
      <c r="C159" s="9"/>
      <c r="D159" s="41">
        <v>3260</v>
      </c>
      <c r="E159" s="8">
        <v>110668</v>
      </c>
      <c r="F159" s="8" t="s">
        <v>1111</v>
      </c>
      <c r="G159" s="97" t="s">
        <v>1480</v>
      </c>
      <c r="H159" s="45"/>
      <c r="I159" s="8" t="s">
        <v>1481</v>
      </c>
      <c r="J159" s="7" t="s">
        <v>1482</v>
      </c>
      <c r="K159" s="7" t="s">
        <v>117</v>
      </c>
      <c r="L159" s="8" t="s">
        <v>152</v>
      </c>
      <c r="M159" s="11" t="s">
        <v>93</v>
      </c>
      <c r="N159" s="11">
        <v>0.5</v>
      </c>
      <c r="O159" s="11">
        <v>0.66666666666666663</v>
      </c>
      <c r="P159" s="204" t="s">
        <v>943</v>
      </c>
      <c r="Q159" s="8">
        <v>2018</v>
      </c>
      <c r="R159" s="3"/>
      <c r="S159" s="3" t="str">
        <f>TEXT(Tabla2[[#This Row],[FECHA]],"MMMM")</f>
        <v>enero</v>
      </c>
      <c r="T159" s="3" t="e">
        <f>VLOOKUP(Tabla2[[#This Row],[FOLIO]],Noshow11[[FOLIO]:[STATUS]],5,0)</f>
        <v>#N/A</v>
      </c>
      <c r="U159" s="2"/>
      <c r="V159" s="27"/>
      <c r="W159" s="27"/>
      <c r="X159" s="27"/>
      <c r="Y159" s="28"/>
      <c r="Z159" s="27"/>
      <c r="AA159" s="14">
        <f>Tabla2[[#This Row],[FECHA]]-Tabla2[[#This Row],[FECHA AGENDO CITA]]</f>
        <v>44935</v>
      </c>
    </row>
    <row r="160" spans="1:27" s="15" customFormat="1" ht="12.95" hidden="1">
      <c r="A160" s="6">
        <v>44935</v>
      </c>
      <c r="B160" s="9">
        <v>0.38541666666666669</v>
      </c>
      <c r="C160" s="9"/>
      <c r="D160" s="41">
        <v>0</v>
      </c>
      <c r="E160" s="8">
        <v>110670</v>
      </c>
      <c r="F160" s="8" t="s">
        <v>1111</v>
      </c>
      <c r="G160" s="97" t="s">
        <v>1483</v>
      </c>
      <c r="H160" s="45" t="s">
        <v>10</v>
      </c>
      <c r="I160" s="8" t="s">
        <v>1481</v>
      </c>
      <c r="J160" s="7" t="s">
        <v>1482</v>
      </c>
      <c r="K160" s="7" t="s">
        <v>117</v>
      </c>
      <c r="L160" s="8" t="s">
        <v>152</v>
      </c>
      <c r="M160" s="11" t="s">
        <v>93</v>
      </c>
      <c r="N160" s="11">
        <v>0.41666666666666669</v>
      </c>
      <c r="O160" s="11">
        <v>0.5</v>
      </c>
      <c r="P160" s="204" t="s">
        <v>943</v>
      </c>
      <c r="Q160" s="8">
        <v>2018</v>
      </c>
      <c r="R160" s="3"/>
      <c r="S160" s="3" t="str">
        <f>TEXT(Tabla2[[#This Row],[FECHA]],"MMMM")</f>
        <v>enero</v>
      </c>
      <c r="T160" s="3" t="e">
        <f>VLOOKUP(Tabla2[[#This Row],[FOLIO]],Noshow11[[FOLIO]:[STATUS]],5,0)</f>
        <v>#N/A</v>
      </c>
      <c r="U160" s="2"/>
      <c r="V160" s="27"/>
      <c r="W160" s="27"/>
      <c r="X160" s="27"/>
      <c r="Y160" s="28"/>
      <c r="Z160" s="27"/>
      <c r="AA160" s="14">
        <f>Tabla2[[#This Row],[FECHA]]-Tabla2[[#This Row],[FECHA AGENDO CITA]]</f>
        <v>44935</v>
      </c>
    </row>
    <row r="161" spans="1:27" s="15" customFormat="1" ht="12.95" hidden="1">
      <c r="A161" s="6">
        <v>44935</v>
      </c>
      <c r="B161" s="9">
        <v>0.38541666666666669</v>
      </c>
      <c r="C161" s="9"/>
      <c r="D161" s="41">
        <v>1899</v>
      </c>
      <c r="E161" s="8">
        <v>110770</v>
      </c>
      <c r="F161" s="8" t="s">
        <v>920</v>
      </c>
      <c r="G161" s="97" t="s">
        <v>984</v>
      </c>
      <c r="H161" s="45"/>
      <c r="I161" s="8" t="s">
        <v>1484</v>
      </c>
      <c r="J161" s="7" t="s">
        <v>1485</v>
      </c>
      <c r="K161" s="7" t="s">
        <v>1486</v>
      </c>
      <c r="L161" s="8" t="s">
        <v>83</v>
      </c>
      <c r="M161" s="11" t="s">
        <v>84</v>
      </c>
      <c r="N161" s="11">
        <v>0.41666666666666669</v>
      </c>
      <c r="O161" s="11">
        <v>0.5</v>
      </c>
      <c r="P161" s="204" t="s">
        <v>943</v>
      </c>
      <c r="Q161" s="8">
        <v>2018</v>
      </c>
      <c r="R161" s="3"/>
      <c r="S161" s="3" t="str">
        <f>TEXT(Tabla2[[#This Row],[FECHA]],"MMMM")</f>
        <v>enero</v>
      </c>
      <c r="T161" s="3" t="e">
        <f>VLOOKUP(Tabla2[[#This Row],[FOLIO]],Noshow11[[FOLIO]:[STATUS]],5,0)</f>
        <v>#N/A</v>
      </c>
      <c r="U161" s="2"/>
      <c r="V161" s="27"/>
      <c r="W161" s="27"/>
      <c r="X161" s="27"/>
      <c r="Y161" s="28"/>
      <c r="Z161" s="27"/>
      <c r="AA161" s="14">
        <f>Tabla2[[#This Row],[FECHA]]-Tabla2[[#This Row],[FECHA AGENDO CITA]]</f>
        <v>44935</v>
      </c>
    </row>
    <row r="162" spans="1:27" s="15" customFormat="1" ht="26.1" hidden="1">
      <c r="A162" s="6">
        <v>44935</v>
      </c>
      <c r="B162" s="9">
        <v>0.39583333333333331</v>
      </c>
      <c r="C162" s="9"/>
      <c r="D162" s="41">
        <v>0</v>
      </c>
      <c r="E162" s="8">
        <v>110626</v>
      </c>
      <c r="F162" s="8" t="s">
        <v>944</v>
      </c>
      <c r="G162" s="97" t="s">
        <v>1487</v>
      </c>
      <c r="H162" s="45" t="s">
        <v>10</v>
      </c>
      <c r="I162" s="8">
        <v>91327617</v>
      </c>
      <c r="J162" s="7" t="s">
        <v>1488</v>
      </c>
      <c r="K162" s="7" t="s">
        <v>1489</v>
      </c>
      <c r="L162" s="8" t="s">
        <v>83</v>
      </c>
      <c r="M162" s="11" t="s">
        <v>93</v>
      </c>
      <c r="N162" s="11">
        <v>0.41666666666666669</v>
      </c>
      <c r="O162" s="11">
        <v>0.58333333333333337</v>
      </c>
      <c r="P162" s="204" t="s">
        <v>975</v>
      </c>
      <c r="Q162" s="8">
        <v>2009</v>
      </c>
      <c r="R162" s="3"/>
      <c r="S162" s="3" t="str">
        <f>TEXT(Tabla2[[#This Row],[FECHA]],"MMMM")</f>
        <v>enero</v>
      </c>
      <c r="T162" s="3" t="e">
        <f>VLOOKUP(Tabla2[[#This Row],[FOLIO]],Noshow11[[FOLIO]:[STATUS]],5,0)</f>
        <v>#N/A</v>
      </c>
      <c r="U162" s="2"/>
      <c r="V162" s="27"/>
      <c r="W162" s="27"/>
      <c r="X162" s="27"/>
      <c r="Y162" s="28"/>
      <c r="Z162" s="27"/>
      <c r="AA162" s="14">
        <f>Tabla2[[#This Row],[FECHA]]-Tabla2[[#This Row],[FECHA AGENDO CITA]]</f>
        <v>44935</v>
      </c>
    </row>
    <row r="163" spans="1:27" s="15" customFormat="1" ht="12.95" hidden="1">
      <c r="A163" s="6">
        <v>44935</v>
      </c>
      <c r="B163" s="9">
        <v>0.39583333333333331</v>
      </c>
      <c r="C163" s="9"/>
      <c r="D163" s="41">
        <v>1899</v>
      </c>
      <c r="E163" s="8">
        <v>110706</v>
      </c>
      <c r="F163" s="8" t="s">
        <v>100</v>
      </c>
      <c r="G163" s="97" t="s">
        <v>939</v>
      </c>
      <c r="H163" s="45" t="s">
        <v>5</v>
      </c>
      <c r="I163" s="8" t="s">
        <v>1490</v>
      </c>
      <c r="J163" s="7" t="s">
        <v>1491</v>
      </c>
      <c r="K163" s="7" t="s">
        <v>1492</v>
      </c>
      <c r="L163" s="8" t="s">
        <v>83</v>
      </c>
      <c r="M163" s="11" t="s">
        <v>84</v>
      </c>
      <c r="N163" s="11">
        <v>0.41666666666666669</v>
      </c>
      <c r="O163" s="11">
        <v>0.5</v>
      </c>
      <c r="P163" s="204" t="s">
        <v>954</v>
      </c>
      <c r="Q163" s="8">
        <v>2016</v>
      </c>
      <c r="R163" s="3"/>
      <c r="S163" s="3" t="str">
        <f>TEXT(Tabla2[[#This Row],[FECHA]],"MMMM")</f>
        <v>enero</v>
      </c>
      <c r="T163" s="3" t="e">
        <f>VLOOKUP(Tabla2[[#This Row],[FOLIO]],Noshow11[[FOLIO]:[STATUS]],5,0)</f>
        <v>#N/A</v>
      </c>
      <c r="U163" s="2"/>
      <c r="V163" s="27"/>
      <c r="W163" s="27"/>
      <c r="X163" s="27"/>
      <c r="Y163" s="28"/>
      <c r="Z163" s="27"/>
      <c r="AA163" s="14">
        <f>Tabla2[[#This Row],[FECHA]]-Tabla2[[#This Row],[FECHA AGENDO CITA]]</f>
        <v>44935</v>
      </c>
    </row>
    <row r="164" spans="1:27" s="15" customFormat="1" ht="12.95" hidden="1">
      <c r="A164" s="6">
        <v>44935</v>
      </c>
      <c r="B164" s="9">
        <v>0.39583333333333331</v>
      </c>
      <c r="C164" s="9"/>
      <c r="D164" s="41">
        <v>1899</v>
      </c>
      <c r="E164" s="8">
        <v>110756</v>
      </c>
      <c r="F164" s="8" t="s">
        <v>1111</v>
      </c>
      <c r="G164" s="97" t="s">
        <v>1015</v>
      </c>
      <c r="H164" s="45" t="s">
        <v>5</v>
      </c>
      <c r="I164" s="8" t="s">
        <v>1493</v>
      </c>
      <c r="J164" s="7" t="s">
        <v>1494</v>
      </c>
      <c r="K164" s="7" t="s">
        <v>1495</v>
      </c>
      <c r="L164" s="8" t="s">
        <v>482</v>
      </c>
      <c r="M164" s="11" t="s">
        <v>98</v>
      </c>
      <c r="N164" s="11">
        <v>0.52083333333333337</v>
      </c>
      <c r="O164" s="11">
        <v>0.69791666666666663</v>
      </c>
      <c r="P164" s="204" t="s">
        <v>954</v>
      </c>
      <c r="Q164" s="8">
        <v>2021</v>
      </c>
      <c r="R164" s="3"/>
      <c r="S164" s="3" t="str">
        <f>TEXT(Tabla2[[#This Row],[FECHA]],"MMMM")</f>
        <v>enero</v>
      </c>
      <c r="T164" s="3" t="e">
        <f>VLOOKUP(Tabla2[[#This Row],[FOLIO]],Noshow11[[FOLIO]:[STATUS]],5,0)</f>
        <v>#N/A</v>
      </c>
      <c r="U164" s="2"/>
      <c r="V164" s="27"/>
      <c r="W164" s="27"/>
      <c r="X164" s="27"/>
      <c r="Y164" s="28"/>
      <c r="Z164" s="27"/>
      <c r="AA164" s="14">
        <f>Tabla2[[#This Row],[FECHA]]-Tabla2[[#This Row],[FECHA AGENDO CITA]]</f>
        <v>44935</v>
      </c>
    </row>
    <row r="165" spans="1:27" s="15" customFormat="1" ht="26.1" hidden="1">
      <c r="A165" s="6">
        <v>44935</v>
      </c>
      <c r="B165" s="9">
        <v>0.40625</v>
      </c>
      <c r="C165" s="9"/>
      <c r="D165" s="41">
        <v>5330</v>
      </c>
      <c r="E165" s="8">
        <v>110728</v>
      </c>
      <c r="F165" s="8" t="s">
        <v>920</v>
      </c>
      <c r="G165" s="97" t="s">
        <v>1124</v>
      </c>
      <c r="H165" s="45" t="s">
        <v>1496</v>
      </c>
      <c r="I165" s="8" t="s">
        <v>1497</v>
      </c>
      <c r="J165" s="7" t="s">
        <v>1498</v>
      </c>
      <c r="K165" s="7" t="s">
        <v>1499</v>
      </c>
      <c r="L165" s="8" t="s">
        <v>230</v>
      </c>
      <c r="M165" s="11" t="s">
        <v>93</v>
      </c>
      <c r="N165" s="11">
        <v>0.42708333333333331</v>
      </c>
      <c r="O165" s="11">
        <v>0.63541666666666663</v>
      </c>
      <c r="P165" s="204" t="s">
        <v>954</v>
      </c>
      <c r="Q165" s="8">
        <v>2016</v>
      </c>
      <c r="R165" s="3"/>
      <c r="S165" s="3" t="str">
        <f>TEXT(Tabla2[[#This Row],[FECHA]],"MMMM")</f>
        <v>enero</v>
      </c>
      <c r="T165" s="3" t="e">
        <f>VLOOKUP(Tabla2[[#This Row],[FOLIO]],Noshow11[[FOLIO]:[STATUS]],5,0)</f>
        <v>#N/A</v>
      </c>
      <c r="U165" s="2"/>
      <c r="V165" s="27"/>
      <c r="W165" s="27"/>
      <c r="X165" s="27"/>
      <c r="Y165" s="28"/>
      <c r="Z165" s="27"/>
      <c r="AA165" s="14">
        <f>Tabla2[[#This Row],[FECHA]]-Tabla2[[#This Row],[FECHA AGENDO CITA]]</f>
        <v>44935</v>
      </c>
    </row>
    <row r="166" spans="1:27" s="15" customFormat="1" ht="39" hidden="1">
      <c r="A166" s="6">
        <v>44935</v>
      </c>
      <c r="B166" s="9">
        <v>0.41666666666666669</v>
      </c>
      <c r="C166" s="9"/>
      <c r="D166" s="41">
        <v>1856.27</v>
      </c>
      <c r="E166" s="8">
        <v>110691</v>
      </c>
      <c r="F166" s="8" t="s">
        <v>944</v>
      </c>
      <c r="G166" s="97" t="s">
        <v>1500</v>
      </c>
      <c r="H166" s="45"/>
      <c r="I166" s="8" t="s">
        <v>1501</v>
      </c>
      <c r="J166" s="7" t="s">
        <v>1502</v>
      </c>
      <c r="K166" s="7" t="s">
        <v>1503</v>
      </c>
      <c r="L166" s="8" t="s">
        <v>237</v>
      </c>
      <c r="M166" s="11" t="s">
        <v>84</v>
      </c>
      <c r="N166" s="11">
        <v>0.4375</v>
      </c>
      <c r="O166" s="11">
        <v>0</v>
      </c>
      <c r="P166" s="204" t="s">
        <v>975</v>
      </c>
      <c r="Q166" s="8">
        <v>2017</v>
      </c>
      <c r="R166" s="3"/>
      <c r="S166" s="3" t="str">
        <f>TEXT(Tabla2[[#This Row],[FECHA]],"MMMM")</f>
        <v>enero</v>
      </c>
      <c r="T166" s="3" t="e">
        <f>VLOOKUP(Tabla2[[#This Row],[FOLIO]],Noshow11[[FOLIO]:[STATUS]],5,0)</f>
        <v>#N/A</v>
      </c>
      <c r="U166" s="2"/>
      <c r="V166" s="27"/>
      <c r="W166" s="27"/>
      <c r="X166" s="27"/>
      <c r="Y166" s="28"/>
      <c r="Z166" s="27"/>
      <c r="AA166" s="14">
        <f>Tabla2[[#This Row],[FECHA]]-Tabla2[[#This Row],[FECHA AGENDO CITA]]</f>
        <v>44935</v>
      </c>
    </row>
    <row r="167" spans="1:27" s="15" customFormat="1" ht="12.95" hidden="1">
      <c r="A167" s="6">
        <v>44935</v>
      </c>
      <c r="B167" s="9">
        <v>0.41666666666666669</v>
      </c>
      <c r="C167" s="9"/>
      <c r="D167" s="41">
        <v>1899</v>
      </c>
      <c r="E167" s="8">
        <v>110722</v>
      </c>
      <c r="F167" s="8" t="s">
        <v>1111</v>
      </c>
      <c r="G167" s="97" t="s">
        <v>945</v>
      </c>
      <c r="H167" s="45"/>
      <c r="I167" s="8" t="s">
        <v>1504</v>
      </c>
      <c r="J167" s="7" t="s">
        <v>1505</v>
      </c>
      <c r="K167" s="7" t="s">
        <v>1506</v>
      </c>
      <c r="L167" s="8" t="s">
        <v>97</v>
      </c>
      <c r="M167" s="11" t="s">
        <v>98</v>
      </c>
      <c r="N167" s="11">
        <v>0.42708333333333331</v>
      </c>
      <c r="O167" s="11">
        <v>0.54166666666666663</v>
      </c>
      <c r="P167" s="204" t="s">
        <v>949</v>
      </c>
      <c r="Q167" s="8">
        <v>2019</v>
      </c>
      <c r="R167" s="3"/>
      <c r="S167" s="3" t="str">
        <f>TEXT(Tabla2[[#This Row],[FECHA]],"MMMM")</f>
        <v>enero</v>
      </c>
      <c r="T167" s="3" t="e">
        <f>VLOOKUP(Tabla2[[#This Row],[FOLIO]],Noshow11[[FOLIO]:[STATUS]],5,0)</f>
        <v>#N/A</v>
      </c>
      <c r="U167" s="2"/>
      <c r="V167" s="27"/>
      <c r="W167" s="27"/>
      <c r="X167" s="27"/>
      <c r="Y167" s="28"/>
      <c r="Z167" s="27"/>
      <c r="AA167" s="14">
        <f>Tabla2[[#This Row],[FECHA]]-Tabla2[[#This Row],[FECHA AGENDO CITA]]</f>
        <v>44935</v>
      </c>
    </row>
    <row r="168" spans="1:27" s="15" customFormat="1" ht="39" hidden="1">
      <c r="A168" s="6">
        <v>44935</v>
      </c>
      <c r="B168" s="9">
        <v>0.41666666666666669</v>
      </c>
      <c r="C168" s="9"/>
      <c r="D168" s="41">
        <v>2699</v>
      </c>
      <c r="E168" s="8">
        <v>110729</v>
      </c>
      <c r="F168" s="8" t="s">
        <v>1111</v>
      </c>
      <c r="G168" s="97" t="s">
        <v>1507</v>
      </c>
      <c r="H168" s="45"/>
      <c r="I168" s="8" t="s">
        <v>1508</v>
      </c>
      <c r="J168" s="7" t="s">
        <v>1509</v>
      </c>
      <c r="K168" s="7" t="s">
        <v>1510</v>
      </c>
      <c r="L168" s="8" t="s">
        <v>92</v>
      </c>
      <c r="M168" s="11" t="s">
        <v>93</v>
      </c>
      <c r="N168" s="11">
        <v>0.4375</v>
      </c>
      <c r="O168" s="11">
        <v>0.54166666666666663</v>
      </c>
      <c r="P168" s="204" t="s">
        <v>943</v>
      </c>
      <c r="Q168" s="8">
        <v>2020</v>
      </c>
      <c r="R168" s="3"/>
      <c r="S168" s="3" t="str">
        <f>TEXT(Tabla2[[#This Row],[FECHA]],"MMMM")</f>
        <v>enero</v>
      </c>
      <c r="T168" s="3" t="e">
        <f>VLOOKUP(Tabla2[[#This Row],[FOLIO]],Noshow11[[FOLIO]:[STATUS]],5,0)</f>
        <v>#N/A</v>
      </c>
      <c r="U168" s="2"/>
      <c r="V168" s="27"/>
      <c r="W168" s="27"/>
      <c r="X168" s="27"/>
      <c r="Y168" s="28"/>
      <c r="Z168" s="27"/>
      <c r="AA168" s="14">
        <f>Tabla2[[#This Row],[FECHA]]-Tabla2[[#This Row],[FECHA AGENDO CITA]]</f>
        <v>44935</v>
      </c>
    </row>
    <row r="169" spans="1:27" s="15" customFormat="1" ht="51.95" hidden="1">
      <c r="A169" s="6">
        <v>44935</v>
      </c>
      <c r="B169" s="9">
        <v>0.4375</v>
      </c>
      <c r="C169" s="9"/>
      <c r="D169" s="41">
        <v>0</v>
      </c>
      <c r="E169" s="8">
        <v>110666</v>
      </c>
      <c r="F169" s="8" t="s">
        <v>100</v>
      </c>
      <c r="G169" s="97" t="s">
        <v>1511</v>
      </c>
      <c r="H169" s="45"/>
      <c r="I169" s="8" t="s">
        <v>1512</v>
      </c>
      <c r="J169" s="7" t="s">
        <v>1513</v>
      </c>
      <c r="K169" s="7" t="s">
        <v>1514</v>
      </c>
      <c r="L169" s="8" t="s">
        <v>83</v>
      </c>
      <c r="M169" s="11" t="s">
        <v>98</v>
      </c>
      <c r="N169" s="11">
        <v>0.45833333333333331</v>
      </c>
      <c r="O169" s="11">
        <v>0</v>
      </c>
      <c r="P169" s="204" t="s">
        <v>1181</v>
      </c>
      <c r="Q169" s="8">
        <v>2017</v>
      </c>
      <c r="R169" s="3"/>
      <c r="S169" s="3" t="str">
        <f>TEXT(Tabla2[[#This Row],[FECHA]],"MMMM")</f>
        <v>enero</v>
      </c>
      <c r="T169" s="3" t="e">
        <f>VLOOKUP(Tabla2[[#This Row],[FOLIO]],Noshow11[[FOLIO]:[STATUS]],5,0)</f>
        <v>#N/A</v>
      </c>
      <c r="U169" s="2"/>
      <c r="V169" s="27"/>
      <c r="W169" s="27"/>
      <c r="X169" s="27"/>
      <c r="Y169" s="28"/>
      <c r="Z169" s="27"/>
      <c r="AA169" s="14">
        <f>Tabla2[[#This Row],[FECHA]]-Tabla2[[#This Row],[FECHA AGENDO CITA]]</f>
        <v>44935</v>
      </c>
    </row>
    <row r="170" spans="1:27" s="15" customFormat="1" ht="12.95" hidden="1">
      <c r="A170" s="6">
        <v>44935</v>
      </c>
      <c r="B170" s="9">
        <v>0.4375</v>
      </c>
      <c r="C170" s="9"/>
      <c r="D170" s="41">
        <v>1899</v>
      </c>
      <c r="E170" s="8">
        <v>110683</v>
      </c>
      <c r="F170" s="8" t="s">
        <v>944</v>
      </c>
      <c r="G170" s="97" t="s">
        <v>994</v>
      </c>
      <c r="H170" s="45" t="s">
        <v>5</v>
      </c>
      <c r="I170" s="8" t="s">
        <v>1515</v>
      </c>
      <c r="J170" s="7" t="s">
        <v>1516</v>
      </c>
      <c r="K170" s="7" t="s">
        <v>1517</v>
      </c>
      <c r="L170" s="8" t="s">
        <v>83</v>
      </c>
      <c r="M170" s="11" t="s">
        <v>84</v>
      </c>
      <c r="N170" s="11">
        <v>0.46875</v>
      </c>
      <c r="O170" s="11">
        <v>0.60416666666666663</v>
      </c>
      <c r="P170" s="204" t="s">
        <v>954</v>
      </c>
      <c r="Q170" s="8">
        <v>2012</v>
      </c>
      <c r="R170" s="3"/>
      <c r="S170" s="3" t="str">
        <f>TEXT(Tabla2[[#This Row],[FECHA]],"MMMM")</f>
        <v>enero</v>
      </c>
      <c r="T170" s="3" t="e">
        <f>VLOOKUP(Tabla2[[#This Row],[FOLIO]],Noshow11[[FOLIO]:[STATUS]],5,0)</f>
        <v>#N/A</v>
      </c>
      <c r="U170" s="2"/>
      <c r="V170" s="27"/>
      <c r="W170" s="27"/>
      <c r="X170" s="27"/>
      <c r="Y170" s="28"/>
      <c r="Z170" s="27"/>
      <c r="AA170" s="14">
        <f>Tabla2[[#This Row],[FECHA]]-Tabla2[[#This Row],[FECHA AGENDO CITA]]</f>
        <v>44935</v>
      </c>
    </row>
    <row r="171" spans="1:27" s="15" customFormat="1" ht="39" hidden="1">
      <c r="A171" s="6">
        <v>44935</v>
      </c>
      <c r="B171" s="9">
        <v>0.4375</v>
      </c>
      <c r="C171" s="9"/>
      <c r="D171" s="41">
        <v>2699</v>
      </c>
      <c r="E171" s="8">
        <v>110754</v>
      </c>
      <c r="F171" s="8" t="s">
        <v>1111</v>
      </c>
      <c r="G171" s="97" t="s">
        <v>1518</v>
      </c>
      <c r="H171" s="45"/>
      <c r="I171" s="8" t="s">
        <v>1519</v>
      </c>
      <c r="J171" s="7" t="s">
        <v>1520</v>
      </c>
      <c r="K171" s="7" t="s">
        <v>1521</v>
      </c>
      <c r="L171" s="8" t="s">
        <v>193</v>
      </c>
      <c r="M171" s="11" t="s">
        <v>93</v>
      </c>
      <c r="N171" s="11">
        <v>0.5</v>
      </c>
      <c r="O171" s="11">
        <v>0.6875</v>
      </c>
      <c r="P171" s="204" t="s">
        <v>949</v>
      </c>
      <c r="Q171" s="8">
        <v>2019</v>
      </c>
      <c r="R171" s="3"/>
      <c r="S171" s="3" t="str">
        <f>TEXT(Tabla2[[#This Row],[FECHA]],"MMMM")</f>
        <v>enero</v>
      </c>
      <c r="T171" s="3" t="e">
        <f>VLOOKUP(Tabla2[[#This Row],[FOLIO]],Noshow11[[FOLIO]:[STATUS]],5,0)</f>
        <v>#N/A</v>
      </c>
      <c r="U171" s="2"/>
      <c r="V171" s="27"/>
      <c r="W171" s="27"/>
      <c r="X171" s="27"/>
      <c r="Y171" s="28"/>
      <c r="Z171" s="27"/>
      <c r="AA171" s="14">
        <f>Tabla2[[#This Row],[FECHA]]-Tabla2[[#This Row],[FECHA AGENDO CITA]]</f>
        <v>44935</v>
      </c>
    </row>
    <row r="172" spans="1:27" s="15" customFormat="1" ht="12.95" hidden="1">
      <c r="A172" s="6">
        <v>44935</v>
      </c>
      <c r="B172" s="9">
        <v>0.45833333333333331</v>
      </c>
      <c r="C172" s="9"/>
      <c r="D172" s="41">
        <v>5140</v>
      </c>
      <c r="E172" s="8">
        <v>110709</v>
      </c>
      <c r="F172" s="8" t="s">
        <v>1111</v>
      </c>
      <c r="G172" s="97" t="s">
        <v>1102</v>
      </c>
      <c r="H172" s="45" t="s">
        <v>1443</v>
      </c>
      <c r="I172" s="8" t="s">
        <v>1522</v>
      </c>
      <c r="J172" s="7" t="s">
        <v>1523</v>
      </c>
      <c r="K172" s="7" t="s">
        <v>1524</v>
      </c>
      <c r="L172" s="8" t="s">
        <v>83</v>
      </c>
      <c r="M172" s="11" t="s">
        <v>98</v>
      </c>
      <c r="N172" s="11">
        <v>0.46875</v>
      </c>
      <c r="O172" s="11">
        <v>0.60416666666666663</v>
      </c>
      <c r="P172" s="204" t="s">
        <v>943</v>
      </c>
      <c r="Q172" s="8">
        <v>2018</v>
      </c>
      <c r="R172" s="3"/>
      <c r="S172" s="3" t="str">
        <f>TEXT(Tabla2[[#This Row],[FECHA]],"MMMM")</f>
        <v>enero</v>
      </c>
      <c r="T172" s="3" t="e">
        <f>VLOOKUP(Tabla2[[#This Row],[FOLIO]],Noshow11[[FOLIO]:[STATUS]],5,0)</f>
        <v>#N/A</v>
      </c>
      <c r="U172" s="2"/>
      <c r="V172" s="27"/>
      <c r="W172" s="27"/>
      <c r="X172" s="27"/>
      <c r="Y172" s="28"/>
      <c r="Z172" s="27"/>
      <c r="AA172" s="14">
        <f>Tabla2[[#This Row],[FECHA]]-Tabla2[[#This Row],[FECHA AGENDO CITA]]</f>
        <v>44935</v>
      </c>
    </row>
    <row r="173" spans="1:27" s="15" customFormat="1" ht="12.95" hidden="1">
      <c r="A173" s="6">
        <v>44935</v>
      </c>
      <c r="B173" s="9">
        <v>0.45833333333333331</v>
      </c>
      <c r="C173" s="9"/>
      <c r="D173" s="41">
        <v>1899</v>
      </c>
      <c r="E173" s="8">
        <v>110712</v>
      </c>
      <c r="F173" s="8" t="s">
        <v>920</v>
      </c>
      <c r="G173" s="97" t="s">
        <v>1108</v>
      </c>
      <c r="H173" s="45"/>
      <c r="I173" s="8" t="s">
        <v>1525</v>
      </c>
      <c r="J173" s="7" t="s">
        <v>143</v>
      </c>
      <c r="K173" s="7" t="s">
        <v>1526</v>
      </c>
      <c r="L173" s="8" t="s">
        <v>97</v>
      </c>
      <c r="M173" s="11" t="s">
        <v>93</v>
      </c>
      <c r="N173" s="11">
        <v>0.46875</v>
      </c>
      <c r="O173" s="11">
        <v>0.58333333333333337</v>
      </c>
      <c r="P173" s="204" t="s">
        <v>949</v>
      </c>
      <c r="Q173" s="8">
        <v>2022</v>
      </c>
      <c r="R173" s="3"/>
      <c r="S173" s="3" t="str">
        <f>TEXT(Tabla2[[#This Row],[FECHA]],"MMMM")</f>
        <v>enero</v>
      </c>
      <c r="T173" s="3" t="e">
        <f>VLOOKUP(Tabla2[[#This Row],[FOLIO]],Noshow11[[FOLIO]:[STATUS]],5,0)</f>
        <v>#N/A</v>
      </c>
      <c r="U173" s="2"/>
      <c r="V173" s="27"/>
      <c r="W173" s="27"/>
      <c r="X173" s="27"/>
      <c r="Y173" s="28"/>
      <c r="Z173" s="27"/>
      <c r="AA173" s="14">
        <f>Tabla2[[#This Row],[FECHA]]-Tabla2[[#This Row],[FECHA AGENDO CITA]]</f>
        <v>44935</v>
      </c>
    </row>
    <row r="174" spans="1:27" s="15" customFormat="1" ht="12.95" hidden="1">
      <c r="A174" s="6">
        <v>44935</v>
      </c>
      <c r="B174" s="9">
        <v>0.45833333333333331</v>
      </c>
      <c r="C174" s="9"/>
      <c r="D174" s="41">
        <v>1899</v>
      </c>
      <c r="E174" s="8">
        <v>110766</v>
      </c>
      <c r="F174" s="8" t="s">
        <v>920</v>
      </c>
      <c r="G174" s="97" t="s">
        <v>1015</v>
      </c>
      <c r="H174" s="45"/>
      <c r="I174" s="8" t="s">
        <v>1527</v>
      </c>
      <c r="J174" s="7" t="s">
        <v>1528</v>
      </c>
      <c r="K174" s="7" t="s">
        <v>1529</v>
      </c>
      <c r="L174" s="8" t="s">
        <v>193</v>
      </c>
      <c r="M174" s="11" t="s">
        <v>84</v>
      </c>
      <c r="N174" s="11">
        <v>0.46875</v>
      </c>
      <c r="O174" s="11">
        <v>0.58333333333333337</v>
      </c>
      <c r="P174" s="204" t="s">
        <v>925</v>
      </c>
      <c r="Q174" s="8">
        <v>2022</v>
      </c>
      <c r="R174" s="3"/>
      <c r="S174" s="3" t="str">
        <f>TEXT(Tabla2[[#This Row],[FECHA]],"MMMM")</f>
        <v>enero</v>
      </c>
      <c r="T174" s="3" t="e">
        <f>VLOOKUP(Tabla2[[#This Row],[FOLIO]],Noshow11[[FOLIO]:[STATUS]],5,0)</f>
        <v>#N/A</v>
      </c>
      <c r="U174" s="2"/>
      <c r="V174" s="27"/>
      <c r="W174" s="27"/>
      <c r="X174" s="27"/>
      <c r="Y174" s="28"/>
      <c r="Z174" s="27"/>
      <c r="AA174" s="14">
        <f>Tabla2[[#This Row],[FECHA]]-Tabla2[[#This Row],[FECHA AGENDO CITA]]</f>
        <v>44935</v>
      </c>
    </row>
    <row r="175" spans="1:27" s="15" customFormat="1" ht="39" hidden="1">
      <c r="A175" s="6">
        <v>44935</v>
      </c>
      <c r="B175" s="9">
        <v>0.47916666666666669</v>
      </c>
      <c r="C175" s="9"/>
      <c r="D175" s="41">
        <v>2699</v>
      </c>
      <c r="E175" s="8">
        <v>110753</v>
      </c>
      <c r="F175" s="8" t="s">
        <v>100</v>
      </c>
      <c r="G175" s="97" t="s">
        <v>1518</v>
      </c>
      <c r="H175" s="45" t="s">
        <v>5</v>
      </c>
      <c r="I175" s="8" t="s">
        <v>1530</v>
      </c>
      <c r="J175" s="7" t="s">
        <v>1531</v>
      </c>
      <c r="K175" s="7" t="s">
        <v>1532</v>
      </c>
      <c r="L175" s="8" t="s">
        <v>193</v>
      </c>
      <c r="M175" s="11" t="s">
        <v>93</v>
      </c>
      <c r="N175" s="11">
        <v>0.48958333333333331</v>
      </c>
      <c r="O175" s="11">
        <v>0.60416666666666663</v>
      </c>
      <c r="P175" s="204" t="s">
        <v>1533</v>
      </c>
      <c r="Q175" s="8">
        <v>2019</v>
      </c>
      <c r="R175" s="3"/>
      <c r="S175" s="3" t="str">
        <f>TEXT(Tabla2[[#This Row],[FECHA]],"MMMM")</f>
        <v>enero</v>
      </c>
      <c r="T175" s="3" t="e">
        <f>VLOOKUP(Tabla2[[#This Row],[FOLIO]],Noshow11[[FOLIO]:[STATUS]],5,0)</f>
        <v>#N/A</v>
      </c>
      <c r="U175" s="2"/>
      <c r="V175" s="27"/>
      <c r="W175" s="27"/>
      <c r="X175" s="27"/>
      <c r="Y175" s="28"/>
      <c r="Z175" s="27"/>
      <c r="AA175" s="14">
        <f>Tabla2[[#This Row],[FECHA]]-Tabla2[[#This Row],[FECHA AGENDO CITA]]</f>
        <v>44935</v>
      </c>
    </row>
    <row r="176" spans="1:27" s="15" customFormat="1" ht="38.1" hidden="1" customHeight="1">
      <c r="A176" s="6">
        <v>44935</v>
      </c>
      <c r="B176" s="9">
        <v>0.47916666666666669</v>
      </c>
      <c r="C176" s="9"/>
      <c r="D176" s="41">
        <v>5330</v>
      </c>
      <c r="E176" s="8">
        <v>110755</v>
      </c>
      <c r="F176" s="8" t="s">
        <v>100</v>
      </c>
      <c r="G176" s="97" t="s">
        <v>1534</v>
      </c>
      <c r="H176" s="45" t="s">
        <v>5</v>
      </c>
      <c r="I176" s="8" t="s">
        <v>1535</v>
      </c>
      <c r="J176" s="7" t="s">
        <v>1536</v>
      </c>
      <c r="K176" s="7" t="s">
        <v>1537</v>
      </c>
      <c r="L176" s="8" t="s">
        <v>83</v>
      </c>
      <c r="M176" s="11" t="s">
        <v>98</v>
      </c>
      <c r="N176" s="11">
        <v>0.5</v>
      </c>
      <c r="O176" s="11">
        <v>0.625</v>
      </c>
      <c r="P176" s="204" t="s">
        <v>954</v>
      </c>
      <c r="Q176" s="8">
        <v>2017</v>
      </c>
      <c r="R176" s="3"/>
      <c r="S176" s="3" t="str">
        <f>TEXT(Tabla2[[#This Row],[FECHA]],"MMMM")</f>
        <v>enero</v>
      </c>
      <c r="T176" s="3" t="e">
        <f>VLOOKUP(Tabla2[[#This Row],[FOLIO]],Noshow11[[FOLIO]:[STATUS]],5,0)</f>
        <v>#N/A</v>
      </c>
      <c r="U176" s="2" t="s">
        <v>32</v>
      </c>
      <c r="V176" s="27">
        <v>44935</v>
      </c>
      <c r="W176" s="27" t="s">
        <v>8</v>
      </c>
      <c r="X176" s="27" t="s">
        <v>9</v>
      </c>
      <c r="Y176" s="28" t="s">
        <v>993</v>
      </c>
      <c r="Z176" s="27">
        <v>44932</v>
      </c>
      <c r="AA176" s="14">
        <f>Tabla2[[#This Row],[FECHA]]-Tabla2[[#This Row],[FECHA AGENDO CITA]]</f>
        <v>3</v>
      </c>
    </row>
    <row r="177" spans="1:27" s="15" customFormat="1" ht="38.1" hidden="1" customHeight="1">
      <c r="A177" s="6">
        <v>44935</v>
      </c>
      <c r="B177" s="9">
        <v>0.5</v>
      </c>
      <c r="C177" s="9"/>
      <c r="D177" s="41">
        <v>1899</v>
      </c>
      <c r="E177" s="8">
        <v>110775</v>
      </c>
      <c r="F177" s="8" t="s">
        <v>944</v>
      </c>
      <c r="G177" s="97" t="s">
        <v>1023</v>
      </c>
      <c r="H177" s="45" t="s">
        <v>5</v>
      </c>
      <c r="I177" s="8" t="s">
        <v>1538</v>
      </c>
      <c r="J177" s="7" t="s">
        <v>1539</v>
      </c>
      <c r="K177" s="7" t="s">
        <v>1540</v>
      </c>
      <c r="L177" s="8" t="s">
        <v>193</v>
      </c>
      <c r="M177" s="11" t="s">
        <v>98</v>
      </c>
      <c r="N177" s="11">
        <v>0.52083333333333337</v>
      </c>
      <c r="O177" s="11">
        <v>0.73958333333333337</v>
      </c>
      <c r="P177" s="204" t="s">
        <v>954</v>
      </c>
      <c r="Q177" s="8">
        <v>2016</v>
      </c>
      <c r="R177" s="3"/>
      <c r="S177" s="3" t="str">
        <f>TEXT(Tabla2[[#This Row],[FECHA]],"MMMM")</f>
        <v>enero</v>
      </c>
      <c r="T177" s="3" t="e">
        <f>VLOOKUP(Tabla2[[#This Row],[FOLIO]],Noshow11[[FOLIO]:[STATUS]],5,0)</f>
        <v>#N/A</v>
      </c>
      <c r="U177" s="2"/>
      <c r="V177" s="27"/>
      <c r="W177" s="27"/>
      <c r="X177" s="27"/>
      <c r="Y177" s="28"/>
      <c r="Z177" s="27"/>
      <c r="AA177" s="14">
        <f>Tabla2[[#This Row],[FECHA]]-Tabla2[[#This Row],[FECHA AGENDO CITA]]</f>
        <v>44935</v>
      </c>
    </row>
    <row r="178" spans="1:27" s="15" customFormat="1" ht="38.1" hidden="1" customHeight="1">
      <c r="A178" s="6">
        <v>44935</v>
      </c>
      <c r="B178" s="9">
        <v>0.5</v>
      </c>
      <c r="C178" s="9"/>
      <c r="D178" s="41">
        <v>1899</v>
      </c>
      <c r="E178" s="8">
        <v>110779</v>
      </c>
      <c r="F178" s="8" t="s">
        <v>944</v>
      </c>
      <c r="G178" s="97" t="s">
        <v>1247</v>
      </c>
      <c r="H178" s="45" t="s">
        <v>5</v>
      </c>
      <c r="I178" s="8" t="s">
        <v>1541</v>
      </c>
      <c r="J178" s="7" t="s">
        <v>1542</v>
      </c>
      <c r="K178" s="7" t="s">
        <v>1543</v>
      </c>
      <c r="L178" s="8" t="s">
        <v>83</v>
      </c>
      <c r="M178" s="11" t="s">
        <v>93</v>
      </c>
      <c r="N178" s="11">
        <v>0.51041666666666663</v>
      </c>
      <c r="O178" s="11">
        <v>0.75</v>
      </c>
      <c r="P178" s="204" t="s">
        <v>954</v>
      </c>
      <c r="Q178" s="8">
        <v>2015</v>
      </c>
      <c r="R178" s="3"/>
      <c r="S178" s="3" t="str">
        <f>TEXT(Tabla2[[#This Row],[FECHA]],"MMMM")</f>
        <v>enero</v>
      </c>
      <c r="T178" s="3" t="e">
        <f>VLOOKUP(Tabla2[[#This Row],[FOLIO]],Noshow11[[FOLIO]:[STATUS]],5,0)</f>
        <v>#N/A</v>
      </c>
      <c r="U178" s="2"/>
      <c r="V178" s="27"/>
      <c r="W178" s="27"/>
      <c r="X178" s="27"/>
      <c r="Y178" s="28"/>
      <c r="Z178" s="27"/>
      <c r="AA178" s="14">
        <f>Tabla2[[#This Row],[FECHA]]-Tabla2[[#This Row],[FECHA AGENDO CITA]]</f>
        <v>44935</v>
      </c>
    </row>
    <row r="179" spans="1:27" s="15" customFormat="1" ht="38.1" hidden="1" customHeight="1">
      <c r="A179" s="6">
        <v>44935</v>
      </c>
      <c r="B179" s="9">
        <v>0.51041666666666663</v>
      </c>
      <c r="C179" s="9"/>
      <c r="D179" s="41">
        <v>0</v>
      </c>
      <c r="E179" s="8">
        <v>110777</v>
      </c>
      <c r="F179" s="8" t="s">
        <v>944</v>
      </c>
      <c r="G179" s="97" t="s">
        <v>1544</v>
      </c>
      <c r="H179" s="45" t="s">
        <v>10</v>
      </c>
      <c r="I179" s="8" t="s">
        <v>1545</v>
      </c>
      <c r="J179" s="7" t="s">
        <v>1546</v>
      </c>
      <c r="K179" s="7" t="s">
        <v>1540</v>
      </c>
      <c r="L179" s="8" t="s">
        <v>193</v>
      </c>
      <c r="M179" s="11" t="s">
        <v>98</v>
      </c>
      <c r="N179" s="11">
        <v>0.60416666666666663</v>
      </c>
      <c r="O179" s="11">
        <v>0.73958333333333337</v>
      </c>
      <c r="P179" s="204" t="s">
        <v>954</v>
      </c>
      <c r="Q179" s="8">
        <v>2016</v>
      </c>
      <c r="R179" s="3"/>
      <c r="S179" s="3" t="str">
        <f>TEXT(Tabla2[[#This Row],[FECHA]],"MMMM")</f>
        <v>enero</v>
      </c>
      <c r="T179" s="3" t="e">
        <f>VLOOKUP(Tabla2[[#This Row],[FOLIO]],Noshow11[[FOLIO]:[STATUS]],5,0)</f>
        <v>#N/A</v>
      </c>
      <c r="U179" s="2"/>
      <c r="V179" s="27"/>
      <c r="W179" s="27"/>
      <c r="X179" s="27"/>
      <c r="Y179" s="28"/>
      <c r="Z179" s="27"/>
      <c r="AA179" s="14">
        <f>Tabla2[[#This Row],[FECHA]]-Tabla2[[#This Row],[FECHA AGENDO CITA]]</f>
        <v>44935</v>
      </c>
    </row>
    <row r="180" spans="1:27" s="15" customFormat="1" ht="38.1" hidden="1" customHeight="1">
      <c r="A180" s="6">
        <v>44935</v>
      </c>
      <c r="B180" s="9">
        <v>0.52083333333333337</v>
      </c>
      <c r="C180" s="9"/>
      <c r="D180" s="41">
        <v>6599</v>
      </c>
      <c r="E180" s="8">
        <v>110769</v>
      </c>
      <c r="F180" s="8" t="s">
        <v>944</v>
      </c>
      <c r="G180" s="97" t="s">
        <v>989</v>
      </c>
      <c r="H180" s="45" t="s">
        <v>5</v>
      </c>
      <c r="I180" s="8" t="s">
        <v>1547</v>
      </c>
      <c r="J180" s="7" t="s">
        <v>1548</v>
      </c>
      <c r="K180" s="7" t="s">
        <v>1549</v>
      </c>
      <c r="L180" s="8" t="s">
        <v>92</v>
      </c>
      <c r="M180" s="11" t="s">
        <v>84</v>
      </c>
      <c r="N180" s="11">
        <v>0.5625</v>
      </c>
      <c r="O180" s="11">
        <v>0.75</v>
      </c>
      <c r="P180" s="204" t="s">
        <v>954</v>
      </c>
      <c r="Q180" s="8">
        <v>2015</v>
      </c>
      <c r="R180" s="3"/>
      <c r="S180" s="3" t="str">
        <f>TEXT(Tabla2[[#This Row],[FECHA]],"MMMM")</f>
        <v>enero</v>
      </c>
      <c r="T180" s="3" t="e">
        <f>VLOOKUP(Tabla2[[#This Row],[FOLIO]],Noshow11[[FOLIO]:[STATUS]],5,0)</f>
        <v>#N/A</v>
      </c>
      <c r="U180" s="2"/>
      <c r="V180" s="27"/>
      <c r="W180" s="27"/>
      <c r="X180" s="27"/>
      <c r="Y180" s="28"/>
      <c r="Z180" s="27"/>
      <c r="AA180" s="14">
        <f>Tabla2[[#This Row],[FECHA]]-Tabla2[[#This Row],[FECHA AGENDO CITA]]</f>
        <v>44935</v>
      </c>
    </row>
    <row r="181" spans="1:27" s="15" customFormat="1" ht="38.1" hidden="1" customHeight="1">
      <c r="A181" s="6">
        <v>44935</v>
      </c>
      <c r="B181" s="9">
        <v>0.5625</v>
      </c>
      <c r="C181" s="9"/>
      <c r="D181" s="41">
        <v>785</v>
      </c>
      <c r="E181" s="8">
        <v>110760</v>
      </c>
      <c r="F181" s="8" t="s">
        <v>100</v>
      </c>
      <c r="G181" s="97" t="s">
        <v>1550</v>
      </c>
      <c r="H181" s="45"/>
      <c r="I181" s="8" t="s">
        <v>1551</v>
      </c>
      <c r="J181" s="7" t="s">
        <v>1552</v>
      </c>
      <c r="K181" s="7" t="s">
        <v>1553</v>
      </c>
      <c r="L181" s="8" t="s">
        <v>1554</v>
      </c>
      <c r="M181" s="11" t="s">
        <v>93</v>
      </c>
      <c r="N181" s="11">
        <v>0.625</v>
      </c>
      <c r="O181" s="11">
        <v>0.75</v>
      </c>
      <c r="P181" s="204" t="s">
        <v>1286</v>
      </c>
      <c r="Q181" s="8">
        <v>2000</v>
      </c>
      <c r="R181" s="3"/>
      <c r="S181" s="3" t="str">
        <f>TEXT(Tabla2[[#This Row],[FECHA]],"MMMM")</f>
        <v>enero</v>
      </c>
      <c r="T181" s="3" t="e">
        <f>VLOOKUP(Tabla2[[#This Row],[FOLIO]],Noshow11[[FOLIO]:[STATUS]],5,0)</f>
        <v>#N/A</v>
      </c>
      <c r="U181" s="2"/>
      <c r="V181" s="27"/>
      <c r="W181" s="27"/>
      <c r="X181" s="27"/>
      <c r="Y181" s="28"/>
      <c r="Z181" s="27"/>
      <c r="AA181" s="14">
        <f>Tabla2[[#This Row],[FECHA]]-Tabla2[[#This Row],[FECHA AGENDO CITA]]</f>
        <v>44935</v>
      </c>
    </row>
    <row r="182" spans="1:27" s="15" customFormat="1" ht="38.1" hidden="1" customHeight="1">
      <c r="A182" s="6">
        <v>44935</v>
      </c>
      <c r="B182" s="9">
        <v>0.58333333333333337</v>
      </c>
      <c r="C182" s="9"/>
      <c r="D182" s="41">
        <v>1899</v>
      </c>
      <c r="E182" s="8">
        <v>110715</v>
      </c>
      <c r="F182" s="8" t="s">
        <v>920</v>
      </c>
      <c r="G182" s="97" t="s">
        <v>1555</v>
      </c>
      <c r="H182" s="45"/>
      <c r="I182" s="8" t="s">
        <v>1556</v>
      </c>
      <c r="J182" s="7" t="s">
        <v>1557</v>
      </c>
      <c r="K182" s="7" t="s">
        <v>1558</v>
      </c>
      <c r="L182" s="8" t="s">
        <v>83</v>
      </c>
      <c r="M182" s="11" t="s">
        <v>93</v>
      </c>
      <c r="N182" s="11">
        <v>0.59375</v>
      </c>
      <c r="O182" s="11">
        <v>0.75</v>
      </c>
      <c r="P182" s="204" t="s">
        <v>925</v>
      </c>
      <c r="Q182" s="8">
        <v>2016</v>
      </c>
      <c r="R182" s="3"/>
      <c r="S182" s="3" t="str">
        <f>TEXT(Tabla2[[#This Row],[FECHA]],"MMMM")</f>
        <v>enero</v>
      </c>
      <c r="T182" s="3" t="e">
        <f>VLOOKUP(Tabla2[[#This Row],[FOLIO]],Noshow11[[FOLIO]:[STATUS]],5,0)</f>
        <v>#N/A</v>
      </c>
      <c r="U182" s="2"/>
      <c r="V182" s="27"/>
      <c r="W182" s="27"/>
      <c r="X182" s="27"/>
      <c r="Y182" s="28"/>
      <c r="Z182" s="27"/>
      <c r="AA182" s="14">
        <f>Tabla2[[#This Row],[FECHA]]-Tabla2[[#This Row],[FECHA AGENDO CITA]]</f>
        <v>44935</v>
      </c>
    </row>
    <row r="183" spans="1:27" s="15" customFormat="1" ht="38.1" hidden="1" customHeight="1">
      <c r="A183" s="6">
        <v>44935</v>
      </c>
      <c r="B183" s="9">
        <v>0.60416666666666663</v>
      </c>
      <c r="C183" s="9"/>
      <c r="D183" s="41">
        <v>0</v>
      </c>
      <c r="E183" s="8">
        <v>110765</v>
      </c>
      <c r="F183" s="8" t="s">
        <v>944</v>
      </c>
      <c r="G183" s="97" t="s">
        <v>1559</v>
      </c>
      <c r="H183" s="45"/>
      <c r="I183" s="8" t="s">
        <v>1560</v>
      </c>
      <c r="J183" s="7" t="s">
        <v>1561</v>
      </c>
      <c r="K183" s="7" t="s">
        <v>1562</v>
      </c>
      <c r="L183" s="8" t="s">
        <v>97</v>
      </c>
      <c r="M183" s="11" t="s">
        <v>84</v>
      </c>
      <c r="N183" s="11">
        <v>0.625</v>
      </c>
      <c r="O183" s="11">
        <v>0</v>
      </c>
      <c r="P183" s="204" t="s">
        <v>975</v>
      </c>
      <c r="Q183" s="8">
        <v>2020</v>
      </c>
      <c r="R183" s="3"/>
      <c r="S183" s="3" t="str">
        <f>TEXT(Tabla2[[#This Row],[FECHA]],"MMMM")</f>
        <v>enero</v>
      </c>
      <c r="T183" s="3" t="e">
        <f>VLOOKUP(Tabla2[[#This Row],[FOLIO]],Noshow11[[FOLIO]:[STATUS]],5,0)</f>
        <v>#N/A</v>
      </c>
      <c r="U183" s="2"/>
      <c r="V183" s="27"/>
      <c r="W183" s="27"/>
      <c r="X183" s="27"/>
      <c r="Y183" s="28"/>
      <c r="Z183" s="27"/>
      <c r="AA183" s="14">
        <f>Tabla2[[#This Row],[FECHA]]-Tabla2[[#This Row],[FECHA AGENDO CITA]]</f>
        <v>44935</v>
      </c>
    </row>
    <row r="184" spans="1:27" s="15" customFormat="1" ht="38.1" hidden="1" customHeight="1">
      <c r="A184" s="6">
        <v>44935</v>
      </c>
      <c r="B184" s="9">
        <v>0.625</v>
      </c>
      <c r="C184" s="9"/>
      <c r="D184" s="41">
        <v>1899</v>
      </c>
      <c r="E184" s="8">
        <v>110774</v>
      </c>
      <c r="F184" s="8" t="s">
        <v>920</v>
      </c>
      <c r="G184" s="97" t="s">
        <v>939</v>
      </c>
      <c r="H184" s="45"/>
      <c r="I184" s="8" t="s">
        <v>1563</v>
      </c>
      <c r="J184" s="7" t="s">
        <v>1564</v>
      </c>
      <c r="K184" s="7" t="s">
        <v>1565</v>
      </c>
      <c r="L184" s="8" t="s">
        <v>92</v>
      </c>
      <c r="M184" s="11" t="s">
        <v>98</v>
      </c>
      <c r="N184" s="11">
        <v>0.64583333333333337</v>
      </c>
      <c r="O184" s="11">
        <v>0.75</v>
      </c>
      <c r="P184" s="204" t="s">
        <v>943</v>
      </c>
      <c r="Q184" s="8">
        <v>2020</v>
      </c>
      <c r="R184" s="3"/>
      <c r="S184" s="3" t="str">
        <f>TEXT(Tabla2[[#This Row],[FECHA]],"MMMM")</f>
        <v>enero</v>
      </c>
      <c r="T184" s="3" t="e">
        <f>VLOOKUP(Tabla2[[#This Row],[FOLIO]],Noshow11[[FOLIO]:[STATUS]],5,0)</f>
        <v>#N/A</v>
      </c>
      <c r="U184" s="2"/>
      <c r="V184" s="27"/>
      <c r="W184" s="27"/>
      <c r="X184" s="27"/>
      <c r="Y184" s="28"/>
      <c r="Z184" s="27"/>
      <c r="AA184" s="14">
        <f>Tabla2[[#This Row],[FECHA]]-Tabla2[[#This Row],[FECHA AGENDO CITA]]</f>
        <v>44935</v>
      </c>
    </row>
    <row r="185" spans="1:27" s="15" customFormat="1" ht="38.1" hidden="1" customHeight="1">
      <c r="A185" s="6">
        <v>44935</v>
      </c>
      <c r="B185" s="9">
        <v>0.625</v>
      </c>
      <c r="C185" s="9"/>
      <c r="D185" s="41">
        <v>3260</v>
      </c>
      <c r="E185" s="8">
        <v>110688</v>
      </c>
      <c r="F185" s="8" t="s">
        <v>944</v>
      </c>
      <c r="G185" s="97" t="s">
        <v>1070</v>
      </c>
      <c r="H185" s="45"/>
      <c r="I185" s="8" t="s">
        <v>1566</v>
      </c>
      <c r="J185" s="7" t="s">
        <v>1567</v>
      </c>
      <c r="K185" s="7" t="s">
        <v>1568</v>
      </c>
      <c r="L185" s="8" t="s">
        <v>250</v>
      </c>
      <c r="M185" s="11" t="s">
        <v>84</v>
      </c>
      <c r="N185" s="11">
        <v>0.63541666666666663</v>
      </c>
      <c r="O185" s="11">
        <v>0.75</v>
      </c>
      <c r="P185" s="204" t="s">
        <v>949</v>
      </c>
      <c r="Q185" s="8">
        <v>2022</v>
      </c>
      <c r="R185" s="3"/>
      <c r="S185" s="3" t="str">
        <f>TEXT(Tabla2[[#This Row],[FECHA]],"MMMM")</f>
        <v>enero</v>
      </c>
      <c r="T185" s="3" t="e">
        <f>VLOOKUP(Tabla2[[#This Row],[FOLIO]],Noshow11[[FOLIO]:[STATUS]],5,0)</f>
        <v>#N/A</v>
      </c>
      <c r="U185" s="2"/>
      <c r="V185" s="27"/>
      <c r="W185" s="27"/>
      <c r="X185" s="27"/>
      <c r="Y185" s="28"/>
      <c r="Z185" s="27"/>
      <c r="AA185" s="14">
        <f>Tabla2[[#This Row],[FECHA]]-Tabla2[[#This Row],[FECHA AGENDO CITA]]</f>
        <v>44935</v>
      </c>
    </row>
    <row r="186" spans="1:27" s="15" customFormat="1" ht="28.9" hidden="1" customHeight="1">
      <c r="A186" s="6">
        <v>44936</v>
      </c>
      <c r="B186" s="9">
        <v>0.33333333333333331</v>
      </c>
      <c r="C186" s="9"/>
      <c r="D186" s="41">
        <v>6599</v>
      </c>
      <c r="E186" s="8">
        <v>110711</v>
      </c>
      <c r="F186" s="8" t="s">
        <v>944</v>
      </c>
      <c r="G186" s="98" t="s">
        <v>989</v>
      </c>
      <c r="H186" s="45" t="s">
        <v>5</v>
      </c>
      <c r="I186" s="8" t="s">
        <v>1569</v>
      </c>
      <c r="J186" s="7" t="s">
        <v>1570</v>
      </c>
      <c r="K186" s="7" t="s">
        <v>1571</v>
      </c>
      <c r="L186" s="8" t="s">
        <v>83</v>
      </c>
      <c r="M186" s="11" t="s">
        <v>84</v>
      </c>
      <c r="N186" s="11">
        <v>0.35416666666666669</v>
      </c>
      <c r="O186" s="11">
        <v>0.45833333333333331</v>
      </c>
      <c r="P186" s="204" t="s">
        <v>998</v>
      </c>
      <c r="Q186" s="8">
        <v>2019</v>
      </c>
      <c r="R186" s="3"/>
      <c r="S186" s="3" t="str">
        <f>TEXT(Tabla2[[#This Row],[FECHA]],"MMMM")</f>
        <v>enero</v>
      </c>
      <c r="T186" s="3" t="e">
        <f>VLOOKUP(Tabla2[[#This Row],[FOLIO]],Noshow11[[FOLIO]:[STATUS]],5,0)</f>
        <v>#N/A</v>
      </c>
      <c r="U186" s="2"/>
      <c r="V186" s="27"/>
      <c r="W186" s="27"/>
      <c r="X186" s="27"/>
      <c r="Y186" s="28"/>
      <c r="Z186" s="27"/>
      <c r="AA186" s="14">
        <f>Tabla2[[#This Row],[FECHA]]-Tabla2[[#This Row],[FECHA AGENDO CITA]]</f>
        <v>44936</v>
      </c>
    </row>
    <row r="187" spans="1:27" s="15" customFormat="1" ht="28.9" hidden="1" customHeight="1">
      <c r="A187" s="6">
        <v>44936</v>
      </c>
      <c r="B187" s="9">
        <v>0.33333333333333331</v>
      </c>
      <c r="C187" s="9"/>
      <c r="D187" s="41">
        <v>1899</v>
      </c>
      <c r="E187" s="8">
        <v>110782</v>
      </c>
      <c r="F187" s="8" t="s">
        <v>920</v>
      </c>
      <c r="G187" s="97" t="s">
        <v>1015</v>
      </c>
      <c r="H187" s="46"/>
      <c r="I187" s="8" t="s">
        <v>1572</v>
      </c>
      <c r="J187" s="7" t="s">
        <v>1573</v>
      </c>
      <c r="K187" s="7" t="s">
        <v>1574</v>
      </c>
      <c r="L187" s="8" t="s">
        <v>250</v>
      </c>
      <c r="M187" s="11" t="s">
        <v>93</v>
      </c>
      <c r="N187" s="11">
        <v>0.34375</v>
      </c>
      <c r="O187" s="11">
        <v>0.45833333333333331</v>
      </c>
      <c r="P187" s="204" t="s">
        <v>943</v>
      </c>
      <c r="Q187" s="8">
        <v>2021</v>
      </c>
      <c r="R187" s="3"/>
      <c r="S187" s="3" t="str">
        <f>TEXT(Tabla2[[#This Row],[FECHA]],"MMMM")</f>
        <v>enero</v>
      </c>
      <c r="T187" s="3" t="e">
        <f>VLOOKUP(Tabla2[[#This Row],[FOLIO]],Noshow11[[FOLIO]:[STATUS]],5,0)</f>
        <v>#N/A</v>
      </c>
      <c r="U187" s="2" t="s">
        <v>25</v>
      </c>
      <c r="V187" s="27">
        <v>44944</v>
      </c>
      <c r="W187" s="27" t="s">
        <v>931</v>
      </c>
      <c r="X187" s="27" t="s">
        <v>932</v>
      </c>
      <c r="Y187" s="28" t="s">
        <v>1575</v>
      </c>
      <c r="Z187" s="27">
        <v>44935</v>
      </c>
      <c r="AA187" s="14">
        <f>Tabla2[[#This Row],[FECHA]]-Tabla2[[#This Row],[FECHA AGENDO CITA]]</f>
        <v>1</v>
      </c>
    </row>
    <row r="188" spans="1:27" s="15" customFormat="1" ht="28.9" hidden="1" customHeight="1">
      <c r="A188" s="6">
        <v>44936</v>
      </c>
      <c r="B188" s="9">
        <v>0.33333333333333331</v>
      </c>
      <c r="C188" s="9"/>
      <c r="D188" s="41">
        <v>1899</v>
      </c>
      <c r="E188" s="8">
        <v>110797</v>
      </c>
      <c r="F188" s="8" t="s">
        <v>920</v>
      </c>
      <c r="G188" s="97" t="s">
        <v>956</v>
      </c>
      <c r="H188" s="46"/>
      <c r="I188" s="8" t="s">
        <v>1576</v>
      </c>
      <c r="J188" s="7" t="s">
        <v>1577</v>
      </c>
      <c r="K188" s="7" t="s">
        <v>1578</v>
      </c>
      <c r="L188" s="8" t="s">
        <v>160</v>
      </c>
      <c r="M188" s="11" t="s">
        <v>98</v>
      </c>
      <c r="N188" s="11">
        <v>0.35416666666666669</v>
      </c>
      <c r="O188" s="11">
        <v>0.45833333333333331</v>
      </c>
      <c r="P188" s="204" t="s">
        <v>1579</v>
      </c>
      <c r="Q188" s="8">
        <v>2020</v>
      </c>
      <c r="R188" s="3"/>
      <c r="S188" s="3" t="str">
        <f>TEXT(Tabla2[[#This Row],[FECHA]],"MMMM")</f>
        <v>enero</v>
      </c>
      <c r="T188" s="3" t="e">
        <f>VLOOKUP(Tabla2[[#This Row],[FOLIO]],Noshow11[[FOLIO]:[STATUS]],5,0)</f>
        <v>#N/A</v>
      </c>
      <c r="U188" s="2"/>
      <c r="V188" s="27"/>
      <c r="W188" s="27"/>
      <c r="X188" s="27"/>
      <c r="Y188" s="28"/>
      <c r="Z188" s="27"/>
      <c r="AA188" s="14">
        <f>Tabla2[[#This Row],[FECHA]]-Tabla2[[#This Row],[FECHA AGENDO CITA]]</f>
        <v>44936</v>
      </c>
    </row>
    <row r="189" spans="1:27" s="15" customFormat="1" ht="28.9" hidden="1" customHeight="1">
      <c r="A189" s="6">
        <v>44936</v>
      </c>
      <c r="B189" s="9">
        <v>0.35416666666666669</v>
      </c>
      <c r="C189" s="9"/>
      <c r="D189" s="41">
        <v>2699</v>
      </c>
      <c r="E189" s="8">
        <v>110704</v>
      </c>
      <c r="F189" s="8" t="s">
        <v>100</v>
      </c>
      <c r="G189" s="98" t="s">
        <v>1580</v>
      </c>
      <c r="H189" s="45" t="s">
        <v>5</v>
      </c>
      <c r="I189" s="8" t="s">
        <v>1168</v>
      </c>
      <c r="J189" s="7" t="s">
        <v>1169</v>
      </c>
      <c r="K189" s="7" t="s">
        <v>1170</v>
      </c>
      <c r="L189" s="8" t="s">
        <v>193</v>
      </c>
      <c r="M189" s="11" t="s">
        <v>98</v>
      </c>
      <c r="N189" s="11">
        <v>0.41666666666666669</v>
      </c>
      <c r="O189" s="11">
        <v>0.54166666666666663</v>
      </c>
      <c r="P189" s="204" t="s">
        <v>1581</v>
      </c>
      <c r="Q189" s="8">
        <v>2021</v>
      </c>
      <c r="R189" s="3"/>
      <c r="S189" s="3" t="str">
        <f>TEXT(Tabla2[[#This Row],[FECHA]],"MMMM")</f>
        <v>enero</v>
      </c>
      <c r="T189" s="3" t="e">
        <f>VLOOKUP(Tabla2[[#This Row],[FOLIO]],Noshow11[[FOLIO]:[STATUS]],5,0)</f>
        <v>#N/A</v>
      </c>
      <c r="U189" s="2"/>
      <c r="V189" s="27"/>
      <c r="W189" s="27"/>
      <c r="X189" s="27"/>
      <c r="Y189" s="28"/>
      <c r="Z189" s="27"/>
      <c r="AA189" s="14">
        <f>Tabla2[[#This Row],[FECHA]]-Tabla2[[#This Row],[FECHA AGENDO CITA]]</f>
        <v>44936</v>
      </c>
    </row>
    <row r="190" spans="1:27" s="15" customFormat="1" ht="28.9" hidden="1" customHeight="1">
      <c r="A190" s="6">
        <v>44936</v>
      </c>
      <c r="B190" s="9">
        <v>0.35416666666666669</v>
      </c>
      <c r="C190" s="9"/>
      <c r="D190" s="41">
        <v>1899</v>
      </c>
      <c r="E190" s="8">
        <v>110730</v>
      </c>
      <c r="F190" s="8" t="s">
        <v>944</v>
      </c>
      <c r="G190" s="98" t="s">
        <v>1108</v>
      </c>
      <c r="H190" s="45" t="s">
        <v>5</v>
      </c>
      <c r="I190" s="8" t="s">
        <v>1582</v>
      </c>
      <c r="J190" s="7" t="s">
        <v>143</v>
      </c>
      <c r="K190" s="7" t="s">
        <v>1583</v>
      </c>
      <c r="L190" s="8" t="s">
        <v>1095</v>
      </c>
      <c r="M190" s="11" t="s">
        <v>93</v>
      </c>
      <c r="N190" s="11">
        <v>0.39583333333333331</v>
      </c>
      <c r="O190" s="11">
        <v>0.45833333333333331</v>
      </c>
      <c r="P190" s="204" t="s">
        <v>954</v>
      </c>
      <c r="Q190" s="8">
        <v>2022</v>
      </c>
      <c r="R190" s="3"/>
      <c r="S190" s="3" t="str">
        <f>TEXT(Tabla2[[#This Row],[FECHA]],"MMMM")</f>
        <v>enero</v>
      </c>
      <c r="T190" s="3" t="e">
        <f>VLOOKUP(Tabla2[[#This Row],[FOLIO]],Noshow11[[FOLIO]:[STATUS]],5,0)</f>
        <v>#N/A</v>
      </c>
      <c r="U190" s="2"/>
      <c r="V190" s="27"/>
      <c r="W190" s="27"/>
      <c r="X190" s="27"/>
      <c r="Y190" s="28"/>
      <c r="Z190" s="27"/>
      <c r="AA190" s="14">
        <f>Tabla2[[#This Row],[FECHA]]-Tabla2[[#This Row],[FECHA AGENDO CITA]]</f>
        <v>44936</v>
      </c>
    </row>
    <row r="191" spans="1:27" s="15" customFormat="1" ht="28.9" hidden="1" customHeight="1">
      <c r="A191" s="6">
        <v>44936</v>
      </c>
      <c r="B191" s="9">
        <v>0.35416666666666669</v>
      </c>
      <c r="C191" s="9"/>
      <c r="D191" s="41">
        <v>754</v>
      </c>
      <c r="E191" s="8">
        <v>110763</v>
      </c>
      <c r="F191" s="8" t="s">
        <v>100</v>
      </c>
      <c r="G191" s="97" t="s">
        <v>1584</v>
      </c>
      <c r="H191" s="46"/>
      <c r="I191" s="8" t="s">
        <v>1585</v>
      </c>
      <c r="J191" s="7" t="s">
        <v>1586</v>
      </c>
      <c r="K191" s="7" t="s">
        <v>461</v>
      </c>
      <c r="L191" s="8" t="s">
        <v>145</v>
      </c>
      <c r="M191" s="11" t="s">
        <v>84</v>
      </c>
      <c r="N191" s="11">
        <v>0.375</v>
      </c>
      <c r="O191" s="11" t="s">
        <v>929</v>
      </c>
      <c r="P191" s="204" t="s">
        <v>1587</v>
      </c>
      <c r="Q191" s="8">
        <v>2022</v>
      </c>
      <c r="R191" s="3"/>
      <c r="S191" s="3" t="str">
        <f>TEXT(Tabla2[[#This Row],[FECHA]],"MMMM")</f>
        <v>enero</v>
      </c>
      <c r="T191" s="3" t="e">
        <f>VLOOKUP(Tabla2[[#This Row],[FOLIO]],Noshow11[[FOLIO]:[STATUS]],5,0)</f>
        <v>#N/A</v>
      </c>
      <c r="U191" s="2" t="s">
        <v>32</v>
      </c>
      <c r="V191" s="27">
        <v>44936</v>
      </c>
      <c r="W191" s="27" t="s">
        <v>18</v>
      </c>
      <c r="X191" s="27" t="s">
        <v>9</v>
      </c>
      <c r="Y191" s="28" t="s">
        <v>1280</v>
      </c>
      <c r="Z191" s="27">
        <v>44932</v>
      </c>
      <c r="AA191" s="14">
        <f>Tabla2[[#This Row],[FECHA]]-Tabla2[[#This Row],[FECHA AGENDO CITA]]</f>
        <v>4</v>
      </c>
    </row>
    <row r="192" spans="1:27" s="15" customFormat="1" ht="28.9" hidden="1" customHeight="1">
      <c r="A192" s="6">
        <v>44936</v>
      </c>
      <c r="B192" s="9">
        <v>0.36458333333333331</v>
      </c>
      <c r="C192" s="9"/>
      <c r="D192" s="41">
        <v>3260</v>
      </c>
      <c r="E192" s="8">
        <v>110764</v>
      </c>
      <c r="F192" s="8" t="s">
        <v>920</v>
      </c>
      <c r="G192" s="97" t="s">
        <v>1070</v>
      </c>
      <c r="H192" s="46"/>
      <c r="I192" s="8" t="s">
        <v>1588</v>
      </c>
      <c r="J192" s="7" t="s">
        <v>1589</v>
      </c>
      <c r="K192" s="7" t="s">
        <v>1590</v>
      </c>
      <c r="L192" s="8" t="s">
        <v>193</v>
      </c>
      <c r="M192" s="11" t="s">
        <v>93</v>
      </c>
      <c r="N192" s="11">
        <v>0.375</v>
      </c>
      <c r="O192" s="11">
        <v>0.5</v>
      </c>
      <c r="P192" s="204" t="s">
        <v>949</v>
      </c>
      <c r="Q192" s="8">
        <v>2022</v>
      </c>
      <c r="R192" s="3"/>
      <c r="S192" s="3" t="str">
        <f>TEXT(Tabla2[[#This Row],[FECHA]],"MMMM")</f>
        <v>enero</v>
      </c>
      <c r="T192" s="3" t="e">
        <f>VLOOKUP(Tabla2[[#This Row],[FOLIO]],Noshow11[[FOLIO]:[STATUS]],5,0)</f>
        <v>#N/A</v>
      </c>
      <c r="U192" s="2"/>
      <c r="V192" s="27"/>
      <c r="W192" s="27"/>
      <c r="X192" s="27"/>
      <c r="Y192" s="28"/>
      <c r="Z192" s="27"/>
      <c r="AA192" s="14">
        <f>Tabla2[[#This Row],[FECHA]]-Tabla2[[#This Row],[FECHA AGENDO CITA]]</f>
        <v>44936</v>
      </c>
    </row>
    <row r="193" spans="1:27" s="15" customFormat="1" ht="28.9" hidden="1" customHeight="1">
      <c r="A193" s="6">
        <v>44936</v>
      </c>
      <c r="B193" s="9">
        <v>0.36458333333333331</v>
      </c>
      <c r="C193" s="9"/>
      <c r="D193" s="41">
        <v>6599</v>
      </c>
      <c r="E193" s="8">
        <v>110828</v>
      </c>
      <c r="F193" s="8" t="s">
        <v>920</v>
      </c>
      <c r="G193" s="97" t="s">
        <v>989</v>
      </c>
      <c r="H193" s="46"/>
      <c r="I193" s="8" t="s">
        <v>1591</v>
      </c>
      <c r="J193" s="7" t="s">
        <v>1592</v>
      </c>
      <c r="K193" s="7" t="s">
        <v>1593</v>
      </c>
      <c r="L193" s="8" t="s">
        <v>92</v>
      </c>
      <c r="M193" s="11" t="s">
        <v>98</v>
      </c>
      <c r="N193" s="11">
        <v>0.38541666666666669</v>
      </c>
      <c r="O193" s="11">
        <v>0.5625</v>
      </c>
      <c r="P193" s="204" t="s">
        <v>949</v>
      </c>
      <c r="Q193" s="8">
        <v>2021</v>
      </c>
      <c r="R193" s="3"/>
      <c r="S193" s="3" t="str">
        <f>TEXT(Tabla2[[#This Row],[FECHA]],"MMMM")</f>
        <v>enero</v>
      </c>
      <c r="T193" s="3" t="e">
        <f>VLOOKUP(Tabla2[[#This Row],[FOLIO]],Noshow11[[FOLIO]:[STATUS]],5,0)</f>
        <v>#N/A</v>
      </c>
      <c r="U193" s="2"/>
      <c r="V193" s="27"/>
      <c r="W193" s="27"/>
      <c r="X193" s="27"/>
      <c r="Y193" s="28"/>
      <c r="Z193" s="27"/>
      <c r="AA193" s="14">
        <f>Tabla2[[#This Row],[FECHA]]-Tabla2[[#This Row],[FECHA AGENDO CITA]]</f>
        <v>44936</v>
      </c>
    </row>
    <row r="194" spans="1:27" s="15" customFormat="1" ht="28.9" hidden="1" customHeight="1">
      <c r="A194" s="6">
        <v>44936</v>
      </c>
      <c r="B194" s="9">
        <v>0.375</v>
      </c>
      <c r="C194" s="9"/>
      <c r="D194" s="41">
        <v>754</v>
      </c>
      <c r="E194" s="8">
        <v>110346</v>
      </c>
      <c r="F194" s="8" t="s">
        <v>920</v>
      </c>
      <c r="G194" s="97" t="s">
        <v>1594</v>
      </c>
      <c r="H194" s="46"/>
      <c r="I194" s="8" t="s">
        <v>1595</v>
      </c>
      <c r="J194" s="7" t="s">
        <v>1596</v>
      </c>
      <c r="K194" s="7" t="s">
        <v>1597</v>
      </c>
      <c r="L194" s="8" t="s">
        <v>160</v>
      </c>
      <c r="M194" s="11" t="s">
        <v>84</v>
      </c>
      <c r="N194" s="11">
        <v>0.38541666666666669</v>
      </c>
      <c r="O194" s="11">
        <v>0.5</v>
      </c>
      <c r="P194" s="204" t="s">
        <v>1579</v>
      </c>
      <c r="Q194" s="8">
        <v>2020</v>
      </c>
      <c r="R194" s="3"/>
      <c r="S194" s="3" t="str">
        <f>TEXT(Tabla2[[#This Row],[FECHA]],"MMMM")</f>
        <v>enero</v>
      </c>
      <c r="T194" s="3" t="e">
        <f>VLOOKUP(Tabla2[[#This Row],[FOLIO]],Noshow11[[FOLIO]:[STATUS]],5,0)</f>
        <v>#N/A</v>
      </c>
      <c r="U194" s="2"/>
      <c r="V194" s="27"/>
      <c r="W194" s="27"/>
      <c r="X194" s="27"/>
      <c r="Y194" s="28"/>
      <c r="Z194" s="27"/>
      <c r="AA194" s="14">
        <f>Tabla2[[#This Row],[FECHA]]-Tabla2[[#This Row],[FECHA AGENDO CITA]]</f>
        <v>44936</v>
      </c>
    </row>
    <row r="195" spans="1:27" s="15" customFormat="1" ht="28.9" hidden="1" customHeight="1">
      <c r="A195" s="6">
        <v>44936</v>
      </c>
      <c r="B195" s="9">
        <v>0.375</v>
      </c>
      <c r="C195" s="9"/>
      <c r="D195" s="41">
        <v>1899</v>
      </c>
      <c r="E195" s="8">
        <v>110792</v>
      </c>
      <c r="F195" s="8" t="s">
        <v>920</v>
      </c>
      <c r="G195" s="97" t="s">
        <v>1598</v>
      </c>
      <c r="H195" s="46"/>
      <c r="I195" s="8" t="s">
        <v>1599</v>
      </c>
      <c r="J195" s="7" t="s">
        <v>1600</v>
      </c>
      <c r="K195" s="7" t="s">
        <v>1601</v>
      </c>
      <c r="L195" s="8" t="s">
        <v>92</v>
      </c>
      <c r="M195" s="11" t="s">
        <v>93</v>
      </c>
      <c r="N195" s="11">
        <v>0.38541666666666669</v>
      </c>
      <c r="O195" s="11">
        <v>0.5</v>
      </c>
      <c r="P195" s="204" t="s">
        <v>1366</v>
      </c>
      <c r="Q195" s="8">
        <v>2016</v>
      </c>
      <c r="R195" s="3"/>
      <c r="S195" s="3" t="str">
        <f>TEXT(Tabla2[[#This Row],[FECHA]],"MMMM")</f>
        <v>enero</v>
      </c>
      <c r="T195" s="3" t="e">
        <f>VLOOKUP(Tabla2[[#This Row],[FOLIO]],Noshow11[[FOLIO]:[STATUS]],5,0)</f>
        <v>#N/A</v>
      </c>
      <c r="U195" s="2"/>
      <c r="V195" s="27"/>
      <c r="W195" s="27"/>
      <c r="X195" s="27"/>
      <c r="Y195" s="28"/>
      <c r="Z195" s="27"/>
      <c r="AA195" s="14">
        <f>Tabla2[[#This Row],[FECHA]]-Tabla2[[#This Row],[FECHA AGENDO CITA]]</f>
        <v>44936</v>
      </c>
    </row>
    <row r="196" spans="1:27" s="15" customFormat="1" ht="28.9" hidden="1" customHeight="1">
      <c r="A196" s="6">
        <v>44936</v>
      </c>
      <c r="B196" s="9">
        <v>0.375</v>
      </c>
      <c r="C196" s="9"/>
      <c r="D196" s="41">
        <v>6599</v>
      </c>
      <c r="E196" s="8">
        <v>110815</v>
      </c>
      <c r="F196" s="8" t="s">
        <v>100</v>
      </c>
      <c r="G196" s="97" t="s">
        <v>1343</v>
      </c>
      <c r="H196" s="46"/>
      <c r="I196" s="8" t="s">
        <v>1602</v>
      </c>
      <c r="J196" s="7" t="s">
        <v>1603</v>
      </c>
      <c r="K196" s="7" t="s">
        <v>1604</v>
      </c>
      <c r="L196" s="8" t="s">
        <v>193</v>
      </c>
      <c r="M196" s="11" t="s">
        <v>98</v>
      </c>
      <c r="N196" s="11">
        <v>0.38541666666666669</v>
      </c>
      <c r="O196" s="11">
        <v>0.5</v>
      </c>
      <c r="P196" s="204" t="s">
        <v>943</v>
      </c>
      <c r="Q196" s="8">
        <v>2021</v>
      </c>
      <c r="R196" s="3"/>
      <c r="S196" s="3" t="str">
        <f>TEXT(Tabla2[[#This Row],[FECHA]],"MMMM")</f>
        <v>enero</v>
      </c>
      <c r="T196" s="3" t="e">
        <f>VLOOKUP(Tabla2[[#This Row],[FOLIO]],Noshow11[[FOLIO]:[STATUS]],5,0)</f>
        <v>#N/A</v>
      </c>
      <c r="U196" s="2"/>
      <c r="V196" s="27"/>
      <c r="W196" s="27"/>
      <c r="X196" s="27"/>
      <c r="Y196" s="28"/>
      <c r="Z196" s="27"/>
      <c r="AA196" s="14">
        <f>Tabla2[[#This Row],[FECHA]]-Tabla2[[#This Row],[FECHA AGENDO CITA]]</f>
        <v>44936</v>
      </c>
    </row>
    <row r="197" spans="1:27" s="15" customFormat="1" ht="28.9" hidden="1" customHeight="1">
      <c r="A197" s="6">
        <v>44936</v>
      </c>
      <c r="B197" s="9">
        <v>0.39583333333333331</v>
      </c>
      <c r="C197" s="9"/>
      <c r="D197" s="41">
        <v>1899</v>
      </c>
      <c r="E197" s="8">
        <v>110798</v>
      </c>
      <c r="F197" s="8" t="s">
        <v>920</v>
      </c>
      <c r="G197" s="97" t="s">
        <v>1605</v>
      </c>
      <c r="H197" s="46"/>
      <c r="I197" s="8" t="s">
        <v>1606</v>
      </c>
      <c r="J197" s="7" t="s">
        <v>1607</v>
      </c>
      <c r="K197" s="7" t="s">
        <v>1608</v>
      </c>
      <c r="L197" s="8" t="s">
        <v>152</v>
      </c>
      <c r="M197" s="11" t="s">
        <v>98</v>
      </c>
      <c r="N197" s="11">
        <v>0.42708333333333331</v>
      </c>
      <c r="O197" s="11">
        <v>0.58333333333333337</v>
      </c>
      <c r="P197" s="204" t="s">
        <v>943</v>
      </c>
      <c r="Q197" s="8">
        <v>2016</v>
      </c>
      <c r="R197" s="3"/>
      <c r="S197" s="3" t="str">
        <f>TEXT(Tabla2[[#This Row],[FECHA]],"MMMM")</f>
        <v>enero</v>
      </c>
      <c r="T197" s="3" t="e">
        <f>VLOOKUP(Tabla2[[#This Row],[FOLIO]],Noshow11[[FOLIO]:[STATUS]],5,0)</f>
        <v>#N/A</v>
      </c>
      <c r="U197" s="2"/>
      <c r="V197" s="27"/>
      <c r="W197" s="27"/>
      <c r="X197" s="27"/>
      <c r="Y197" s="28"/>
      <c r="Z197" s="27"/>
      <c r="AA197" s="14">
        <f>Tabla2[[#This Row],[FECHA]]-Tabla2[[#This Row],[FECHA AGENDO CITA]]</f>
        <v>44936</v>
      </c>
    </row>
    <row r="198" spans="1:27" s="15" customFormat="1" ht="28.9" hidden="1" customHeight="1">
      <c r="A198" s="6">
        <v>44936</v>
      </c>
      <c r="B198" s="9">
        <v>0.40625</v>
      </c>
      <c r="C198" s="9"/>
      <c r="D198" s="41">
        <v>6599</v>
      </c>
      <c r="E198" s="8">
        <v>110773</v>
      </c>
      <c r="F198" s="8" t="s">
        <v>920</v>
      </c>
      <c r="G198" s="97" t="s">
        <v>1343</v>
      </c>
      <c r="H198" s="46"/>
      <c r="I198" s="8" t="s">
        <v>1609</v>
      </c>
      <c r="J198" s="7" t="s">
        <v>1610</v>
      </c>
      <c r="K198" s="7" t="s">
        <v>1611</v>
      </c>
      <c r="L198" s="8" t="s">
        <v>92</v>
      </c>
      <c r="M198" s="11" t="s">
        <v>93</v>
      </c>
      <c r="N198" s="11">
        <v>0.41666666666666669</v>
      </c>
      <c r="O198" s="11">
        <v>0.58333333333333337</v>
      </c>
      <c r="P198" s="204" t="s">
        <v>949</v>
      </c>
      <c r="Q198" s="8">
        <v>2017</v>
      </c>
      <c r="R198" s="3"/>
      <c r="S198" s="3" t="str">
        <f>TEXT(Tabla2[[#This Row],[FECHA]],"MMMM")</f>
        <v>enero</v>
      </c>
      <c r="T198" s="3" t="e">
        <f>VLOOKUP(Tabla2[[#This Row],[FOLIO]],Noshow11[[FOLIO]:[STATUS]],5,0)</f>
        <v>#N/A</v>
      </c>
      <c r="U198" s="2" t="s">
        <v>25</v>
      </c>
      <c r="V198" s="27">
        <v>44944</v>
      </c>
      <c r="W198" s="27" t="s">
        <v>18</v>
      </c>
      <c r="X198" s="27" t="s">
        <v>932</v>
      </c>
      <c r="Y198" s="28" t="s">
        <v>1575</v>
      </c>
      <c r="Z198" s="27">
        <v>44933</v>
      </c>
      <c r="AA198" s="14">
        <f>Tabla2[[#This Row],[FECHA]]-Tabla2[[#This Row],[FECHA AGENDO CITA]]</f>
        <v>3</v>
      </c>
    </row>
    <row r="199" spans="1:27" s="15" customFormat="1" ht="28.9" hidden="1" customHeight="1">
      <c r="A199" s="6">
        <v>44936</v>
      </c>
      <c r="B199" s="9">
        <v>0.41666666666666669</v>
      </c>
      <c r="C199" s="9"/>
      <c r="D199" s="41">
        <v>3260</v>
      </c>
      <c r="E199" s="8">
        <v>110732</v>
      </c>
      <c r="F199" s="8" t="s">
        <v>944</v>
      </c>
      <c r="G199" s="98" t="s">
        <v>1070</v>
      </c>
      <c r="H199" s="45" t="s">
        <v>5</v>
      </c>
      <c r="I199" s="8" t="s">
        <v>1612</v>
      </c>
      <c r="J199" s="7" t="s">
        <v>1613</v>
      </c>
      <c r="K199" s="7" t="s">
        <v>1614</v>
      </c>
      <c r="L199" s="8" t="s">
        <v>237</v>
      </c>
      <c r="M199" s="11" t="s">
        <v>84</v>
      </c>
      <c r="N199" s="11">
        <v>0.42708333333333331</v>
      </c>
      <c r="O199" s="11">
        <v>0.58333333333333337</v>
      </c>
      <c r="P199" s="204" t="s">
        <v>1615</v>
      </c>
      <c r="Q199" s="8">
        <v>2022</v>
      </c>
      <c r="R199" s="3"/>
      <c r="S199" s="3" t="str">
        <f>TEXT(Tabla2[[#This Row],[FECHA]],"MMMM")</f>
        <v>enero</v>
      </c>
      <c r="T199" s="3" t="e">
        <f>VLOOKUP(Tabla2[[#This Row],[FOLIO]],Noshow11[[FOLIO]:[STATUS]],5,0)</f>
        <v>#N/A</v>
      </c>
      <c r="U199" s="2"/>
      <c r="V199" s="27"/>
      <c r="W199" s="27"/>
      <c r="X199" s="27"/>
      <c r="Y199" s="28"/>
      <c r="Z199" s="27"/>
      <c r="AA199" s="14">
        <f>Tabla2[[#This Row],[FECHA]]-Tabla2[[#This Row],[FECHA AGENDO CITA]]</f>
        <v>44936</v>
      </c>
    </row>
    <row r="200" spans="1:27" s="15" customFormat="1" ht="28.9" hidden="1" customHeight="1">
      <c r="A200" s="6">
        <v>44936</v>
      </c>
      <c r="B200" s="9">
        <v>0.41666666666666669</v>
      </c>
      <c r="C200" s="9"/>
      <c r="D200" s="41">
        <v>2699</v>
      </c>
      <c r="E200" s="8">
        <v>110746</v>
      </c>
      <c r="F200" s="8" t="s">
        <v>944</v>
      </c>
      <c r="G200" s="98" t="s">
        <v>1616</v>
      </c>
      <c r="H200" s="45" t="s">
        <v>5</v>
      </c>
      <c r="I200" s="8" t="s">
        <v>1617</v>
      </c>
      <c r="J200" s="7" t="s">
        <v>1618</v>
      </c>
      <c r="K200" s="7" t="s">
        <v>1619</v>
      </c>
      <c r="L200" s="8" t="s">
        <v>165</v>
      </c>
      <c r="M200" s="11" t="s">
        <v>98</v>
      </c>
      <c r="N200" s="11">
        <v>0.44791666666666669</v>
      </c>
      <c r="O200" s="11">
        <v>0.58333333333333337</v>
      </c>
      <c r="P200" s="204" t="s">
        <v>1615</v>
      </c>
      <c r="Q200" s="8">
        <v>2022</v>
      </c>
      <c r="R200" s="3"/>
      <c r="S200" s="3" t="str">
        <f>TEXT(Tabla2[[#This Row],[FECHA]],"MMMM")</f>
        <v>enero</v>
      </c>
      <c r="T200" s="3" t="e">
        <f>VLOOKUP(Tabla2[[#This Row],[FOLIO]],Noshow11[[FOLIO]:[STATUS]],5,0)</f>
        <v>#N/A</v>
      </c>
      <c r="U200" s="2"/>
      <c r="V200" s="27"/>
      <c r="W200" s="27"/>
      <c r="X200" s="27"/>
      <c r="Y200" s="28"/>
      <c r="Z200" s="27"/>
      <c r="AA200" s="14">
        <f>Tabla2[[#This Row],[FECHA]]-Tabla2[[#This Row],[FECHA AGENDO CITA]]</f>
        <v>44936</v>
      </c>
    </row>
    <row r="201" spans="1:27" s="15" customFormat="1" ht="28.9" hidden="1" customHeight="1">
      <c r="A201" s="6">
        <v>44936</v>
      </c>
      <c r="B201" s="9">
        <v>0.41666666666666669</v>
      </c>
      <c r="C201" s="9"/>
      <c r="D201" s="41">
        <v>754</v>
      </c>
      <c r="E201" s="8">
        <v>110761</v>
      </c>
      <c r="F201" s="8" t="s">
        <v>944</v>
      </c>
      <c r="G201" s="98" t="s">
        <v>1620</v>
      </c>
      <c r="H201" s="45" t="s">
        <v>5</v>
      </c>
      <c r="I201" s="8" t="s">
        <v>1621</v>
      </c>
      <c r="J201" s="7" t="s">
        <v>1622</v>
      </c>
      <c r="K201" s="7" t="s">
        <v>1623</v>
      </c>
      <c r="L201" s="8" t="s">
        <v>237</v>
      </c>
      <c r="M201" s="11" t="s">
        <v>93</v>
      </c>
      <c r="N201" s="11">
        <v>0.45833333333333331</v>
      </c>
      <c r="O201" s="11" t="s">
        <v>929</v>
      </c>
      <c r="P201" s="204" t="s">
        <v>1624</v>
      </c>
      <c r="Q201" s="8">
        <v>2019</v>
      </c>
      <c r="R201" s="3"/>
      <c r="S201" s="3" t="str">
        <f>TEXT(Tabla2[[#This Row],[FECHA]],"MMMM")</f>
        <v>enero</v>
      </c>
      <c r="T201" s="3" t="e">
        <f>VLOOKUP(Tabla2[[#This Row],[FOLIO]],Noshow11[[FOLIO]:[STATUS]],5,0)</f>
        <v>#N/A</v>
      </c>
      <c r="U201" s="2"/>
      <c r="V201" s="27"/>
      <c r="W201" s="27"/>
      <c r="X201" s="27"/>
      <c r="Y201" s="28"/>
      <c r="Z201" s="27"/>
      <c r="AA201" s="14">
        <f>Tabla2[[#This Row],[FECHA]]-Tabla2[[#This Row],[FECHA AGENDO CITA]]</f>
        <v>44936</v>
      </c>
    </row>
    <row r="202" spans="1:27" s="15" customFormat="1" ht="28.9" hidden="1" customHeight="1">
      <c r="A202" s="6">
        <v>44936</v>
      </c>
      <c r="B202" s="9">
        <v>0.4375</v>
      </c>
      <c r="C202" s="9"/>
      <c r="D202" s="41">
        <v>5330</v>
      </c>
      <c r="E202" s="8">
        <v>110470</v>
      </c>
      <c r="F202" s="8" t="s">
        <v>100</v>
      </c>
      <c r="G202" s="98" t="s">
        <v>1124</v>
      </c>
      <c r="H202" s="45" t="s">
        <v>5</v>
      </c>
      <c r="I202" s="8" t="s">
        <v>1625</v>
      </c>
      <c r="J202" s="7" t="s">
        <v>1626</v>
      </c>
      <c r="K202" s="7" t="s">
        <v>1627</v>
      </c>
      <c r="L202" s="8" t="s">
        <v>83</v>
      </c>
      <c r="M202" s="11" t="s">
        <v>93</v>
      </c>
      <c r="N202" s="11">
        <v>0.45833333333333331</v>
      </c>
      <c r="O202" s="11">
        <v>0.66666666666666663</v>
      </c>
      <c r="P202" s="204" t="s">
        <v>998</v>
      </c>
      <c r="Q202" s="8">
        <v>2016</v>
      </c>
      <c r="R202" s="3"/>
      <c r="S202" s="3" t="str">
        <f>TEXT(Tabla2[[#This Row],[FECHA]],"MMMM")</f>
        <v>enero</v>
      </c>
      <c r="T202" s="3" t="e">
        <f>VLOOKUP(Tabla2[[#This Row],[FOLIO]],Noshow11[[FOLIO]:[STATUS]],5,0)</f>
        <v>#N/A</v>
      </c>
      <c r="U202" s="2"/>
      <c r="V202" s="27"/>
      <c r="W202" s="27"/>
      <c r="X202" s="27"/>
      <c r="Y202" s="28"/>
      <c r="Z202" s="27"/>
      <c r="AA202" s="14">
        <f>Tabla2[[#This Row],[FECHA]]-Tabla2[[#This Row],[FECHA AGENDO CITA]]</f>
        <v>44936</v>
      </c>
    </row>
    <row r="203" spans="1:27" s="15" customFormat="1" ht="28.9" hidden="1" customHeight="1">
      <c r="A203" s="6">
        <v>44936</v>
      </c>
      <c r="B203" s="9">
        <v>0.4375</v>
      </c>
      <c r="C203" s="9"/>
      <c r="D203" s="41">
        <v>5330</v>
      </c>
      <c r="E203" s="8">
        <v>110786</v>
      </c>
      <c r="F203" s="8" t="s">
        <v>920</v>
      </c>
      <c r="G203" s="97" t="s">
        <v>988</v>
      </c>
      <c r="H203" s="46"/>
      <c r="I203" s="8" t="s">
        <v>1628</v>
      </c>
      <c r="J203" s="7" t="s">
        <v>1629</v>
      </c>
      <c r="K203" s="7" t="s">
        <v>1630</v>
      </c>
      <c r="L203" s="8" t="s">
        <v>108</v>
      </c>
      <c r="M203" s="11" t="s">
        <v>84</v>
      </c>
      <c r="N203" s="11">
        <v>0.48958333333333331</v>
      </c>
      <c r="O203" s="11">
        <v>0.58333333333333337</v>
      </c>
      <c r="P203" s="204" t="s">
        <v>943</v>
      </c>
      <c r="Q203" s="8">
        <v>2021</v>
      </c>
      <c r="R203" s="3"/>
      <c r="S203" s="3" t="str">
        <f>TEXT(Tabla2[[#This Row],[FECHA]],"MMMM")</f>
        <v>enero</v>
      </c>
      <c r="T203" s="3" t="e">
        <f>VLOOKUP(Tabla2[[#This Row],[FOLIO]],Noshow11[[FOLIO]:[STATUS]],5,0)</f>
        <v>#N/A</v>
      </c>
      <c r="U203" s="2"/>
      <c r="V203" s="27"/>
      <c r="W203" s="27"/>
      <c r="X203" s="27"/>
      <c r="Y203" s="28"/>
      <c r="Z203" s="27"/>
      <c r="AA203" s="14">
        <f>Tabla2[[#This Row],[FECHA]]-Tabla2[[#This Row],[FECHA AGENDO CITA]]</f>
        <v>44936</v>
      </c>
    </row>
    <row r="204" spans="1:27" s="15" customFormat="1" ht="28.9" hidden="1" customHeight="1">
      <c r="A204" s="6">
        <v>44936</v>
      </c>
      <c r="B204" s="9">
        <v>0.4375</v>
      </c>
      <c r="C204" s="9"/>
      <c r="D204" s="41">
        <v>3260</v>
      </c>
      <c r="E204" s="8">
        <v>110826</v>
      </c>
      <c r="F204" s="8" t="s">
        <v>920</v>
      </c>
      <c r="G204" s="97" t="s">
        <v>1631</v>
      </c>
      <c r="H204" s="46"/>
      <c r="I204" s="8" t="s">
        <v>1632</v>
      </c>
      <c r="J204" s="7" t="s">
        <v>1633</v>
      </c>
      <c r="K204" s="7" t="s">
        <v>1634</v>
      </c>
      <c r="L204" s="8" t="s">
        <v>97</v>
      </c>
      <c r="M204" s="11" t="s">
        <v>98</v>
      </c>
      <c r="N204" s="11">
        <v>0.45833333333333331</v>
      </c>
      <c r="O204" s="11">
        <v>0.58333333333333337</v>
      </c>
      <c r="P204" s="204" t="s">
        <v>943</v>
      </c>
      <c r="Q204" s="8">
        <v>2010</v>
      </c>
      <c r="R204" s="3"/>
      <c r="S204" s="3" t="str">
        <f>TEXT(Tabla2[[#This Row],[FECHA]],"MMMM")</f>
        <v>enero</v>
      </c>
      <c r="T204" s="3" t="e">
        <f>VLOOKUP(Tabla2[[#This Row],[FOLIO]],Noshow11[[FOLIO]:[STATUS]],5,0)</f>
        <v>#N/A</v>
      </c>
      <c r="U204" s="2"/>
      <c r="V204" s="27"/>
      <c r="W204" s="27"/>
      <c r="X204" s="27"/>
      <c r="Y204" s="28"/>
      <c r="Z204" s="27"/>
      <c r="AA204" s="14">
        <f>Tabla2[[#This Row],[FECHA]]-Tabla2[[#This Row],[FECHA AGENDO CITA]]</f>
        <v>44936</v>
      </c>
    </row>
    <row r="205" spans="1:27" s="15" customFormat="1" ht="28.9" hidden="1" customHeight="1">
      <c r="A205" s="6">
        <v>44936</v>
      </c>
      <c r="B205" s="9">
        <v>0.45833333333333331</v>
      </c>
      <c r="C205" s="9"/>
      <c r="D205" s="41">
        <v>6599</v>
      </c>
      <c r="E205" s="8">
        <v>110689</v>
      </c>
      <c r="F205" s="8" t="s">
        <v>920</v>
      </c>
      <c r="G205" s="98" t="s">
        <v>989</v>
      </c>
      <c r="H205" s="45" t="s">
        <v>5</v>
      </c>
      <c r="I205" s="8" t="s">
        <v>1635</v>
      </c>
      <c r="J205" s="7" t="s">
        <v>1636</v>
      </c>
      <c r="K205" s="7" t="s">
        <v>1637</v>
      </c>
      <c r="L205" s="8" t="s">
        <v>482</v>
      </c>
      <c r="M205" s="11" t="s">
        <v>93</v>
      </c>
      <c r="N205" s="11">
        <v>0.48958333333333331</v>
      </c>
      <c r="O205" s="11">
        <v>0.66666666666666663</v>
      </c>
      <c r="P205" s="204" t="s">
        <v>954</v>
      </c>
      <c r="Q205" s="8">
        <v>2018</v>
      </c>
      <c r="R205" s="3"/>
      <c r="S205" s="3" t="str">
        <f>TEXT(Tabla2[[#This Row],[FECHA]],"MMMM")</f>
        <v>enero</v>
      </c>
      <c r="T205" s="3" t="e">
        <f>VLOOKUP(Tabla2[[#This Row],[FOLIO]],Noshow11[[FOLIO]:[STATUS]],5,0)</f>
        <v>#N/A</v>
      </c>
      <c r="U205" s="2" t="s">
        <v>32</v>
      </c>
      <c r="V205" s="27">
        <v>44946</v>
      </c>
      <c r="W205" s="27" t="s">
        <v>931</v>
      </c>
      <c r="X205" s="27" t="s">
        <v>932</v>
      </c>
      <c r="Y205" s="28" t="s">
        <v>1638</v>
      </c>
      <c r="Z205" s="27">
        <v>44930</v>
      </c>
      <c r="AA205" s="14">
        <f>Tabla2[[#This Row],[FECHA]]-Tabla2[[#This Row],[FECHA AGENDO CITA]]</f>
        <v>6</v>
      </c>
    </row>
    <row r="206" spans="1:27" s="15" customFormat="1" ht="28.9" hidden="1" customHeight="1">
      <c r="A206" s="6">
        <v>44936</v>
      </c>
      <c r="B206" s="9">
        <v>0.45833333333333331</v>
      </c>
      <c r="C206" s="9"/>
      <c r="D206" s="41">
        <v>754</v>
      </c>
      <c r="E206" s="8">
        <v>110725</v>
      </c>
      <c r="F206" s="8" t="s">
        <v>100</v>
      </c>
      <c r="G206" s="97" t="s">
        <v>1639</v>
      </c>
      <c r="H206" s="46"/>
      <c r="I206" s="8" t="s">
        <v>1640</v>
      </c>
      <c r="J206" s="7" t="s">
        <v>143</v>
      </c>
      <c r="K206" s="7" t="s">
        <v>1641</v>
      </c>
      <c r="L206" s="8" t="s">
        <v>145</v>
      </c>
      <c r="M206" s="11" t="s">
        <v>98</v>
      </c>
      <c r="N206" s="11">
        <v>0.47916666666666669</v>
      </c>
      <c r="O206" s="11" t="s">
        <v>929</v>
      </c>
      <c r="P206" s="204" t="s">
        <v>930</v>
      </c>
      <c r="Q206" s="8">
        <v>2022</v>
      </c>
      <c r="R206" s="3"/>
      <c r="S206" s="3" t="str">
        <f>TEXT(Tabla2[[#This Row],[FECHA]],"MMMM")</f>
        <v>enero</v>
      </c>
      <c r="T206" s="3" t="e">
        <f>VLOOKUP(Tabla2[[#This Row],[FOLIO]],Noshow11[[FOLIO]:[STATUS]],5,0)</f>
        <v>#N/A</v>
      </c>
      <c r="U206" s="2"/>
      <c r="V206" s="27"/>
      <c r="W206" s="27"/>
      <c r="X206" s="27"/>
      <c r="Y206" s="28"/>
      <c r="Z206" s="27"/>
      <c r="AA206" s="14">
        <f>Tabla2[[#This Row],[FECHA]]-Tabla2[[#This Row],[FECHA AGENDO CITA]]</f>
        <v>44936</v>
      </c>
    </row>
    <row r="207" spans="1:27" s="15" customFormat="1" ht="28.9" hidden="1" customHeight="1">
      <c r="A207" s="6">
        <v>44936</v>
      </c>
      <c r="B207" s="9">
        <v>0.47916666666666669</v>
      </c>
      <c r="C207" s="9"/>
      <c r="D207" s="41">
        <v>1899</v>
      </c>
      <c r="E207" s="8">
        <v>110790</v>
      </c>
      <c r="F207" s="8" t="s">
        <v>920</v>
      </c>
      <c r="G207" s="97" t="s">
        <v>1642</v>
      </c>
      <c r="H207" s="46"/>
      <c r="I207" s="8" t="s">
        <v>1643</v>
      </c>
      <c r="J207" s="7" t="s">
        <v>1644</v>
      </c>
      <c r="K207" s="7" t="s">
        <v>1645</v>
      </c>
      <c r="L207" s="8" t="s">
        <v>482</v>
      </c>
      <c r="M207" s="11" t="s">
        <v>84</v>
      </c>
      <c r="N207" s="11">
        <v>0.47916666666666669</v>
      </c>
      <c r="O207" s="11">
        <v>0.58333333333333337</v>
      </c>
      <c r="P207" s="204" t="s">
        <v>949</v>
      </c>
      <c r="Q207" s="8">
        <v>2021</v>
      </c>
      <c r="R207" s="3"/>
      <c r="S207" s="3" t="str">
        <f>TEXT(Tabla2[[#This Row],[FECHA]],"MMMM")</f>
        <v>enero</v>
      </c>
      <c r="T207" s="3" t="e">
        <f>VLOOKUP(Tabla2[[#This Row],[FOLIO]],Noshow11[[FOLIO]:[STATUS]],5,0)</f>
        <v>#N/A</v>
      </c>
      <c r="U207" s="2"/>
      <c r="V207" s="27"/>
      <c r="W207" s="27"/>
      <c r="X207" s="27"/>
      <c r="Y207" s="28"/>
      <c r="Z207" s="27"/>
      <c r="AA207" s="14">
        <f>Tabla2[[#This Row],[FECHA]]-Tabla2[[#This Row],[FECHA AGENDO CITA]]</f>
        <v>44936</v>
      </c>
    </row>
    <row r="208" spans="1:27" s="15" customFormat="1" ht="28.9" hidden="1" customHeight="1">
      <c r="A208" s="6">
        <v>44936</v>
      </c>
      <c r="B208" s="9">
        <v>0.5</v>
      </c>
      <c r="C208" s="9"/>
      <c r="D208" s="41">
        <v>0</v>
      </c>
      <c r="E208" s="8">
        <v>110646</v>
      </c>
      <c r="F208" s="8" t="s">
        <v>944</v>
      </c>
      <c r="G208" s="99" t="s">
        <v>1646</v>
      </c>
      <c r="H208" s="46" t="s">
        <v>10</v>
      </c>
      <c r="I208" s="8" t="s">
        <v>1647</v>
      </c>
      <c r="J208" s="7" t="s">
        <v>1648</v>
      </c>
      <c r="K208" s="7" t="s">
        <v>1649</v>
      </c>
      <c r="L208" s="8" t="s">
        <v>92</v>
      </c>
      <c r="M208" s="11" t="s">
        <v>93</v>
      </c>
      <c r="N208" s="11">
        <v>0.52083333333333337</v>
      </c>
      <c r="O208" s="11">
        <v>0.70833333333333337</v>
      </c>
      <c r="P208" s="204" t="s">
        <v>1181</v>
      </c>
      <c r="Q208" s="8">
        <v>2016</v>
      </c>
      <c r="R208" s="3"/>
      <c r="S208" s="3" t="str">
        <f>TEXT(Tabla2[[#This Row],[FECHA]],"MMMM")</f>
        <v>enero</v>
      </c>
      <c r="T208" s="3" t="e">
        <f>VLOOKUP(Tabla2[[#This Row],[FOLIO]],Noshow11[[FOLIO]:[STATUS]],5,0)</f>
        <v>#N/A</v>
      </c>
      <c r="U208" s="2"/>
      <c r="V208" s="27"/>
      <c r="W208" s="27"/>
      <c r="X208" s="27"/>
      <c r="Y208" s="28"/>
      <c r="Z208" s="27"/>
      <c r="AA208" s="14">
        <f>Tabla2[[#This Row],[FECHA]]-Tabla2[[#This Row],[FECHA AGENDO CITA]]</f>
        <v>44936</v>
      </c>
    </row>
    <row r="209" spans="1:27" s="15" customFormat="1" ht="28.9" hidden="1" customHeight="1">
      <c r="A209" s="6">
        <v>44936</v>
      </c>
      <c r="B209" s="9">
        <v>0.52083333333333337</v>
      </c>
      <c r="C209" s="9"/>
      <c r="D209" s="41">
        <v>377</v>
      </c>
      <c r="E209" s="8">
        <v>110806</v>
      </c>
      <c r="F209" s="8" t="s">
        <v>944</v>
      </c>
      <c r="G209" s="97" t="s">
        <v>1650</v>
      </c>
      <c r="H209" s="46"/>
      <c r="I209" s="8" t="s">
        <v>1651</v>
      </c>
      <c r="J209" s="7" t="s">
        <v>1652</v>
      </c>
      <c r="K209" s="7" t="s">
        <v>1653</v>
      </c>
      <c r="L209" s="8" t="s">
        <v>193</v>
      </c>
      <c r="M209" s="11" t="s">
        <v>98</v>
      </c>
      <c r="N209" s="11">
        <v>0.58333333333333337</v>
      </c>
      <c r="O209" s="11">
        <v>0.66666666666666663</v>
      </c>
      <c r="P209" s="204" t="s">
        <v>949</v>
      </c>
      <c r="Q209" s="8">
        <v>2018</v>
      </c>
      <c r="R209" s="3"/>
      <c r="S209" s="3" t="str">
        <f>TEXT(Tabla2[[#This Row],[FECHA]],"MMMM")</f>
        <v>enero</v>
      </c>
      <c r="T209" s="3" t="e">
        <f>VLOOKUP(Tabla2[[#This Row],[FOLIO]],Noshow11[[FOLIO]:[STATUS]],5,0)</f>
        <v>#N/A</v>
      </c>
      <c r="U209" s="2"/>
      <c r="V209" s="27"/>
      <c r="W209" s="27"/>
      <c r="X209" s="27"/>
      <c r="Y209" s="28"/>
      <c r="Z209" s="27"/>
      <c r="AA209" s="14">
        <f>Tabla2[[#This Row],[FECHA]]-Tabla2[[#This Row],[FECHA AGENDO CITA]]</f>
        <v>44936</v>
      </c>
    </row>
    <row r="210" spans="1:27" s="15" customFormat="1" ht="28.9" hidden="1" customHeight="1">
      <c r="A210" s="6">
        <v>44936</v>
      </c>
      <c r="B210" s="9">
        <v>0.54166666666666663</v>
      </c>
      <c r="C210" s="9"/>
      <c r="D210" s="41">
        <v>1899</v>
      </c>
      <c r="E210" s="8">
        <v>110738</v>
      </c>
      <c r="F210" s="8" t="s">
        <v>100</v>
      </c>
      <c r="G210" s="97" t="s">
        <v>1015</v>
      </c>
      <c r="H210" s="136" t="s">
        <v>37</v>
      </c>
      <c r="I210" s="8" t="s">
        <v>1654</v>
      </c>
      <c r="J210" s="7" t="s">
        <v>1655</v>
      </c>
      <c r="K210" s="7" t="s">
        <v>461</v>
      </c>
      <c r="L210" s="8" t="s">
        <v>277</v>
      </c>
      <c r="M210" s="11" t="s">
        <v>84</v>
      </c>
      <c r="N210" s="11" t="s">
        <v>1656</v>
      </c>
      <c r="O210" s="11" t="s">
        <v>1194</v>
      </c>
      <c r="P210" s="204" t="s">
        <v>925</v>
      </c>
      <c r="Q210" s="8">
        <v>2021</v>
      </c>
      <c r="R210" s="3"/>
      <c r="S210" s="3" t="str">
        <f>TEXT(Tabla2[[#This Row],[FECHA]],"MMMM")</f>
        <v>enero</v>
      </c>
      <c r="T210" s="3" t="e">
        <f>VLOOKUP(Tabla2[[#This Row],[FOLIO]],Noshow11[[FOLIO]:[STATUS]],5,0)</f>
        <v>#N/A</v>
      </c>
      <c r="U210" s="2"/>
      <c r="V210" s="27"/>
      <c r="W210" s="27"/>
      <c r="X210" s="27"/>
      <c r="Y210" s="28"/>
      <c r="Z210" s="27"/>
      <c r="AA210" s="14">
        <f>Tabla2[[#This Row],[FECHA]]-Tabla2[[#This Row],[FECHA AGENDO CITA]]</f>
        <v>44936</v>
      </c>
    </row>
    <row r="211" spans="1:27" s="15" customFormat="1" ht="28.9" hidden="1" customHeight="1">
      <c r="A211" s="6">
        <v>44936</v>
      </c>
      <c r="B211" s="9">
        <v>0.55208333333333337</v>
      </c>
      <c r="C211" s="9"/>
      <c r="D211" s="41">
        <v>3260</v>
      </c>
      <c r="E211" s="8">
        <v>110744</v>
      </c>
      <c r="F211" s="8" t="s">
        <v>100</v>
      </c>
      <c r="G211" s="97" t="s">
        <v>1070</v>
      </c>
      <c r="H211" s="136" t="s">
        <v>37</v>
      </c>
      <c r="I211" s="8" t="s">
        <v>1657</v>
      </c>
      <c r="J211" s="7" t="s">
        <v>1658</v>
      </c>
      <c r="K211" s="7" t="s">
        <v>461</v>
      </c>
      <c r="L211" s="8" t="s">
        <v>193</v>
      </c>
      <c r="M211" s="11" t="s">
        <v>84</v>
      </c>
      <c r="N211" s="11" t="s">
        <v>1656</v>
      </c>
      <c r="O211" s="11" t="s">
        <v>1194</v>
      </c>
      <c r="P211" s="204" t="s">
        <v>925</v>
      </c>
      <c r="Q211" s="8">
        <v>2021</v>
      </c>
      <c r="R211" s="3"/>
      <c r="S211" s="3" t="str">
        <f>TEXT(Tabla2[[#This Row],[FECHA]],"MMMM")</f>
        <v>enero</v>
      </c>
      <c r="T211" s="3" t="e">
        <f>VLOOKUP(Tabla2[[#This Row],[FOLIO]],Noshow11[[FOLIO]:[STATUS]],5,0)</f>
        <v>#N/A</v>
      </c>
      <c r="U211" s="2"/>
      <c r="V211" s="27"/>
      <c r="W211" s="27"/>
      <c r="X211" s="27"/>
      <c r="Y211" s="28"/>
      <c r="Z211" s="27"/>
      <c r="AA211" s="14">
        <f>Tabla2[[#This Row],[FECHA]]-Tabla2[[#This Row],[FECHA AGENDO CITA]]</f>
        <v>44936</v>
      </c>
    </row>
    <row r="212" spans="1:27" s="15" customFormat="1" ht="28.9" hidden="1" customHeight="1">
      <c r="A212" s="6">
        <v>44936</v>
      </c>
      <c r="B212" s="9">
        <v>0.5625</v>
      </c>
      <c r="C212" s="9"/>
      <c r="D212" s="41">
        <v>1899</v>
      </c>
      <c r="E212" s="8">
        <v>110747</v>
      </c>
      <c r="F212" s="8" t="s">
        <v>100</v>
      </c>
      <c r="G212" s="97" t="s">
        <v>945</v>
      </c>
      <c r="H212" s="136" t="s">
        <v>37</v>
      </c>
      <c r="I212" s="8" t="s">
        <v>1659</v>
      </c>
      <c r="J212" s="7" t="s">
        <v>1660</v>
      </c>
      <c r="K212" s="7" t="s">
        <v>461</v>
      </c>
      <c r="L212" s="8" t="s">
        <v>289</v>
      </c>
      <c r="M212" s="11" t="s">
        <v>84</v>
      </c>
      <c r="N212" s="11" t="s">
        <v>1656</v>
      </c>
      <c r="O212" s="11" t="s">
        <v>1194</v>
      </c>
      <c r="P212" s="204" t="s">
        <v>925</v>
      </c>
      <c r="Q212" s="8">
        <v>2019</v>
      </c>
      <c r="R212" s="3"/>
      <c r="S212" s="3" t="str">
        <f>TEXT(Tabla2[[#This Row],[FECHA]],"MMMM")</f>
        <v>enero</v>
      </c>
      <c r="T212" s="3" t="e">
        <f>VLOOKUP(Tabla2[[#This Row],[FOLIO]],Noshow11[[FOLIO]:[STATUS]],5,0)</f>
        <v>#N/A</v>
      </c>
      <c r="U212" s="2"/>
      <c r="V212" s="27"/>
      <c r="W212" s="27"/>
      <c r="X212" s="27"/>
      <c r="Y212" s="28"/>
      <c r="Z212" s="27"/>
      <c r="AA212" s="14">
        <f>Tabla2[[#This Row],[FECHA]]-Tabla2[[#This Row],[FECHA AGENDO CITA]]</f>
        <v>44936</v>
      </c>
    </row>
    <row r="213" spans="1:27" s="15" customFormat="1" ht="28.9" hidden="1" customHeight="1">
      <c r="A213" s="6">
        <v>44936</v>
      </c>
      <c r="B213" s="9">
        <v>0.5625</v>
      </c>
      <c r="C213" s="9"/>
      <c r="D213" s="41">
        <v>754</v>
      </c>
      <c r="E213" s="8">
        <v>110822</v>
      </c>
      <c r="F213" s="8" t="s">
        <v>920</v>
      </c>
      <c r="G213" s="97" t="s">
        <v>1661</v>
      </c>
      <c r="H213" s="108"/>
      <c r="I213" s="8" t="s">
        <v>1662</v>
      </c>
      <c r="J213" s="7" t="s">
        <v>1663</v>
      </c>
      <c r="K213" s="7" t="s">
        <v>1664</v>
      </c>
      <c r="L213" s="8" t="s">
        <v>230</v>
      </c>
      <c r="M213" s="11" t="s">
        <v>93</v>
      </c>
      <c r="N213" s="11">
        <v>0.61458333333333337</v>
      </c>
      <c r="O213" s="11">
        <v>0.70833333333333337</v>
      </c>
      <c r="P213" s="204" t="s">
        <v>949</v>
      </c>
      <c r="Q213" s="8">
        <v>2017</v>
      </c>
      <c r="R213" s="3"/>
      <c r="S213" s="3" t="str">
        <f>TEXT(Tabla2[[#This Row],[FECHA]],"MMMM")</f>
        <v>enero</v>
      </c>
      <c r="T213" s="3" t="e">
        <f>VLOOKUP(Tabla2[[#This Row],[FOLIO]],Noshow11[[FOLIO]:[STATUS]],5,0)</f>
        <v>#N/A</v>
      </c>
      <c r="U213" s="2"/>
      <c r="V213" s="27"/>
      <c r="W213" s="27"/>
      <c r="X213" s="27"/>
      <c r="Y213" s="28"/>
      <c r="Z213" s="27"/>
      <c r="AA213" s="14">
        <f>Tabla2[[#This Row],[FECHA]]-Tabla2[[#This Row],[FECHA AGENDO CITA]]</f>
        <v>44936</v>
      </c>
    </row>
    <row r="214" spans="1:27" s="15" customFormat="1" ht="28.9" hidden="1" customHeight="1">
      <c r="A214" s="6">
        <v>44936</v>
      </c>
      <c r="B214" s="9">
        <v>0.57291666666666663</v>
      </c>
      <c r="C214" s="9"/>
      <c r="D214" s="41">
        <v>3260</v>
      </c>
      <c r="E214" s="8">
        <v>110748</v>
      </c>
      <c r="F214" s="8" t="s">
        <v>100</v>
      </c>
      <c r="G214" s="97" t="s">
        <v>1150</v>
      </c>
      <c r="H214" s="136" t="s">
        <v>37</v>
      </c>
      <c r="I214" s="8" t="s">
        <v>1665</v>
      </c>
      <c r="J214" s="7" t="s">
        <v>1666</v>
      </c>
      <c r="K214" s="7" t="s">
        <v>461</v>
      </c>
      <c r="L214" s="8" t="s">
        <v>160</v>
      </c>
      <c r="M214" s="11" t="s">
        <v>84</v>
      </c>
      <c r="N214" s="11" t="s">
        <v>1656</v>
      </c>
      <c r="O214" s="11" t="s">
        <v>1194</v>
      </c>
      <c r="P214" s="204" t="s">
        <v>925</v>
      </c>
      <c r="Q214" s="8">
        <v>2020</v>
      </c>
      <c r="R214" s="3"/>
      <c r="S214" s="3" t="str">
        <f>TEXT(Tabla2[[#This Row],[FECHA]],"MMMM")</f>
        <v>enero</v>
      </c>
      <c r="T214" s="3" t="e">
        <f>VLOOKUP(Tabla2[[#This Row],[FOLIO]],Noshow11[[FOLIO]:[STATUS]],5,0)</f>
        <v>#N/A</v>
      </c>
      <c r="U214" s="2"/>
      <c r="V214" s="27"/>
      <c r="W214" s="27"/>
      <c r="X214" s="27"/>
      <c r="Y214" s="28"/>
      <c r="Z214" s="27"/>
      <c r="AA214" s="14">
        <f>Tabla2[[#This Row],[FECHA]]-Tabla2[[#This Row],[FECHA AGENDO CITA]]</f>
        <v>44936</v>
      </c>
    </row>
    <row r="215" spans="1:27" s="15" customFormat="1" ht="28.9" hidden="1" customHeight="1">
      <c r="A215" s="6">
        <v>44936</v>
      </c>
      <c r="B215" s="9">
        <v>0.58333333333333337</v>
      </c>
      <c r="C215" s="9"/>
      <c r="D215" s="41">
        <v>1899</v>
      </c>
      <c r="E215" s="8">
        <v>110749</v>
      </c>
      <c r="F215" s="8" t="s">
        <v>100</v>
      </c>
      <c r="G215" s="97" t="s">
        <v>1015</v>
      </c>
      <c r="H215" s="136" t="s">
        <v>37</v>
      </c>
      <c r="I215" s="8" t="s">
        <v>1667</v>
      </c>
      <c r="J215" s="7" t="s">
        <v>1668</v>
      </c>
      <c r="K215" s="7" t="s">
        <v>461</v>
      </c>
      <c r="L215" s="8" t="s">
        <v>193</v>
      </c>
      <c r="M215" s="11" t="s">
        <v>84</v>
      </c>
      <c r="N215" s="11" t="s">
        <v>1656</v>
      </c>
      <c r="O215" s="11" t="s">
        <v>1194</v>
      </c>
      <c r="P215" s="204" t="s">
        <v>925</v>
      </c>
      <c r="Q215" s="8">
        <v>2022</v>
      </c>
      <c r="R215" s="3"/>
      <c r="S215" s="3" t="str">
        <f>TEXT(Tabla2[[#This Row],[FECHA]],"MMMM")</f>
        <v>enero</v>
      </c>
      <c r="T215" s="3" t="e">
        <f>VLOOKUP(Tabla2[[#This Row],[FOLIO]],Noshow11[[FOLIO]:[STATUS]],5,0)</f>
        <v>#N/A</v>
      </c>
      <c r="U215" s="2"/>
      <c r="V215" s="27"/>
      <c r="W215" s="27"/>
      <c r="X215" s="27"/>
      <c r="Y215" s="28"/>
      <c r="Z215" s="27"/>
      <c r="AA215" s="14">
        <f>Tabla2[[#This Row],[FECHA]]-Tabla2[[#This Row],[FECHA AGENDO CITA]]</f>
        <v>44936</v>
      </c>
    </row>
    <row r="216" spans="1:27" s="15" customFormat="1" ht="28.9" hidden="1" customHeight="1">
      <c r="A216" s="6">
        <v>44936</v>
      </c>
      <c r="B216" s="9">
        <v>0.59375</v>
      </c>
      <c r="C216" s="9"/>
      <c r="D216" s="41">
        <v>1899</v>
      </c>
      <c r="E216" s="8">
        <v>110750</v>
      </c>
      <c r="F216" s="8" t="s">
        <v>100</v>
      </c>
      <c r="G216" s="97" t="s">
        <v>956</v>
      </c>
      <c r="H216" s="136" t="s">
        <v>37</v>
      </c>
      <c r="I216" s="8" t="s">
        <v>1669</v>
      </c>
      <c r="J216" s="7" t="s">
        <v>1670</v>
      </c>
      <c r="K216" s="7" t="s">
        <v>461</v>
      </c>
      <c r="L216" s="8" t="s">
        <v>160</v>
      </c>
      <c r="M216" s="11" t="s">
        <v>84</v>
      </c>
      <c r="N216" s="11" t="s">
        <v>1656</v>
      </c>
      <c r="O216" s="11" t="s">
        <v>1194</v>
      </c>
      <c r="P216" s="204" t="s">
        <v>925</v>
      </c>
      <c r="Q216" s="8">
        <v>2020</v>
      </c>
      <c r="R216" s="3"/>
      <c r="S216" s="3" t="str">
        <f>TEXT(Tabla2[[#This Row],[FECHA]],"MMMM")</f>
        <v>enero</v>
      </c>
      <c r="T216" s="3" t="e">
        <f>VLOOKUP(Tabla2[[#This Row],[FOLIO]],Noshow11[[FOLIO]:[STATUS]],5,0)</f>
        <v>#N/A</v>
      </c>
      <c r="U216" s="2"/>
      <c r="V216" s="27"/>
      <c r="W216" s="27"/>
      <c r="X216" s="27"/>
      <c r="Y216" s="28"/>
      <c r="Z216" s="27"/>
      <c r="AA216" s="14">
        <f>Tabla2[[#This Row],[FECHA]]-Tabla2[[#This Row],[FECHA AGENDO CITA]]</f>
        <v>44936</v>
      </c>
    </row>
    <row r="217" spans="1:27" s="15" customFormat="1" ht="28.9" hidden="1" customHeight="1">
      <c r="A217" s="6">
        <v>44936</v>
      </c>
      <c r="B217" s="9">
        <v>0.60416666666666663</v>
      </c>
      <c r="C217" s="9"/>
      <c r="D217" s="41">
        <v>6599</v>
      </c>
      <c r="E217" s="8">
        <v>110752</v>
      </c>
      <c r="F217" s="8" t="s">
        <v>100</v>
      </c>
      <c r="G217" s="97" t="s">
        <v>989</v>
      </c>
      <c r="H217" s="136" t="s">
        <v>37</v>
      </c>
      <c r="I217" s="8" t="s">
        <v>1671</v>
      </c>
      <c r="J217" s="7" t="s">
        <v>1672</v>
      </c>
      <c r="K217" s="7" t="s">
        <v>461</v>
      </c>
      <c r="L217" s="8" t="s">
        <v>289</v>
      </c>
      <c r="M217" s="11" t="s">
        <v>84</v>
      </c>
      <c r="N217" s="11" t="s">
        <v>1656</v>
      </c>
      <c r="O217" s="11" t="s">
        <v>1194</v>
      </c>
      <c r="P217" s="204" t="s">
        <v>925</v>
      </c>
      <c r="Q217" s="8">
        <v>2020</v>
      </c>
      <c r="R217" s="3"/>
      <c r="S217" s="3" t="str">
        <f>TEXT(Tabla2[[#This Row],[FECHA]],"MMMM")</f>
        <v>enero</v>
      </c>
      <c r="T217" s="3" t="e">
        <f>VLOOKUP(Tabla2[[#This Row],[FOLIO]],Noshow11[[FOLIO]:[STATUS]],5,0)</f>
        <v>#N/A</v>
      </c>
      <c r="U217" s="2"/>
      <c r="V217" s="27"/>
      <c r="W217" s="27"/>
      <c r="X217" s="27"/>
      <c r="Y217" s="28"/>
      <c r="Z217" s="27"/>
      <c r="AA217" s="14">
        <f>Tabla2[[#This Row],[FECHA]]-Tabla2[[#This Row],[FECHA AGENDO CITA]]</f>
        <v>44936</v>
      </c>
    </row>
    <row r="218" spans="1:27" s="15" customFormat="1" ht="28.9" hidden="1" customHeight="1">
      <c r="A218" s="6">
        <v>44936</v>
      </c>
      <c r="B218" s="9">
        <v>0.61458333333333337</v>
      </c>
      <c r="C218" s="9"/>
      <c r="D218" s="41">
        <v>754</v>
      </c>
      <c r="E218" s="8">
        <v>110784</v>
      </c>
      <c r="F218" s="8" t="s">
        <v>920</v>
      </c>
      <c r="G218" s="97" t="s">
        <v>1135</v>
      </c>
      <c r="H218" s="46"/>
      <c r="I218" s="8" t="s">
        <v>1673</v>
      </c>
      <c r="J218" s="7" t="s">
        <v>1674</v>
      </c>
      <c r="K218" s="7" t="s">
        <v>1675</v>
      </c>
      <c r="L218" s="8" t="s">
        <v>250</v>
      </c>
      <c r="M218" s="11" t="s">
        <v>84</v>
      </c>
      <c r="N218" s="11">
        <v>0.63541666666666663</v>
      </c>
      <c r="O218" s="11" t="s">
        <v>929</v>
      </c>
      <c r="P218" s="204" t="s">
        <v>930</v>
      </c>
      <c r="Q218" s="8">
        <v>2021</v>
      </c>
      <c r="R218" s="3"/>
      <c r="S218" s="3" t="str">
        <f>TEXT(Tabla2[[#This Row],[FECHA]],"MMMM")</f>
        <v>enero</v>
      </c>
      <c r="T218" s="3" t="e">
        <f>VLOOKUP(Tabla2[[#This Row],[FOLIO]],Noshow11[[FOLIO]:[STATUS]],5,0)</f>
        <v>#N/A</v>
      </c>
      <c r="U218" s="2"/>
      <c r="V218" s="27"/>
      <c r="W218" s="27"/>
      <c r="X218" s="27"/>
      <c r="Y218" s="28"/>
      <c r="Z218" s="27"/>
      <c r="AA218" s="14">
        <f>Tabla2[[#This Row],[FECHA]]-Tabla2[[#This Row],[FECHA AGENDO CITA]]</f>
        <v>44936</v>
      </c>
    </row>
    <row r="219" spans="1:27" s="15" customFormat="1" ht="28.9" hidden="1" customHeight="1">
      <c r="A219" s="6">
        <v>44936</v>
      </c>
      <c r="B219" s="9">
        <v>0.625</v>
      </c>
      <c r="C219" s="9"/>
      <c r="D219" s="41">
        <v>2653</v>
      </c>
      <c r="E219" s="8">
        <v>110800</v>
      </c>
      <c r="F219" s="8" t="s">
        <v>100</v>
      </c>
      <c r="G219" s="98" t="s">
        <v>1676</v>
      </c>
      <c r="H219" s="45" t="s">
        <v>5</v>
      </c>
      <c r="I219" s="8" t="s">
        <v>1677</v>
      </c>
      <c r="J219" s="7" t="s">
        <v>1678</v>
      </c>
      <c r="K219" s="7" t="s">
        <v>1679</v>
      </c>
      <c r="L219" s="8" t="s">
        <v>193</v>
      </c>
      <c r="M219" s="11" t="s">
        <v>98</v>
      </c>
      <c r="N219" s="11">
        <v>0.64583333333333337</v>
      </c>
      <c r="O219" s="11" t="s">
        <v>929</v>
      </c>
      <c r="P219" s="204" t="s">
        <v>1680</v>
      </c>
      <c r="Q219" s="8">
        <v>2012</v>
      </c>
      <c r="R219" s="3"/>
      <c r="S219" s="3" t="str">
        <f>TEXT(Tabla2[[#This Row],[FECHA]],"MMMM")</f>
        <v>enero</v>
      </c>
      <c r="T219" s="3" t="e">
        <f>VLOOKUP(Tabla2[[#This Row],[FOLIO]],Noshow11[[FOLIO]:[STATUS]],5,0)</f>
        <v>#N/A</v>
      </c>
      <c r="U219" s="2"/>
      <c r="V219" s="27"/>
      <c r="W219" s="27"/>
      <c r="X219" s="27"/>
      <c r="Y219" s="28"/>
      <c r="Z219" s="27"/>
      <c r="AA219" s="14">
        <f>Tabla2[[#This Row],[FECHA]]-Tabla2[[#This Row],[FECHA AGENDO CITA]]</f>
        <v>44936</v>
      </c>
    </row>
    <row r="220" spans="1:27" s="15" customFormat="1" ht="28.9" hidden="1" customHeight="1">
      <c r="A220" s="6">
        <v>44937</v>
      </c>
      <c r="B220" s="9">
        <v>0.33333333333333331</v>
      </c>
      <c r="C220" s="9"/>
      <c r="D220" s="41">
        <v>5330</v>
      </c>
      <c r="E220" s="8">
        <v>110692</v>
      </c>
      <c r="F220" s="8" t="s">
        <v>944</v>
      </c>
      <c r="G220" s="98" t="s">
        <v>988</v>
      </c>
      <c r="H220" s="45" t="s">
        <v>5</v>
      </c>
      <c r="I220" s="8" t="s">
        <v>1681</v>
      </c>
      <c r="J220" s="7" t="s">
        <v>1682</v>
      </c>
      <c r="K220" s="7" t="s">
        <v>1683</v>
      </c>
      <c r="L220" s="8" t="s">
        <v>193</v>
      </c>
      <c r="M220" s="11" t="s">
        <v>84</v>
      </c>
      <c r="N220" s="11">
        <v>0.34375</v>
      </c>
      <c r="O220" s="11">
        <v>0.45833333333333331</v>
      </c>
      <c r="P220" s="204" t="s">
        <v>998</v>
      </c>
      <c r="Q220" s="8">
        <v>2017</v>
      </c>
      <c r="R220" s="3"/>
      <c r="S220" s="3" t="str">
        <f>TEXT(Tabla2[[#This Row],[FECHA]],"MMMM")</f>
        <v>enero</v>
      </c>
      <c r="T220" s="3" t="e">
        <f>VLOOKUP(Tabla2[[#This Row],[FOLIO]],Noshow11[[FOLIO]:[STATUS]],5,0)</f>
        <v>#N/A</v>
      </c>
      <c r="U220" s="2"/>
      <c r="V220" s="27"/>
      <c r="W220" s="27"/>
      <c r="X220" s="27"/>
      <c r="Y220" s="28"/>
      <c r="Z220" s="27"/>
      <c r="AA220" s="14">
        <f>Tabla2[[#This Row],[FECHA]]-Tabla2[[#This Row],[FECHA AGENDO CITA]]</f>
        <v>44937</v>
      </c>
    </row>
    <row r="221" spans="1:27" s="15" customFormat="1" ht="28.9" hidden="1" customHeight="1">
      <c r="A221" s="6">
        <v>44937</v>
      </c>
      <c r="B221" s="9">
        <v>0.33333333333333331</v>
      </c>
      <c r="C221" s="9"/>
      <c r="D221" s="41">
        <v>400</v>
      </c>
      <c r="E221" s="8">
        <v>110789</v>
      </c>
      <c r="F221" s="8" t="s">
        <v>944</v>
      </c>
      <c r="G221" s="97" t="s">
        <v>1684</v>
      </c>
      <c r="H221" s="46"/>
      <c r="I221" s="8" t="s">
        <v>1685</v>
      </c>
      <c r="J221" s="7" t="s">
        <v>1686</v>
      </c>
      <c r="K221" s="7" t="s">
        <v>1687</v>
      </c>
      <c r="L221" s="8" t="s">
        <v>230</v>
      </c>
      <c r="M221" s="11" t="s">
        <v>98</v>
      </c>
      <c r="N221" s="11">
        <v>0.34375</v>
      </c>
      <c r="O221" s="11">
        <v>0.58333333333333337</v>
      </c>
      <c r="P221" s="204" t="s">
        <v>1688</v>
      </c>
      <c r="Q221" s="8">
        <v>2008</v>
      </c>
      <c r="R221" s="3"/>
      <c r="S221" s="3" t="str">
        <f>TEXT(Tabla2[[#This Row],[FECHA]],"MMMM")</f>
        <v>enero</v>
      </c>
      <c r="T221" s="3" t="e">
        <f>VLOOKUP(Tabla2[[#This Row],[FOLIO]],Noshow11[[FOLIO]:[STATUS]],5,0)</f>
        <v>#N/A</v>
      </c>
      <c r="U221" s="2"/>
      <c r="V221" s="27"/>
      <c r="W221" s="27"/>
      <c r="X221" s="27"/>
      <c r="Y221" s="28"/>
      <c r="Z221" s="27"/>
      <c r="AA221" s="14">
        <f>Tabla2[[#This Row],[FECHA]]-Tabla2[[#This Row],[FECHA AGENDO CITA]]</f>
        <v>44937</v>
      </c>
    </row>
    <row r="222" spans="1:27" s="15" customFormat="1" ht="28.9" hidden="1" customHeight="1">
      <c r="A222" s="6">
        <v>44937</v>
      </c>
      <c r="B222" s="9">
        <v>0.33333333333333331</v>
      </c>
      <c r="C222" s="9"/>
      <c r="D222" s="41">
        <v>1899</v>
      </c>
      <c r="E222" s="8">
        <v>110810</v>
      </c>
      <c r="F222" s="8" t="s">
        <v>920</v>
      </c>
      <c r="G222" s="97" t="s">
        <v>1015</v>
      </c>
      <c r="H222" s="46"/>
      <c r="I222" s="8" t="s">
        <v>1689</v>
      </c>
      <c r="J222" s="7" t="s">
        <v>1690</v>
      </c>
      <c r="K222" s="7" t="s">
        <v>1691</v>
      </c>
      <c r="L222" s="8" t="s">
        <v>277</v>
      </c>
      <c r="M222" s="11" t="s">
        <v>93</v>
      </c>
      <c r="N222" s="11">
        <v>0.34375</v>
      </c>
      <c r="O222" s="11">
        <v>0.45833333333333331</v>
      </c>
      <c r="P222" s="204" t="s">
        <v>1181</v>
      </c>
      <c r="Q222" s="8">
        <v>2022</v>
      </c>
      <c r="R222" s="3"/>
      <c r="S222" s="3" t="str">
        <f>TEXT(Tabla2[[#This Row],[FECHA]],"MMMM")</f>
        <v>enero</v>
      </c>
      <c r="T222" s="3" t="e">
        <f>VLOOKUP(Tabla2[[#This Row],[FOLIO]],Noshow11[[FOLIO]:[STATUS]],5,0)</f>
        <v>#N/A</v>
      </c>
      <c r="U222" s="2"/>
      <c r="V222" s="27"/>
      <c r="W222" s="27"/>
      <c r="X222" s="27"/>
      <c r="Y222" s="28"/>
      <c r="Z222" s="27"/>
      <c r="AA222" s="14">
        <f>Tabla2[[#This Row],[FECHA]]-Tabla2[[#This Row],[FECHA AGENDO CITA]]</f>
        <v>44937</v>
      </c>
    </row>
    <row r="223" spans="1:27" s="15" customFormat="1" ht="28.9" hidden="1" customHeight="1">
      <c r="A223" s="6">
        <v>44937</v>
      </c>
      <c r="B223" s="9">
        <v>0.34375</v>
      </c>
      <c r="C223" s="9"/>
      <c r="D223" s="41">
        <v>6599</v>
      </c>
      <c r="E223" s="8">
        <v>110853</v>
      </c>
      <c r="F223" s="8" t="s">
        <v>920</v>
      </c>
      <c r="G223" s="97" t="s">
        <v>989</v>
      </c>
      <c r="H223" s="46"/>
      <c r="I223" s="8" t="s">
        <v>1692</v>
      </c>
      <c r="J223" s="7" t="s">
        <v>1693</v>
      </c>
      <c r="K223" s="7" t="s">
        <v>1694</v>
      </c>
      <c r="L223" s="8" t="s">
        <v>83</v>
      </c>
      <c r="M223" s="11" t="s">
        <v>93</v>
      </c>
      <c r="N223" s="11">
        <v>0.35416666666666669</v>
      </c>
      <c r="O223" s="11">
        <v>0.5</v>
      </c>
      <c r="P223" s="204" t="s">
        <v>943</v>
      </c>
      <c r="Q223" s="8">
        <v>2016</v>
      </c>
      <c r="R223" s="3"/>
      <c r="S223" s="3" t="str">
        <f>TEXT(Tabla2[[#This Row],[FECHA]],"MMMM")</f>
        <v>enero</v>
      </c>
      <c r="T223" s="3" t="e">
        <f>VLOOKUP(Tabla2[[#This Row],[FOLIO]],Noshow11[[FOLIO]:[STATUS]],5,0)</f>
        <v>#N/A</v>
      </c>
      <c r="U223" s="2" t="s">
        <v>28</v>
      </c>
      <c r="V223" s="27">
        <v>44944</v>
      </c>
      <c r="W223" s="27" t="s">
        <v>931</v>
      </c>
      <c r="X223" s="27" t="s">
        <v>932</v>
      </c>
      <c r="Y223" s="28" t="s">
        <v>1695</v>
      </c>
      <c r="Z223" s="27">
        <v>44936</v>
      </c>
      <c r="AA223" s="14">
        <f>Tabla2[[#This Row],[FECHA]]-Tabla2[[#This Row],[FECHA AGENDO CITA]]</f>
        <v>1</v>
      </c>
    </row>
    <row r="224" spans="1:27" s="15" customFormat="1" ht="28.9" hidden="1" customHeight="1">
      <c r="A224" s="6">
        <v>44937</v>
      </c>
      <c r="B224" s="9">
        <v>0.35416666666666669</v>
      </c>
      <c r="C224" s="9"/>
      <c r="D224" s="41">
        <v>6599</v>
      </c>
      <c r="E224" s="8">
        <v>110550</v>
      </c>
      <c r="F224" s="8" t="s">
        <v>944</v>
      </c>
      <c r="G224" s="98" t="s">
        <v>989</v>
      </c>
      <c r="H224" s="45" t="s">
        <v>5</v>
      </c>
      <c r="I224" s="8" t="s">
        <v>1696</v>
      </c>
      <c r="J224" s="7" t="s">
        <v>1697</v>
      </c>
      <c r="K224" s="7" t="s">
        <v>1698</v>
      </c>
      <c r="L224" s="8" t="s">
        <v>230</v>
      </c>
      <c r="M224" s="11" t="s">
        <v>93</v>
      </c>
      <c r="N224" s="11">
        <v>0.375</v>
      </c>
      <c r="O224" s="11">
        <v>0.47916666666666669</v>
      </c>
      <c r="P224" s="204" t="s">
        <v>998</v>
      </c>
      <c r="Q224" s="8">
        <v>2015</v>
      </c>
      <c r="R224" s="3"/>
      <c r="S224" s="3" t="str">
        <f>TEXT(Tabla2[[#This Row],[FECHA]],"MMMM")</f>
        <v>enero</v>
      </c>
      <c r="T224" s="3" t="e">
        <f>VLOOKUP(Tabla2[[#This Row],[FOLIO]],Noshow11[[FOLIO]:[STATUS]],5,0)</f>
        <v>#N/A</v>
      </c>
      <c r="U224" s="2"/>
      <c r="V224" s="27"/>
      <c r="W224" s="27"/>
      <c r="X224" s="27"/>
      <c r="Y224" s="28"/>
      <c r="Z224" s="27"/>
      <c r="AA224" s="14">
        <f>Tabla2[[#This Row],[FECHA]]-Tabla2[[#This Row],[FECHA AGENDO CITA]]</f>
        <v>44937</v>
      </c>
    </row>
    <row r="225" spans="1:27" s="15" customFormat="1" ht="28.9" hidden="1" customHeight="1">
      <c r="A225" s="6">
        <v>44937</v>
      </c>
      <c r="B225" s="9">
        <v>0.35416666666666669</v>
      </c>
      <c r="C225" s="9"/>
      <c r="D225" s="41">
        <v>3260</v>
      </c>
      <c r="E225" s="8">
        <v>110684</v>
      </c>
      <c r="F225" s="8" t="s">
        <v>920</v>
      </c>
      <c r="G225" s="97" t="s">
        <v>1070</v>
      </c>
      <c r="H225" s="46"/>
      <c r="I225" s="8" t="s">
        <v>1699</v>
      </c>
      <c r="J225" s="7" t="s">
        <v>1700</v>
      </c>
      <c r="K225" s="7" t="s">
        <v>1701</v>
      </c>
      <c r="L225" s="8" t="s">
        <v>193</v>
      </c>
      <c r="M225" s="11" t="s">
        <v>98</v>
      </c>
      <c r="N225" s="11">
        <v>0.36458333333333331</v>
      </c>
      <c r="O225" s="11">
        <v>0.45833333333333331</v>
      </c>
      <c r="P225" s="204" t="s">
        <v>949</v>
      </c>
      <c r="Q225" s="8">
        <v>2022</v>
      </c>
      <c r="R225" s="3"/>
      <c r="S225" s="3" t="str">
        <f>TEXT(Tabla2[[#This Row],[FECHA]],"MMMM")</f>
        <v>enero</v>
      </c>
      <c r="T225" s="3" t="e">
        <f>VLOOKUP(Tabla2[[#This Row],[FOLIO]],Noshow11[[FOLIO]:[STATUS]],5,0)</f>
        <v>#N/A</v>
      </c>
      <c r="U225" s="2"/>
      <c r="V225" s="27"/>
      <c r="W225" s="27"/>
      <c r="X225" s="27"/>
      <c r="Y225" s="28"/>
      <c r="Z225" s="27"/>
      <c r="AA225" s="14">
        <f>Tabla2[[#This Row],[FECHA]]-Tabla2[[#This Row],[FECHA AGENDO CITA]]</f>
        <v>44937</v>
      </c>
    </row>
    <row r="226" spans="1:27" s="15" customFormat="1" ht="28.9" hidden="1" customHeight="1">
      <c r="A226" s="6">
        <v>44937</v>
      </c>
      <c r="B226" s="9">
        <v>0.35416666666666669</v>
      </c>
      <c r="C226" s="9"/>
      <c r="D226" s="41">
        <v>5330</v>
      </c>
      <c r="E226" s="8">
        <v>110881</v>
      </c>
      <c r="F226" s="8" t="s">
        <v>944</v>
      </c>
      <c r="G226" s="97" t="s">
        <v>988</v>
      </c>
      <c r="H226" s="46"/>
      <c r="I226" s="8" t="s">
        <v>1702</v>
      </c>
      <c r="J226" s="7" t="s">
        <v>1703</v>
      </c>
      <c r="K226" s="7" t="s">
        <v>1704</v>
      </c>
      <c r="L226" s="8" t="s">
        <v>193</v>
      </c>
      <c r="M226" s="11" t="s">
        <v>84</v>
      </c>
      <c r="N226" s="11">
        <v>0.375</v>
      </c>
      <c r="O226" s="11">
        <v>0.5</v>
      </c>
      <c r="P226" s="204" t="s">
        <v>1181</v>
      </c>
      <c r="Q226" s="8">
        <v>2022</v>
      </c>
      <c r="R226" s="3"/>
      <c r="S226" s="3" t="str">
        <f>TEXT(Tabla2[[#This Row],[FECHA]],"MMMM")</f>
        <v>enero</v>
      </c>
      <c r="T226" s="3" t="e">
        <f>VLOOKUP(Tabla2[[#This Row],[FOLIO]],Noshow11[[FOLIO]:[STATUS]],5,0)</f>
        <v>#N/A</v>
      </c>
      <c r="U226" s="2"/>
      <c r="V226" s="27"/>
      <c r="W226" s="27"/>
      <c r="X226" s="27"/>
      <c r="Y226" s="28"/>
      <c r="Z226" s="27"/>
      <c r="AA226" s="14">
        <f>Tabla2[[#This Row],[FECHA]]-Tabla2[[#This Row],[FECHA AGENDO CITA]]</f>
        <v>44937</v>
      </c>
    </row>
    <row r="227" spans="1:27" s="15" customFormat="1" ht="28.9" hidden="1" customHeight="1">
      <c r="A227" s="6">
        <v>44937</v>
      </c>
      <c r="B227" s="9">
        <v>0.36458333333333331</v>
      </c>
      <c r="C227" s="9"/>
      <c r="D227" s="41">
        <v>1899</v>
      </c>
      <c r="E227" s="8">
        <v>110868</v>
      </c>
      <c r="F227" s="8" t="s">
        <v>100</v>
      </c>
      <c r="G227" s="97" t="s">
        <v>956</v>
      </c>
      <c r="H227" s="46"/>
      <c r="I227" s="8" t="s">
        <v>1705</v>
      </c>
      <c r="J227" s="7" t="s">
        <v>1706</v>
      </c>
      <c r="K227" s="7" t="s">
        <v>1707</v>
      </c>
      <c r="L227" s="8" t="s">
        <v>193</v>
      </c>
      <c r="M227" s="11" t="s">
        <v>98</v>
      </c>
      <c r="N227" s="11">
        <v>0.375</v>
      </c>
      <c r="O227" s="11">
        <v>0.48958333333333331</v>
      </c>
      <c r="P227" s="204" t="s">
        <v>1366</v>
      </c>
      <c r="Q227" s="8">
        <v>2019</v>
      </c>
      <c r="R227" s="3"/>
      <c r="S227" s="3" t="str">
        <f>TEXT(Tabla2[[#This Row],[FECHA]],"MMMM")</f>
        <v>enero</v>
      </c>
      <c r="T227" s="3" t="e">
        <f>VLOOKUP(Tabla2[[#This Row],[FOLIO]],Noshow11[[FOLIO]:[STATUS]],5,0)</f>
        <v>#N/A</v>
      </c>
      <c r="U227" s="2"/>
      <c r="V227" s="27"/>
      <c r="W227" s="27"/>
      <c r="X227" s="27"/>
      <c r="Y227" s="28"/>
      <c r="Z227" s="27"/>
      <c r="AA227" s="14">
        <f>Tabla2[[#This Row],[FECHA]]-Tabla2[[#This Row],[FECHA AGENDO CITA]]</f>
        <v>44937</v>
      </c>
    </row>
    <row r="228" spans="1:27" s="15" customFormat="1" ht="28.9" hidden="1" customHeight="1">
      <c r="A228" s="6">
        <v>44937</v>
      </c>
      <c r="B228" s="9">
        <v>0.375</v>
      </c>
      <c r="C228" s="9"/>
      <c r="D228" s="41">
        <v>5330</v>
      </c>
      <c r="E228" s="8">
        <v>110740</v>
      </c>
      <c r="F228" s="8" t="s">
        <v>1111</v>
      </c>
      <c r="G228" s="97" t="s">
        <v>988</v>
      </c>
      <c r="H228" s="46"/>
      <c r="I228" s="8" t="s">
        <v>1708</v>
      </c>
      <c r="J228" s="7" t="s">
        <v>1709</v>
      </c>
      <c r="K228" s="7" t="s">
        <v>1710</v>
      </c>
      <c r="L228" s="8" t="s">
        <v>289</v>
      </c>
      <c r="M228" s="11" t="s">
        <v>84</v>
      </c>
      <c r="N228" s="11">
        <v>0.39583333333333331</v>
      </c>
      <c r="O228" s="11">
        <v>0.45833333333333331</v>
      </c>
      <c r="P228" s="204" t="s">
        <v>949</v>
      </c>
      <c r="Q228" s="8">
        <v>2021</v>
      </c>
      <c r="R228" s="3"/>
      <c r="S228" s="3" t="str">
        <f>TEXT(Tabla2[[#This Row],[FECHA]],"MMMM")</f>
        <v>enero</v>
      </c>
      <c r="T228" s="3" t="e">
        <f>VLOOKUP(Tabla2[[#This Row],[FOLIO]],Noshow11[[FOLIO]:[STATUS]],5,0)</f>
        <v>#N/A</v>
      </c>
      <c r="U228" s="2" t="s">
        <v>32</v>
      </c>
      <c r="V228" s="27">
        <v>44936</v>
      </c>
      <c r="W228" s="27" t="s">
        <v>8</v>
      </c>
      <c r="X228" s="27" t="s">
        <v>19</v>
      </c>
      <c r="Y228" s="28" t="s">
        <v>1711</v>
      </c>
      <c r="Z228" s="27">
        <v>44936</v>
      </c>
      <c r="AA228" s="14">
        <f>Tabla2[[#This Row],[FECHA]]-Tabla2[[#This Row],[FECHA AGENDO CITA]]</f>
        <v>1</v>
      </c>
    </row>
    <row r="229" spans="1:27" s="15" customFormat="1" ht="28.9" hidden="1" customHeight="1">
      <c r="A229" s="6">
        <v>44937</v>
      </c>
      <c r="B229" s="9">
        <v>0.375</v>
      </c>
      <c r="C229" s="9"/>
      <c r="D229" s="41">
        <v>5140</v>
      </c>
      <c r="E229" s="8">
        <v>110808</v>
      </c>
      <c r="F229" s="8" t="s">
        <v>920</v>
      </c>
      <c r="G229" s="98" t="s">
        <v>1102</v>
      </c>
      <c r="H229" s="45" t="s">
        <v>5</v>
      </c>
      <c r="I229" s="8" t="s">
        <v>1712</v>
      </c>
      <c r="J229" s="7" t="s">
        <v>1713</v>
      </c>
      <c r="K229" s="7" t="s">
        <v>1714</v>
      </c>
      <c r="L229" s="8" t="s">
        <v>193</v>
      </c>
      <c r="M229" s="11" t="s">
        <v>98</v>
      </c>
      <c r="N229" s="11">
        <v>0.4375</v>
      </c>
      <c r="O229" s="11">
        <v>0.58333333333333337</v>
      </c>
      <c r="P229" s="204" t="s">
        <v>998</v>
      </c>
      <c r="Q229" s="8">
        <v>2017</v>
      </c>
      <c r="R229" s="3"/>
      <c r="S229" s="3" t="str">
        <f>TEXT(Tabla2[[#This Row],[FECHA]],"MMMM")</f>
        <v>enero</v>
      </c>
      <c r="T229" s="3" t="e">
        <f>VLOOKUP(Tabla2[[#This Row],[FOLIO]],Noshow11[[FOLIO]:[STATUS]],5,0)</f>
        <v>#N/A</v>
      </c>
      <c r="U229" s="2"/>
      <c r="V229" s="27"/>
      <c r="W229" s="27"/>
      <c r="X229" s="27"/>
      <c r="Y229" s="28"/>
      <c r="Z229" s="27"/>
      <c r="AA229" s="14">
        <f>Tabla2[[#This Row],[FECHA]]-Tabla2[[#This Row],[FECHA AGENDO CITA]]</f>
        <v>44937</v>
      </c>
    </row>
    <row r="230" spans="1:27" s="15" customFormat="1" ht="28.9" hidden="1" customHeight="1">
      <c r="A230" s="6">
        <v>44937</v>
      </c>
      <c r="B230" s="9">
        <v>0.39583333333333331</v>
      </c>
      <c r="C230" s="9"/>
      <c r="D230" s="41">
        <v>1899</v>
      </c>
      <c r="E230" s="8">
        <v>110742</v>
      </c>
      <c r="F230" s="8" t="s">
        <v>100</v>
      </c>
      <c r="G230" s="97" t="s">
        <v>1015</v>
      </c>
      <c r="H230" s="46"/>
      <c r="I230" s="8" t="s">
        <v>1715</v>
      </c>
      <c r="J230" s="7" t="s">
        <v>1716</v>
      </c>
      <c r="K230" s="7" t="s">
        <v>1717</v>
      </c>
      <c r="L230" s="8" t="s">
        <v>83</v>
      </c>
      <c r="M230" s="11" t="s">
        <v>93</v>
      </c>
      <c r="N230" s="11">
        <v>0.41666666666666669</v>
      </c>
      <c r="O230" s="11">
        <v>0.625</v>
      </c>
      <c r="P230" s="204" t="s">
        <v>943</v>
      </c>
      <c r="Q230" s="8">
        <v>2020</v>
      </c>
      <c r="R230" s="3"/>
      <c r="S230" s="3" t="str">
        <f>TEXT(Tabla2[[#This Row],[FECHA]],"MMMM")</f>
        <v>enero</v>
      </c>
      <c r="T230" s="3" t="e">
        <f>VLOOKUP(Tabla2[[#This Row],[FOLIO]],Noshow11[[FOLIO]:[STATUS]],5,0)</f>
        <v>#N/A</v>
      </c>
      <c r="U230" s="2"/>
      <c r="V230" s="27"/>
      <c r="W230" s="27"/>
      <c r="X230" s="27"/>
      <c r="Y230" s="28"/>
      <c r="Z230" s="27"/>
      <c r="AA230" s="14">
        <f>Tabla2[[#This Row],[FECHA]]-Tabla2[[#This Row],[FECHA AGENDO CITA]]</f>
        <v>44937</v>
      </c>
    </row>
    <row r="231" spans="1:27" s="15" customFormat="1" ht="28.9" hidden="1" customHeight="1">
      <c r="A231" s="6">
        <v>44937</v>
      </c>
      <c r="B231" s="9">
        <v>0.39583333333333331</v>
      </c>
      <c r="C231" s="9"/>
      <c r="D231" s="41">
        <v>5330</v>
      </c>
      <c r="E231" s="8">
        <v>110819</v>
      </c>
      <c r="F231" s="8" t="s">
        <v>100</v>
      </c>
      <c r="G231" s="97" t="s">
        <v>1124</v>
      </c>
      <c r="H231" s="46"/>
      <c r="I231" s="8" t="s">
        <v>1476</v>
      </c>
      <c r="J231" s="7" t="s">
        <v>1477</v>
      </c>
      <c r="K231" s="7" t="s">
        <v>1478</v>
      </c>
      <c r="L231" s="8" t="s">
        <v>1106</v>
      </c>
      <c r="M231" s="11" t="s">
        <v>98</v>
      </c>
      <c r="N231" s="11">
        <v>0.41666666666666669</v>
      </c>
      <c r="O231" s="11">
        <v>0.58333333333333337</v>
      </c>
      <c r="P231" s="204" t="s">
        <v>975</v>
      </c>
      <c r="Q231" s="8">
        <v>2016</v>
      </c>
      <c r="R231" s="3"/>
      <c r="S231" s="3" t="str">
        <f>TEXT(Tabla2[[#This Row],[FECHA]],"MMMM")</f>
        <v>enero</v>
      </c>
      <c r="T231" s="3" t="e">
        <f>VLOOKUP(Tabla2[[#This Row],[FOLIO]],Noshow11[[FOLIO]:[STATUS]],5,0)</f>
        <v>#N/A</v>
      </c>
      <c r="U231" s="2" t="s">
        <v>32</v>
      </c>
      <c r="V231" s="27">
        <v>44937</v>
      </c>
      <c r="W231" s="27" t="s">
        <v>18</v>
      </c>
      <c r="X231" s="27" t="s">
        <v>9</v>
      </c>
      <c r="Y231" s="28" t="s">
        <v>1718</v>
      </c>
      <c r="Z231" s="27">
        <v>44935</v>
      </c>
      <c r="AA231" s="14">
        <f>Tabla2[[#This Row],[FECHA]]-Tabla2[[#This Row],[FECHA AGENDO CITA]]</f>
        <v>2</v>
      </c>
    </row>
    <row r="232" spans="1:27" s="15" customFormat="1" ht="28.9" hidden="1" customHeight="1">
      <c r="A232" s="6">
        <v>44937</v>
      </c>
      <c r="B232" s="9">
        <v>0.39583333333333331</v>
      </c>
      <c r="C232" s="9"/>
      <c r="D232" s="41">
        <v>1899</v>
      </c>
      <c r="E232" s="8">
        <v>110841</v>
      </c>
      <c r="F232" s="8" t="s">
        <v>920</v>
      </c>
      <c r="G232" s="97" t="s">
        <v>1015</v>
      </c>
      <c r="H232" s="108" t="s">
        <v>42</v>
      </c>
      <c r="I232" s="8" t="s">
        <v>1719</v>
      </c>
      <c r="J232" s="7" t="s">
        <v>1720</v>
      </c>
      <c r="K232" s="7" t="s">
        <v>1721</v>
      </c>
      <c r="L232" s="8" t="s">
        <v>289</v>
      </c>
      <c r="M232" s="11" t="s">
        <v>84</v>
      </c>
      <c r="N232" s="11" t="s">
        <v>1194</v>
      </c>
      <c r="O232" s="11" t="s">
        <v>1195</v>
      </c>
      <c r="P232" s="204" t="s">
        <v>925</v>
      </c>
      <c r="Q232" s="8">
        <v>2020</v>
      </c>
      <c r="R232" s="3"/>
      <c r="S232" s="3" t="str">
        <f>TEXT(Tabla2[[#This Row],[FECHA]],"MMMM")</f>
        <v>enero</v>
      </c>
      <c r="T232" s="3" t="e">
        <f>VLOOKUP(Tabla2[[#This Row],[FOLIO]],Noshow11[[FOLIO]:[STATUS]],5,0)</f>
        <v>#N/A</v>
      </c>
      <c r="U232" s="2"/>
      <c r="V232" s="27"/>
      <c r="W232" s="27"/>
      <c r="X232" s="27"/>
      <c r="Y232" s="28"/>
      <c r="Z232" s="27"/>
      <c r="AA232" s="14">
        <f>Tabla2[[#This Row],[FECHA]]-Tabla2[[#This Row],[FECHA AGENDO CITA]]</f>
        <v>44937</v>
      </c>
    </row>
    <row r="233" spans="1:27" s="15" customFormat="1" ht="28.9" hidden="1" customHeight="1">
      <c r="A233" s="6">
        <v>44937</v>
      </c>
      <c r="B233" s="9">
        <v>0.41666666666666669</v>
      </c>
      <c r="C233" s="9"/>
      <c r="D233" s="41">
        <v>3260</v>
      </c>
      <c r="E233" s="8">
        <v>110743</v>
      </c>
      <c r="F233" s="8" t="s">
        <v>1111</v>
      </c>
      <c r="G233" s="97" t="s">
        <v>1150</v>
      </c>
      <c r="H233" s="46"/>
      <c r="I233" s="8" t="s">
        <v>1722</v>
      </c>
      <c r="J233" s="7" t="s">
        <v>1723</v>
      </c>
      <c r="K233" s="7" t="s">
        <v>1724</v>
      </c>
      <c r="L233" s="8" t="s">
        <v>145</v>
      </c>
      <c r="M233" s="11" t="s">
        <v>98</v>
      </c>
      <c r="N233" s="11">
        <v>0.46875</v>
      </c>
      <c r="O233" s="11">
        <v>0.58333333333333337</v>
      </c>
      <c r="P233" s="204" t="s">
        <v>949</v>
      </c>
      <c r="Q233" s="8">
        <v>2018</v>
      </c>
      <c r="R233" s="3"/>
      <c r="S233" s="3" t="str">
        <f>TEXT(Tabla2[[#This Row],[FECHA]],"MMMM")</f>
        <v>enero</v>
      </c>
      <c r="T233" s="3" t="e">
        <f>VLOOKUP(Tabla2[[#This Row],[FOLIO]],Noshow11[[FOLIO]:[STATUS]],5,0)</f>
        <v>#N/A</v>
      </c>
      <c r="U233" s="2"/>
      <c r="V233" s="27"/>
      <c r="W233" s="27"/>
      <c r="X233" s="27"/>
      <c r="Y233" s="28"/>
      <c r="Z233" s="27"/>
      <c r="AA233" s="14">
        <f>Tabla2[[#This Row],[FECHA]]-Tabla2[[#This Row],[FECHA AGENDO CITA]]</f>
        <v>44937</v>
      </c>
    </row>
    <row r="234" spans="1:27" s="12" customFormat="1" ht="28.9" hidden="1" customHeight="1">
      <c r="A234" s="6">
        <v>44937</v>
      </c>
      <c r="B234" s="9">
        <v>0.41666666666666669</v>
      </c>
      <c r="C234" s="9"/>
      <c r="D234" s="41">
        <v>6499</v>
      </c>
      <c r="E234" s="8">
        <v>110861</v>
      </c>
      <c r="F234" s="8" t="s">
        <v>920</v>
      </c>
      <c r="G234" s="97" t="s">
        <v>1725</v>
      </c>
      <c r="H234" s="46"/>
      <c r="I234" s="8" t="s">
        <v>1726</v>
      </c>
      <c r="J234" s="7" t="s">
        <v>1727</v>
      </c>
      <c r="K234" s="7" t="s">
        <v>1728</v>
      </c>
      <c r="L234" s="8" t="s">
        <v>92</v>
      </c>
      <c r="M234" s="11" t="s">
        <v>93</v>
      </c>
      <c r="N234" s="11">
        <v>0.4375</v>
      </c>
      <c r="O234" s="11">
        <v>0.58333333333333337</v>
      </c>
      <c r="P234" s="204" t="s">
        <v>1729</v>
      </c>
      <c r="Q234" s="8">
        <v>2019</v>
      </c>
      <c r="R234" s="3"/>
      <c r="S234" s="3" t="str">
        <f>TEXT(Tabla2[[#This Row],[FECHA]],"MMMM")</f>
        <v>enero</v>
      </c>
      <c r="T234" s="3" t="e">
        <f>VLOOKUP(Tabla2[[#This Row],[FOLIO]],Noshow11[[FOLIO]:[STATUS]],5,0)</f>
        <v>#N/A</v>
      </c>
      <c r="U234" s="2"/>
      <c r="V234" s="27"/>
      <c r="W234" s="27"/>
      <c r="X234" s="27"/>
      <c r="Y234" s="28"/>
      <c r="Z234" s="27"/>
      <c r="AA234" s="14">
        <f>Tabla2[[#This Row],[FECHA]]-Tabla2[[#This Row],[FECHA AGENDO CITA]]</f>
        <v>44937</v>
      </c>
    </row>
    <row r="235" spans="1:27" s="12" customFormat="1" ht="28.9" hidden="1" customHeight="1">
      <c r="A235" s="6">
        <v>44937</v>
      </c>
      <c r="B235" s="9">
        <v>0.41666666666666669</v>
      </c>
      <c r="C235" s="9"/>
      <c r="D235" s="41">
        <v>1899</v>
      </c>
      <c r="E235" s="8">
        <v>110882</v>
      </c>
      <c r="F235" s="8" t="s">
        <v>920</v>
      </c>
      <c r="G235" s="97" t="s">
        <v>1023</v>
      </c>
      <c r="H235" s="46"/>
      <c r="I235" s="8" t="s">
        <v>1730</v>
      </c>
      <c r="J235" s="7" t="s">
        <v>1731</v>
      </c>
      <c r="K235" s="7" t="s">
        <v>1732</v>
      </c>
      <c r="L235" s="8" t="s">
        <v>230</v>
      </c>
      <c r="M235" s="11" t="s">
        <v>84</v>
      </c>
      <c r="N235" s="11">
        <v>0.42708333333333331</v>
      </c>
      <c r="O235" s="11">
        <v>0.625</v>
      </c>
      <c r="P235" s="204" t="s">
        <v>1366</v>
      </c>
      <c r="Q235" s="8">
        <v>2015</v>
      </c>
      <c r="R235" s="3"/>
      <c r="S235" s="3" t="str">
        <f>TEXT(Tabla2[[#This Row],[FECHA]],"MMMM")</f>
        <v>enero</v>
      </c>
      <c r="T235" s="3" t="e">
        <f>VLOOKUP(Tabla2[[#This Row],[FOLIO]],Noshow11[[FOLIO]:[STATUS]],5,0)</f>
        <v>#N/A</v>
      </c>
      <c r="U235" s="2"/>
      <c r="V235" s="27"/>
      <c r="W235" s="27"/>
      <c r="X235" s="27"/>
      <c r="Y235" s="28"/>
      <c r="Z235" s="27"/>
      <c r="AA235" s="14">
        <f>Tabla2[[#This Row],[FECHA]]-Tabla2[[#This Row],[FECHA AGENDO CITA]]</f>
        <v>44937</v>
      </c>
    </row>
    <row r="236" spans="1:27" s="15" customFormat="1" ht="28.9" hidden="1" customHeight="1">
      <c r="A236" s="6">
        <v>44937</v>
      </c>
      <c r="B236" s="9">
        <v>0.42708333333333331</v>
      </c>
      <c r="C236" s="9"/>
      <c r="D236" s="41">
        <v>0</v>
      </c>
      <c r="E236" s="8">
        <v>110879</v>
      </c>
      <c r="F236" s="8" t="s">
        <v>944</v>
      </c>
      <c r="G236" s="97" t="s">
        <v>1733</v>
      </c>
      <c r="H236" s="108" t="s">
        <v>42</v>
      </c>
      <c r="I236" s="8" t="s">
        <v>1191</v>
      </c>
      <c r="J236" s="7" t="s">
        <v>1192</v>
      </c>
      <c r="K236" s="7" t="s">
        <v>1193</v>
      </c>
      <c r="L236" s="8" t="s">
        <v>193</v>
      </c>
      <c r="M236" s="11" t="s">
        <v>84</v>
      </c>
      <c r="N236" s="11" t="s">
        <v>1194</v>
      </c>
      <c r="O236" s="11" t="s">
        <v>1195</v>
      </c>
      <c r="P236" s="204" t="s">
        <v>925</v>
      </c>
      <c r="Q236" s="8">
        <v>2018</v>
      </c>
      <c r="R236" s="3"/>
      <c r="S236" s="3" t="str">
        <f>TEXT(Tabla2[[#This Row],[FECHA]],"MMMM")</f>
        <v>enero</v>
      </c>
      <c r="T236" s="3" t="e">
        <f>VLOOKUP(Tabla2[[#This Row],[FOLIO]],Noshow11[[FOLIO]:[STATUS]],5,0)</f>
        <v>#N/A</v>
      </c>
      <c r="U236" s="2"/>
      <c r="V236" s="27"/>
      <c r="W236" s="27"/>
      <c r="X236" s="27"/>
      <c r="Y236" s="28"/>
      <c r="Z236" s="27"/>
      <c r="AA236" s="14">
        <f>Tabla2[[#This Row],[FECHA]]-Tabla2[[#This Row],[FECHA AGENDO CITA]]</f>
        <v>44937</v>
      </c>
    </row>
    <row r="237" spans="1:27" s="15" customFormat="1" ht="28.9" hidden="1" customHeight="1">
      <c r="A237" s="6">
        <v>44937</v>
      </c>
      <c r="B237" s="9">
        <v>0.4375</v>
      </c>
      <c r="C237" s="9"/>
      <c r="D237" s="41">
        <v>754</v>
      </c>
      <c r="E237" s="8">
        <v>110825</v>
      </c>
      <c r="F237" s="8" t="s">
        <v>944</v>
      </c>
      <c r="G237" s="97" t="s">
        <v>1734</v>
      </c>
      <c r="H237" s="46"/>
      <c r="I237" s="8" t="s">
        <v>1490</v>
      </c>
      <c r="J237" s="7" t="s">
        <v>1491</v>
      </c>
      <c r="K237" s="7" t="s">
        <v>1735</v>
      </c>
      <c r="L237" s="8" t="s">
        <v>83</v>
      </c>
      <c r="M237" s="11" t="s">
        <v>84</v>
      </c>
      <c r="N237" s="11">
        <v>0.5</v>
      </c>
      <c r="O237" s="11" t="s">
        <v>929</v>
      </c>
      <c r="P237" s="204" t="s">
        <v>1587</v>
      </c>
      <c r="Q237" s="8">
        <v>2016</v>
      </c>
      <c r="R237" s="3"/>
      <c r="S237" s="3" t="str">
        <f>TEXT(Tabla2[[#This Row],[FECHA]],"MMMM")</f>
        <v>enero</v>
      </c>
      <c r="T237" s="3" t="e">
        <f>VLOOKUP(Tabla2[[#This Row],[FOLIO]],Noshow11[[FOLIO]:[STATUS]],5,0)</f>
        <v>#N/A</v>
      </c>
      <c r="U237" s="2"/>
      <c r="V237" s="27"/>
      <c r="W237" s="27"/>
      <c r="X237" s="27"/>
      <c r="Y237" s="28"/>
      <c r="Z237" s="27"/>
      <c r="AA237" s="14">
        <f>Tabla2[[#This Row],[FECHA]]-Tabla2[[#This Row],[FECHA AGENDO CITA]]</f>
        <v>44937</v>
      </c>
    </row>
    <row r="238" spans="1:27" s="15" customFormat="1" ht="28.9" hidden="1" customHeight="1">
      <c r="A238" s="6">
        <v>44937</v>
      </c>
      <c r="B238" s="9">
        <v>0.4375</v>
      </c>
      <c r="C238" s="9"/>
      <c r="D238" s="41">
        <v>2699</v>
      </c>
      <c r="E238" s="8">
        <v>110831</v>
      </c>
      <c r="F238" s="8" t="s">
        <v>944</v>
      </c>
      <c r="G238" s="98" t="s">
        <v>1736</v>
      </c>
      <c r="H238" s="45" t="s">
        <v>5</v>
      </c>
      <c r="I238" s="8" t="s">
        <v>1737</v>
      </c>
      <c r="J238" s="7" t="s">
        <v>1738</v>
      </c>
      <c r="K238" s="7" t="s">
        <v>1739</v>
      </c>
      <c r="L238" s="8" t="s">
        <v>193</v>
      </c>
      <c r="M238" s="11" t="s">
        <v>93</v>
      </c>
      <c r="N238" s="11">
        <v>0.48958333333333331</v>
      </c>
      <c r="O238" s="11">
        <v>0.625</v>
      </c>
      <c r="P238" s="204" t="s">
        <v>1615</v>
      </c>
      <c r="Q238" s="8">
        <v>2021</v>
      </c>
      <c r="R238" s="3"/>
      <c r="S238" s="3" t="str">
        <f>TEXT(Tabla2[[#This Row],[FECHA]],"MMMM")</f>
        <v>enero</v>
      </c>
      <c r="T238" s="3" t="e">
        <f>VLOOKUP(Tabla2[[#This Row],[FOLIO]],Noshow11[[FOLIO]:[STATUS]],5,0)</f>
        <v>#N/A</v>
      </c>
      <c r="U238" s="2"/>
      <c r="V238" s="27"/>
      <c r="W238" s="27"/>
      <c r="X238" s="27"/>
      <c r="Y238" s="28"/>
      <c r="Z238" s="27"/>
      <c r="AA238" s="14">
        <f>Tabla2[[#This Row],[FECHA]]-Tabla2[[#This Row],[FECHA AGENDO CITA]]</f>
        <v>44937</v>
      </c>
    </row>
    <row r="239" spans="1:27" s="15" customFormat="1" ht="28.9" hidden="1" customHeight="1">
      <c r="A239" s="6">
        <v>44937</v>
      </c>
      <c r="B239" s="9">
        <v>0.4375</v>
      </c>
      <c r="C239" s="9"/>
      <c r="D239" s="41">
        <v>5330</v>
      </c>
      <c r="E239" s="8">
        <v>110835</v>
      </c>
      <c r="F239" s="8" t="s">
        <v>100</v>
      </c>
      <c r="G239" s="98" t="s">
        <v>988</v>
      </c>
      <c r="H239" s="45" t="s">
        <v>5</v>
      </c>
      <c r="I239" s="8" t="s">
        <v>1740</v>
      </c>
      <c r="J239" s="7" t="s">
        <v>1741</v>
      </c>
      <c r="K239" s="7" t="s">
        <v>1742</v>
      </c>
      <c r="L239" s="8" t="s">
        <v>152</v>
      </c>
      <c r="M239" s="11" t="s">
        <v>98</v>
      </c>
      <c r="N239" s="11">
        <v>0.52083333333333337</v>
      </c>
      <c r="O239" s="11">
        <v>0.66666666666666663</v>
      </c>
      <c r="P239" s="204" t="s">
        <v>998</v>
      </c>
      <c r="Q239" s="8">
        <v>2021</v>
      </c>
      <c r="R239" s="3"/>
      <c r="S239" s="3" t="str">
        <f>TEXT(Tabla2[[#This Row],[FECHA]],"MMMM")</f>
        <v>enero</v>
      </c>
      <c r="T239" s="3" t="e">
        <f>VLOOKUP(Tabla2[[#This Row],[FOLIO]],Noshow11[[FOLIO]:[STATUS]],5,0)</f>
        <v>#N/A</v>
      </c>
      <c r="U239" s="2"/>
      <c r="V239" s="27"/>
      <c r="W239" s="27"/>
      <c r="X239" s="27"/>
      <c r="Y239" s="28"/>
      <c r="Z239" s="27"/>
      <c r="AA239" s="14">
        <f>Tabla2[[#This Row],[FECHA]]-Tabla2[[#This Row],[FECHA AGENDO CITA]]</f>
        <v>44937</v>
      </c>
    </row>
    <row r="240" spans="1:27" s="15" customFormat="1" ht="28.9" hidden="1" customHeight="1">
      <c r="A240" s="6">
        <v>44937</v>
      </c>
      <c r="B240" s="9">
        <v>0.45833333333333331</v>
      </c>
      <c r="C240" s="9"/>
      <c r="D240" s="41">
        <v>1899</v>
      </c>
      <c r="E240" s="8">
        <v>110545</v>
      </c>
      <c r="F240" s="8" t="s">
        <v>920</v>
      </c>
      <c r="G240" s="97" t="s">
        <v>1108</v>
      </c>
      <c r="H240" s="46"/>
      <c r="I240" s="8" t="s">
        <v>1743</v>
      </c>
      <c r="J240" s="7" t="s">
        <v>143</v>
      </c>
      <c r="K240" s="7" t="s">
        <v>1744</v>
      </c>
      <c r="L240" s="8" t="s">
        <v>145</v>
      </c>
      <c r="M240" s="11" t="s">
        <v>84</v>
      </c>
      <c r="N240" s="11">
        <v>0.46875</v>
      </c>
      <c r="O240" s="11">
        <v>0.58333333333333337</v>
      </c>
      <c r="P240" s="204" t="s">
        <v>943</v>
      </c>
      <c r="Q240" s="8">
        <v>2022</v>
      </c>
      <c r="R240" s="3"/>
      <c r="S240" s="3" t="str">
        <f>TEXT(Tabla2[[#This Row],[FECHA]],"MMMM")</f>
        <v>enero</v>
      </c>
      <c r="T240" s="3" t="e">
        <f>VLOOKUP(Tabla2[[#This Row],[FOLIO]],Noshow11[[FOLIO]:[STATUS]],5,0)</f>
        <v>#N/A</v>
      </c>
      <c r="U240" s="2"/>
      <c r="V240" s="27"/>
      <c r="W240" s="27"/>
      <c r="X240" s="27"/>
      <c r="Y240" s="28"/>
      <c r="Z240" s="27"/>
      <c r="AA240" s="14">
        <f>Tabla2[[#This Row],[FECHA]]-Tabla2[[#This Row],[FECHA AGENDO CITA]]</f>
        <v>44937</v>
      </c>
    </row>
    <row r="241" spans="1:27" s="15" customFormat="1" ht="28.9" hidden="1" customHeight="1">
      <c r="A241" s="6">
        <v>44937</v>
      </c>
      <c r="B241" s="9">
        <v>0.45833333333333331</v>
      </c>
      <c r="C241" s="9"/>
      <c r="D241" s="41">
        <v>5330</v>
      </c>
      <c r="E241" s="8">
        <v>110690</v>
      </c>
      <c r="F241" s="8" t="s">
        <v>920</v>
      </c>
      <c r="G241" s="98" t="s">
        <v>1124</v>
      </c>
      <c r="H241" s="45" t="s">
        <v>5</v>
      </c>
      <c r="I241" s="8" t="s">
        <v>1745</v>
      </c>
      <c r="J241" s="7" t="s">
        <v>1746</v>
      </c>
      <c r="K241" s="7" t="s">
        <v>1637</v>
      </c>
      <c r="L241" s="8" t="s">
        <v>145</v>
      </c>
      <c r="M241" s="11" t="s">
        <v>93</v>
      </c>
      <c r="N241" s="11">
        <v>0.46875</v>
      </c>
      <c r="O241" s="11">
        <v>0.58333333333333337</v>
      </c>
      <c r="P241" s="204" t="s">
        <v>954</v>
      </c>
      <c r="Q241" s="8">
        <v>2016</v>
      </c>
      <c r="R241" s="3"/>
      <c r="S241" s="3" t="str">
        <f>TEXT(Tabla2[[#This Row],[FECHA]],"MMMM")</f>
        <v>enero</v>
      </c>
      <c r="T241" s="3" t="e">
        <f>VLOOKUP(Tabla2[[#This Row],[FOLIO]],Noshow11[[FOLIO]:[STATUS]],5,0)</f>
        <v>#N/A</v>
      </c>
      <c r="U241" s="2" t="s">
        <v>32</v>
      </c>
      <c r="V241" s="27">
        <v>44958</v>
      </c>
      <c r="W241" s="27" t="s">
        <v>931</v>
      </c>
      <c r="X241" s="27" t="s">
        <v>9</v>
      </c>
      <c r="Y241" s="28" t="s">
        <v>1747</v>
      </c>
      <c r="Z241" s="27">
        <v>44930</v>
      </c>
      <c r="AA241" s="14">
        <f>Tabla2[[#This Row],[FECHA]]-Tabla2[[#This Row],[FECHA AGENDO CITA]]</f>
        <v>7</v>
      </c>
    </row>
    <row r="242" spans="1:27" s="15" customFormat="1" ht="28.9" hidden="1" customHeight="1">
      <c r="A242" s="6">
        <v>44937</v>
      </c>
      <c r="B242" s="9">
        <v>0.45833333333333331</v>
      </c>
      <c r="C242" s="9"/>
      <c r="D242" s="41">
        <v>0</v>
      </c>
      <c r="E242" s="8">
        <v>110817</v>
      </c>
      <c r="F242" s="8" t="s">
        <v>944</v>
      </c>
      <c r="G242" s="97" t="s">
        <v>1748</v>
      </c>
      <c r="H242" s="46"/>
      <c r="I242" s="8" t="s">
        <v>1749</v>
      </c>
      <c r="J242" s="7" t="s">
        <v>1750</v>
      </c>
      <c r="K242" s="7" t="s">
        <v>1751</v>
      </c>
      <c r="L242" s="8" t="s">
        <v>92</v>
      </c>
      <c r="M242" s="11" t="s">
        <v>98</v>
      </c>
      <c r="N242" s="11">
        <v>0.46875</v>
      </c>
      <c r="O242" s="11">
        <v>0.58333333333333337</v>
      </c>
      <c r="P242" s="204" t="s">
        <v>975</v>
      </c>
      <c r="Q242" s="8">
        <v>2020</v>
      </c>
      <c r="R242" s="3"/>
      <c r="S242" s="3" t="str">
        <f>TEXT(Tabla2[[#This Row],[FECHA]],"MMMM")</f>
        <v>enero</v>
      </c>
      <c r="T242" s="3" t="e">
        <f>VLOOKUP(Tabla2[[#This Row],[FOLIO]],Noshow11[[FOLIO]:[STATUS]],5,0)</f>
        <v>#N/A</v>
      </c>
      <c r="U242" s="2"/>
      <c r="V242" s="27"/>
      <c r="W242" s="27"/>
      <c r="X242" s="27"/>
      <c r="Y242" s="28"/>
      <c r="Z242" s="27"/>
      <c r="AA242" s="14">
        <f>Tabla2[[#This Row],[FECHA]]-Tabla2[[#This Row],[FECHA AGENDO CITA]]</f>
        <v>44937</v>
      </c>
    </row>
    <row r="243" spans="1:27" s="15" customFormat="1" ht="28.9" hidden="1" customHeight="1">
      <c r="A243" s="6">
        <v>44937</v>
      </c>
      <c r="B243" s="9">
        <v>0.46875</v>
      </c>
      <c r="C243" s="9"/>
      <c r="D243" s="41">
        <v>3260</v>
      </c>
      <c r="E243" s="8">
        <v>110758</v>
      </c>
      <c r="F243" s="8" t="s">
        <v>944</v>
      </c>
      <c r="G243" s="97" t="s">
        <v>1752</v>
      </c>
      <c r="H243" s="108" t="s">
        <v>42</v>
      </c>
      <c r="I243" s="8" t="s">
        <v>1753</v>
      </c>
      <c r="J243" s="7" t="s">
        <v>143</v>
      </c>
      <c r="K243" s="7" t="s">
        <v>1754</v>
      </c>
      <c r="L243" s="8" t="s">
        <v>193</v>
      </c>
      <c r="M243" s="11" t="s">
        <v>84</v>
      </c>
      <c r="N243" s="11" t="s">
        <v>1194</v>
      </c>
      <c r="O243" s="11" t="s">
        <v>1195</v>
      </c>
      <c r="P243" s="204" t="s">
        <v>925</v>
      </c>
      <c r="Q243" s="8">
        <v>2020</v>
      </c>
      <c r="R243" s="3"/>
      <c r="S243" s="3" t="str">
        <f>TEXT(Tabla2[[#This Row],[FECHA]],"MMMM")</f>
        <v>enero</v>
      </c>
      <c r="T243" s="3" t="e">
        <f>VLOOKUP(Tabla2[[#This Row],[FOLIO]],Noshow11[[FOLIO]:[STATUS]],5,0)</f>
        <v>#N/A</v>
      </c>
      <c r="U243" s="2"/>
      <c r="V243" s="27"/>
      <c r="W243" s="27"/>
      <c r="X243" s="27"/>
      <c r="Y243" s="28"/>
      <c r="Z243" s="27"/>
      <c r="AA243" s="14">
        <f>Tabla2[[#This Row],[FECHA]]-Tabla2[[#This Row],[FECHA AGENDO CITA]]</f>
        <v>44937</v>
      </c>
    </row>
    <row r="244" spans="1:27" s="15" customFormat="1" ht="28.9" hidden="1" customHeight="1">
      <c r="A244" s="6">
        <v>44937</v>
      </c>
      <c r="B244" s="9">
        <v>0.47916666666666669</v>
      </c>
      <c r="C244" s="9"/>
      <c r="D244" s="41">
        <v>2699</v>
      </c>
      <c r="E244" s="8">
        <v>110820</v>
      </c>
      <c r="F244" s="8" t="s">
        <v>100</v>
      </c>
      <c r="G244" s="98" t="s">
        <v>1736</v>
      </c>
      <c r="H244" s="45" t="s">
        <v>5</v>
      </c>
      <c r="I244" s="8" t="s">
        <v>1755</v>
      </c>
      <c r="J244" s="7" t="s">
        <v>1756</v>
      </c>
      <c r="K244" s="7" t="s">
        <v>969</v>
      </c>
      <c r="L244" s="8" t="s">
        <v>193</v>
      </c>
      <c r="M244" s="11" t="s">
        <v>98</v>
      </c>
      <c r="N244" s="11">
        <v>0.51041666666666663</v>
      </c>
      <c r="O244" s="11">
        <v>0.66666666666666663</v>
      </c>
      <c r="P244" s="204" t="s">
        <v>1615</v>
      </c>
      <c r="Q244" s="8">
        <v>2022</v>
      </c>
      <c r="R244" s="3"/>
      <c r="S244" s="3" t="str">
        <f>TEXT(Tabla2[[#This Row],[FECHA]],"MMMM")</f>
        <v>enero</v>
      </c>
      <c r="T244" s="3" t="e">
        <f>VLOOKUP(Tabla2[[#This Row],[FOLIO]],Noshow11[[FOLIO]:[STATUS]],5,0)</f>
        <v>#N/A</v>
      </c>
      <c r="U244" s="2"/>
      <c r="V244" s="27"/>
      <c r="W244" s="27"/>
      <c r="X244" s="27"/>
      <c r="Y244" s="28"/>
      <c r="Z244" s="27"/>
      <c r="AA244" s="14">
        <f>Tabla2[[#This Row],[FECHA]]-Tabla2[[#This Row],[FECHA AGENDO CITA]]</f>
        <v>44937</v>
      </c>
    </row>
    <row r="245" spans="1:27" s="15" customFormat="1" ht="28.9" hidden="1" customHeight="1">
      <c r="A245" s="6">
        <v>44937</v>
      </c>
      <c r="B245" s="9">
        <v>0.47916666666666669</v>
      </c>
      <c r="C245" s="9"/>
      <c r="D245" s="41">
        <v>754</v>
      </c>
      <c r="E245" s="8">
        <v>110833</v>
      </c>
      <c r="F245" s="8" t="s">
        <v>920</v>
      </c>
      <c r="G245" s="97" t="s">
        <v>1757</v>
      </c>
      <c r="H245" s="46"/>
      <c r="I245" s="8" t="s">
        <v>1484</v>
      </c>
      <c r="J245" s="7" t="s">
        <v>1485</v>
      </c>
      <c r="K245" s="7" t="s">
        <v>1486</v>
      </c>
      <c r="L245" s="8" t="s">
        <v>83</v>
      </c>
      <c r="M245" s="11" t="s">
        <v>84</v>
      </c>
      <c r="N245" s="11">
        <v>0.51041666666666663</v>
      </c>
      <c r="O245" s="11" t="s">
        <v>929</v>
      </c>
      <c r="P245" s="204" t="s">
        <v>975</v>
      </c>
      <c r="Q245" s="8">
        <v>2018</v>
      </c>
      <c r="R245" s="3"/>
      <c r="S245" s="3" t="str">
        <f>TEXT(Tabla2[[#This Row],[FECHA]],"MMMM")</f>
        <v>enero</v>
      </c>
      <c r="T245" s="3" t="e">
        <f>VLOOKUP(Tabla2[[#This Row],[FOLIO]],Noshow11[[FOLIO]:[STATUS]],5,0)</f>
        <v>#N/A</v>
      </c>
      <c r="U245" s="2"/>
      <c r="V245" s="27"/>
      <c r="W245" s="27"/>
      <c r="X245" s="27"/>
      <c r="Y245" s="28"/>
      <c r="Z245" s="27"/>
      <c r="AA245" s="14">
        <f>Tabla2[[#This Row],[FECHA]]-Tabla2[[#This Row],[FECHA AGENDO CITA]]</f>
        <v>44937</v>
      </c>
    </row>
    <row r="246" spans="1:27" s="15" customFormat="1" ht="28.9" hidden="1" customHeight="1">
      <c r="A246" s="6">
        <v>44937</v>
      </c>
      <c r="B246" s="9">
        <v>0.48958333333333331</v>
      </c>
      <c r="C246" s="9"/>
      <c r="D246" s="41">
        <v>1899</v>
      </c>
      <c r="E246" s="8">
        <v>110878</v>
      </c>
      <c r="F246" s="8" t="s">
        <v>920</v>
      </c>
      <c r="G246" s="97" t="s">
        <v>1758</v>
      </c>
      <c r="H246" s="108" t="s">
        <v>42</v>
      </c>
      <c r="I246" s="8" t="s">
        <v>1759</v>
      </c>
      <c r="J246" s="7" t="s">
        <v>1760</v>
      </c>
      <c r="K246" s="7" t="s">
        <v>1761</v>
      </c>
      <c r="L246" s="8" t="s">
        <v>289</v>
      </c>
      <c r="M246" s="11" t="s">
        <v>84</v>
      </c>
      <c r="N246" s="11" t="s">
        <v>1194</v>
      </c>
      <c r="O246" s="11" t="s">
        <v>1195</v>
      </c>
      <c r="P246" s="204" t="s">
        <v>925</v>
      </c>
      <c r="Q246" s="8">
        <v>2019</v>
      </c>
      <c r="R246" s="3"/>
      <c r="S246" s="3" t="str">
        <f>TEXT(Tabla2[[#This Row],[FECHA]],"MMMM")</f>
        <v>enero</v>
      </c>
      <c r="T246" s="3" t="e">
        <f>VLOOKUP(Tabla2[[#This Row],[FOLIO]],Noshow11[[FOLIO]:[STATUS]],5,0)</f>
        <v>#N/A</v>
      </c>
      <c r="U246" s="2"/>
      <c r="V246" s="27"/>
      <c r="W246" s="27"/>
      <c r="X246" s="27"/>
      <c r="Y246" s="28"/>
      <c r="Z246" s="27"/>
      <c r="AA246" s="14">
        <f>Tabla2[[#This Row],[FECHA]]-Tabla2[[#This Row],[FECHA AGENDO CITA]]</f>
        <v>44937</v>
      </c>
    </row>
    <row r="247" spans="1:27" s="15" customFormat="1" ht="37.5" hidden="1" customHeight="1">
      <c r="A247" s="6">
        <v>44937</v>
      </c>
      <c r="B247" s="9">
        <v>0.5</v>
      </c>
      <c r="C247" s="9"/>
      <c r="D247" s="41">
        <v>0</v>
      </c>
      <c r="E247" s="8">
        <v>110873</v>
      </c>
      <c r="F247" s="8" t="s">
        <v>944</v>
      </c>
      <c r="G247" s="97" t="s">
        <v>1762</v>
      </c>
      <c r="H247" s="46"/>
      <c r="I247" s="8" t="s">
        <v>1763</v>
      </c>
      <c r="J247" s="7" t="s">
        <v>1764</v>
      </c>
      <c r="K247" s="7" t="s">
        <v>1765</v>
      </c>
      <c r="L247" s="8" t="s">
        <v>1766</v>
      </c>
      <c r="M247" s="11" t="s">
        <v>93</v>
      </c>
      <c r="N247" s="11">
        <v>0.51041666666666663</v>
      </c>
      <c r="O247" s="11">
        <v>0.66666666666666663</v>
      </c>
      <c r="P247" s="204" t="s">
        <v>949</v>
      </c>
      <c r="Q247" s="8">
        <v>2006</v>
      </c>
      <c r="R247" s="3"/>
      <c r="S247" s="3" t="str">
        <f>TEXT(Tabla2[[#This Row],[FECHA]],"MMMM")</f>
        <v>enero</v>
      </c>
      <c r="T247" s="3" t="e">
        <f>VLOOKUP(Tabla2[[#This Row],[FOLIO]],Noshow11[[FOLIO]:[STATUS]],5,0)</f>
        <v>#N/A</v>
      </c>
      <c r="U247" s="2"/>
      <c r="V247" s="27"/>
      <c r="W247" s="27"/>
      <c r="X247" s="27"/>
      <c r="Y247" s="28"/>
      <c r="Z247" s="27"/>
      <c r="AA247" s="14">
        <f>Tabla2[[#This Row],[FECHA]]-Tabla2[[#This Row],[FECHA AGENDO CITA]]</f>
        <v>44937</v>
      </c>
    </row>
    <row r="248" spans="1:27" s="15" customFormat="1" ht="28.9" hidden="1" customHeight="1">
      <c r="A248" s="6">
        <v>44937</v>
      </c>
      <c r="B248" s="9">
        <v>0.52083333333333337</v>
      </c>
      <c r="C248" s="9"/>
      <c r="D248" s="41">
        <v>5330</v>
      </c>
      <c r="E248" s="8">
        <v>110652</v>
      </c>
      <c r="F248" s="8" t="s">
        <v>100</v>
      </c>
      <c r="G248" s="98" t="s">
        <v>988</v>
      </c>
      <c r="H248" s="45" t="s">
        <v>5</v>
      </c>
      <c r="I248" s="8" t="s">
        <v>1154</v>
      </c>
      <c r="J248" s="7" t="s">
        <v>1155</v>
      </c>
      <c r="K248" s="7" t="s">
        <v>1156</v>
      </c>
      <c r="L248" s="8" t="s">
        <v>482</v>
      </c>
      <c r="M248" s="11" t="s">
        <v>98</v>
      </c>
      <c r="N248" s="11">
        <v>0.5625</v>
      </c>
      <c r="O248" s="11">
        <v>0.66666666666666663</v>
      </c>
      <c r="P248" s="204" t="s">
        <v>998</v>
      </c>
      <c r="Q248" s="8">
        <v>2018</v>
      </c>
      <c r="R248" s="3"/>
      <c r="S248" s="3" t="str">
        <f>TEXT(Tabla2[[#This Row],[FECHA]],"MMMM")</f>
        <v>enero</v>
      </c>
      <c r="T248" s="3" t="e">
        <f>VLOOKUP(Tabla2[[#This Row],[FOLIO]],Noshow11[[FOLIO]:[STATUS]],5,0)</f>
        <v>#N/A</v>
      </c>
      <c r="U248" s="2"/>
      <c r="V248" s="27"/>
      <c r="W248" s="27"/>
      <c r="X248" s="27"/>
      <c r="Y248" s="28"/>
      <c r="Z248" s="27"/>
      <c r="AA248" s="14">
        <f>Tabla2[[#This Row],[FECHA]]-Tabla2[[#This Row],[FECHA AGENDO CITA]]</f>
        <v>44937</v>
      </c>
    </row>
    <row r="249" spans="1:27" s="15" customFormat="1" ht="28.9" hidden="1" customHeight="1">
      <c r="A249" s="6">
        <v>44937</v>
      </c>
      <c r="B249" s="9">
        <v>0.52083333333333337</v>
      </c>
      <c r="C249" s="9"/>
      <c r="D249" s="41">
        <v>3260</v>
      </c>
      <c r="E249" s="8">
        <v>110851</v>
      </c>
      <c r="F249" s="8" t="s">
        <v>100</v>
      </c>
      <c r="G249" s="98" t="s">
        <v>1303</v>
      </c>
      <c r="H249" s="45" t="s">
        <v>5</v>
      </c>
      <c r="I249" s="8" t="s">
        <v>1767</v>
      </c>
      <c r="J249" s="7" t="s">
        <v>1768</v>
      </c>
      <c r="K249" s="7" t="s">
        <v>1769</v>
      </c>
      <c r="L249" s="8" t="s">
        <v>230</v>
      </c>
      <c r="M249" s="11" t="s">
        <v>93</v>
      </c>
      <c r="N249" s="11">
        <v>0.58333333333333337</v>
      </c>
      <c r="O249" s="11">
        <v>0.70833333333333337</v>
      </c>
      <c r="P249" s="204" t="s">
        <v>998</v>
      </c>
      <c r="Q249" s="8">
        <v>2011</v>
      </c>
      <c r="R249" s="3"/>
      <c r="S249" s="3" t="str">
        <f>TEXT(Tabla2[[#This Row],[FECHA]],"MMMM")</f>
        <v>enero</v>
      </c>
      <c r="T249" s="3" t="e">
        <f>VLOOKUP(Tabla2[[#This Row],[FOLIO]],Noshow11[[FOLIO]:[STATUS]],5,0)</f>
        <v>#N/A</v>
      </c>
      <c r="U249" s="2" t="s">
        <v>32</v>
      </c>
      <c r="V249" s="27">
        <v>44937</v>
      </c>
      <c r="W249" s="27" t="s">
        <v>13</v>
      </c>
      <c r="X249" s="27" t="s">
        <v>9</v>
      </c>
      <c r="Y249" s="28" t="s">
        <v>1479</v>
      </c>
      <c r="Z249" s="27">
        <v>44936</v>
      </c>
      <c r="AA249" s="14">
        <f>Tabla2[[#This Row],[FECHA]]-Tabla2[[#This Row],[FECHA AGENDO CITA]]</f>
        <v>1</v>
      </c>
    </row>
    <row r="250" spans="1:27" s="15" customFormat="1" ht="28.9" hidden="1" customHeight="1">
      <c r="A250" s="6">
        <v>44937</v>
      </c>
      <c r="B250" s="9">
        <v>0.54166666666666663</v>
      </c>
      <c r="C250" s="9"/>
      <c r="D250" s="41">
        <v>1899</v>
      </c>
      <c r="E250" s="8">
        <v>110834</v>
      </c>
      <c r="F250" s="8" t="s">
        <v>100</v>
      </c>
      <c r="G250" s="97" t="s">
        <v>1770</v>
      </c>
      <c r="H250" s="108" t="s">
        <v>42</v>
      </c>
      <c r="I250" s="8" t="s">
        <v>1771</v>
      </c>
      <c r="J250" s="7" t="s">
        <v>143</v>
      </c>
      <c r="K250" s="7" t="s">
        <v>1772</v>
      </c>
      <c r="L250" s="8" t="s">
        <v>277</v>
      </c>
      <c r="M250" s="11" t="s">
        <v>84</v>
      </c>
      <c r="N250" s="11" t="s">
        <v>1194</v>
      </c>
      <c r="O250" s="11" t="s">
        <v>1195</v>
      </c>
      <c r="P250" s="204" t="s">
        <v>925</v>
      </c>
      <c r="Q250" s="8">
        <v>2018</v>
      </c>
      <c r="R250" s="3"/>
      <c r="S250" s="3" t="str">
        <f>TEXT(Tabla2[[#This Row],[FECHA]],"MMMM")</f>
        <v>enero</v>
      </c>
      <c r="T250" s="3" t="e">
        <f>VLOOKUP(Tabla2[[#This Row],[FOLIO]],Noshow11[[FOLIO]:[STATUS]],5,0)</f>
        <v>#N/A</v>
      </c>
      <c r="U250" s="2"/>
      <c r="V250" s="27"/>
      <c r="W250" s="27"/>
      <c r="X250" s="27"/>
      <c r="Y250" s="28"/>
      <c r="Z250" s="27"/>
      <c r="AA250" s="14">
        <f>Tabla2[[#This Row],[FECHA]]-Tabla2[[#This Row],[FECHA AGENDO CITA]]</f>
        <v>44937</v>
      </c>
    </row>
    <row r="251" spans="1:27" s="15" customFormat="1" ht="12.95" hidden="1">
      <c r="A251" s="6">
        <v>44937</v>
      </c>
      <c r="B251" s="9">
        <v>0.54166666666666663</v>
      </c>
      <c r="C251" s="9"/>
      <c r="D251" s="41">
        <v>1899</v>
      </c>
      <c r="E251" s="8">
        <v>110852</v>
      </c>
      <c r="F251" s="8" t="s">
        <v>920</v>
      </c>
      <c r="G251" s="98" t="s">
        <v>1023</v>
      </c>
      <c r="H251" s="45" t="s">
        <v>5</v>
      </c>
      <c r="I251" s="8" t="s">
        <v>1773</v>
      </c>
      <c r="J251" s="7" t="s">
        <v>1774</v>
      </c>
      <c r="K251" s="7" t="s">
        <v>1775</v>
      </c>
      <c r="L251" s="8" t="s">
        <v>83</v>
      </c>
      <c r="M251" s="11" t="s">
        <v>93</v>
      </c>
      <c r="N251" s="11">
        <v>0.60416666666666663</v>
      </c>
      <c r="O251" s="11">
        <v>0.69791666666666663</v>
      </c>
      <c r="P251" s="204" t="s">
        <v>998</v>
      </c>
      <c r="Q251" s="8">
        <v>2017</v>
      </c>
      <c r="R251" s="3"/>
      <c r="S251" s="3" t="str">
        <f>TEXT(Tabla2[[#This Row],[FECHA]],"MMMM")</f>
        <v>enero</v>
      </c>
      <c r="T251" s="3" t="e">
        <f>VLOOKUP(Tabla2[[#This Row],[FOLIO]],Noshow11[[FOLIO]:[STATUS]],5,0)</f>
        <v>#N/A</v>
      </c>
      <c r="U251" s="2"/>
      <c r="V251" s="27"/>
      <c r="W251" s="27"/>
      <c r="X251" s="27"/>
      <c r="Y251" s="28"/>
      <c r="Z251" s="27"/>
      <c r="AA251" s="14">
        <f>Tabla2[[#This Row],[FECHA]]-Tabla2[[#This Row],[FECHA AGENDO CITA]]</f>
        <v>44937</v>
      </c>
    </row>
    <row r="252" spans="1:27" s="15" customFormat="1" ht="28.9" hidden="1" customHeight="1">
      <c r="A252" s="6">
        <v>44937</v>
      </c>
      <c r="B252" s="9">
        <v>0.60416666666666663</v>
      </c>
      <c r="C252" s="9"/>
      <c r="D252" s="41">
        <v>754</v>
      </c>
      <c r="E252" s="8">
        <v>110813</v>
      </c>
      <c r="F252" s="8" t="s">
        <v>100</v>
      </c>
      <c r="G252" s="97" t="s">
        <v>1776</v>
      </c>
      <c r="H252" s="46"/>
      <c r="I252" s="8" t="s">
        <v>1777</v>
      </c>
      <c r="J252" s="7" t="s">
        <v>1778</v>
      </c>
      <c r="K252" s="7" t="s">
        <v>1779</v>
      </c>
      <c r="L252" s="8" t="s">
        <v>160</v>
      </c>
      <c r="M252" s="11" t="s">
        <v>84</v>
      </c>
      <c r="N252" s="11">
        <v>0.625</v>
      </c>
      <c r="O252" s="11" t="s">
        <v>929</v>
      </c>
      <c r="P252" s="204" t="s">
        <v>930</v>
      </c>
      <c r="Q252" s="8">
        <v>2021</v>
      </c>
      <c r="R252" s="3"/>
      <c r="S252" s="3" t="str">
        <f>TEXT(Tabla2[[#This Row],[FECHA]],"MMMM")</f>
        <v>enero</v>
      </c>
      <c r="T252" s="3" t="e">
        <f>VLOOKUP(Tabla2[[#This Row],[FOLIO]],Noshow11[[FOLIO]:[STATUS]],5,0)</f>
        <v>#N/A</v>
      </c>
      <c r="U252" s="2" t="s">
        <v>32</v>
      </c>
      <c r="V252" s="27">
        <v>44937</v>
      </c>
      <c r="W252" s="27" t="s">
        <v>18</v>
      </c>
      <c r="X252" s="27" t="s">
        <v>9</v>
      </c>
      <c r="Y252" s="28" t="s">
        <v>1780</v>
      </c>
      <c r="Z252" s="27"/>
      <c r="AA252" s="14">
        <f>Tabla2[[#This Row],[FECHA]]-Tabla2[[#This Row],[FECHA AGENDO CITA]]</f>
        <v>44937</v>
      </c>
    </row>
    <row r="253" spans="1:27" s="15" customFormat="1" ht="25.5" hidden="1" customHeight="1">
      <c r="A253" s="6">
        <v>44938</v>
      </c>
      <c r="B253" s="9">
        <v>0.33333333333333331</v>
      </c>
      <c r="C253" s="9"/>
      <c r="D253" s="41">
        <v>5330</v>
      </c>
      <c r="E253" s="8">
        <v>110696</v>
      </c>
      <c r="F253" s="8" t="s">
        <v>100</v>
      </c>
      <c r="G253" s="98" t="s">
        <v>988</v>
      </c>
      <c r="H253" s="45" t="s">
        <v>5</v>
      </c>
      <c r="I253" s="8" t="s">
        <v>1781</v>
      </c>
      <c r="J253" s="7" t="s">
        <v>1782</v>
      </c>
      <c r="K253" s="7" t="s">
        <v>1783</v>
      </c>
      <c r="L253" s="8" t="s">
        <v>230</v>
      </c>
      <c r="M253" s="11" t="s">
        <v>98</v>
      </c>
      <c r="N253" s="11">
        <v>0.34375</v>
      </c>
      <c r="O253" s="11">
        <v>0.45833333333333331</v>
      </c>
      <c r="P253" s="204" t="s">
        <v>998</v>
      </c>
      <c r="Q253" s="8">
        <v>2020</v>
      </c>
      <c r="R253" s="3"/>
      <c r="S253" s="3" t="str">
        <f>TEXT(Tabla2[[#This Row],[FECHA]],"MMMM")</f>
        <v>enero</v>
      </c>
      <c r="T253" s="3" t="e">
        <f>VLOOKUP(Tabla2[[#This Row],[FOLIO]],Noshow11[[FOLIO]:[STATUS]],5,0)</f>
        <v>#N/A</v>
      </c>
      <c r="U253" s="2"/>
      <c r="V253" s="27"/>
      <c r="W253" s="27"/>
      <c r="X253" s="27"/>
      <c r="Y253" s="28"/>
      <c r="Z253" s="27"/>
      <c r="AA253" s="14">
        <f>Tabla2[[#This Row],[FECHA]]-Tabla2[[#This Row],[FECHA AGENDO CITA]]</f>
        <v>44938</v>
      </c>
    </row>
    <row r="254" spans="1:27" s="15" customFormat="1" ht="25.5" hidden="1" customHeight="1">
      <c r="A254" s="6">
        <v>44938</v>
      </c>
      <c r="B254" s="9">
        <v>0.33333333333333331</v>
      </c>
      <c r="C254" s="9"/>
      <c r="D254" s="41">
        <v>1899</v>
      </c>
      <c r="E254" s="8">
        <v>110703</v>
      </c>
      <c r="F254" s="8" t="s">
        <v>100</v>
      </c>
      <c r="G254" s="97" t="s">
        <v>945</v>
      </c>
      <c r="H254" s="46"/>
      <c r="I254" s="8" t="s">
        <v>1784</v>
      </c>
      <c r="J254" s="7" t="s">
        <v>1785</v>
      </c>
      <c r="K254" s="7" t="s">
        <v>1786</v>
      </c>
      <c r="L254" s="8" t="s">
        <v>97</v>
      </c>
      <c r="M254" s="11" t="s">
        <v>93</v>
      </c>
      <c r="N254" s="11">
        <v>0.35416666666666669</v>
      </c>
      <c r="O254" s="11">
        <v>0.45833333333333331</v>
      </c>
      <c r="P254" s="204" t="s">
        <v>949</v>
      </c>
      <c r="Q254" s="8">
        <v>2019</v>
      </c>
      <c r="R254" s="3"/>
      <c r="S254" s="3" t="str">
        <f>TEXT(Tabla2[[#This Row],[FECHA]],"MMMM")</f>
        <v>enero</v>
      </c>
      <c r="T254" s="3" t="e">
        <f>VLOOKUP(Tabla2[[#This Row],[FOLIO]],Noshow11[[FOLIO]:[STATUS]],5,0)</f>
        <v>#N/A</v>
      </c>
      <c r="U254" s="2"/>
      <c r="V254" s="27"/>
      <c r="W254" s="27"/>
      <c r="X254" s="27"/>
      <c r="Y254" s="28"/>
      <c r="Z254" s="27"/>
      <c r="AA254" s="14">
        <f>Tabla2[[#This Row],[FECHA]]-Tabla2[[#This Row],[FECHA AGENDO CITA]]</f>
        <v>44938</v>
      </c>
    </row>
    <row r="255" spans="1:27" s="15" customFormat="1" ht="25.5" hidden="1" customHeight="1">
      <c r="A255" s="6">
        <v>44938</v>
      </c>
      <c r="B255" s="9">
        <v>0.33333333333333331</v>
      </c>
      <c r="C255" s="9"/>
      <c r="D255" s="41">
        <v>1899</v>
      </c>
      <c r="E255" s="8">
        <v>110713</v>
      </c>
      <c r="F255" s="8" t="s">
        <v>100</v>
      </c>
      <c r="G255" s="97" t="s">
        <v>1015</v>
      </c>
      <c r="H255" s="46"/>
      <c r="I255" s="8" t="s">
        <v>1787</v>
      </c>
      <c r="J255" s="7" t="s">
        <v>1788</v>
      </c>
      <c r="K255" s="7" t="s">
        <v>1789</v>
      </c>
      <c r="L255" s="8" t="s">
        <v>152</v>
      </c>
      <c r="M255" s="11" t="s">
        <v>84</v>
      </c>
      <c r="N255" s="11">
        <v>0.34375</v>
      </c>
      <c r="O255" s="11">
        <v>0.47916666666666669</v>
      </c>
      <c r="P255" s="204" t="s">
        <v>943</v>
      </c>
      <c r="Q255" s="8">
        <v>2021</v>
      </c>
      <c r="R255" s="3"/>
      <c r="S255" s="3" t="str">
        <f>TEXT(Tabla2[[#This Row],[FECHA]],"MMMM")</f>
        <v>enero</v>
      </c>
      <c r="T255" s="3" t="e">
        <f>VLOOKUP(Tabla2[[#This Row],[FOLIO]],Noshow11[[FOLIO]:[STATUS]],5,0)</f>
        <v>#N/A</v>
      </c>
      <c r="U255" s="2"/>
      <c r="V255" s="27"/>
      <c r="W255" s="27"/>
      <c r="X255" s="27"/>
      <c r="Y255" s="28"/>
      <c r="Z255" s="27"/>
      <c r="AA255" s="14">
        <f>Tabla2[[#This Row],[FECHA]]-Tabla2[[#This Row],[FECHA AGENDO CITA]]</f>
        <v>44938</v>
      </c>
    </row>
    <row r="256" spans="1:27" s="15" customFormat="1" ht="25.5" hidden="1" customHeight="1">
      <c r="A256" s="6">
        <v>44938</v>
      </c>
      <c r="B256" s="9">
        <v>0.34375</v>
      </c>
      <c r="C256" s="9"/>
      <c r="D256" s="41">
        <v>5330</v>
      </c>
      <c r="E256" s="8">
        <v>110807</v>
      </c>
      <c r="F256" s="8" t="s">
        <v>100</v>
      </c>
      <c r="G256" s="98" t="s">
        <v>1124</v>
      </c>
      <c r="H256" s="45" t="s">
        <v>5</v>
      </c>
      <c r="I256" s="8" t="s">
        <v>1790</v>
      </c>
      <c r="J256" s="7" t="s">
        <v>1791</v>
      </c>
      <c r="K256" s="7" t="s">
        <v>1792</v>
      </c>
      <c r="L256" s="8" t="s">
        <v>83</v>
      </c>
      <c r="M256" s="11" t="s">
        <v>93</v>
      </c>
      <c r="N256" s="11">
        <v>0.34375</v>
      </c>
      <c r="O256" s="11">
        <v>0.46875</v>
      </c>
      <c r="P256" s="204" t="s">
        <v>998</v>
      </c>
      <c r="Q256" s="8">
        <v>2017</v>
      </c>
      <c r="R256" s="3"/>
      <c r="S256" s="3" t="str">
        <f>TEXT(Tabla2[[#This Row],[FECHA]],"MMMM")</f>
        <v>enero</v>
      </c>
      <c r="T256" s="3" t="e">
        <f>VLOOKUP(Tabla2[[#This Row],[FOLIO]],Noshow11[[FOLIO]:[STATUS]],5,0)</f>
        <v>#N/A</v>
      </c>
      <c r="U256" s="2"/>
      <c r="V256" s="27"/>
      <c r="W256" s="27"/>
      <c r="X256" s="27"/>
      <c r="Y256" s="28"/>
      <c r="Z256" s="27"/>
      <c r="AA256" s="14">
        <f>Tabla2[[#This Row],[FECHA]]-Tabla2[[#This Row],[FECHA AGENDO CITA]]</f>
        <v>44938</v>
      </c>
    </row>
    <row r="257" spans="1:27" s="12" customFormat="1" ht="28.9" hidden="1" customHeight="1">
      <c r="A257" s="6">
        <v>44938</v>
      </c>
      <c r="B257" s="9">
        <v>0.34375</v>
      </c>
      <c r="C257" s="9"/>
      <c r="D257" s="41">
        <f>3260+754</f>
        <v>4014</v>
      </c>
      <c r="E257" s="8">
        <v>110895</v>
      </c>
      <c r="F257" s="8" t="s">
        <v>100</v>
      </c>
      <c r="G257" s="97" t="s">
        <v>1793</v>
      </c>
      <c r="H257" s="46"/>
      <c r="I257" s="8" t="s">
        <v>1794</v>
      </c>
      <c r="J257" s="7" t="s">
        <v>1795</v>
      </c>
      <c r="K257" s="7" t="s">
        <v>461</v>
      </c>
      <c r="L257" s="8" t="s">
        <v>145</v>
      </c>
      <c r="M257" s="11" t="s">
        <v>84</v>
      </c>
      <c r="N257" s="11">
        <v>0.35416666666666669</v>
      </c>
      <c r="O257" s="11" t="s">
        <v>929</v>
      </c>
      <c r="P257" s="204" t="s">
        <v>1796</v>
      </c>
      <c r="Q257" s="8">
        <v>2021</v>
      </c>
      <c r="R257" s="3"/>
      <c r="S257" s="3" t="str">
        <f>TEXT(Tabla2[[#This Row],[FECHA]],"MMMM")</f>
        <v>enero</v>
      </c>
      <c r="T257" s="3" t="e">
        <f>VLOOKUP(Tabla2[[#This Row],[FOLIO]],Noshow11[[FOLIO]:[STATUS]],5,0)</f>
        <v>#N/A</v>
      </c>
      <c r="U257" s="2"/>
      <c r="V257" s="27"/>
      <c r="W257" s="27"/>
      <c r="X257" s="27"/>
      <c r="Y257" s="28"/>
      <c r="Z257" s="27"/>
      <c r="AA257" s="14">
        <f>Tabla2[[#This Row],[FECHA]]-Tabla2[[#This Row],[FECHA AGENDO CITA]]</f>
        <v>44938</v>
      </c>
    </row>
    <row r="258" spans="1:27" s="15" customFormat="1" ht="28.9" hidden="1" customHeight="1">
      <c r="A258" s="6">
        <v>44938</v>
      </c>
      <c r="B258" s="9">
        <v>0.35416666666666669</v>
      </c>
      <c r="C258" s="9"/>
      <c r="D258" s="41">
        <v>754</v>
      </c>
      <c r="E258" s="8">
        <v>110788</v>
      </c>
      <c r="F258" s="8" t="s">
        <v>100</v>
      </c>
      <c r="G258" s="97" t="s">
        <v>1797</v>
      </c>
      <c r="H258" s="46"/>
      <c r="I258" s="8" t="s">
        <v>1798</v>
      </c>
      <c r="J258" s="7" t="s">
        <v>1799</v>
      </c>
      <c r="K258" s="7" t="s">
        <v>461</v>
      </c>
      <c r="L258" s="8" t="s">
        <v>170</v>
      </c>
      <c r="M258" s="11" t="s">
        <v>84</v>
      </c>
      <c r="N258" s="11">
        <v>0.375</v>
      </c>
      <c r="O258" s="11" t="s">
        <v>929</v>
      </c>
      <c r="P258" s="204" t="s">
        <v>930</v>
      </c>
      <c r="Q258" s="8">
        <v>2021</v>
      </c>
      <c r="R258" s="3"/>
      <c r="S258" s="3" t="str">
        <f>TEXT(Tabla2[[#This Row],[FECHA]],"MMMM")</f>
        <v>enero</v>
      </c>
      <c r="T258" s="3" t="e">
        <f>VLOOKUP(Tabla2[[#This Row],[FOLIO]],Noshow11[[FOLIO]:[STATUS]],5,0)</f>
        <v>#N/A</v>
      </c>
      <c r="U258" s="2" t="s">
        <v>32</v>
      </c>
      <c r="V258" s="27">
        <v>44938</v>
      </c>
      <c r="W258" s="27" t="s">
        <v>13</v>
      </c>
      <c r="X258" s="27" t="s">
        <v>9</v>
      </c>
      <c r="Y258" s="28" t="s">
        <v>1280</v>
      </c>
      <c r="Z258" s="27">
        <v>44935</v>
      </c>
      <c r="AA258" s="14">
        <f>Tabla2[[#This Row],[FECHA]]-Tabla2[[#This Row],[FECHA AGENDO CITA]]</f>
        <v>3</v>
      </c>
    </row>
    <row r="259" spans="1:27" s="15" customFormat="1" ht="28.9" hidden="1" customHeight="1">
      <c r="A259" s="6">
        <v>44938</v>
      </c>
      <c r="B259" s="9">
        <v>0.36458333333333331</v>
      </c>
      <c r="C259" s="9"/>
      <c r="D259" s="41">
        <v>1899</v>
      </c>
      <c r="E259" s="8">
        <v>110802</v>
      </c>
      <c r="F259" s="8" t="s">
        <v>920</v>
      </c>
      <c r="G259" s="97" t="s">
        <v>1108</v>
      </c>
      <c r="H259" s="46"/>
      <c r="I259" s="8" t="s">
        <v>1800</v>
      </c>
      <c r="J259" s="7" t="s">
        <v>143</v>
      </c>
      <c r="K259" s="7" t="s">
        <v>1801</v>
      </c>
      <c r="L259" s="8" t="s">
        <v>97</v>
      </c>
      <c r="M259" s="11" t="s">
        <v>93</v>
      </c>
      <c r="N259" s="11">
        <v>0.375</v>
      </c>
      <c r="O259" s="11">
        <v>0.5</v>
      </c>
      <c r="P259" s="204" t="s">
        <v>943</v>
      </c>
      <c r="Q259" s="8">
        <v>2022</v>
      </c>
      <c r="R259" s="3"/>
      <c r="S259" s="3" t="str">
        <f>TEXT(Tabla2[[#This Row],[FECHA]],"MMMM")</f>
        <v>enero</v>
      </c>
      <c r="T259" s="3" t="e">
        <f>VLOOKUP(Tabla2[[#This Row],[FOLIO]],Noshow11[[FOLIO]:[STATUS]],5,0)</f>
        <v>#N/A</v>
      </c>
      <c r="U259" s="2"/>
      <c r="V259" s="27"/>
      <c r="W259" s="27"/>
      <c r="X259" s="27"/>
      <c r="Y259" s="28"/>
      <c r="Z259" s="27"/>
      <c r="AA259" s="14">
        <f>Tabla2[[#This Row],[FECHA]]-Tabla2[[#This Row],[FECHA AGENDO CITA]]</f>
        <v>44938</v>
      </c>
    </row>
    <row r="260" spans="1:27" s="15" customFormat="1" ht="28.9" hidden="1" customHeight="1">
      <c r="A260" s="6">
        <v>44938</v>
      </c>
      <c r="B260" s="9">
        <v>0.375</v>
      </c>
      <c r="C260" s="9"/>
      <c r="D260" s="41">
        <v>1899</v>
      </c>
      <c r="E260" s="8">
        <v>109988</v>
      </c>
      <c r="F260" s="8" t="s">
        <v>100</v>
      </c>
      <c r="G260" s="98" t="s">
        <v>939</v>
      </c>
      <c r="H260" s="45" t="s">
        <v>5</v>
      </c>
      <c r="I260" s="8" t="s">
        <v>1802</v>
      </c>
      <c r="J260" s="7" t="s">
        <v>1803</v>
      </c>
      <c r="K260" s="7" t="s">
        <v>1804</v>
      </c>
      <c r="L260" s="8" t="s">
        <v>250</v>
      </c>
      <c r="M260" s="11" t="s">
        <v>93</v>
      </c>
      <c r="N260" s="11">
        <v>0.41666666666666669</v>
      </c>
      <c r="O260" s="11">
        <v>0.58333333333333337</v>
      </c>
      <c r="P260" s="204" t="s">
        <v>998</v>
      </c>
      <c r="Q260" s="8">
        <v>2019</v>
      </c>
      <c r="R260" s="3"/>
      <c r="S260" s="3" t="str">
        <f>TEXT(Tabla2[[#This Row],[FECHA]],"MMMM")</f>
        <v>enero</v>
      </c>
      <c r="T260" s="3" t="e">
        <f>VLOOKUP(Tabla2[[#This Row],[FOLIO]],Noshow11[[FOLIO]:[STATUS]],5,0)</f>
        <v>#N/A</v>
      </c>
      <c r="U260" s="2"/>
      <c r="V260" s="27"/>
      <c r="W260" s="27"/>
      <c r="X260" s="27"/>
      <c r="Y260" s="28"/>
      <c r="Z260" s="27"/>
      <c r="AA260" s="14">
        <f>Tabla2[[#This Row],[FECHA]]-Tabla2[[#This Row],[FECHA AGENDO CITA]]</f>
        <v>44938</v>
      </c>
    </row>
    <row r="261" spans="1:27" s="15" customFormat="1" ht="25.5" hidden="1" customHeight="1">
      <c r="A261" s="6">
        <v>44938</v>
      </c>
      <c r="B261" s="9">
        <v>0.375</v>
      </c>
      <c r="C261" s="9"/>
      <c r="D261" s="41">
        <v>2653</v>
      </c>
      <c r="E261" s="8">
        <v>110457</v>
      </c>
      <c r="F261" s="8" t="s">
        <v>100</v>
      </c>
      <c r="G261" s="98" t="s">
        <v>1805</v>
      </c>
      <c r="H261" s="45" t="s">
        <v>5</v>
      </c>
      <c r="I261" s="8" t="s">
        <v>1806</v>
      </c>
      <c r="J261" s="7" t="s">
        <v>1807</v>
      </c>
      <c r="K261" s="7" t="s">
        <v>1808</v>
      </c>
      <c r="L261" s="8" t="s">
        <v>145</v>
      </c>
      <c r="M261" s="11" t="s">
        <v>98</v>
      </c>
      <c r="N261" s="11">
        <v>0.4375</v>
      </c>
      <c r="O261" s="11" t="s">
        <v>929</v>
      </c>
      <c r="P261" s="204" t="s">
        <v>1809</v>
      </c>
      <c r="Q261" s="8">
        <v>2018</v>
      </c>
      <c r="R261" s="3"/>
      <c r="S261" s="3" t="str">
        <f>TEXT(Tabla2[[#This Row],[FECHA]],"MMMM")</f>
        <v>enero</v>
      </c>
      <c r="T261" s="3" t="e">
        <f>VLOOKUP(Tabla2[[#This Row],[FOLIO]],Noshow11[[FOLIO]:[STATUS]],5,0)</f>
        <v>#N/A</v>
      </c>
      <c r="U261" s="2"/>
      <c r="V261" s="27"/>
      <c r="W261" s="27"/>
      <c r="X261" s="27"/>
      <c r="Y261" s="28"/>
      <c r="Z261" s="27"/>
      <c r="AA261" s="14">
        <f>Tabla2[[#This Row],[FECHA]]-Tabla2[[#This Row],[FECHA AGENDO CITA]]</f>
        <v>44938</v>
      </c>
    </row>
    <row r="262" spans="1:27" s="15" customFormat="1" ht="28.9" hidden="1" customHeight="1">
      <c r="A262" s="6">
        <v>44938</v>
      </c>
      <c r="B262" s="9">
        <v>0.375</v>
      </c>
      <c r="C262" s="9"/>
      <c r="D262" s="41">
        <v>3260</v>
      </c>
      <c r="E262" s="8">
        <v>110759</v>
      </c>
      <c r="F262" s="8" t="s">
        <v>100</v>
      </c>
      <c r="G262" s="97" t="s">
        <v>1150</v>
      </c>
      <c r="H262" s="46"/>
      <c r="I262" s="8" t="s">
        <v>1810</v>
      </c>
      <c r="J262" s="7" t="s">
        <v>1811</v>
      </c>
      <c r="K262" s="7" t="s">
        <v>117</v>
      </c>
      <c r="L262" s="8" t="s">
        <v>193</v>
      </c>
      <c r="M262" s="11" t="s">
        <v>84</v>
      </c>
      <c r="N262" s="11">
        <v>0.38541666666666669</v>
      </c>
      <c r="O262" s="11">
        <v>0.47916666666666669</v>
      </c>
      <c r="P262" s="204" t="s">
        <v>949</v>
      </c>
      <c r="Q262" s="8">
        <v>2022</v>
      </c>
      <c r="R262" s="3"/>
      <c r="S262" s="3" t="str">
        <f>TEXT(Tabla2[[#This Row],[FECHA]],"MMMM")</f>
        <v>enero</v>
      </c>
      <c r="T262" s="3" t="e">
        <f>VLOOKUP(Tabla2[[#This Row],[FOLIO]],Noshow11[[FOLIO]:[STATUS]],5,0)</f>
        <v>#N/A</v>
      </c>
      <c r="U262" s="2"/>
      <c r="V262" s="27"/>
      <c r="W262" s="27"/>
      <c r="X262" s="27"/>
      <c r="Y262" s="28"/>
      <c r="Z262" s="27"/>
      <c r="AA262" s="14">
        <f>Tabla2[[#This Row],[FECHA]]-Tabla2[[#This Row],[FECHA AGENDO CITA]]</f>
        <v>44938</v>
      </c>
    </row>
    <row r="263" spans="1:27" s="15" customFormat="1" ht="28.9" hidden="1" customHeight="1">
      <c r="A263" s="6">
        <v>44938</v>
      </c>
      <c r="B263" s="9">
        <v>0.39583333333333331</v>
      </c>
      <c r="C263" s="9"/>
      <c r="D263" s="41">
        <v>5330</v>
      </c>
      <c r="E263" s="8">
        <v>110821</v>
      </c>
      <c r="F263" s="8" t="s">
        <v>100</v>
      </c>
      <c r="G263" s="97" t="s">
        <v>1534</v>
      </c>
      <c r="H263" s="46"/>
      <c r="I263" s="8" t="s">
        <v>1535</v>
      </c>
      <c r="J263" s="7" t="s">
        <v>1536</v>
      </c>
      <c r="K263" s="7" t="s">
        <v>1537</v>
      </c>
      <c r="L263" s="8" t="s">
        <v>83</v>
      </c>
      <c r="M263" s="11" t="s">
        <v>98</v>
      </c>
      <c r="N263" s="11">
        <v>0.41666666666666669</v>
      </c>
      <c r="O263" s="11">
        <v>0.54166666666666663</v>
      </c>
      <c r="P263" s="204" t="s">
        <v>949</v>
      </c>
      <c r="Q263" s="8">
        <v>2017</v>
      </c>
      <c r="R263" s="3"/>
      <c r="S263" s="3" t="str">
        <f>TEXT(Tabla2[[#This Row],[FECHA]],"MMMM")</f>
        <v>enero</v>
      </c>
      <c r="T263" s="3" t="e">
        <f>VLOOKUP(Tabla2[[#This Row],[FOLIO]],Noshow11[[FOLIO]:[STATUS]],5,0)</f>
        <v>#N/A</v>
      </c>
      <c r="U263" s="2"/>
      <c r="V263" s="27"/>
      <c r="W263" s="27"/>
      <c r="X263" s="27"/>
      <c r="Y263" s="28"/>
      <c r="Z263" s="27"/>
      <c r="AA263" s="14">
        <f>Tabla2[[#This Row],[FECHA]]-Tabla2[[#This Row],[FECHA AGENDO CITA]]</f>
        <v>44938</v>
      </c>
    </row>
    <row r="264" spans="1:27" s="15" customFormat="1" ht="28.9" hidden="1" customHeight="1">
      <c r="A264" s="6">
        <v>44938</v>
      </c>
      <c r="B264" s="9">
        <v>0.39583333333333331</v>
      </c>
      <c r="C264" s="9"/>
      <c r="D264" s="41">
        <v>1899</v>
      </c>
      <c r="E264" s="8">
        <v>110836</v>
      </c>
      <c r="F264" s="8" t="s">
        <v>920</v>
      </c>
      <c r="G264" s="97" t="s">
        <v>1108</v>
      </c>
      <c r="H264" s="46"/>
      <c r="I264" s="8" t="s">
        <v>1812</v>
      </c>
      <c r="J264" s="7" t="s">
        <v>143</v>
      </c>
      <c r="K264" s="7" t="s">
        <v>1813</v>
      </c>
      <c r="L264" s="8" t="s">
        <v>92</v>
      </c>
      <c r="M264" s="11" t="s">
        <v>93</v>
      </c>
      <c r="N264" s="11">
        <v>0.40625</v>
      </c>
      <c r="O264" s="11">
        <v>0.5</v>
      </c>
      <c r="P264" s="204" t="s">
        <v>943</v>
      </c>
      <c r="Q264" s="8">
        <v>2022</v>
      </c>
      <c r="R264" s="3"/>
      <c r="S264" s="3" t="str">
        <f>TEXT(Tabla2[[#This Row],[FECHA]],"MMMM")</f>
        <v>enero</v>
      </c>
      <c r="T264" s="3" t="e">
        <f>VLOOKUP(Tabla2[[#This Row],[FOLIO]],Noshow11[[FOLIO]:[STATUS]],5,0)</f>
        <v>#N/A</v>
      </c>
      <c r="U264" s="2"/>
      <c r="V264" s="27"/>
      <c r="W264" s="27"/>
      <c r="X264" s="27"/>
      <c r="Y264" s="28"/>
      <c r="Z264" s="27"/>
      <c r="AA264" s="14">
        <f>Tabla2[[#This Row],[FECHA]]-Tabla2[[#This Row],[FECHA AGENDO CITA]]</f>
        <v>44938</v>
      </c>
    </row>
    <row r="265" spans="1:27" s="15" customFormat="1" ht="28.9" hidden="1" customHeight="1">
      <c r="A265" s="6">
        <v>44938</v>
      </c>
      <c r="B265" s="9">
        <v>0.41666666666666669</v>
      </c>
      <c r="C265" s="9"/>
      <c r="D265" s="41">
        <v>0</v>
      </c>
      <c r="E265" s="8">
        <v>110832</v>
      </c>
      <c r="F265" s="8" t="s">
        <v>944</v>
      </c>
      <c r="G265" s="97" t="s">
        <v>1814</v>
      </c>
      <c r="H265" s="46"/>
      <c r="I265" s="8" t="s">
        <v>1815</v>
      </c>
      <c r="J265" s="7" t="s">
        <v>1816</v>
      </c>
      <c r="K265" s="7" t="s">
        <v>1817</v>
      </c>
      <c r="L265" s="8" t="s">
        <v>92</v>
      </c>
      <c r="M265" s="11" t="s">
        <v>84</v>
      </c>
      <c r="N265" s="11">
        <v>0.45833333333333331</v>
      </c>
      <c r="O265" s="11">
        <v>0.58333333333333337</v>
      </c>
      <c r="P265" s="204" t="s">
        <v>975</v>
      </c>
      <c r="Q265" s="8">
        <v>2020</v>
      </c>
      <c r="R265" s="3"/>
      <c r="S265" s="3" t="str">
        <f>TEXT(Tabla2[[#This Row],[FECHA]],"MMMM")</f>
        <v>enero</v>
      </c>
      <c r="T265" s="3" t="e">
        <f>VLOOKUP(Tabla2[[#This Row],[FOLIO]],Noshow11[[FOLIO]:[STATUS]],5,0)</f>
        <v>#N/A</v>
      </c>
      <c r="U265" s="2"/>
      <c r="V265" s="27"/>
      <c r="W265" s="27"/>
      <c r="X265" s="27"/>
      <c r="Y265" s="28"/>
      <c r="Z265" s="27"/>
      <c r="AA265" s="14">
        <f>Tabla2[[#This Row],[FECHA]]-Tabla2[[#This Row],[FECHA AGENDO CITA]]</f>
        <v>44938</v>
      </c>
    </row>
    <row r="266" spans="1:27" s="15" customFormat="1" ht="28.9" hidden="1" customHeight="1">
      <c r="A266" s="6">
        <v>44938</v>
      </c>
      <c r="B266" s="9">
        <v>0.41666666666666669</v>
      </c>
      <c r="C266" s="9"/>
      <c r="D266" s="41">
        <v>1899</v>
      </c>
      <c r="E266" s="8">
        <v>110840</v>
      </c>
      <c r="F266" s="8" t="s">
        <v>944</v>
      </c>
      <c r="G266" s="97" t="s">
        <v>1015</v>
      </c>
      <c r="H266" s="46"/>
      <c r="I266" s="8" t="s">
        <v>1818</v>
      </c>
      <c r="J266" s="7" t="s">
        <v>1819</v>
      </c>
      <c r="K266" s="7" t="s">
        <v>1820</v>
      </c>
      <c r="L266" s="8" t="s">
        <v>97</v>
      </c>
      <c r="M266" s="11" t="s">
        <v>98</v>
      </c>
      <c r="N266" s="11">
        <v>0.4375</v>
      </c>
      <c r="O266" s="11">
        <v>0.58333333333333337</v>
      </c>
      <c r="P266" s="204" t="s">
        <v>943</v>
      </c>
      <c r="Q266" s="8">
        <v>2022</v>
      </c>
      <c r="R266" s="3"/>
      <c r="S266" s="3" t="str">
        <f>TEXT(Tabla2[[#This Row],[FECHA]],"MMMM")</f>
        <v>enero</v>
      </c>
      <c r="T266" s="3" t="e">
        <f>VLOOKUP(Tabla2[[#This Row],[FOLIO]],Noshow11[[FOLIO]:[STATUS]],5,0)</f>
        <v>#N/A</v>
      </c>
      <c r="U266" s="2"/>
      <c r="V266" s="27"/>
      <c r="W266" s="27"/>
      <c r="X266" s="27"/>
      <c r="Y266" s="28"/>
      <c r="Z266" s="27"/>
      <c r="AA266" s="14">
        <f>Tabla2[[#This Row],[FECHA]]-Tabla2[[#This Row],[FECHA AGENDO CITA]]</f>
        <v>44938</v>
      </c>
    </row>
    <row r="267" spans="1:27" s="15" customFormat="1" ht="28.9" hidden="1" customHeight="1">
      <c r="A267" s="6">
        <v>44938</v>
      </c>
      <c r="B267" s="9">
        <v>0.41666666666666669</v>
      </c>
      <c r="C267" s="9"/>
      <c r="D267" s="41">
        <v>5330</v>
      </c>
      <c r="E267" s="8">
        <v>110848</v>
      </c>
      <c r="F267" s="8" t="s">
        <v>100</v>
      </c>
      <c r="G267" s="98" t="s">
        <v>988</v>
      </c>
      <c r="H267" s="45" t="s">
        <v>5</v>
      </c>
      <c r="I267" s="8" t="s">
        <v>1821</v>
      </c>
      <c r="J267" s="7" t="s">
        <v>1822</v>
      </c>
      <c r="K267" s="7" t="s">
        <v>1823</v>
      </c>
      <c r="L267" s="8" t="s">
        <v>193</v>
      </c>
      <c r="M267" s="11" t="s">
        <v>93</v>
      </c>
      <c r="N267" s="11">
        <v>0.4375</v>
      </c>
      <c r="O267" s="11">
        <v>0.58333333333333337</v>
      </c>
      <c r="P267" s="204" t="s">
        <v>943</v>
      </c>
      <c r="Q267" s="8">
        <v>2022</v>
      </c>
      <c r="R267" s="3"/>
      <c r="S267" s="3" t="str">
        <f>TEXT(Tabla2[[#This Row],[FECHA]],"MMMM")</f>
        <v>enero</v>
      </c>
      <c r="T267" s="3" t="e">
        <f>VLOOKUP(Tabla2[[#This Row],[FOLIO]],Noshow11[[FOLIO]:[STATUS]],5,0)</f>
        <v>#N/A</v>
      </c>
      <c r="U267" s="2"/>
      <c r="V267" s="27"/>
      <c r="W267" s="27"/>
      <c r="X267" s="27"/>
      <c r="Y267" s="28"/>
      <c r="Z267" s="27"/>
      <c r="AA267" s="14">
        <f>Tabla2[[#This Row],[FECHA]]-Tabla2[[#This Row],[FECHA AGENDO CITA]]</f>
        <v>44938</v>
      </c>
    </row>
    <row r="268" spans="1:27" s="15" customFormat="1" ht="24.6" hidden="1" customHeight="1">
      <c r="A268" s="6">
        <v>44938</v>
      </c>
      <c r="B268" s="9">
        <v>0.4375</v>
      </c>
      <c r="C268" s="9"/>
      <c r="D268" s="41">
        <v>3260</v>
      </c>
      <c r="E268" s="8">
        <v>110866</v>
      </c>
      <c r="F268" s="8" t="s">
        <v>920</v>
      </c>
      <c r="G268" s="97" t="s">
        <v>1480</v>
      </c>
      <c r="H268" s="46"/>
      <c r="I268" s="8" t="s">
        <v>1824</v>
      </c>
      <c r="J268" s="7" t="s">
        <v>1825</v>
      </c>
      <c r="K268" s="7" t="s">
        <v>1826</v>
      </c>
      <c r="L268" s="8" t="s">
        <v>145</v>
      </c>
      <c r="M268" s="11" t="s">
        <v>93</v>
      </c>
      <c r="N268" s="11">
        <v>0.45833333333333331</v>
      </c>
      <c r="O268" s="11">
        <v>0.58333333333333337</v>
      </c>
      <c r="P268" s="204" t="s">
        <v>949</v>
      </c>
      <c r="Q268" s="8">
        <v>2013</v>
      </c>
      <c r="R268" s="3"/>
      <c r="S268" s="3" t="str">
        <f>TEXT(Tabla2[[#This Row],[FECHA]],"MMMM")</f>
        <v>enero</v>
      </c>
      <c r="T268" s="3" t="e">
        <f>VLOOKUP(Tabla2[[#This Row],[FOLIO]],Noshow11[[FOLIO]:[STATUS]],5,0)</f>
        <v>#N/A</v>
      </c>
      <c r="U268" s="2"/>
      <c r="V268" s="27"/>
      <c r="W268" s="27"/>
      <c r="X268" s="27"/>
      <c r="Y268" s="28"/>
      <c r="Z268" s="27"/>
      <c r="AA268" s="14">
        <f>Tabla2[[#This Row],[FECHA]]-Tabla2[[#This Row],[FECHA AGENDO CITA]]</f>
        <v>44938</v>
      </c>
    </row>
    <row r="269" spans="1:27" s="15" customFormat="1" ht="28.9" hidden="1" customHeight="1">
      <c r="A269" s="6">
        <v>44938</v>
      </c>
      <c r="B269" s="9">
        <v>0.4375</v>
      </c>
      <c r="C269" s="9"/>
      <c r="D269" s="41">
        <v>1899</v>
      </c>
      <c r="E269" s="8">
        <v>110872</v>
      </c>
      <c r="F269" s="8" t="s">
        <v>100</v>
      </c>
      <c r="G269" s="98" t="s">
        <v>994</v>
      </c>
      <c r="H269" s="45" t="s">
        <v>5</v>
      </c>
      <c r="I269" s="8" t="s">
        <v>1827</v>
      </c>
      <c r="J269" s="7" t="s">
        <v>1828</v>
      </c>
      <c r="K269" s="7" t="s">
        <v>1829</v>
      </c>
      <c r="L269" s="8" t="s">
        <v>277</v>
      </c>
      <c r="M269" s="11" t="s">
        <v>98</v>
      </c>
      <c r="N269" s="11">
        <v>0.46875</v>
      </c>
      <c r="O269" s="11">
        <v>0.58333333333333337</v>
      </c>
      <c r="P269" s="204" t="s">
        <v>998</v>
      </c>
      <c r="Q269" s="8">
        <v>2019</v>
      </c>
      <c r="R269" s="3"/>
      <c r="S269" s="3" t="str">
        <f>TEXT(Tabla2[[#This Row],[FECHA]],"MMMM")</f>
        <v>enero</v>
      </c>
      <c r="T269" s="3" t="e">
        <f>VLOOKUP(Tabla2[[#This Row],[FOLIO]],Noshow11[[FOLIO]:[STATUS]],5,0)</f>
        <v>#N/A</v>
      </c>
      <c r="U269" s="2"/>
      <c r="V269" s="27"/>
      <c r="W269" s="27"/>
      <c r="X269" s="27"/>
      <c r="Y269" s="28"/>
      <c r="Z269" s="27"/>
      <c r="AA269" s="14">
        <f>Tabla2[[#This Row],[FECHA]]-Tabla2[[#This Row],[FECHA AGENDO CITA]]</f>
        <v>44938</v>
      </c>
    </row>
    <row r="270" spans="1:27" s="15" customFormat="1" ht="28.9" hidden="1" customHeight="1">
      <c r="A270" s="6">
        <v>44938</v>
      </c>
      <c r="B270" s="9">
        <v>0.45833333333333331</v>
      </c>
      <c r="C270" s="9"/>
      <c r="D270" s="41">
        <v>1899</v>
      </c>
      <c r="E270" s="8">
        <v>110910</v>
      </c>
      <c r="F270" s="8" t="s">
        <v>920</v>
      </c>
      <c r="G270" s="97" t="s">
        <v>984</v>
      </c>
      <c r="H270" s="46"/>
      <c r="I270" s="8" t="s">
        <v>1830</v>
      </c>
      <c r="J270" s="7" t="s">
        <v>1831</v>
      </c>
      <c r="K270" s="7" t="s">
        <v>1832</v>
      </c>
      <c r="L270" s="8" t="s">
        <v>230</v>
      </c>
      <c r="M270" s="11" t="s">
        <v>93</v>
      </c>
      <c r="N270" s="11">
        <v>0.46875</v>
      </c>
      <c r="O270" s="11">
        <v>0.58333333333333337</v>
      </c>
      <c r="P270" s="204" t="s">
        <v>943</v>
      </c>
      <c r="Q270" s="8">
        <v>2017</v>
      </c>
      <c r="R270" s="3"/>
      <c r="S270" s="3" t="str">
        <f>TEXT(Tabla2[[#This Row],[FECHA]],"MMMM")</f>
        <v>enero</v>
      </c>
      <c r="T270" s="3" t="e">
        <f>VLOOKUP(Tabla2[[#This Row],[FOLIO]],Noshow11[[FOLIO]:[STATUS]],5,0)</f>
        <v>#N/A</v>
      </c>
      <c r="U270" s="2"/>
      <c r="V270" s="27"/>
      <c r="W270" s="27"/>
      <c r="X270" s="27"/>
      <c r="Y270" s="28"/>
      <c r="Z270" s="27"/>
      <c r="AA270" s="14">
        <f>Tabla2[[#This Row],[FECHA]]-Tabla2[[#This Row],[FECHA AGENDO CITA]]</f>
        <v>44938</v>
      </c>
    </row>
    <row r="271" spans="1:27" s="15" customFormat="1" ht="28.9" hidden="1" customHeight="1">
      <c r="A271" s="6">
        <v>44938</v>
      </c>
      <c r="B271" s="9">
        <v>0.45833333333333331</v>
      </c>
      <c r="C271" s="9"/>
      <c r="D271" s="41">
        <v>6599</v>
      </c>
      <c r="E271" s="8">
        <v>110918</v>
      </c>
      <c r="F271" s="8" t="s">
        <v>100</v>
      </c>
      <c r="G271" s="98" t="s">
        <v>989</v>
      </c>
      <c r="H271" s="45" t="s">
        <v>5</v>
      </c>
      <c r="I271" s="8" t="s">
        <v>1833</v>
      </c>
      <c r="J271" s="7" t="s">
        <v>1834</v>
      </c>
      <c r="K271" s="7" t="s">
        <v>1835</v>
      </c>
      <c r="L271" s="8" t="s">
        <v>230</v>
      </c>
      <c r="M271" s="11" t="s">
        <v>98</v>
      </c>
      <c r="N271" s="11">
        <v>0.47916666666666669</v>
      </c>
      <c r="O271" s="11">
        <v>0.625</v>
      </c>
      <c r="P271" s="204" t="s">
        <v>998</v>
      </c>
      <c r="Q271" s="8">
        <v>2018</v>
      </c>
      <c r="R271" s="3"/>
      <c r="S271" s="3" t="str">
        <f>TEXT(Tabla2[[#This Row],[FECHA]],"MMMM")</f>
        <v>enero</v>
      </c>
      <c r="T271" s="3" t="e">
        <f>VLOOKUP(Tabla2[[#This Row],[FOLIO]],Noshow11[[FOLIO]:[STATUS]],5,0)</f>
        <v>#N/A</v>
      </c>
      <c r="U271" s="2"/>
      <c r="V271" s="27"/>
      <c r="W271" s="27"/>
      <c r="X271" s="27"/>
      <c r="Y271" s="28"/>
      <c r="Z271" s="27"/>
      <c r="AA271" s="14">
        <f>Tabla2[[#This Row],[FECHA]]-Tabla2[[#This Row],[FECHA AGENDO CITA]]</f>
        <v>44938</v>
      </c>
    </row>
    <row r="272" spans="1:27" s="15" customFormat="1" ht="28.9" hidden="1" customHeight="1">
      <c r="A272" s="6">
        <v>44938</v>
      </c>
      <c r="B272" s="9">
        <v>0.47916666666666669</v>
      </c>
      <c r="C272" s="9"/>
      <c r="D272" s="41">
        <v>2699</v>
      </c>
      <c r="E272" s="8">
        <v>110856</v>
      </c>
      <c r="F272" s="8" t="s">
        <v>920</v>
      </c>
      <c r="G272" s="97" t="s">
        <v>1836</v>
      </c>
      <c r="H272" s="46"/>
      <c r="I272" s="8" t="s">
        <v>1837</v>
      </c>
      <c r="J272" s="7" t="s">
        <v>1838</v>
      </c>
      <c r="K272" s="7" t="s">
        <v>1839</v>
      </c>
      <c r="L272" s="8" t="s">
        <v>152</v>
      </c>
      <c r="M272" s="11" t="s">
        <v>93</v>
      </c>
      <c r="N272" s="11">
        <v>0.5</v>
      </c>
      <c r="O272" s="11">
        <v>0.66666666666666663</v>
      </c>
      <c r="P272" s="204" t="s">
        <v>943</v>
      </c>
      <c r="Q272" s="8">
        <v>2019</v>
      </c>
      <c r="R272" s="3"/>
      <c r="S272" s="3" t="str">
        <f>TEXT(Tabla2[[#This Row],[FECHA]],"MMMM")</f>
        <v>enero</v>
      </c>
      <c r="T272" s="3" t="e">
        <f>VLOOKUP(Tabla2[[#This Row],[FOLIO]],Noshow11[[FOLIO]:[STATUS]],5,0)</f>
        <v>#N/A</v>
      </c>
      <c r="U272" s="2"/>
      <c r="V272" s="27"/>
      <c r="W272" s="27"/>
      <c r="X272" s="27"/>
      <c r="Y272" s="28"/>
      <c r="Z272" s="27"/>
      <c r="AA272" s="14">
        <f>Tabla2[[#This Row],[FECHA]]-Tabla2[[#This Row],[FECHA AGENDO CITA]]</f>
        <v>44938</v>
      </c>
    </row>
    <row r="273" spans="1:27" s="15" customFormat="1" ht="28.9" hidden="1" customHeight="1">
      <c r="A273" s="6">
        <v>44938</v>
      </c>
      <c r="B273" s="9">
        <v>0.47916666666666669</v>
      </c>
      <c r="C273" s="9"/>
      <c r="D273" s="41">
        <v>1899</v>
      </c>
      <c r="E273" s="8">
        <v>110892</v>
      </c>
      <c r="F273" s="8" t="s">
        <v>100</v>
      </c>
      <c r="G273" s="98" t="s">
        <v>945</v>
      </c>
      <c r="H273" s="45" t="s">
        <v>5</v>
      </c>
      <c r="I273" s="8" t="s">
        <v>1840</v>
      </c>
      <c r="J273" s="7" t="s">
        <v>1841</v>
      </c>
      <c r="K273" s="7" t="s">
        <v>1842</v>
      </c>
      <c r="L273" s="8" t="s">
        <v>250</v>
      </c>
      <c r="M273" s="11" t="s">
        <v>98</v>
      </c>
      <c r="N273" s="11">
        <v>0.5</v>
      </c>
      <c r="O273" s="11">
        <v>0.625</v>
      </c>
      <c r="P273" s="204" t="s">
        <v>998</v>
      </c>
      <c r="Q273" s="8">
        <v>2020</v>
      </c>
      <c r="R273" s="3"/>
      <c r="S273" s="3" t="str">
        <f>TEXT(Tabla2[[#This Row],[FECHA]],"MMMM")</f>
        <v>enero</v>
      </c>
      <c r="T273" s="3" t="e">
        <f>VLOOKUP(Tabla2[[#This Row],[FOLIO]],Noshow11[[FOLIO]:[STATUS]],5,0)</f>
        <v>#N/A</v>
      </c>
      <c r="U273" s="2"/>
      <c r="V273" s="27"/>
      <c r="W273" s="27"/>
      <c r="X273" s="27"/>
      <c r="Y273" s="28"/>
      <c r="Z273" s="27"/>
      <c r="AA273" s="14">
        <f>Tabla2[[#This Row],[FECHA]]-Tabla2[[#This Row],[FECHA AGENDO CITA]]</f>
        <v>44938</v>
      </c>
    </row>
    <row r="274" spans="1:27" s="15" customFormat="1" ht="68.45" hidden="1" customHeight="1">
      <c r="A274" s="6">
        <v>44938</v>
      </c>
      <c r="B274" s="9">
        <v>0.47916666666666669</v>
      </c>
      <c r="C274" s="9"/>
      <c r="D274" s="41">
        <v>754</v>
      </c>
      <c r="E274" s="8">
        <v>110911</v>
      </c>
      <c r="F274" s="8" t="s">
        <v>1111</v>
      </c>
      <c r="G274" s="97" t="s">
        <v>1843</v>
      </c>
      <c r="H274" s="46"/>
      <c r="I274" s="8" t="s">
        <v>1844</v>
      </c>
      <c r="J274" s="7" t="s">
        <v>1845</v>
      </c>
      <c r="K274" s="7" t="s">
        <v>1846</v>
      </c>
      <c r="L274" s="8" t="s">
        <v>1847</v>
      </c>
      <c r="M274" s="11" t="s">
        <v>84</v>
      </c>
      <c r="N274" s="11">
        <v>0.52083333333333337</v>
      </c>
      <c r="O274" s="11" t="s">
        <v>929</v>
      </c>
      <c r="P274" s="204" t="s">
        <v>1587</v>
      </c>
      <c r="Q274" s="8">
        <v>2013</v>
      </c>
      <c r="R274" s="3"/>
      <c r="S274" s="3" t="str">
        <f>TEXT(Tabla2[[#This Row],[FECHA]],"MMMM")</f>
        <v>enero</v>
      </c>
      <c r="T274" s="3" t="e">
        <f>VLOOKUP(Tabla2[[#This Row],[FOLIO]],Noshow11[[FOLIO]:[STATUS]],5,0)</f>
        <v>#N/A</v>
      </c>
      <c r="U274" s="2"/>
      <c r="V274" s="27"/>
      <c r="W274" s="27"/>
      <c r="X274" s="27"/>
      <c r="Y274" s="28"/>
      <c r="Z274" s="27"/>
      <c r="AA274" s="14">
        <f>Tabla2[[#This Row],[FECHA]]-Tabla2[[#This Row],[FECHA AGENDO CITA]]</f>
        <v>44938</v>
      </c>
    </row>
    <row r="275" spans="1:27" s="15" customFormat="1" ht="23.1" hidden="1" customHeight="1">
      <c r="A275" s="6">
        <v>44938</v>
      </c>
      <c r="B275" s="9">
        <v>0.5</v>
      </c>
      <c r="C275" s="9"/>
      <c r="D275" s="41">
        <v>1899</v>
      </c>
      <c r="E275" s="8">
        <v>109989</v>
      </c>
      <c r="F275" s="8" t="s">
        <v>100</v>
      </c>
      <c r="G275" s="98" t="s">
        <v>956</v>
      </c>
      <c r="H275" s="45" t="s">
        <v>5</v>
      </c>
      <c r="I275" s="8" t="s">
        <v>1848</v>
      </c>
      <c r="J275" s="7" t="s">
        <v>1849</v>
      </c>
      <c r="K275" s="7" t="s">
        <v>1804</v>
      </c>
      <c r="L275" s="8" t="s">
        <v>1850</v>
      </c>
      <c r="M275" s="11" t="s">
        <v>93</v>
      </c>
      <c r="N275" s="11">
        <v>0.52083333333333337</v>
      </c>
      <c r="O275" s="11">
        <v>0.66666666666666663</v>
      </c>
      <c r="P275" s="204" t="s">
        <v>998</v>
      </c>
      <c r="Q275" s="8">
        <v>2020</v>
      </c>
      <c r="R275" s="3"/>
      <c r="S275" s="3" t="str">
        <f>TEXT(Tabla2[[#This Row],[FECHA]],"MMMM")</f>
        <v>enero</v>
      </c>
      <c r="T275" s="3" t="e">
        <f>VLOOKUP(Tabla2[[#This Row],[FOLIO]],Noshow11[[FOLIO]:[STATUS]],5,0)</f>
        <v>#N/A</v>
      </c>
      <c r="U275" s="2"/>
      <c r="V275" s="27"/>
      <c r="W275" s="27"/>
      <c r="X275" s="27"/>
      <c r="Y275" s="28"/>
      <c r="Z275" s="27"/>
      <c r="AA275" s="14">
        <f>Tabla2[[#This Row],[FECHA]]-Tabla2[[#This Row],[FECHA AGENDO CITA]]</f>
        <v>44938</v>
      </c>
    </row>
    <row r="276" spans="1:27" s="15" customFormat="1" ht="23.1" hidden="1" customHeight="1">
      <c r="A276" s="6">
        <v>44938</v>
      </c>
      <c r="B276" s="9">
        <v>0.5</v>
      </c>
      <c r="C276" s="9"/>
      <c r="D276" s="41">
        <v>2699</v>
      </c>
      <c r="E276" s="8">
        <v>110927</v>
      </c>
      <c r="F276" s="8" t="s">
        <v>1111</v>
      </c>
      <c r="G276" s="98" t="s">
        <v>1851</v>
      </c>
      <c r="H276" s="45" t="s">
        <v>5</v>
      </c>
      <c r="I276" s="8" t="s">
        <v>1852</v>
      </c>
      <c r="J276" s="7" t="s">
        <v>1853</v>
      </c>
      <c r="K276" s="7" t="s">
        <v>1854</v>
      </c>
      <c r="L276" s="8" t="s">
        <v>145</v>
      </c>
      <c r="M276" s="11" t="s">
        <v>98</v>
      </c>
      <c r="N276" s="11">
        <v>0.53125</v>
      </c>
      <c r="O276" s="11">
        <v>0.66666666666666663</v>
      </c>
      <c r="P276" s="204" t="s">
        <v>1855</v>
      </c>
      <c r="Q276" s="8">
        <v>2016</v>
      </c>
      <c r="R276" s="3"/>
      <c r="S276" s="3" t="str">
        <f>TEXT(Tabla2[[#This Row],[FECHA]],"MMMM")</f>
        <v>enero</v>
      </c>
      <c r="T276" s="3" t="e">
        <f>VLOOKUP(Tabla2[[#This Row],[FOLIO]],Noshow11[[FOLIO]:[STATUS]],5,0)</f>
        <v>#N/A</v>
      </c>
      <c r="U276" s="2"/>
      <c r="V276" s="27"/>
      <c r="W276" s="27"/>
      <c r="X276" s="27"/>
      <c r="Y276" s="28"/>
      <c r="Z276" s="27"/>
      <c r="AA276" s="14">
        <f>Tabla2[[#This Row],[FECHA]]-Tabla2[[#This Row],[FECHA AGENDO CITA]]</f>
        <v>44938</v>
      </c>
    </row>
    <row r="277" spans="1:27" s="15" customFormat="1" ht="23.1" hidden="1" customHeight="1">
      <c r="A277" s="6">
        <v>44938</v>
      </c>
      <c r="B277" s="9">
        <v>0.54166666666666663</v>
      </c>
      <c r="C277" s="9"/>
      <c r="D277" s="41">
        <v>3260</v>
      </c>
      <c r="E277" s="8">
        <v>110791</v>
      </c>
      <c r="F277" s="8" t="s">
        <v>100</v>
      </c>
      <c r="G277" s="97" t="s">
        <v>1070</v>
      </c>
      <c r="H277" s="108" t="s">
        <v>37</v>
      </c>
      <c r="I277" s="8" t="s">
        <v>1856</v>
      </c>
      <c r="J277" s="7" t="s">
        <v>1857</v>
      </c>
      <c r="K277" s="7" t="s">
        <v>461</v>
      </c>
      <c r="L277" s="8" t="s">
        <v>193</v>
      </c>
      <c r="M277" s="11" t="s">
        <v>84</v>
      </c>
      <c r="N277" s="11" t="s">
        <v>1656</v>
      </c>
      <c r="O277" s="11" t="s">
        <v>1194</v>
      </c>
      <c r="P277" s="204" t="s">
        <v>925</v>
      </c>
      <c r="Q277" s="8">
        <v>2021</v>
      </c>
      <c r="R277" s="3"/>
      <c r="S277" s="3" t="str">
        <f>TEXT(Tabla2[[#This Row],[FECHA]],"MMMM")</f>
        <v>enero</v>
      </c>
      <c r="T277" s="3" t="e">
        <f>VLOOKUP(Tabla2[[#This Row],[FOLIO]],Noshow11[[FOLIO]:[STATUS]],5,0)</f>
        <v>#N/A</v>
      </c>
      <c r="U277" s="2"/>
      <c r="V277" s="27"/>
      <c r="W277" s="27"/>
      <c r="X277" s="27"/>
      <c r="Y277" s="28"/>
      <c r="Z277" s="27"/>
      <c r="AA277" s="14">
        <f>Tabla2[[#This Row],[FECHA]]-Tabla2[[#This Row],[FECHA AGENDO CITA]]</f>
        <v>44938</v>
      </c>
    </row>
    <row r="278" spans="1:27" s="15" customFormat="1" ht="23.1" hidden="1" customHeight="1">
      <c r="A278" s="6">
        <v>44938</v>
      </c>
      <c r="B278" s="9">
        <v>0.55208333333333337</v>
      </c>
      <c r="C278" s="9"/>
      <c r="D278" s="41">
        <v>3260</v>
      </c>
      <c r="E278" s="8">
        <v>110794</v>
      </c>
      <c r="F278" s="8" t="s">
        <v>100</v>
      </c>
      <c r="G278" s="97" t="s">
        <v>1150</v>
      </c>
      <c r="H278" s="108" t="s">
        <v>37</v>
      </c>
      <c r="I278" s="8" t="s">
        <v>1858</v>
      </c>
      <c r="J278" s="7" t="s">
        <v>1859</v>
      </c>
      <c r="K278" s="7" t="s">
        <v>461</v>
      </c>
      <c r="L278" s="8" t="s">
        <v>289</v>
      </c>
      <c r="M278" s="11" t="s">
        <v>84</v>
      </c>
      <c r="N278" s="11" t="s">
        <v>1656</v>
      </c>
      <c r="O278" s="11" t="s">
        <v>1194</v>
      </c>
      <c r="P278" s="204" t="s">
        <v>925</v>
      </c>
      <c r="Q278" s="8">
        <v>2019</v>
      </c>
      <c r="R278" s="3"/>
      <c r="S278" s="3" t="str">
        <f>TEXT(Tabla2[[#This Row],[FECHA]],"MMMM")</f>
        <v>enero</v>
      </c>
      <c r="T278" s="3" t="e">
        <f>VLOOKUP(Tabla2[[#This Row],[FOLIO]],Noshow11[[FOLIO]:[STATUS]],5,0)</f>
        <v>#N/A</v>
      </c>
      <c r="U278" s="2"/>
      <c r="V278" s="27"/>
      <c r="W278" s="27"/>
      <c r="X278" s="27"/>
      <c r="Y278" s="28"/>
      <c r="Z278" s="27"/>
      <c r="AA278" s="14">
        <f>Tabla2[[#This Row],[FECHA]]-Tabla2[[#This Row],[FECHA AGENDO CITA]]</f>
        <v>44938</v>
      </c>
    </row>
    <row r="279" spans="1:27" s="15" customFormat="1" ht="23.1" hidden="1" customHeight="1">
      <c r="A279" s="6">
        <v>44938</v>
      </c>
      <c r="B279" s="9">
        <v>0.5625</v>
      </c>
      <c r="C279" s="9"/>
      <c r="D279" s="41">
        <v>3260</v>
      </c>
      <c r="E279" s="8">
        <v>110796</v>
      </c>
      <c r="F279" s="8" t="s">
        <v>100</v>
      </c>
      <c r="G279" s="97" t="s">
        <v>1070</v>
      </c>
      <c r="H279" s="108" t="s">
        <v>37</v>
      </c>
      <c r="I279" s="8" t="s">
        <v>1860</v>
      </c>
      <c r="J279" s="7" t="s">
        <v>1861</v>
      </c>
      <c r="K279" s="7" t="s">
        <v>461</v>
      </c>
      <c r="L279" s="8" t="s">
        <v>170</v>
      </c>
      <c r="M279" s="11" t="s">
        <v>84</v>
      </c>
      <c r="N279" s="11" t="s">
        <v>1656</v>
      </c>
      <c r="O279" s="11" t="s">
        <v>1194</v>
      </c>
      <c r="P279" s="204" t="s">
        <v>925</v>
      </c>
      <c r="Q279" s="8">
        <v>2021</v>
      </c>
      <c r="R279" s="3"/>
      <c r="S279" s="3" t="str">
        <f>TEXT(Tabla2[[#This Row],[FECHA]],"MMMM")</f>
        <v>enero</v>
      </c>
      <c r="T279" s="3" t="e">
        <f>VLOOKUP(Tabla2[[#This Row],[FOLIO]],Noshow11[[FOLIO]:[STATUS]],5,0)</f>
        <v>#N/A</v>
      </c>
      <c r="U279" s="2"/>
      <c r="V279" s="27"/>
      <c r="W279" s="27"/>
      <c r="X279" s="27"/>
      <c r="Y279" s="28"/>
      <c r="Z279" s="27"/>
      <c r="AA279" s="14">
        <f>Tabla2[[#This Row],[FECHA]]-Tabla2[[#This Row],[FECHA AGENDO CITA]]</f>
        <v>44938</v>
      </c>
    </row>
    <row r="280" spans="1:27" s="15" customFormat="1" ht="23.1" hidden="1" customHeight="1">
      <c r="A280" s="6">
        <v>44938</v>
      </c>
      <c r="B280" s="9">
        <v>0.57291666666666663</v>
      </c>
      <c r="C280" s="9"/>
      <c r="D280" s="41">
        <v>3260</v>
      </c>
      <c r="E280" s="8">
        <v>110898</v>
      </c>
      <c r="F280" s="8" t="s">
        <v>100</v>
      </c>
      <c r="G280" s="97" t="s">
        <v>1070</v>
      </c>
      <c r="H280" s="108" t="s">
        <v>37</v>
      </c>
      <c r="I280" s="8" t="s">
        <v>1657</v>
      </c>
      <c r="J280" s="7" t="s">
        <v>1658</v>
      </c>
      <c r="K280" s="7" t="s">
        <v>461</v>
      </c>
      <c r="L280" s="8" t="s">
        <v>193</v>
      </c>
      <c r="M280" s="11" t="s">
        <v>84</v>
      </c>
      <c r="N280" s="11" t="s">
        <v>1656</v>
      </c>
      <c r="O280" s="11" t="s">
        <v>1194</v>
      </c>
      <c r="P280" s="204" t="s">
        <v>925</v>
      </c>
      <c r="Q280" s="8">
        <v>2021</v>
      </c>
      <c r="R280" s="3"/>
      <c r="S280" s="3" t="str">
        <f>TEXT(Tabla2[[#This Row],[FECHA]],"MMMM")</f>
        <v>enero</v>
      </c>
      <c r="T280" s="3" t="e">
        <f>VLOOKUP(Tabla2[[#This Row],[FOLIO]],Noshow11[[FOLIO]:[STATUS]],5,0)</f>
        <v>#N/A</v>
      </c>
      <c r="U280" s="2"/>
      <c r="V280" s="27"/>
      <c r="W280" s="27"/>
      <c r="X280" s="27"/>
      <c r="Y280" s="28"/>
      <c r="Z280" s="27"/>
      <c r="AA280" s="14">
        <f>Tabla2[[#This Row],[FECHA]]-Tabla2[[#This Row],[FECHA AGENDO CITA]]</f>
        <v>44938</v>
      </c>
    </row>
    <row r="281" spans="1:27" s="15" customFormat="1" ht="23.1" hidden="1" customHeight="1">
      <c r="A281" s="6">
        <v>44938</v>
      </c>
      <c r="B281" s="9">
        <v>0.58333333333333337</v>
      </c>
      <c r="C281" s="9"/>
      <c r="D281" s="41">
        <v>3260</v>
      </c>
      <c r="E281" s="8">
        <v>110803</v>
      </c>
      <c r="F281" s="8" t="s">
        <v>100</v>
      </c>
      <c r="G281" s="97" t="s">
        <v>1070</v>
      </c>
      <c r="H281" s="108" t="s">
        <v>37</v>
      </c>
      <c r="I281" s="8" t="s">
        <v>1862</v>
      </c>
      <c r="J281" s="7" t="s">
        <v>1863</v>
      </c>
      <c r="K281" s="7" t="s">
        <v>461</v>
      </c>
      <c r="L281" s="8" t="s">
        <v>145</v>
      </c>
      <c r="M281" s="11" t="s">
        <v>84</v>
      </c>
      <c r="N281" s="11" t="s">
        <v>1656</v>
      </c>
      <c r="O281" s="11" t="s">
        <v>1194</v>
      </c>
      <c r="P281" s="204" t="s">
        <v>925</v>
      </c>
      <c r="Q281" s="8">
        <v>2021</v>
      </c>
      <c r="R281" s="3"/>
      <c r="S281" s="3" t="str">
        <f>TEXT(Tabla2[[#This Row],[FECHA]],"MMMM")</f>
        <v>enero</v>
      </c>
      <c r="T281" s="3" t="e">
        <f>VLOOKUP(Tabla2[[#This Row],[FOLIO]],Noshow11[[FOLIO]:[STATUS]],5,0)</f>
        <v>#N/A</v>
      </c>
      <c r="U281" s="2"/>
      <c r="V281" s="27"/>
      <c r="W281" s="27"/>
      <c r="X281" s="27"/>
      <c r="Y281" s="28"/>
      <c r="Z281" s="27"/>
      <c r="AA281" s="14">
        <f>Tabla2[[#This Row],[FECHA]]-Tabla2[[#This Row],[FECHA AGENDO CITA]]</f>
        <v>44938</v>
      </c>
    </row>
    <row r="282" spans="1:27" s="15" customFormat="1" ht="23.1" hidden="1" customHeight="1">
      <c r="A282" s="6">
        <v>44938</v>
      </c>
      <c r="B282" s="9">
        <v>0.59375</v>
      </c>
      <c r="C282" s="9"/>
      <c r="D282" s="41">
        <v>3260</v>
      </c>
      <c r="E282" s="8">
        <v>110804</v>
      </c>
      <c r="F282" s="8" t="s">
        <v>100</v>
      </c>
      <c r="G282" s="97" t="s">
        <v>1070</v>
      </c>
      <c r="H282" s="108" t="s">
        <v>37</v>
      </c>
      <c r="I282" s="8" t="s">
        <v>1864</v>
      </c>
      <c r="J282" s="7" t="s">
        <v>1865</v>
      </c>
      <c r="K282" s="7" t="s">
        <v>461</v>
      </c>
      <c r="L282" s="8" t="s">
        <v>289</v>
      </c>
      <c r="M282" s="11" t="s">
        <v>84</v>
      </c>
      <c r="N282" s="11" t="s">
        <v>1656</v>
      </c>
      <c r="O282" s="11" t="s">
        <v>1194</v>
      </c>
      <c r="P282" s="204" t="s">
        <v>925</v>
      </c>
      <c r="Q282" s="8">
        <v>2021</v>
      </c>
      <c r="R282" s="3"/>
      <c r="S282" s="3" t="str">
        <f>TEXT(Tabla2[[#This Row],[FECHA]],"MMMM")</f>
        <v>enero</v>
      </c>
      <c r="T282" s="3" t="e">
        <f>VLOOKUP(Tabla2[[#This Row],[FOLIO]],Noshow11[[FOLIO]:[STATUS]],5,0)</f>
        <v>#N/A</v>
      </c>
      <c r="U282" s="2"/>
      <c r="V282" s="27"/>
      <c r="W282" s="27"/>
      <c r="X282" s="27"/>
      <c r="Y282" s="28"/>
      <c r="Z282" s="27"/>
      <c r="AA282" s="14">
        <f>Tabla2[[#This Row],[FECHA]]-Tabla2[[#This Row],[FECHA AGENDO CITA]]</f>
        <v>44938</v>
      </c>
    </row>
    <row r="283" spans="1:27" s="15" customFormat="1" ht="23.1" hidden="1" customHeight="1">
      <c r="A283" s="6">
        <v>44938</v>
      </c>
      <c r="B283" s="9">
        <v>0.60416666666666663</v>
      </c>
      <c r="C283" s="9"/>
      <c r="D283" s="41">
        <v>1899</v>
      </c>
      <c r="E283" s="8">
        <v>110883</v>
      </c>
      <c r="F283" s="8" t="s">
        <v>100</v>
      </c>
      <c r="G283" s="97" t="s">
        <v>1015</v>
      </c>
      <c r="H283" s="108" t="s">
        <v>37</v>
      </c>
      <c r="I283" s="8" t="s">
        <v>1866</v>
      </c>
      <c r="J283" s="7" t="s">
        <v>1867</v>
      </c>
      <c r="K283" s="7" t="s">
        <v>461</v>
      </c>
      <c r="L283" s="8" t="s">
        <v>289</v>
      </c>
      <c r="M283" s="11" t="s">
        <v>84</v>
      </c>
      <c r="N283" s="11" t="s">
        <v>1656</v>
      </c>
      <c r="O283" s="11" t="s">
        <v>1194</v>
      </c>
      <c r="P283" s="204" t="s">
        <v>925</v>
      </c>
      <c r="Q283" s="8">
        <v>2021</v>
      </c>
      <c r="R283" s="3"/>
      <c r="S283" s="3" t="str">
        <f>TEXT(Tabla2[[#This Row],[FECHA]],"MMMM")</f>
        <v>enero</v>
      </c>
      <c r="T283" s="3" t="e">
        <f>VLOOKUP(Tabla2[[#This Row],[FOLIO]],Noshow11[[FOLIO]:[STATUS]],5,0)</f>
        <v>#N/A</v>
      </c>
      <c r="U283" s="2"/>
      <c r="V283" s="27"/>
      <c r="W283" s="27"/>
      <c r="X283" s="27"/>
      <c r="Y283" s="28"/>
      <c r="Z283" s="27"/>
      <c r="AA283" s="14">
        <f>Tabla2[[#This Row],[FECHA]]-Tabla2[[#This Row],[FECHA AGENDO CITA]]</f>
        <v>44938</v>
      </c>
    </row>
    <row r="284" spans="1:27" s="15" customFormat="1" ht="36.950000000000003" hidden="1" customHeight="1">
      <c r="A284" s="6">
        <v>44938</v>
      </c>
      <c r="B284" s="9">
        <v>0.60416666666666663</v>
      </c>
      <c r="C284" s="9"/>
      <c r="D284" s="41">
        <v>1899</v>
      </c>
      <c r="E284" s="8">
        <v>110934</v>
      </c>
      <c r="F284" s="8" t="s">
        <v>100</v>
      </c>
      <c r="G284" s="97" t="s">
        <v>1868</v>
      </c>
      <c r="H284" s="46"/>
      <c r="I284" s="8" t="s">
        <v>1869</v>
      </c>
      <c r="J284" s="7" t="s">
        <v>143</v>
      </c>
      <c r="K284" s="7" t="s">
        <v>1870</v>
      </c>
      <c r="L284" s="8" t="s">
        <v>165</v>
      </c>
      <c r="M284" s="11" t="s">
        <v>84</v>
      </c>
      <c r="N284" s="11">
        <v>0.625</v>
      </c>
      <c r="O284" s="11">
        <v>0.75</v>
      </c>
      <c r="P284" s="204" t="s">
        <v>943</v>
      </c>
      <c r="Q284" s="8">
        <v>2022</v>
      </c>
      <c r="R284" s="3"/>
      <c r="S284" s="3" t="str">
        <f>TEXT(Tabla2[[#This Row],[FECHA]],"MMMM")</f>
        <v>enero</v>
      </c>
      <c r="T284" s="3" t="e">
        <f>VLOOKUP(Tabla2[[#This Row],[FOLIO]],Noshow11[[FOLIO]:[STATUS]],5,0)</f>
        <v>#N/A</v>
      </c>
      <c r="U284" s="2"/>
      <c r="V284" s="27"/>
      <c r="W284" s="27"/>
      <c r="X284" s="27"/>
      <c r="Y284" s="28"/>
      <c r="Z284" s="27"/>
      <c r="AA284" s="14">
        <f>Tabla2[[#This Row],[FECHA]]-Tabla2[[#This Row],[FECHA AGENDO CITA]]</f>
        <v>44938</v>
      </c>
    </row>
    <row r="285" spans="1:27" s="15" customFormat="1" ht="28.9" hidden="1" customHeight="1">
      <c r="A285" s="6">
        <v>44938</v>
      </c>
      <c r="B285" s="9">
        <v>0.61458333333333337</v>
      </c>
      <c r="C285" s="9"/>
      <c r="D285" s="41">
        <v>1899</v>
      </c>
      <c r="E285" s="8">
        <v>110885</v>
      </c>
      <c r="F285" s="8" t="s">
        <v>100</v>
      </c>
      <c r="G285" s="97" t="s">
        <v>1015</v>
      </c>
      <c r="H285" s="108" t="s">
        <v>37</v>
      </c>
      <c r="I285" s="8" t="s">
        <v>1871</v>
      </c>
      <c r="J285" s="7" t="s">
        <v>1872</v>
      </c>
      <c r="K285" s="7" t="s">
        <v>461</v>
      </c>
      <c r="L285" s="8" t="s">
        <v>289</v>
      </c>
      <c r="M285" s="11" t="s">
        <v>84</v>
      </c>
      <c r="N285" s="11" t="s">
        <v>1656</v>
      </c>
      <c r="O285" s="11" t="s">
        <v>1194</v>
      </c>
      <c r="P285" s="204" t="s">
        <v>925</v>
      </c>
      <c r="Q285" s="8">
        <v>2021</v>
      </c>
      <c r="R285" s="3"/>
      <c r="S285" s="3" t="str">
        <f>TEXT(Tabla2[[#This Row],[FECHA]],"MMMM")</f>
        <v>enero</v>
      </c>
      <c r="T285" s="3" t="e">
        <f>VLOOKUP(Tabla2[[#This Row],[FOLIO]],Noshow11[[FOLIO]:[STATUS]],5,0)</f>
        <v>#N/A</v>
      </c>
      <c r="U285" s="2"/>
      <c r="V285" s="27"/>
      <c r="W285" s="27"/>
      <c r="X285" s="27"/>
      <c r="Y285" s="28"/>
      <c r="Z285" s="27"/>
      <c r="AA285" s="14">
        <f>Tabla2[[#This Row],[FECHA]]-Tabla2[[#This Row],[FECHA AGENDO CITA]]</f>
        <v>44938</v>
      </c>
    </row>
    <row r="286" spans="1:27" s="15" customFormat="1" ht="28.9" hidden="1" customHeight="1">
      <c r="A286" s="6">
        <v>44938</v>
      </c>
      <c r="B286" s="9">
        <v>0.625</v>
      </c>
      <c r="C286" s="9"/>
      <c r="D286" s="41">
        <v>0</v>
      </c>
      <c r="E286" s="8">
        <v>110905</v>
      </c>
      <c r="F286" s="8" t="s">
        <v>100</v>
      </c>
      <c r="G286" s="97" t="s">
        <v>1873</v>
      </c>
      <c r="H286" s="108" t="s">
        <v>37</v>
      </c>
      <c r="I286" s="8" t="s">
        <v>1874</v>
      </c>
      <c r="J286" s="7" t="s">
        <v>1875</v>
      </c>
      <c r="K286" s="7" t="s">
        <v>461</v>
      </c>
      <c r="L286" s="8" t="s">
        <v>277</v>
      </c>
      <c r="M286" s="11" t="s">
        <v>84</v>
      </c>
      <c r="N286" s="11" t="s">
        <v>1656</v>
      </c>
      <c r="O286" s="11" t="s">
        <v>1194</v>
      </c>
      <c r="P286" s="204" t="s">
        <v>925</v>
      </c>
      <c r="Q286" s="8">
        <v>2021</v>
      </c>
      <c r="R286" s="3"/>
      <c r="S286" s="3" t="str">
        <f>TEXT(Tabla2[[#This Row],[FECHA]],"MMMM")</f>
        <v>enero</v>
      </c>
      <c r="T286" s="3" t="e">
        <f>VLOOKUP(Tabla2[[#This Row],[FOLIO]],Noshow11[[FOLIO]:[STATUS]],5,0)</f>
        <v>#N/A</v>
      </c>
      <c r="U286" s="2"/>
      <c r="V286" s="27"/>
      <c r="W286" s="27"/>
      <c r="X286" s="27"/>
      <c r="Y286" s="28"/>
      <c r="Z286" s="27"/>
      <c r="AA286" s="14">
        <f>Tabla2[[#This Row],[FECHA]]-Tabla2[[#This Row],[FECHA AGENDO CITA]]</f>
        <v>44938</v>
      </c>
    </row>
    <row r="287" spans="1:27" s="15" customFormat="1" ht="28.9" hidden="1" customHeight="1">
      <c r="A287" s="6">
        <v>44938</v>
      </c>
      <c r="B287" s="9">
        <v>0.64583333333333337</v>
      </c>
      <c r="C287" s="9"/>
      <c r="D287" s="41">
        <f>754/2</f>
        <v>377</v>
      </c>
      <c r="E287" s="8">
        <v>110870</v>
      </c>
      <c r="F287" s="8" t="s">
        <v>920</v>
      </c>
      <c r="G287" s="97" t="s">
        <v>1876</v>
      </c>
      <c r="H287" s="46"/>
      <c r="I287" s="8" t="s">
        <v>1877</v>
      </c>
      <c r="J287" s="7" t="s">
        <v>1878</v>
      </c>
      <c r="K287" s="7" t="s">
        <v>1879</v>
      </c>
      <c r="L287" s="8" t="s">
        <v>92</v>
      </c>
      <c r="M287" s="11" t="s">
        <v>98</v>
      </c>
      <c r="N287" s="11">
        <v>0.65625</v>
      </c>
      <c r="O287" s="11">
        <v>0.75</v>
      </c>
      <c r="P287" s="204" t="s">
        <v>975</v>
      </c>
      <c r="Q287" s="8">
        <v>2016</v>
      </c>
      <c r="R287" s="3"/>
      <c r="S287" s="3" t="str">
        <f>TEXT(Tabla2[[#This Row],[FECHA]],"MMMM")</f>
        <v>enero</v>
      </c>
      <c r="T287" s="3" t="e">
        <f>VLOOKUP(Tabla2[[#This Row],[FOLIO]],Noshow11[[FOLIO]:[STATUS]],5,0)</f>
        <v>#N/A</v>
      </c>
      <c r="U287" s="2"/>
      <c r="V287" s="27"/>
      <c r="W287" s="27"/>
      <c r="X287" s="27"/>
      <c r="Y287" s="28"/>
      <c r="Z287" s="27"/>
      <c r="AA287" s="14">
        <f>Tabla2[[#This Row],[FECHA]]-Tabla2[[#This Row],[FECHA AGENDO CITA]]</f>
        <v>44938</v>
      </c>
    </row>
    <row r="288" spans="1:27" s="15" customFormat="1" ht="28.9" hidden="1" customHeight="1">
      <c r="A288" s="6">
        <v>44938</v>
      </c>
      <c r="B288" s="9">
        <v>0.65625</v>
      </c>
      <c r="C288" s="9"/>
      <c r="D288" s="41">
        <v>0</v>
      </c>
      <c r="E288" s="8">
        <v>110871</v>
      </c>
      <c r="F288" s="8" t="s">
        <v>920</v>
      </c>
      <c r="G288" s="99" t="s">
        <v>1646</v>
      </c>
      <c r="H288" s="46" t="s">
        <v>10</v>
      </c>
      <c r="I288" s="8" t="s">
        <v>1877</v>
      </c>
      <c r="J288" s="7" t="s">
        <v>1878</v>
      </c>
      <c r="K288" s="7" t="s">
        <v>1879</v>
      </c>
      <c r="L288" s="8" t="s">
        <v>92</v>
      </c>
      <c r="M288" s="11" t="s">
        <v>98</v>
      </c>
      <c r="N288" s="11">
        <v>0.6875</v>
      </c>
      <c r="O288" s="11">
        <v>0.75</v>
      </c>
      <c r="P288" s="204" t="s">
        <v>975</v>
      </c>
      <c r="Q288" s="8">
        <v>2016</v>
      </c>
      <c r="R288" s="3"/>
      <c r="S288" s="3" t="str">
        <f>TEXT(Tabla2[[#This Row],[FECHA]],"MMMM")</f>
        <v>enero</v>
      </c>
      <c r="T288" s="3" t="e">
        <f>VLOOKUP(Tabla2[[#This Row],[FOLIO]],Noshow11[[FOLIO]:[STATUS]],5,0)</f>
        <v>#N/A</v>
      </c>
      <c r="U288" s="2"/>
      <c r="V288" s="27"/>
      <c r="W288" s="27"/>
      <c r="X288" s="27"/>
      <c r="Y288" s="28"/>
      <c r="Z288" s="27"/>
      <c r="AA288" s="14">
        <f>Tabla2[[#This Row],[FECHA]]-Tabla2[[#This Row],[FECHA AGENDO CITA]]</f>
        <v>44938</v>
      </c>
    </row>
    <row r="289" spans="1:27" s="15" customFormat="1" ht="24.6" hidden="1" customHeight="1">
      <c r="A289" s="6">
        <v>44939</v>
      </c>
      <c r="B289" s="9">
        <v>0.33333333333333331</v>
      </c>
      <c r="C289" s="9"/>
      <c r="D289" s="41">
        <v>2699</v>
      </c>
      <c r="E289" s="8">
        <v>110344</v>
      </c>
      <c r="F289" s="8" t="s">
        <v>944</v>
      </c>
      <c r="G289" s="97" t="s">
        <v>1880</v>
      </c>
      <c r="H289" s="46"/>
      <c r="I289" s="8" t="s">
        <v>1881</v>
      </c>
      <c r="J289" s="7" t="s">
        <v>1882</v>
      </c>
      <c r="K289" s="7" t="s">
        <v>1883</v>
      </c>
      <c r="L289" s="8" t="s">
        <v>193</v>
      </c>
      <c r="M289" s="11" t="s">
        <v>84</v>
      </c>
      <c r="N289" s="11">
        <v>0.34375</v>
      </c>
      <c r="O289" s="11">
        <v>0.45833333333333331</v>
      </c>
      <c r="P289" s="204" t="s">
        <v>1884</v>
      </c>
      <c r="Q289" s="8">
        <v>2017</v>
      </c>
      <c r="R289" s="3"/>
      <c r="S289" s="3" t="str">
        <f>TEXT(Tabla2[[#This Row],[FECHA]],"MMMM")</f>
        <v>enero</v>
      </c>
      <c r="T289" s="3" t="e">
        <f>VLOOKUP(Tabla2[[#This Row],[FOLIO]],Noshow11[[FOLIO]:[STATUS]],5,0)</f>
        <v>#N/A</v>
      </c>
      <c r="U289" s="2" t="s">
        <v>34</v>
      </c>
      <c r="V289" s="27">
        <v>44938</v>
      </c>
      <c r="W289" s="27" t="s">
        <v>13</v>
      </c>
      <c r="X289" s="27" t="s">
        <v>9</v>
      </c>
      <c r="Y289" s="28" t="s">
        <v>1885</v>
      </c>
      <c r="Z289" s="27">
        <v>44936</v>
      </c>
      <c r="AA289" s="14">
        <f>Tabla2[[#This Row],[FECHA]]-Tabla2[[#This Row],[FECHA AGENDO CITA]]</f>
        <v>3</v>
      </c>
    </row>
    <row r="290" spans="1:27" s="15" customFormat="1" ht="24.6" hidden="1" customHeight="1">
      <c r="A290" s="6">
        <v>44939</v>
      </c>
      <c r="B290" s="9">
        <v>0.33333333333333331</v>
      </c>
      <c r="C290" s="9"/>
      <c r="D290" s="41">
        <v>1899</v>
      </c>
      <c r="E290" s="8">
        <v>110793</v>
      </c>
      <c r="F290" s="8" t="s">
        <v>920</v>
      </c>
      <c r="G290" s="97" t="s">
        <v>1886</v>
      </c>
      <c r="H290" s="46"/>
      <c r="I290" s="8" t="s">
        <v>1887</v>
      </c>
      <c r="J290" s="7" t="s">
        <v>1888</v>
      </c>
      <c r="K290" s="7" t="s">
        <v>1889</v>
      </c>
      <c r="L290" s="8" t="s">
        <v>277</v>
      </c>
      <c r="M290" s="11" t="s">
        <v>98</v>
      </c>
      <c r="N290" s="11">
        <v>0.35416666666666669</v>
      </c>
      <c r="O290" s="11">
        <v>0.45833333333333331</v>
      </c>
      <c r="P290" s="204" t="s">
        <v>949</v>
      </c>
      <c r="Q290" s="8">
        <v>2020</v>
      </c>
      <c r="R290" s="3"/>
      <c r="S290" s="3" t="str">
        <f>TEXT(Tabla2[[#This Row],[FECHA]],"MMMM")</f>
        <v>enero</v>
      </c>
      <c r="T290" s="3" t="e">
        <f>VLOOKUP(Tabla2[[#This Row],[FOLIO]],Noshow11[[FOLIO]:[STATUS]],5,0)</f>
        <v>#N/A</v>
      </c>
      <c r="U290" s="2"/>
      <c r="V290" s="27"/>
      <c r="W290" s="27"/>
      <c r="X290" s="27"/>
      <c r="Y290" s="28"/>
      <c r="Z290" s="27"/>
      <c r="AA290" s="14">
        <f>Tabla2[[#This Row],[FECHA]]-Tabla2[[#This Row],[FECHA AGENDO CITA]]</f>
        <v>44939</v>
      </c>
    </row>
    <row r="291" spans="1:27" s="15" customFormat="1" ht="24.6" hidden="1" customHeight="1">
      <c r="A291" s="6">
        <v>44939</v>
      </c>
      <c r="B291" s="9">
        <v>0.33333333333333331</v>
      </c>
      <c r="C291" s="9"/>
      <c r="D291" s="41">
        <v>3260</v>
      </c>
      <c r="E291" s="8">
        <v>110943</v>
      </c>
      <c r="F291" s="8" t="s">
        <v>944</v>
      </c>
      <c r="G291" s="98" t="s">
        <v>1070</v>
      </c>
      <c r="H291" s="45" t="s">
        <v>5</v>
      </c>
      <c r="I291" s="8" t="s">
        <v>1890</v>
      </c>
      <c r="J291" s="7" t="s">
        <v>1891</v>
      </c>
      <c r="K291" s="7" t="s">
        <v>1892</v>
      </c>
      <c r="L291" s="8" t="s">
        <v>188</v>
      </c>
      <c r="M291" s="11" t="s">
        <v>93</v>
      </c>
      <c r="N291" s="11">
        <v>0.34375</v>
      </c>
      <c r="O291" s="11">
        <v>0.45833333333333331</v>
      </c>
      <c r="P291" s="204" t="s">
        <v>998</v>
      </c>
      <c r="Q291" s="8">
        <v>2021</v>
      </c>
      <c r="R291" s="3"/>
      <c r="S291" s="3" t="str">
        <f>TEXT(Tabla2[[#This Row],[FECHA]],"MMMM")</f>
        <v>enero</v>
      </c>
      <c r="T291" s="3" t="e">
        <f>VLOOKUP(Tabla2[[#This Row],[FOLIO]],Noshow11[[FOLIO]:[STATUS]],5,0)</f>
        <v>#N/A</v>
      </c>
      <c r="U291" s="2"/>
      <c r="V291" s="27"/>
      <c r="W291" s="27"/>
      <c r="X291" s="27"/>
      <c r="Y291" s="28"/>
      <c r="Z291" s="27"/>
      <c r="AA291" s="14">
        <f>Tabla2[[#This Row],[FECHA]]-Tabla2[[#This Row],[FECHA AGENDO CITA]]</f>
        <v>44939</v>
      </c>
    </row>
    <row r="292" spans="1:27" s="15" customFormat="1" ht="24.6" hidden="1" customHeight="1">
      <c r="A292" s="6">
        <v>44939</v>
      </c>
      <c r="B292" s="9">
        <v>0.34375</v>
      </c>
      <c r="C292" s="9"/>
      <c r="D292" s="41">
        <v>7399</v>
      </c>
      <c r="E292" s="8">
        <v>110921</v>
      </c>
      <c r="F292" s="8" t="s">
        <v>944</v>
      </c>
      <c r="G292" s="97" t="s">
        <v>1893</v>
      </c>
      <c r="H292" s="46"/>
      <c r="I292" s="8" t="s">
        <v>1894</v>
      </c>
      <c r="J292" s="7" t="s">
        <v>1895</v>
      </c>
      <c r="K292" s="7" t="s">
        <v>1896</v>
      </c>
      <c r="L292" s="8" t="s">
        <v>1095</v>
      </c>
      <c r="M292" s="11" t="s">
        <v>84</v>
      </c>
      <c r="N292" s="11">
        <v>0.35416666666666669</v>
      </c>
      <c r="O292" s="11">
        <v>0.45833333333333331</v>
      </c>
      <c r="P292" s="204" t="s">
        <v>1897</v>
      </c>
      <c r="Q292" s="8">
        <v>2015</v>
      </c>
      <c r="R292" s="3"/>
      <c r="S292" s="3" t="str">
        <f>TEXT(Tabla2[[#This Row],[FECHA]],"MMMM")</f>
        <v>enero</v>
      </c>
      <c r="T292" s="3" t="e">
        <f>VLOOKUP(Tabla2[[#This Row],[FOLIO]],Noshow11[[FOLIO]:[STATUS]],5,0)</f>
        <v>#N/A</v>
      </c>
      <c r="U292" s="2"/>
      <c r="V292" s="27"/>
      <c r="W292" s="27"/>
      <c r="X292" s="27"/>
      <c r="Y292" s="28"/>
      <c r="Z292" s="27"/>
      <c r="AA292" s="14">
        <f>Tabla2[[#This Row],[FECHA]]-Tabla2[[#This Row],[FECHA AGENDO CITA]]</f>
        <v>44939</v>
      </c>
    </row>
    <row r="293" spans="1:27" s="15" customFormat="1" ht="24.6" hidden="1" customHeight="1">
      <c r="A293" s="6">
        <v>44939</v>
      </c>
      <c r="B293" s="9">
        <v>0.34375</v>
      </c>
      <c r="C293" s="9"/>
      <c r="D293" s="41">
        <v>5330</v>
      </c>
      <c r="E293" s="8">
        <v>110945</v>
      </c>
      <c r="F293" s="8" t="s">
        <v>920</v>
      </c>
      <c r="G293" s="98" t="s">
        <v>988</v>
      </c>
      <c r="H293" s="45" t="s">
        <v>5</v>
      </c>
      <c r="I293" s="8" t="s">
        <v>1898</v>
      </c>
      <c r="J293" s="7" t="s">
        <v>1899</v>
      </c>
      <c r="K293" s="7" t="s">
        <v>969</v>
      </c>
      <c r="L293" s="8" t="s">
        <v>170</v>
      </c>
      <c r="M293" s="11" t="s">
        <v>98</v>
      </c>
      <c r="N293" s="11">
        <v>0.35416666666666669</v>
      </c>
      <c r="O293" s="11">
        <v>0.45833333333333331</v>
      </c>
      <c r="P293" s="204" t="s">
        <v>998</v>
      </c>
      <c r="Q293" s="8">
        <v>2022</v>
      </c>
      <c r="R293" s="3"/>
      <c r="S293" s="3" t="str">
        <f>TEXT(Tabla2[[#This Row],[FECHA]],"MMMM")</f>
        <v>enero</v>
      </c>
      <c r="T293" s="3" t="e">
        <f>VLOOKUP(Tabla2[[#This Row],[FOLIO]],Noshow11[[FOLIO]:[STATUS]],5,0)</f>
        <v>#N/A</v>
      </c>
      <c r="U293" s="2"/>
      <c r="V293" s="27"/>
      <c r="W293" s="27"/>
      <c r="X293" s="27"/>
      <c r="Y293" s="28"/>
      <c r="Z293" s="27"/>
      <c r="AA293" s="14">
        <f>Tabla2[[#This Row],[FECHA]]-Tabla2[[#This Row],[FECHA AGENDO CITA]]</f>
        <v>44939</v>
      </c>
    </row>
    <row r="294" spans="1:27" s="15" customFormat="1" ht="24.6" hidden="1" customHeight="1">
      <c r="A294" s="6">
        <v>44939</v>
      </c>
      <c r="B294" s="9">
        <v>0.35416666666666669</v>
      </c>
      <c r="C294" s="9"/>
      <c r="D294" s="41">
        <v>3260</v>
      </c>
      <c r="E294" s="8">
        <v>110838</v>
      </c>
      <c r="F294" s="8" t="s">
        <v>1111</v>
      </c>
      <c r="G294" s="97" t="s">
        <v>1150</v>
      </c>
      <c r="H294" s="46"/>
      <c r="I294" s="8" t="s">
        <v>1900</v>
      </c>
      <c r="J294" s="7" t="s">
        <v>1901</v>
      </c>
      <c r="K294" s="7" t="s">
        <v>1902</v>
      </c>
      <c r="L294" s="8" t="s">
        <v>277</v>
      </c>
      <c r="M294" s="11" t="s">
        <v>84</v>
      </c>
      <c r="N294" s="11">
        <v>0.40625</v>
      </c>
      <c r="O294" s="11">
        <v>0.5</v>
      </c>
      <c r="P294" s="204" t="s">
        <v>949</v>
      </c>
      <c r="Q294" s="8">
        <v>2022</v>
      </c>
      <c r="R294" s="3"/>
      <c r="S294" s="3" t="str">
        <f>TEXT(Tabla2[[#This Row],[FECHA]],"MMMM")</f>
        <v>enero</v>
      </c>
      <c r="T294" s="3" t="e">
        <f>VLOOKUP(Tabla2[[#This Row],[FOLIO]],Noshow11[[FOLIO]:[STATUS]],5,0)</f>
        <v>#N/A</v>
      </c>
      <c r="U294" s="2"/>
      <c r="V294" s="27"/>
      <c r="W294" s="27"/>
      <c r="X294" s="27"/>
      <c r="Y294" s="28"/>
      <c r="Z294" s="27"/>
      <c r="AA294" s="14">
        <f>Tabla2[[#This Row],[FECHA]]-Tabla2[[#This Row],[FECHA AGENDO CITA]]</f>
        <v>44939</v>
      </c>
    </row>
    <row r="295" spans="1:27" s="15" customFormat="1" ht="24.6" hidden="1" customHeight="1">
      <c r="A295" s="6">
        <v>44939</v>
      </c>
      <c r="B295" s="9">
        <v>0.35416666666666669</v>
      </c>
      <c r="C295" s="9"/>
      <c r="D295" s="41">
        <v>1899</v>
      </c>
      <c r="E295" s="8">
        <v>110865</v>
      </c>
      <c r="F295" s="8" t="s">
        <v>100</v>
      </c>
      <c r="G295" s="97" t="s">
        <v>1598</v>
      </c>
      <c r="H295" s="46"/>
      <c r="I295" s="8" t="s">
        <v>1903</v>
      </c>
      <c r="J295" s="7" t="s">
        <v>1904</v>
      </c>
      <c r="K295" s="7" t="s">
        <v>1439</v>
      </c>
      <c r="L295" s="8" t="s">
        <v>250</v>
      </c>
      <c r="M295" s="11" t="s">
        <v>98</v>
      </c>
      <c r="N295" s="11">
        <v>0.375</v>
      </c>
      <c r="O295" s="11">
        <v>0.45833333333333331</v>
      </c>
      <c r="P295" s="204" t="s">
        <v>1181</v>
      </c>
      <c r="Q295" s="8">
        <v>2021</v>
      </c>
      <c r="R295" s="3"/>
      <c r="S295" s="3" t="str">
        <f>TEXT(Tabla2[[#This Row],[FECHA]],"MMMM")</f>
        <v>enero</v>
      </c>
      <c r="T295" s="3" t="e">
        <f>VLOOKUP(Tabla2[[#This Row],[FOLIO]],Noshow11[[FOLIO]:[STATUS]],5,0)</f>
        <v>#N/A</v>
      </c>
      <c r="U295" s="2"/>
      <c r="V295" s="27"/>
      <c r="W295" s="27"/>
      <c r="X295" s="27"/>
      <c r="Y295" s="28"/>
      <c r="Z295" s="27"/>
      <c r="AA295" s="14">
        <f>Tabla2[[#This Row],[FECHA]]-Tabla2[[#This Row],[FECHA AGENDO CITA]]</f>
        <v>44939</v>
      </c>
    </row>
    <row r="296" spans="1:27" s="15" customFormat="1" ht="24.6" hidden="1" customHeight="1">
      <c r="A296" s="6">
        <v>44939</v>
      </c>
      <c r="B296" s="9">
        <v>0.35416666666666669</v>
      </c>
      <c r="C296" s="9"/>
      <c r="D296" s="41">
        <v>5330</v>
      </c>
      <c r="E296" s="8">
        <v>110901</v>
      </c>
      <c r="F296" s="8" t="s">
        <v>100</v>
      </c>
      <c r="G296" s="97" t="s">
        <v>988</v>
      </c>
      <c r="H296" s="46"/>
      <c r="I296" s="8" t="s">
        <v>1905</v>
      </c>
      <c r="J296" s="7" t="s">
        <v>1906</v>
      </c>
      <c r="K296" s="7" t="s">
        <v>1907</v>
      </c>
      <c r="L296" s="8" t="s">
        <v>188</v>
      </c>
      <c r="M296" s="11" t="s">
        <v>93</v>
      </c>
      <c r="N296" s="11">
        <v>0.45833333333333331</v>
      </c>
      <c r="O296" s="11">
        <v>0.58333333333333337</v>
      </c>
      <c r="P296" s="204" t="s">
        <v>925</v>
      </c>
      <c r="Q296" s="8">
        <v>2021</v>
      </c>
      <c r="R296" s="3"/>
      <c r="S296" s="3" t="str">
        <f>TEXT(Tabla2[[#This Row],[FECHA]],"MMMM")</f>
        <v>enero</v>
      </c>
      <c r="T296" s="3" t="e">
        <f>VLOOKUP(Tabla2[[#This Row],[FOLIO]],Noshow11[[FOLIO]:[STATUS]],5,0)</f>
        <v>#N/A</v>
      </c>
      <c r="U296" s="2"/>
      <c r="V296" s="27"/>
      <c r="W296" s="27"/>
      <c r="X296" s="27"/>
      <c r="Y296" s="28"/>
      <c r="Z296" s="27"/>
      <c r="AA296" s="14">
        <f>Tabla2[[#This Row],[FECHA]]-Tabla2[[#This Row],[FECHA AGENDO CITA]]</f>
        <v>44939</v>
      </c>
    </row>
    <row r="297" spans="1:27" s="15" customFormat="1" ht="24.6" hidden="1" customHeight="1">
      <c r="A297" s="6">
        <v>44939</v>
      </c>
      <c r="B297" s="9">
        <v>0.36458333333333331</v>
      </c>
      <c r="C297" s="9"/>
      <c r="D297" s="41">
        <v>5330</v>
      </c>
      <c r="E297" s="8">
        <v>110900</v>
      </c>
      <c r="F297" s="8" t="s">
        <v>100</v>
      </c>
      <c r="G297" s="97" t="s">
        <v>988</v>
      </c>
      <c r="H297" s="46"/>
      <c r="I297" s="8" t="s">
        <v>1908</v>
      </c>
      <c r="J297" s="7" t="s">
        <v>1909</v>
      </c>
      <c r="K297" s="7" t="s">
        <v>1910</v>
      </c>
      <c r="L297" s="8" t="s">
        <v>289</v>
      </c>
      <c r="M297" s="11" t="s">
        <v>84</v>
      </c>
      <c r="N297" s="11">
        <v>0.40625</v>
      </c>
      <c r="O297" s="11">
        <v>0.5</v>
      </c>
      <c r="P297" s="204" t="s">
        <v>1181</v>
      </c>
      <c r="Q297" s="8">
        <v>2019</v>
      </c>
      <c r="R297" s="3"/>
      <c r="S297" s="3" t="str">
        <f>TEXT(Tabla2[[#This Row],[FECHA]],"MMMM")</f>
        <v>enero</v>
      </c>
      <c r="T297" s="3" t="e">
        <f>VLOOKUP(Tabla2[[#This Row],[FOLIO]],Noshow11[[FOLIO]:[STATUS]],5,0)</f>
        <v>#N/A</v>
      </c>
      <c r="U297" s="2"/>
      <c r="V297" s="27"/>
      <c r="W297" s="27"/>
      <c r="X297" s="27"/>
      <c r="Y297" s="28"/>
      <c r="Z297" s="27"/>
      <c r="AA297" s="14">
        <f>Tabla2[[#This Row],[FECHA]]-Tabla2[[#This Row],[FECHA AGENDO CITA]]</f>
        <v>44939</v>
      </c>
    </row>
    <row r="298" spans="1:27" s="15" customFormat="1" ht="24.6" hidden="1" customHeight="1">
      <c r="A298" s="6">
        <v>44939</v>
      </c>
      <c r="B298" s="9">
        <v>0.36458333333333331</v>
      </c>
      <c r="C298" s="9"/>
      <c r="D298" s="41">
        <v>6130</v>
      </c>
      <c r="E298" s="8">
        <v>110956</v>
      </c>
      <c r="F298" s="8" t="s">
        <v>920</v>
      </c>
      <c r="G298" s="97" t="s">
        <v>1911</v>
      </c>
      <c r="H298" s="46"/>
      <c r="I298" s="8" t="s">
        <v>1912</v>
      </c>
      <c r="J298" s="7" t="s">
        <v>1913</v>
      </c>
      <c r="K298" s="7" t="s">
        <v>1914</v>
      </c>
      <c r="L298" s="8" t="s">
        <v>1915</v>
      </c>
      <c r="M298" s="11" t="s">
        <v>98</v>
      </c>
      <c r="N298" s="11">
        <v>0.375</v>
      </c>
      <c r="O298" s="11">
        <v>0.48958333333333331</v>
      </c>
      <c r="P298" s="204" t="s">
        <v>1916</v>
      </c>
      <c r="Q298" s="8">
        <v>2020</v>
      </c>
      <c r="R298" s="3"/>
      <c r="S298" s="3" t="str">
        <f>TEXT(Tabla2[[#This Row],[FECHA]],"MMMM")</f>
        <v>enero</v>
      </c>
      <c r="T298" s="3" t="e">
        <f>VLOOKUP(Tabla2[[#This Row],[FOLIO]],Noshow11[[FOLIO]:[STATUS]],5,0)</f>
        <v>#N/A</v>
      </c>
      <c r="U298" s="2"/>
      <c r="V298" s="27"/>
      <c r="W298" s="27"/>
      <c r="X298" s="27"/>
      <c r="Y298" s="28"/>
      <c r="Z298" s="27"/>
      <c r="AA298" s="14">
        <f>Tabla2[[#This Row],[FECHA]]-Tabla2[[#This Row],[FECHA AGENDO CITA]]</f>
        <v>44939</v>
      </c>
    </row>
    <row r="299" spans="1:27" s="15" customFormat="1" ht="24.6" hidden="1" customHeight="1">
      <c r="A299" s="6">
        <v>44939</v>
      </c>
      <c r="B299" s="9">
        <v>0.375</v>
      </c>
      <c r="C299" s="9"/>
      <c r="D299" s="41">
        <v>5330</v>
      </c>
      <c r="E299" s="8">
        <v>110816</v>
      </c>
      <c r="F299" s="8" t="s">
        <v>920</v>
      </c>
      <c r="G299" s="98" t="s">
        <v>988</v>
      </c>
      <c r="H299" s="45" t="s">
        <v>5</v>
      </c>
      <c r="I299" s="8" t="s">
        <v>1917</v>
      </c>
      <c r="J299" s="7" t="s">
        <v>1918</v>
      </c>
      <c r="K299" s="7" t="s">
        <v>1804</v>
      </c>
      <c r="L299" s="8" t="s">
        <v>193</v>
      </c>
      <c r="M299" s="11" t="s">
        <v>93</v>
      </c>
      <c r="N299" s="11">
        <v>0.39583333333333331</v>
      </c>
      <c r="O299" s="11">
        <v>0.5</v>
      </c>
      <c r="P299" s="204" t="s">
        <v>998</v>
      </c>
      <c r="Q299" s="8">
        <v>2021</v>
      </c>
      <c r="R299" s="3"/>
      <c r="S299" s="3" t="str">
        <f>TEXT(Tabla2[[#This Row],[FECHA]],"MMMM")</f>
        <v>enero</v>
      </c>
      <c r="T299" s="3" t="e">
        <f>VLOOKUP(Tabla2[[#This Row],[FOLIO]],Noshow11[[FOLIO]:[STATUS]],5,0)</f>
        <v>#N/A</v>
      </c>
      <c r="U299" s="2" t="s">
        <v>28</v>
      </c>
      <c r="V299" s="27">
        <v>44958</v>
      </c>
      <c r="W299" s="27" t="s">
        <v>13</v>
      </c>
      <c r="X299" s="27" t="s">
        <v>9</v>
      </c>
      <c r="Y299" s="28" t="s">
        <v>1919</v>
      </c>
      <c r="Z299" s="27">
        <v>44935</v>
      </c>
      <c r="AA299" s="14">
        <f>Tabla2[[#This Row],[FECHA]]-Tabla2[[#This Row],[FECHA AGENDO CITA]]</f>
        <v>4</v>
      </c>
    </row>
    <row r="300" spans="1:27" s="15" customFormat="1" ht="24.6" hidden="1" customHeight="1">
      <c r="A300" s="6">
        <v>44939</v>
      </c>
      <c r="B300" s="9">
        <v>0.375</v>
      </c>
      <c r="C300" s="9"/>
      <c r="D300" s="41">
        <v>1899</v>
      </c>
      <c r="E300" s="8">
        <v>110858</v>
      </c>
      <c r="F300" s="8" t="s">
        <v>100</v>
      </c>
      <c r="G300" s="97" t="s">
        <v>956</v>
      </c>
      <c r="H300" s="46"/>
      <c r="I300" s="8" t="s">
        <v>1920</v>
      </c>
      <c r="J300" s="7" t="s">
        <v>1921</v>
      </c>
      <c r="K300" s="7" t="s">
        <v>969</v>
      </c>
      <c r="L300" s="8" t="s">
        <v>193</v>
      </c>
      <c r="M300" s="11" t="s">
        <v>98</v>
      </c>
      <c r="N300" s="11">
        <v>0.38541666666666669</v>
      </c>
      <c r="O300" s="11">
        <v>0.5</v>
      </c>
      <c r="P300" s="204" t="s">
        <v>949</v>
      </c>
      <c r="Q300" s="8">
        <v>2022</v>
      </c>
      <c r="R300" s="3"/>
      <c r="S300" s="3" t="str">
        <f>TEXT(Tabla2[[#This Row],[FECHA]],"MMMM")</f>
        <v>enero</v>
      </c>
      <c r="T300" s="3" t="e">
        <f>VLOOKUP(Tabla2[[#This Row],[FOLIO]],Noshow11[[FOLIO]:[STATUS]],5,0)</f>
        <v>#N/A</v>
      </c>
      <c r="U300" s="2"/>
      <c r="V300" s="27"/>
      <c r="W300" s="27"/>
      <c r="X300" s="27"/>
      <c r="Y300" s="28"/>
      <c r="Z300" s="27"/>
      <c r="AA300" s="14">
        <f>Tabla2[[#This Row],[FECHA]]-Tabla2[[#This Row],[FECHA AGENDO CITA]]</f>
        <v>44939</v>
      </c>
    </row>
    <row r="301" spans="1:27" s="15" customFormat="1" ht="24.6" hidden="1" customHeight="1">
      <c r="A301" s="6">
        <v>44939</v>
      </c>
      <c r="B301" s="9">
        <v>0.375</v>
      </c>
      <c r="C301" s="9"/>
      <c r="D301" s="41">
        <v>2699</v>
      </c>
      <c r="E301" s="8">
        <v>110863</v>
      </c>
      <c r="F301" s="8" t="s">
        <v>920</v>
      </c>
      <c r="G301" s="97" t="s">
        <v>1736</v>
      </c>
      <c r="H301" s="46"/>
      <c r="I301" s="8" t="s">
        <v>1922</v>
      </c>
      <c r="J301" s="7" t="s">
        <v>1921</v>
      </c>
      <c r="K301" s="7" t="s">
        <v>969</v>
      </c>
      <c r="L301" s="8" t="s">
        <v>193</v>
      </c>
      <c r="M301" s="11" t="s">
        <v>84</v>
      </c>
      <c r="N301" s="11">
        <v>0.38541666666666669</v>
      </c>
      <c r="O301" s="11">
        <v>0.5</v>
      </c>
      <c r="P301" s="204" t="s">
        <v>1923</v>
      </c>
      <c r="Q301" s="8">
        <v>2022</v>
      </c>
      <c r="R301" s="3"/>
      <c r="S301" s="3" t="str">
        <f>TEXT(Tabla2[[#This Row],[FECHA]],"MMMM")</f>
        <v>enero</v>
      </c>
      <c r="T301" s="3" t="e">
        <f>VLOOKUP(Tabla2[[#This Row],[FOLIO]],Noshow11[[FOLIO]:[STATUS]],5,0)</f>
        <v>#N/A</v>
      </c>
      <c r="U301" s="2"/>
      <c r="V301" s="27"/>
      <c r="W301" s="27"/>
      <c r="X301" s="27"/>
      <c r="Y301" s="28"/>
      <c r="Z301" s="27"/>
      <c r="AA301" s="14">
        <f>Tabla2[[#This Row],[FECHA]]-Tabla2[[#This Row],[FECHA AGENDO CITA]]</f>
        <v>44939</v>
      </c>
    </row>
    <row r="302" spans="1:27" s="15" customFormat="1" ht="24.6" hidden="1" customHeight="1">
      <c r="A302" s="6">
        <v>44939</v>
      </c>
      <c r="B302" s="9">
        <v>0.39583333333333331</v>
      </c>
      <c r="C302" s="9"/>
      <c r="D302" s="41">
        <v>3260</v>
      </c>
      <c r="E302" s="8">
        <v>110827</v>
      </c>
      <c r="F302" s="8" t="s">
        <v>944</v>
      </c>
      <c r="G302" s="98" t="s">
        <v>1150</v>
      </c>
      <c r="H302" s="45" t="s">
        <v>5</v>
      </c>
      <c r="I302" s="8" t="s">
        <v>1924</v>
      </c>
      <c r="J302" s="7" t="s">
        <v>1925</v>
      </c>
      <c r="K302" s="7" t="s">
        <v>1926</v>
      </c>
      <c r="L302" s="8" t="s">
        <v>92</v>
      </c>
      <c r="M302" s="11" t="s">
        <v>98</v>
      </c>
      <c r="N302" s="11">
        <v>0.41666666666666669</v>
      </c>
      <c r="O302" s="11">
        <v>0.66666666666666663</v>
      </c>
      <c r="P302" s="204" t="s">
        <v>998</v>
      </c>
      <c r="Q302" s="8">
        <v>2020</v>
      </c>
      <c r="R302" s="3"/>
      <c r="S302" s="3" t="str">
        <f>TEXT(Tabla2[[#This Row],[FECHA]],"MMMM")</f>
        <v>enero</v>
      </c>
      <c r="T302" s="3" t="e">
        <f>VLOOKUP(Tabla2[[#This Row],[FOLIO]],Noshow11[[FOLIO]:[STATUS]],5,0)</f>
        <v>#N/A</v>
      </c>
      <c r="U302" s="2"/>
      <c r="V302" s="27"/>
      <c r="W302" s="27"/>
      <c r="X302" s="27"/>
      <c r="Y302" s="28"/>
      <c r="Z302" s="27"/>
      <c r="AA302" s="14">
        <f>Tabla2[[#This Row],[FECHA]]-Tabla2[[#This Row],[FECHA AGENDO CITA]]</f>
        <v>44939</v>
      </c>
    </row>
    <row r="303" spans="1:27" s="15" customFormat="1" ht="24.6" hidden="1" customHeight="1">
      <c r="A303" s="6">
        <v>44939</v>
      </c>
      <c r="B303" s="9">
        <v>0.39583333333333331</v>
      </c>
      <c r="C303" s="9"/>
      <c r="D303" s="41">
        <v>1899</v>
      </c>
      <c r="E303" s="8">
        <v>110864</v>
      </c>
      <c r="F303" s="8" t="s">
        <v>100</v>
      </c>
      <c r="G303" s="98" t="s">
        <v>956</v>
      </c>
      <c r="H303" s="45" t="s">
        <v>5</v>
      </c>
      <c r="I303" s="8" t="s">
        <v>1927</v>
      </c>
      <c r="J303" s="7" t="s">
        <v>1928</v>
      </c>
      <c r="K303" s="7" t="s">
        <v>117</v>
      </c>
      <c r="L303" s="8" t="s">
        <v>152</v>
      </c>
      <c r="M303" s="11" t="s">
        <v>93</v>
      </c>
      <c r="N303" s="11">
        <v>0.4375</v>
      </c>
      <c r="O303" s="11">
        <v>0.58333333333333337</v>
      </c>
      <c r="P303" s="204" t="s">
        <v>998</v>
      </c>
      <c r="Q303" s="8">
        <v>2019</v>
      </c>
      <c r="R303" s="3"/>
      <c r="S303" s="3" t="str">
        <f>TEXT(Tabla2[[#This Row],[FECHA]],"MMMM")</f>
        <v>enero</v>
      </c>
      <c r="T303" s="3" t="e">
        <f>VLOOKUP(Tabla2[[#This Row],[FOLIO]],Noshow11[[FOLIO]:[STATUS]],5,0)</f>
        <v>#N/A</v>
      </c>
      <c r="U303" s="2"/>
      <c r="V303" s="27"/>
      <c r="W303" s="27"/>
      <c r="X303" s="27"/>
      <c r="Y303" s="28"/>
      <c r="Z303" s="27"/>
      <c r="AA303" s="14">
        <f>Tabla2[[#This Row],[FECHA]]-Tabla2[[#This Row],[FECHA AGENDO CITA]]</f>
        <v>44939</v>
      </c>
    </row>
    <row r="304" spans="1:27" s="15" customFormat="1" ht="24.6" hidden="1" customHeight="1">
      <c r="A304" s="6">
        <v>44939</v>
      </c>
      <c r="B304" s="9">
        <v>0.39583333333333331</v>
      </c>
      <c r="C304" s="9"/>
      <c r="D304" s="41">
        <v>1899</v>
      </c>
      <c r="E304" s="8">
        <v>110897</v>
      </c>
      <c r="F304" s="8" t="s">
        <v>920</v>
      </c>
      <c r="G304" s="97" t="s">
        <v>945</v>
      </c>
      <c r="H304" s="108" t="s">
        <v>42</v>
      </c>
      <c r="I304" s="8" t="s">
        <v>1929</v>
      </c>
      <c r="J304" s="7" t="s">
        <v>143</v>
      </c>
      <c r="K304" s="7" t="s">
        <v>1930</v>
      </c>
      <c r="L304" s="8" t="s">
        <v>83</v>
      </c>
      <c r="M304" s="11" t="s">
        <v>84</v>
      </c>
      <c r="N304" s="11" t="s">
        <v>1194</v>
      </c>
      <c r="O304" s="11" t="s">
        <v>1195</v>
      </c>
      <c r="P304" s="204" t="s">
        <v>1366</v>
      </c>
      <c r="Q304" s="8">
        <v>2022</v>
      </c>
      <c r="R304" s="3"/>
      <c r="S304" s="3" t="str">
        <f>TEXT(Tabla2[[#This Row],[FECHA]],"MMMM")</f>
        <v>enero</v>
      </c>
      <c r="T304" s="3" t="e">
        <f>VLOOKUP(Tabla2[[#This Row],[FOLIO]],Noshow11[[FOLIO]:[STATUS]],5,0)</f>
        <v>#N/A</v>
      </c>
      <c r="U304" s="2"/>
      <c r="V304" s="27"/>
      <c r="W304" s="27"/>
      <c r="X304" s="27"/>
      <c r="Y304" s="28"/>
      <c r="Z304" s="27"/>
      <c r="AA304" s="14">
        <f>Tabla2[[#This Row],[FECHA]]-Tabla2[[#This Row],[FECHA AGENDO CITA]]</f>
        <v>44939</v>
      </c>
    </row>
    <row r="305" spans="1:27" s="15" customFormat="1" ht="24.6" hidden="1" customHeight="1">
      <c r="A305" s="6">
        <v>44939</v>
      </c>
      <c r="B305" s="9">
        <v>0.41666666666666669</v>
      </c>
      <c r="C305" s="9"/>
      <c r="D305" s="41">
        <v>2699</v>
      </c>
      <c r="E305" s="8">
        <v>110874</v>
      </c>
      <c r="F305" s="8" t="s">
        <v>944</v>
      </c>
      <c r="G305" s="98" t="s">
        <v>1736</v>
      </c>
      <c r="H305" s="45" t="s">
        <v>5</v>
      </c>
      <c r="I305" s="8" t="s">
        <v>577</v>
      </c>
      <c r="J305" s="7" t="s">
        <v>578</v>
      </c>
      <c r="K305" s="7" t="s">
        <v>1931</v>
      </c>
      <c r="L305" s="8" t="s">
        <v>193</v>
      </c>
      <c r="M305" s="11" t="s">
        <v>93</v>
      </c>
      <c r="N305" s="11">
        <v>0.4375</v>
      </c>
      <c r="O305" s="11">
        <v>0.58333333333333337</v>
      </c>
      <c r="P305" s="204" t="s">
        <v>970</v>
      </c>
      <c r="Q305" s="8">
        <v>2022</v>
      </c>
      <c r="R305" s="3"/>
      <c r="S305" s="3" t="str">
        <f>TEXT(Tabla2[[#This Row],[FECHA]],"MMMM")</f>
        <v>enero</v>
      </c>
      <c r="T305" s="3" t="e">
        <f>VLOOKUP(Tabla2[[#This Row],[FOLIO]],Noshow11[[FOLIO]:[STATUS]],5,0)</f>
        <v>#N/A</v>
      </c>
      <c r="U305" s="2"/>
      <c r="V305" s="27"/>
      <c r="W305" s="27"/>
      <c r="X305" s="27"/>
      <c r="Y305" s="28"/>
      <c r="Z305" s="27"/>
      <c r="AA305" s="14">
        <f>Tabla2[[#This Row],[FECHA]]-Tabla2[[#This Row],[FECHA AGENDO CITA]]</f>
        <v>44939</v>
      </c>
    </row>
    <row r="306" spans="1:27" s="15" customFormat="1" ht="28.9" hidden="1" customHeight="1">
      <c r="A306" s="6">
        <v>44939</v>
      </c>
      <c r="B306" s="9">
        <v>0.41666666666666669</v>
      </c>
      <c r="C306" s="9"/>
      <c r="D306" s="41">
        <v>754</v>
      </c>
      <c r="E306" s="8">
        <v>110899</v>
      </c>
      <c r="F306" s="8" t="s">
        <v>944</v>
      </c>
      <c r="G306" s="97" t="s">
        <v>1932</v>
      </c>
      <c r="H306" s="46"/>
      <c r="I306" s="8" t="s">
        <v>1617</v>
      </c>
      <c r="J306" s="7" t="s">
        <v>1618</v>
      </c>
      <c r="K306" s="7" t="s">
        <v>1619</v>
      </c>
      <c r="L306" s="8" t="s">
        <v>165</v>
      </c>
      <c r="M306" s="11" t="s">
        <v>98</v>
      </c>
      <c r="N306" s="11">
        <v>0.42708333333333331</v>
      </c>
      <c r="O306" s="11" t="s">
        <v>929</v>
      </c>
      <c r="P306" s="204" t="s">
        <v>930</v>
      </c>
      <c r="Q306" s="8">
        <v>2022</v>
      </c>
      <c r="R306" s="3"/>
      <c r="S306" s="3" t="str">
        <f>TEXT(Tabla2[[#This Row],[FECHA]],"MMMM")</f>
        <v>enero</v>
      </c>
      <c r="T306" s="3" t="e">
        <f>VLOOKUP(Tabla2[[#This Row],[FOLIO]],Noshow11[[FOLIO]:[STATUS]],5,0)</f>
        <v>#N/A</v>
      </c>
      <c r="U306" s="2" t="s">
        <v>40</v>
      </c>
      <c r="V306" s="27">
        <v>44939</v>
      </c>
      <c r="W306" s="27" t="s">
        <v>13</v>
      </c>
      <c r="X306" s="27" t="s">
        <v>9</v>
      </c>
      <c r="Y306" s="28" t="s">
        <v>1933</v>
      </c>
      <c r="Z306" s="27">
        <v>44937</v>
      </c>
      <c r="AA306" s="14">
        <f>Tabla2[[#This Row],[FECHA]]-Tabla2[[#This Row],[FECHA AGENDO CITA]]</f>
        <v>2</v>
      </c>
    </row>
    <row r="307" spans="1:27" s="15" customFormat="1" ht="24" hidden="1" customHeight="1">
      <c r="A307" s="6">
        <v>44939</v>
      </c>
      <c r="B307" s="9">
        <v>0.4375</v>
      </c>
      <c r="C307" s="9"/>
      <c r="D307" s="41">
        <v>1899</v>
      </c>
      <c r="E307" s="8">
        <v>110969</v>
      </c>
      <c r="F307" s="8" t="s">
        <v>944</v>
      </c>
      <c r="G307" s="98" t="s">
        <v>984</v>
      </c>
      <c r="H307" s="45"/>
      <c r="I307" s="8" t="s">
        <v>1934</v>
      </c>
      <c r="J307" s="7" t="s">
        <v>1935</v>
      </c>
      <c r="K307" s="7" t="s">
        <v>1936</v>
      </c>
      <c r="L307" s="8" t="s">
        <v>83</v>
      </c>
      <c r="M307" s="11" t="s">
        <v>93</v>
      </c>
      <c r="N307" s="11">
        <v>0.4513888888888889</v>
      </c>
      <c r="O307" s="11">
        <v>0.58333333333333337</v>
      </c>
      <c r="P307" s="204" t="s">
        <v>998</v>
      </c>
      <c r="Q307" s="8">
        <v>2017</v>
      </c>
      <c r="R307" s="3"/>
      <c r="S307" s="3" t="str">
        <f>TEXT(Tabla2[[#This Row],[FECHA]],"MMMM")</f>
        <v>enero</v>
      </c>
      <c r="T307" s="3" t="e">
        <f>VLOOKUP(Tabla2[[#This Row],[FOLIO]],Noshow11[[FOLIO]:[STATUS]],5,0)</f>
        <v>#N/A</v>
      </c>
      <c r="U307" s="2"/>
      <c r="V307" s="27"/>
      <c r="W307" s="27"/>
      <c r="X307" s="27"/>
      <c r="Y307" s="28"/>
      <c r="Z307" s="27"/>
      <c r="AA307" s="14">
        <f>Tabla2[[#This Row],[FECHA]]-Tabla2[[#This Row],[FECHA AGENDO CITA]]</f>
        <v>44939</v>
      </c>
    </row>
    <row r="308" spans="1:27" s="15" customFormat="1" ht="24" hidden="1" customHeight="1">
      <c r="A308" s="6">
        <v>44939</v>
      </c>
      <c r="B308" s="9">
        <v>0.4375</v>
      </c>
      <c r="C308" s="9"/>
      <c r="D308" s="41">
        <v>3260</v>
      </c>
      <c r="E308" s="8">
        <v>110829</v>
      </c>
      <c r="F308" s="8" t="s">
        <v>944</v>
      </c>
      <c r="G308" s="98" t="s">
        <v>1150</v>
      </c>
      <c r="H308" s="45" t="s">
        <v>5</v>
      </c>
      <c r="I308" s="8" t="s">
        <v>538</v>
      </c>
      <c r="J308" s="7" t="s">
        <v>539</v>
      </c>
      <c r="K308" s="7" t="s">
        <v>1937</v>
      </c>
      <c r="L308" s="8" t="s">
        <v>230</v>
      </c>
      <c r="M308" s="11" t="s">
        <v>84</v>
      </c>
      <c r="N308" s="11">
        <v>0.49305555555555558</v>
      </c>
      <c r="O308" s="11">
        <v>0.58333333333333337</v>
      </c>
      <c r="P308" s="204" t="s">
        <v>998</v>
      </c>
      <c r="Q308" s="8">
        <v>2019</v>
      </c>
      <c r="R308" s="3"/>
      <c r="S308" s="3" t="str">
        <f>TEXT(Tabla2[[#This Row],[FECHA]],"MMMM")</f>
        <v>enero</v>
      </c>
      <c r="T308" s="3" t="e">
        <f>VLOOKUP(Tabla2[[#This Row],[FOLIO]],Noshow11[[FOLIO]:[STATUS]],5,0)</f>
        <v>#N/A</v>
      </c>
      <c r="U308" s="2"/>
      <c r="V308" s="27"/>
      <c r="W308" s="27"/>
      <c r="X308" s="27"/>
      <c r="Y308" s="28"/>
      <c r="Z308" s="27"/>
      <c r="AA308" s="14">
        <f>Tabla2[[#This Row],[FECHA]]-Tabla2[[#This Row],[FECHA AGENDO CITA]]</f>
        <v>44939</v>
      </c>
    </row>
    <row r="309" spans="1:27" s="15" customFormat="1" ht="24" hidden="1" customHeight="1">
      <c r="A309" s="6">
        <v>44939</v>
      </c>
      <c r="B309" s="9">
        <v>0.4375</v>
      </c>
      <c r="C309" s="9"/>
      <c r="D309" s="41">
        <v>3260</v>
      </c>
      <c r="E309" s="8">
        <v>110923</v>
      </c>
      <c r="F309" s="8" t="s">
        <v>920</v>
      </c>
      <c r="G309" s="97" t="s">
        <v>1150</v>
      </c>
      <c r="H309" s="46"/>
      <c r="I309" s="8" t="s">
        <v>1938</v>
      </c>
      <c r="J309" s="7" t="s">
        <v>1939</v>
      </c>
      <c r="K309" s="7" t="s">
        <v>1940</v>
      </c>
      <c r="L309" s="8" t="s">
        <v>152</v>
      </c>
      <c r="M309" s="11" t="s">
        <v>98</v>
      </c>
      <c r="N309" s="11">
        <v>0.44791666666666669</v>
      </c>
      <c r="O309" s="11">
        <v>0.58333333333333337</v>
      </c>
      <c r="P309" s="204" t="s">
        <v>949</v>
      </c>
      <c r="Q309" s="8">
        <v>2019</v>
      </c>
      <c r="R309" s="3"/>
      <c r="S309" s="3" t="str">
        <f>TEXT(Tabla2[[#This Row],[FECHA]],"MMMM")</f>
        <v>enero</v>
      </c>
      <c r="T309" s="3" t="e">
        <f>VLOOKUP(Tabla2[[#This Row],[FOLIO]],Noshow11[[FOLIO]:[STATUS]],5,0)</f>
        <v>#N/A</v>
      </c>
      <c r="U309" s="2"/>
      <c r="V309" s="27"/>
      <c r="W309" s="27"/>
      <c r="X309" s="27"/>
      <c r="Y309" s="28"/>
      <c r="Z309" s="27"/>
      <c r="AA309" s="14">
        <f>Tabla2[[#This Row],[FECHA]]-Tabla2[[#This Row],[FECHA AGENDO CITA]]</f>
        <v>44939</v>
      </c>
    </row>
    <row r="310" spans="1:27" s="15" customFormat="1" ht="24" hidden="1" customHeight="1">
      <c r="A310" s="6">
        <v>44939</v>
      </c>
      <c r="B310" s="9">
        <v>0.44791666666666669</v>
      </c>
      <c r="C310" s="9"/>
      <c r="D310" s="41">
        <v>1899</v>
      </c>
      <c r="E310" s="8">
        <v>110867</v>
      </c>
      <c r="F310" s="8" t="s">
        <v>944</v>
      </c>
      <c r="G310" s="97" t="s">
        <v>1941</v>
      </c>
      <c r="H310" s="108" t="s">
        <v>42</v>
      </c>
      <c r="I310" s="8" t="s">
        <v>1942</v>
      </c>
      <c r="J310" s="7" t="s">
        <v>143</v>
      </c>
      <c r="K310" s="7" t="s">
        <v>1236</v>
      </c>
      <c r="L310" s="8" t="s">
        <v>250</v>
      </c>
      <c r="M310" s="11" t="s">
        <v>84</v>
      </c>
      <c r="N310" s="11" t="s">
        <v>1194</v>
      </c>
      <c r="O310" s="11" t="s">
        <v>1195</v>
      </c>
      <c r="P310" s="204" t="s">
        <v>1366</v>
      </c>
      <c r="Q310" s="8">
        <v>2023</v>
      </c>
      <c r="R310" s="3"/>
      <c r="S310" s="3" t="str">
        <f>TEXT(Tabla2[[#This Row],[FECHA]],"MMMM")</f>
        <v>enero</v>
      </c>
      <c r="T310" s="3" t="e">
        <f>VLOOKUP(Tabla2[[#This Row],[FOLIO]],Noshow11[[FOLIO]:[STATUS]],5,0)</f>
        <v>#N/A</v>
      </c>
      <c r="U310" s="2"/>
      <c r="V310" s="27"/>
      <c r="W310" s="27"/>
      <c r="X310" s="27"/>
      <c r="Y310" s="28"/>
      <c r="Z310" s="27"/>
      <c r="AA310" s="14">
        <f>Tabla2[[#This Row],[FECHA]]-Tabla2[[#This Row],[FECHA AGENDO CITA]]</f>
        <v>44939</v>
      </c>
    </row>
    <row r="311" spans="1:27" s="15" customFormat="1" ht="24" hidden="1" customHeight="1">
      <c r="A311" s="6">
        <v>44939</v>
      </c>
      <c r="B311" s="9">
        <v>0.45833333333333331</v>
      </c>
      <c r="C311" s="9"/>
      <c r="D311" s="41">
        <v>1899</v>
      </c>
      <c r="E311" s="8">
        <v>110875</v>
      </c>
      <c r="F311" s="8" t="s">
        <v>920</v>
      </c>
      <c r="G311" s="97" t="s">
        <v>984</v>
      </c>
      <c r="H311" s="46"/>
      <c r="I311" s="8" t="s">
        <v>1943</v>
      </c>
      <c r="J311" s="7" t="s">
        <v>1944</v>
      </c>
      <c r="K311" s="7" t="s">
        <v>1945</v>
      </c>
      <c r="L311" s="8" t="s">
        <v>92</v>
      </c>
      <c r="M311" s="11" t="s">
        <v>98</v>
      </c>
      <c r="N311" s="11">
        <v>0.47916666666666669</v>
      </c>
      <c r="O311" s="11">
        <v>0.58333333333333337</v>
      </c>
      <c r="P311" s="204" t="s">
        <v>949</v>
      </c>
      <c r="Q311" s="8">
        <v>2016</v>
      </c>
      <c r="R311" s="3"/>
      <c r="S311" s="3" t="str">
        <f>TEXT(Tabla2[[#This Row],[FECHA]],"MMMM")</f>
        <v>enero</v>
      </c>
      <c r="T311" s="3" t="e">
        <f>VLOOKUP(Tabla2[[#This Row],[FOLIO]],Noshow11[[FOLIO]:[STATUS]],5,0)</f>
        <v>#N/A</v>
      </c>
      <c r="U311" s="2"/>
      <c r="V311" s="27"/>
      <c r="W311" s="27"/>
      <c r="X311" s="27"/>
      <c r="Y311" s="28"/>
      <c r="Z311" s="27"/>
      <c r="AA311" s="14">
        <f>Tabla2[[#This Row],[FECHA]]-Tabla2[[#This Row],[FECHA AGENDO CITA]]</f>
        <v>44939</v>
      </c>
    </row>
    <row r="312" spans="1:27" s="15" customFormat="1" ht="24" hidden="1" customHeight="1">
      <c r="A312" s="6">
        <v>44939</v>
      </c>
      <c r="B312" s="9">
        <v>0.45833333333333331</v>
      </c>
      <c r="C312" s="9"/>
      <c r="D312" s="41">
        <v>6599</v>
      </c>
      <c r="E312" s="8">
        <v>110915</v>
      </c>
      <c r="F312" s="8" t="s">
        <v>920</v>
      </c>
      <c r="G312" s="97" t="s">
        <v>989</v>
      </c>
      <c r="H312" s="46"/>
      <c r="I312" s="8" t="s">
        <v>1946</v>
      </c>
      <c r="J312" s="7" t="s">
        <v>1947</v>
      </c>
      <c r="K312" s="7" t="s">
        <v>1948</v>
      </c>
      <c r="L312" s="8" t="s">
        <v>92</v>
      </c>
      <c r="M312" s="11" t="s">
        <v>84</v>
      </c>
      <c r="N312" s="11">
        <v>0.46875</v>
      </c>
      <c r="O312" s="11">
        <v>0.58333333333333337</v>
      </c>
      <c r="P312" s="204" t="s">
        <v>1181</v>
      </c>
      <c r="Q312" s="8">
        <v>2020</v>
      </c>
      <c r="R312" s="3"/>
      <c r="S312" s="3" t="str">
        <f>TEXT(Tabla2[[#This Row],[FECHA]],"MMMM")</f>
        <v>enero</v>
      </c>
      <c r="T312" s="3" t="e">
        <f>VLOOKUP(Tabla2[[#This Row],[FOLIO]],Noshow11[[FOLIO]:[STATUS]],5,0)</f>
        <v>#N/A</v>
      </c>
      <c r="U312" s="2" t="s">
        <v>32</v>
      </c>
      <c r="V312" s="27">
        <v>44944</v>
      </c>
      <c r="W312" s="27" t="s">
        <v>931</v>
      </c>
      <c r="X312" s="27" t="s">
        <v>932</v>
      </c>
      <c r="Y312" s="28" t="s">
        <v>1949</v>
      </c>
      <c r="Z312" s="27">
        <v>44937</v>
      </c>
      <c r="AA312" s="14">
        <f>Tabla2[[#This Row],[FECHA]]-Tabla2[[#This Row],[FECHA AGENDO CITA]]</f>
        <v>2</v>
      </c>
    </row>
    <row r="313" spans="1:27" s="15" customFormat="1" ht="39.950000000000003" hidden="1" customHeight="1">
      <c r="A313" s="6">
        <v>44939</v>
      </c>
      <c r="B313" s="9">
        <v>0.45833333333333331</v>
      </c>
      <c r="C313" s="9"/>
      <c r="D313" s="41">
        <v>4814</v>
      </c>
      <c r="E313" s="8">
        <v>110944</v>
      </c>
      <c r="F313" s="8" t="s">
        <v>920</v>
      </c>
      <c r="G313" s="97" t="s">
        <v>1950</v>
      </c>
      <c r="H313" s="46"/>
      <c r="I313" s="8" t="s">
        <v>1951</v>
      </c>
      <c r="J313" s="7" t="s">
        <v>1952</v>
      </c>
      <c r="K313" s="7" t="s">
        <v>1953</v>
      </c>
      <c r="L313" s="8" t="s">
        <v>170</v>
      </c>
      <c r="M313" s="11" t="s">
        <v>93</v>
      </c>
      <c r="N313" s="11">
        <v>0.54166666666666663</v>
      </c>
      <c r="O313" s="11">
        <v>0.75</v>
      </c>
      <c r="P313" s="204" t="s">
        <v>1884</v>
      </c>
      <c r="Q313" s="8">
        <v>2015</v>
      </c>
      <c r="R313" s="3"/>
      <c r="S313" s="3" t="str">
        <f>TEXT(Tabla2[[#This Row],[FECHA]],"MMMM")</f>
        <v>enero</v>
      </c>
      <c r="T313" s="3" t="e">
        <f>VLOOKUP(Tabla2[[#This Row],[FOLIO]],Noshow11[[FOLIO]:[STATUS]],5,0)</f>
        <v>#N/A</v>
      </c>
      <c r="U313" s="2"/>
      <c r="V313" s="27"/>
      <c r="W313" s="27"/>
      <c r="X313" s="27"/>
      <c r="Y313" s="28"/>
      <c r="Z313" s="27"/>
      <c r="AA313" s="14">
        <f>Tabla2[[#This Row],[FECHA]]-Tabla2[[#This Row],[FECHA AGENDO CITA]]</f>
        <v>44939</v>
      </c>
    </row>
    <row r="314" spans="1:27" s="15" customFormat="1" ht="28.9" hidden="1" customHeight="1">
      <c r="A314" s="6">
        <v>44939</v>
      </c>
      <c r="B314" s="9">
        <v>0.46875</v>
      </c>
      <c r="C314" s="9"/>
      <c r="D314" s="41">
        <v>1899</v>
      </c>
      <c r="E314" s="8">
        <v>110876</v>
      </c>
      <c r="F314" s="8" t="s">
        <v>1111</v>
      </c>
      <c r="G314" s="97" t="s">
        <v>1954</v>
      </c>
      <c r="H314" s="108" t="s">
        <v>42</v>
      </c>
      <c r="I314" s="8" t="s">
        <v>1955</v>
      </c>
      <c r="J314" s="7" t="s">
        <v>1956</v>
      </c>
      <c r="K314" s="7" t="s">
        <v>1957</v>
      </c>
      <c r="L314" s="8" t="s">
        <v>160</v>
      </c>
      <c r="M314" s="11" t="s">
        <v>84</v>
      </c>
      <c r="N314" s="11" t="s">
        <v>1194</v>
      </c>
      <c r="O314" s="11" t="s">
        <v>1195</v>
      </c>
      <c r="P314" s="204" t="s">
        <v>1366</v>
      </c>
      <c r="Q314" s="8">
        <v>2021</v>
      </c>
      <c r="R314" s="3"/>
      <c r="S314" s="3" t="str">
        <f>TEXT(Tabla2[[#This Row],[FECHA]],"MMMM")</f>
        <v>enero</v>
      </c>
      <c r="T314" s="3" t="e">
        <f>VLOOKUP(Tabla2[[#This Row],[FOLIO]],Noshow11[[FOLIO]:[STATUS]],5,0)</f>
        <v>#N/A</v>
      </c>
      <c r="U314" s="2"/>
      <c r="V314" s="27"/>
      <c r="W314" s="27"/>
      <c r="X314" s="27"/>
      <c r="Y314" s="28"/>
      <c r="Z314" s="27"/>
      <c r="AA314" s="14">
        <f>Tabla2[[#This Row],[FECHA]]-Tabla2[[#This Row],[FECHA AGENDO CITA]]</f>
        <v>44939</v>
      </c>
    </row>
    <row r="315" spans="1:27" s="12" customFormat="1" ht="28.9" hidden="1" customHeight="1">
      <c r="A315" s="6">
        <v>44939</v>
      </c>
      <c r="B315" s="9">
        <v>0.46875</v>
      </c>
      <c r="C315" s="9"/>
      <c r="D315" s="41">
        <v>6599</v>
      </c>
      <c r="E315" s="8">
        <v>110903</v>
      </c>
      <c r="F315" s="8" t="s">
        <v>100</v>
      </c>
      <c r="G315" s="98" t="s">
        <v>1343</v>
      </c>
      <c r="H315" s="45" t="s">
        <v>5</v>
      </c>
      <c r="I315" s="8" t="s">
        <v>1958</v>
      </c>
      <c r="J315" s="7" t="s">
        <v>1959</v>
      </c>
      <c r="K315" s="7" t="s">
        <v>1960</v>
      </c>
      <c r="L315" s="8" t="s">
        <v>193</v>
      </c>
      <c r="M315" s="11" t="s">
        <v>93</v>
      </c>
      <c r="N315" s="11">
        <v>0.52083333333333337</v>
      </c>
      <c r="O315" s="11">
        <v>0.70833333333333337</v>
      </c>
      <c r="P315" s="204" t="s">
        <v>998</v>
      </c>
      <c r="Q315" s="8">
        <v>2018</v>
      </c>
      <c r="R315" s="3"/>
      <c r="S315" s="3" t="str">
        <f>TEXT(Tabla2[[#This Row],[FECHA]],"MMMM")</f>
        <v>enero</v>
      </c>
      <c r="T315" s="3" t="e">
        <f>VLOOKUP(Tabla2[[#This Row],[FOLIO]],Noshow11[[FOLIO]:[STATUS]],5,0)</f>
        <v>#N/A</v>
      </c>
      <c r="U315" s="2"/>
      <c r="V315" s="27"/>
      <c r="W315" s="27"/>
      <c r="X315" s="27"/>
      <c r="Y315" s="28"/>
      <c r="Z315" s="27"/>
      <c r="AA315" s="14">
        <f>Tabla2[[#This Row],[FECHA]]-Tabla2[[#This Row],[FECHA AGENDO CITA]]</f>
        <v>44939</v>
      </c>
    </row>
    <row r="316" spans="1:27" s="15" customFormat="1" ht="28.9" hidden="1" customHeight="1">
      <c r="A316" s="6">
        <v>44939</v>
      </c>
      <c r="B316" s="9">
        <v>0.47916666666666669</v>
      </c>
      <c r="C316" s="9"/>
      <c r="D316" s="41">
        <v>1899</v>
      </c>
      <c r="E316" s="8">
        <v>110933</v>
      </c>
      <c r="F316" s="8" t="s">
        <v>944</v>
      </c>
      <c r="G316" s="98" t="s">
        <v>1598</v>
      </c>
      <c r="H316" s="45" t="s">
        <v>5</v>
      </c>
      <c r="I316" s="8" t="s">
        <v>1961</v>
      </c>
      <c r="J316" s="7" t="s">
        <v>1962</v>
      </c>
      <c r="K316" s="7" t="s">
        <v>1537</v>
      </c>
      <c r="L316" s="8" t="s">
        <v>83</v>
      </c>
      <c r="M316" s="11" t="s">
        <v>93</v>
      </c>
      <c r="N316" s="11">
        <v>0.51041666666666663</v>
      </c>
      <c r="O316" s="11">
        <v>0.70833333333333337</v>
      </c>
      <c r="P316" s="204" t="s">
        <v>998</v>
      </c>
      <c r="Q316" s="8">
        <v>2017</v>
      </c>
      <c r="R316" s="3"/>
      <c r="S316" s="3" t="str">
        <f>TEXT(Tabla2[[#This Row],[FECHA]],"MMMM")</f>
        <v>enero</v>
      </c>
      <c r="T316" s="3" t="e">
        <f>VLOOKUP(Tabla2[[#This Row],[FOLIO]],Noshow11[[FOLIO]:[STATUS]],5,0)</f>
        <v>#N/A</v>
      </c>
      <c r="U316" s="2"/>
      <c r="V316" s="27"/>
      <c r="W316" s="27"/>
      <c r="X316" s="27"/>
      <c r="Y316" s="28"/>
      <c r="Z316" s="27"/>
      <c r="AA316" s="14">
        <f>Tabla2[[#This Row],[FECHA]]-Tabla2[[#This Row],[FECHA AGENDO CITA]]</f>
        <v>44939</v>
      </c>
    </row>
    <row r="317" spans="1:27" s="15" customFormat="1" ht="28.9" hidden="1" customHeight="1">
      <c r="A317" s="6">
        <v>44939</v>
      </c>
      <c r="B317" s="9">
        <v>0.47916666666666669</v>
      </c>
      <c r="C317" s="9"/>
      <c r="D317" s="41">
        <v>754</v>
      </c>
      <c r="E317" s="8">
        <v>110941</v>
      </c>
      <c r="F317" s="8" t="s">
        <v>100</v>
      </c>
      <c r="G317" s="97" t="s">
        <v>1963</v>
      </c>
      <c r="H317" s="46"/>
      <c r="I317" s="8" t="s">
        <v>1964</v>
      </c>
      <c r="J317" s="7" t="s">
        <v>1965</v>
      </c>
      <c r="K317" s="7" t="s">
        <v>1966</v>
      </c>
      <c r="L317" s="8" t="s">
        <v>357</v>
      </c>
      <c r="M317" s="11" t="s">
        <v>84</v>
      </c>
      <c r="N317" s="11">
        <v>0.51041666666666663</v>
      </c>
      <c r="O317" s="11" t="s">
        <v>929</v>
      </c>
      <c r="P317" s="204" t="s">
        <v>930</v>
      </c>
      <c r="Q317" s="8">
        <v>2021</v>
      </c>
      <c r="R317" s="3"/>
      <c r="S317" s="3" t="str">
        <f>TEXT(Tabla2[[#This Row],[FECHA]],"MMMM")</f>
        <v>enero</v>
      </c>
      <c r="T317" s="3" t="e">
        <f>VLOOKUP(Tabla2[[#This Row],[FOLIO]],Noshow11[[FOLIO]:[STATUS]],5,0)</f>
        <v>#N/A</v>
      </c>
      <c r="U317" s="2"/>
      <c r="V317" s="27"/>
      <c r="W317" s="27"/>
      <c r="X317" s="27"/>
      <c r="Y317" s="28"/>
      <c r="Z317" s="27"/>
      <c r="AA317" s="14">
        <f>Tabla2[[#This Row],[FECHA]]-Tabla2[[#This Row],[FECHA AGENDO CITA]]</f>
        <v>44939</v>
      </c>
    </row>
    <row r="318" spans="1:27" s="15" customFormat="1" ht="22.5" hidden="1" customHeight="1">
      <c r="A318" s="6">
        <v>44939</v>
      </c>
      <c r="B318" s="9">
        <v>0.47916666666666669</v>
      </c>
      <c r="C318" s="9"/>
      <c r="D318" s="41">
        <v>2699</v>
      </c>
      <c r="E318" s="8">
        <v>110949</v>
      </c>
      <c r="F318" s="8" t="s">
        <v>944</v>
      </c>
      <c r="G318" s="97" t="s">
        <v>1967</v>
      </c>
      <c r="H318" s="46"/>
      <c r="I318" s="8" t="s">
        <v>1968</v>
      </c>
      <c r="J318" s="7" t="s">
        <v>1969</v>
      </c>
      <c r="K318" s="7" t="s">
        <v>1970</v>
      </c>
      <c r="L318" s="8" t="s">
        <v>92</v>
      </c>
      <c r="M318" s="11" t="s">
        <v>98</v>
      </c>
      <c r="N318" s="11">
        <v>0.53125</v>
      </c>
      <c r="O318" s="11">
        <v>0.66666666666666663</v>
      </c>
      <c r="P318" s="204" t="s">
        <v>949</v>
      </c>
      <c r="Q318" s="8">
        <v>2018</v>
      </c>
      <c r="R318" s="3"/>
      <c r="S318" s="3" t="str">
        <f>TEXT(Tabla2[[#This Row],[FECHA]],"MMMM")</f>
        <v>enero</v>
      </c>
      <c r="T318" s="3" t="e">
        <f>VLOOKUP(Tabla2[[#This Row],[FOLIO]],Noshow11[[FOLIO]:[STATUS]],5,0)</f>
        <v>#N/A</v>
      </c>
      <c r="U318" s="2"/>
      <c r="V318" s="27"/>
      <c r="W318" s="27"/>
      <c r="X318" s="27"/>
      <c r="Y318" s="28"/>
      <c r="Z318" s="27"/>
      <c r="AA318" s="14">
        <f>Tabla2[[#This Row],[FECHA]]-Tabla2[[#This Row],[FECHA AGENDO CITA]]</f>
        <v>44939</v>
      </c>
    </row>
    <row r="319" spans="1:27" s="15" customFormat="1" ht="22.5" hidden="1" customHeight="1">
      <c r="A319" s="6">
        <v>44939</v>
      </c>
      <c r="B319" s="9">
        <v>0.5</v>
      </c>
      <c r="C319" s="9"/>
      <c r="D319" s="41">
        <v>1899</v>
      </c>
      <c r="E319" s="8">
        <v>110768</v>
      </c>
      <c r="F319" s="8" t="s">
        <v>920</v>
      </c>
      <c r="G319" s="97" t="s">
        <v>1555</v>
      </c>
      <c r="H319" s="46"/>
      <c r="I319" s="8" t="s">
        <v>1971</v>
      </c>
      <c r="J319" s="7" t="s">
        <v>1972</v>
      </c>
      <c r="K319" s="7" t="s">
        <v>1973</v>
      </c>
      <c r="L319" s="8" t="s">
        <v>92</v>
      </c>
      <c r="M319" s="11" t="s">
        <v>84</v>
      </c>
      <c r="N319" s="11">
        <v>0.51041666666666663</v>
      </c>
      <c r="O319" s="11">
        <v>0.70833333333333337</v>
      </c>
      <c r="P319" s="204" t="s">
        <v>925</v>
      </c>
      <c r="Q319" s="8">
        <v>2010</v>
      </c>
      <c r="R319" s="3"/>
      <c r="S319" s="3" t="str">
        <f>TEXT(Tabla2[[#This Row],[FECHA]],"MMMM")</f>
        <v>enero</v>
      </c>
      <c r="T319" s="3" t="e">
        <f>VLOOKUP(Tabla2[[#This Row],[FOLIO]],Noshow11[[FOLIO]:[STATUS]],5,0)</f>
        <v>#N/A</v>
      </c>
      <c r="U319" s="2"/>
      <c r="V319" s="27"/>
      <c r="W319" s="27"/>
      <c r="X319" s="27"/>
      <c r="Y319" s="28"/>
      <c r="Z319" s="27"/>
      <c r="AA319" s="14">
        <f>Tabla2[[#This Row],[FECHA]]-Tabla2[[#This Row],[FECHA AGENDO CITA]]</f>
        <v>44939</v>
      </c>
    </row>
    <row r="320" spans="1:27" s="15" customFormat="1" ht="22.5" hidden="1" customHeight="1">
      <c r="A320" s="6">
        <v>44939</v>
      </c>
      <c r="B320" s="9">
        <v>0.5</v>
      </c>
      <c r="C320" s="9"/>
      <c r="D320" s="41">
        <v>1899</v>
      </c>
      <c r="E320" s="8">
        <v>110936</v>
      </c>
      <c r="F320" s="8" t="s">
        <v>944</v>
      </c>
      <c r="G320" s="98" t="s">
        <v>945</v>
      </c>
      <c r="H320" s="45" t="s">
        <v>5</v>
      </c>
      <c r="I320" s="8" t="s">
        <v>1974</v>
      </c>
      <c r="J320" s="7" t="s">
        <v>1975</v>
      </c>
      <c r="K320" s="7" t="s">
        <v>1976</v>
      </c>
      <c r="L320" s="8" t="s">
        <v>230</v>
      </c>
      <c r="M320" s="11" t="s">
        <v>93</v>
      </c>
      <c r="N320" s="11">
        <v>0.58333333333333337</v>
      </c>
      <c r="O320" s="11">
        <v>0.70833333333333337</v>
      </c>
      <c r="P320" s="204" t="s">
        <v>998</v>
      </c>
      <c r="Q320" s="8">
        <v>2019</v>
      </c>
      <c r="R320" s="3"/>
      <c r="S320" s="3" t="str">
        <f>TEXT(Tabla2[[#This Row],[FECHA]],"MMMM")</f>
        <v>enero</v>
      </c>
      <c r="T320" s="3" t="e">
        <f>VLOOKUP(Tabla2[[#This Row],[FOLIO]],Noshow11[[FOLIO]:[STATUS]],5,0)</f>
        <v>#N/A</v>
      </c>
      <c r="U320" s="2" t="s">
        <v>12</v>
      </c>
      <c r="V320" s="27">
        <v>44938</v>
      </c>
      <c r="W320" s="27" t="s">
        <v>13</v>
      </c>
      <c r="X320" s="27" t="s">
        <v>9</v>
      </c>
      <c r="Y320" s="28" t="s">
        <v>1977</v>
      </c>
      <c r="Z320" s="27">
        <v>44938</v>
      </c>
      <c r="AA320" s="14">
        <f>Tabla2[[#This Row],[FECHA]]-Tabla2[[#This Row],[FECHA AGENDO CITA]]</f>
        <v>1</v>
      </c>
    </row>
    <row r="321" spans="1:27" s="15" customFormat="1" ht="22.5" hidden="1" customHeight="1">
      <c r="A321" s="6">
        <v>44939</v>
      </c>
      <c r="B321" s="9">
        <v>0.51041666666666663</v>
      </c>
      <c r="C321" s="9"/>
      <c r="D321" s="41">
        <v>1899</v>
      </c>
      <c r="E321" s="8">
        <v>110920</v>
      </c>
      <c r="F321" s="8" t="s">
        <v>920</v>
      </c>
      <c r="G321" s="97" t="s">
        <v>1978</v>
      </c>
      <c r="H321" s="108" t="s">
        <v>42</v>
      </c>
      <c r="I321" s="8" t="s">
        <v>1979</v>
      </c>
      <c r="J321" s="7" t="s">
        <v>1980</v>
      </c>
      <c r="K321" s="7" t="s">
        <v>1981</v>
      </c>
      <c r="L321" s="8" t="s">
        <v>145</v>
      </c>
      <c r="M321" s="11" t="s">
        <v>84</v>
      </c>
      <c r="N321" s="11" t="s">
        <v>1194</v>
      </c>
      <c r="O321" s="11" t="s">
        <v>1195</v>
      </c>
      <c r="P321" s="204" t="s">
        <v>1366</v>
      </c>
      <c r="Q321" s="8">
        <v>2015</v>
      </c>
      <c r="R321" s="3"/>
      <c r="S321" s="3" t="str">
        <f>TEXT(Tabla2[[#This Row],[FECHA]],"MMMM")</f>
        <v>enero</v>
      </c>
      <c r="T321" s="3" t="e">
        <f>VLOOKUP(Tabla2[[#This Row],[FOLIO]],Noshow11[[FOLIO]:[STATUS]],5,0)</f>
        <v>#N/A</v>
      </c>
      <c r="U321" s="2"/>
      <c r="V321" s="27"/>
      <c r="W321" s="27"/>
      <c r="X321" s="27"/>
      <c r="Y321" s="28"/>
      <c r="Z321" s="27"/>
      <c r="AA321" s="14">
        <f>Tabla2[[#This Row],[FECHA]]-Tabla2[[#This Row],[FECHA AGENDO CITA]]</f>
        <v>44939</v>
      </c>
    </row>
    <row r="322" spans="1:27" s="15" customFormat="1" ht="22.5" hidden="1" customHeight="1">
      <c r="A322" s="6">
        <v>44939</v>
      </c>
      <c r="B322" s="9">
        <v>0.52083333333333337</v>
      </c>
      <c r="C322" s="9"/>
      <c r="D322" s="41">
        <v>2699</v>
      </c>
      <c r="E322" s="8">
        <v>110953</v>
      </c>
      <c r="F322" s="8" t="s">
        <v>944</v>
      </c>
      <c r="G322" s="97" t="s">
        <v>1158</v>
      </c>
      <c r="H322" s="45"/>
      <c r="I322" s="8" t="s">
        <v>1982</v>
      </c>
      <c r="J322" s="7" t="s">
        <v>1983</v>
      </c>
      <c r="K322" s="7" t="s">
        <v>1984</v>
      </c>
      <c r="L322" s="8" t="s">
        <v>83</v>
      </c>
      <c r="M322" s="11" t="s">
        <v>84</v>
      </c>
      <c r="N322" s="11">
        <v>0.60416666666666663</v>
      </c>
      <c r="O322" s="11">
        <v>0.72916666666666663</v>
      </c>
      <c r="P322" s="204" t="s">
        <v>1923</v>
      </c>
      <c r="Q322" s="8">
        <v>2019</v>
      </c>
      <c r="R322" s="3"/>
      <c r="S322" s="3" t="str">
        <f>TEXT(Tabla2[[#This Row],[FECHA]],"MMMM")</f>
        <v>enero</v>
      </c>
      <c r="T322" s="3" t="e">
        <f>VLOOKUP(Tabla2[[#This Row],[FOLIO]],Noshow11[[FOLIO]:[STATUS]],5,0)</f>
        <v>#N/A</v>
      </c>
      <c r="U322" s="2"/>
      <c r="V322" s="27"/>
      <c r="W322" s="27"/>
      <c r="X322" s="27"/>
      <c r="Y322" s="28"/>
      <c r="Z322" s="27"/>
      <c r="AA322" s="14">
        <f>Tabla2[[#This Row],[FECHA]]-Tabla2[[#This Row],[FECHA AGENDO CITA]]</f>
        <v>44939</v>
      </c>
    </row>
    <row r="323" spans="1:27" s="15" customFormat="1" ht="22.5" hidden="1" customHeight="1">
      <c r="A323" s="6">
        <v>44939</v>
      </c>
      <c r="B323" s="9">
        <v>0.52083333333333337</v>
      </c>
      <c r="C323" s="9"/>
      <c r="D323" s="41">
        <f>1899+800</f>
        <v>2699</v>
      </c>
      <c r="E323" s="8">
        <v>110971</v>
      </c>
      <c r="F323" s="8" t="s">
        <v>944</v>
      </c>
      <c r="G323" s="98" t="s">
        <v>966</v>
      </c>
      <c r="H323" s="45" t="s">
        <v>5</v>
      </c>
      <c r="I323" s="8" t="s">
        <v>1985</v>
      </c>
      <c r="J323" s="7" t="s">
        <v>1986</v>
      </c>
      <c r="K323" s="7" t="s">
        <v>1987</v>
      </c>
      <c r="L323" s="8" t="s">
        <v>357</v>
      </c>
      <c r="M323" s="11" t="s">
        <v>93</v>
      </c>
      <c r="N323" s="11">
        <v>0.57291666666666663</v>
      </c>
      <c r="O323" s="11">
        <v>0.75</v>
      </c>
      <c r="P323" s="204" t="s">
        <v>1855</v>
      </c>
      <c r="Q323" s="8">
        <v>2021</v>
      </c>
      <c r="R323" s="3"/>
      <c r="S323" s="3" t="str">
        <f>TEXT(Tabla2[[#This Row],[FECHA]],"MMMM")</f>
        <v>enero</v>
      </c>
      <c r="T323" s="3" t="e">
        <f>VLOOKUP(Tabla2[[#This Row],[FOLIO]],Noshow11[[FOLIO]:[STATUS]],5,0)</f>
        <v>#N/A</v>
      </c>
      <c r="U323" s="2"/>
      <c r="V323" s="27"/>
      <c r="W323" s="27"/>
      <c r="X323" s="27"/>
      <c r="Y323" s="28"/>
      <c r="Z323" s="27"/>
      <c r="AA323" s="14">
        <f>Tabla2[[#This Row],[FECHA]]-Tabla2[[#This Row],[FECHA AGENDO CITA]]</f>
        <v>44939</v>
      </c>
    </row>
    <row r="324" spans="1:27" s="15" customFormat="1" ht="22.5" hidden="1" customHeight="1">
      <c r="A324" s="6">
        <v>44939</v>
      </c>
      <c r="B324" s="9">
        <v>0.54166666666666663</v>
      </c>
      <c r="C324" s="9"/>
      <c r="D324" s="41">
        <v>0</v>
      </c>
      <c r="E324" s="8">
        <v>110938</v>
      </c>
      <c r="F324" s="8" t="s">
        <v>100</v>
      </c>
      <c r="G324" s="97" t="s">
        <v>1988</v>
      </c>
      <c r="H324" s="46"/>
      <c r="I324" s="8" t="s">
        <v>1989</v>
      </c>
      <c r="J324" s="7" t="s">
        <v>1990</v>
      </c>
      <c r="K324" s="7" t="s">
        <v>1991</v>
      </c>
      <c r="L324" s="8" t="s">
        <v>1992</v>
      </c>
      <c r="M324" s="11" t="s">
        <v>93</v>
      </c>
      <c r="N324" s="11">
        <v>0.58333333333333337</v>
      </c>
      <c r="O324" s="11">
        <v>0.75</v>
      </c>
      <c r="P324" s="204" t="s">
        <v>925</v>
      </c>
      <c r="Q324" s="8">
        <v>2019</v>
      </c>
      <c r="R324" s="3"/>
      <c r="S324" s="3" t="str">
        <f>TEXT(Tabla2[[#This Row],[FECHA]],"MMMM")</f>
        <v>enero</v>
      </c>
      <c r="T324" s="3" t="e">
        <f>VLOOKUP(Tabla2[[#This Row],[FOLIO]],Noshow11[[FOLIO]:[STATUS]],5,0)</f>
        <v>#N/A</v>
      </c>
      <c r="U324" s="2"/>
      <c r="V324" s="27"/>
      <c r="W324" s="27"/>
      <c r="X324" s="27"/>
      <c r="Y324" s="28"/>
      <c r="Z324" s="27"/>
      <c r="AA324" s="14">
        <f>Tabla2[[#This Row],[FECHA]]-Tabla2[[#This Row],[FECHA AGENDO CITA]]</f>
        <v>44939</v>
      </c>
    </row>
    <row r="325" spans="1:27" s="15" customFormat="1" ht="22.5" hidden="1" customHeight="1">
      <c r="A325" s="6">
        <v>44939</v>
      </c>
      <c r="B325" s="9">
        <v>0.54166666666666663</v>
      </c>
      <c r="C325" s="9"/>
      <c r="D325" s="41">
        <v>3260</v>
      </c>
      <c r="E325" s="8">
        <v>110952</v>
      </c>
      <c r="F325" s="8" t="s">
        <v>1111</v>
      </c>
      <c r="G325" s="98" t="s">
        <v>1150</v>
      </c>
      <c r="H325" s="45" t="s">
        <v>5</v>
      </c>
      <c r="I325" s="8" t="s">
        <v>1993</v>
      </c>
      <c r="J325" s="7" t="s">
        <v>1994</v>
      </c>
      <c r="K325" s="7" t="s">
        <v>1995</v>
      </c>
      <c r="L325" s="8" t="s">
        <v>193</v>
      </c>
      <c r="M325" s="11" t="s">
        <v>98</v>
      </c>
      <c r="N325" s="11">
        <v>0.58333333333333337</v>
      </c>
      <c r="O325" s="11">
        <v>0.70833333333333337</v>
      </c>
      <c r="P325" s="204" t="s">
        <v>998</v>
      </c>
      <c r="Q325" s="8">
        <v>2012</v>
      </c>
      <c r="R325" s="3"/>
      <c r="S325" s="3" t="str">
        <f>TEXT(Tabla2[[#This Row],[FECHA]],"MMMM")</f>
        <v>enero</v>
      </c>
      <c r="T325" s="3" t="e">
        <f>VLOOKUP(Tabla2[[#This Row],[FOLIO]],Noshow11[[FOLIO]:[STATUS]],5,0)</f>
        <v>#N/A</v>
      </c>
      <c r="U325" s="2"/>
      <c r="V325" s="27"/>
      <c r="W325" s="27"/>
      <c r="X325" s="27"/>
      <c r="Y325" s="28"/>
      <c r="Z325" s="27"/>
      <c r="AA325" s="14">
        <f>Tabla2[[#This Row],[FECHA]]-Tabla2[[#This Row],[FECHA AGENDO CITA]]</f>
        <v>44939</v>
      </c>
    </row>
    <row r="326" spans="1:27" s="15" customFormat="1" ht="22.5" hidden="1" customHeight="1">
      <c r="A326" s="6">
        <v>44939</v>
      </c>
      <c r="B326" s="9">
        <v>0.60416666666666663</v>
      </c>
      <c r="C326" s="9"/>
      <c r="D326" s="41">
        <v>754</v>
      </c>
      <c r="E326" s="8">
        <v>110886</v>
      </c>
      <c r="F326" s="8" t="s">
        <v>100</v>
      </c>
      <c r="G326" s="97" t="s">
        <v>1996</v>
      </c>
      <c r="H326" s="46"/>
      <c r="I326" s="8" t="s">
        <v>1777</v>
      </c>
      <c r="J326" s="7" t="s">
        <v>1778</v>
      </c>
      <c r="K326" s="7" t="s">
        <v>1779</v>
      </c>
      <c r="L326" s="8" t="s">
        <v>160</v>
      </c>
      <c r="M326" s="11" t="s">
        <v>84</v>
      </c>
      <c r="N326" s="11">
        <v>0.625</v>
      </c>
      <c r="O326" s="11" t="s">
        <v>929</v>
      </c>
      <c r="P326" s="204" t="s">
        <v>930</v>
      </c>
      <c r="Q326" s="8">
        <v>2021</v>
      </c>
      <c r="R326" s="3"/>
      <c r="S326" s="3" t="str">
        <f>TEXT(Tabla2[[#This Row],[FECHA]],"MMMM")</f>
        <v>enero</v>
      </c>
      <c r="T326" s="3" t="e">
        <f>VLOOKUP(Tabla2[[#This Row],[FOLIO]],Noshow11[[FOLIO]:[STATUS]],5,0)</f>
        <v>#N/A</v>
      </c>
      <c r="U326" s="2"/>
      <c r="V326" s="27"/>
      <c r="W326" s="27"/>
      <c r="X326" s="27"/>
      <c r="Y326" s="28"/>
      <c r="Z326" s="27"/>
      <c r="AA326" s="14">
        <f>Tabla2[[#This Row],[FECHA]]-Tabla2[[#This Row],[FECHA AGENDO CITA]]</f>
        <v>44939</v>
      </c>
    </row>
    <row r="327" spans="1:27" s="15" customFormat="1" ht="19.5" hidden="1" customHeight="1">
      <c r="A327" s="6">
        <v>44939</v>
      </c>
      <c r="B327" s="9">
        <v>0.625</v>
      </c>
      <c r="C327" s="9"/>
      <c r="D327" s="41">
        <v>5330</v>
      </c>
      <c r="E327" s="8">
        <v>110965</v>
      </c>
      <c r="F327" s="8" t="s">
        <v>100</v>
      </c>
      <c r="G327" s="97" t="s">
        <v>1124</v>
      </c>
      <c r="H327" s="46"/>
      <c r="I327" s="8" t="s">
        <v>1997</v>
      </c>
      <c r="J327" s="7" t="s">
        <v>1998</v>
      </c>
      <c r="K327" s="7" t="s">
        <v>1999</v>
      </c>
      <c r="L327" s="8" t="s">
        <v>152</v>
      </c>
      <c r="M327" s="11" t="s">
        <v>98</v>
      </c>
      <c r="N327" s="11">
        <v>0.63541666666666663</v>
      </c>
      <c r="O327" s="11">
        <v>0.75</v>
      </c>
      <c r="P327" s="204" t="s">
        <v>925</v>
      </c>
      <c r="Q327" s="8">
        <v>2020</v>
      </c>
      <c r="R327" s="3"/>
      <c r="S327" s="3" t="str">
        <f>TEXT(Tabla2[[#This Row],[FECHA]],"MMMM")</f>
        <v>enero</v>
      </c>
      <c r="T327" s="3" t="e">
        <f>VLOOKUP(Tabla2[[#This Row],[FOLIO]],Noshow11[[FOLIO]:[STATUS]],5,0)</f>
        <v>#N/A</v>
      </c>
      <c r="U327" s="2"/>
      <c r="V327" s="27"/>
      <c r="W327" s="27"/>
      <c r="X327" s="27"/>
      <c r="Y327" s="28"/>
      <c r="Z327" s="27"/>
      <c r="AA327" s="14">
        <f>Tabla2[[#This Row],[FECHA]]-Tabla2[[#This Row],[FECHA AGENDO CITA]]</f>
        <v>44939</v>
      </c>
    </row>
    <row r="328" spans="1:27" s="15" customFormat="1" ht="44.45" hidden="1" customHeight="1">
      <c r="A328" s="6">
        <v>44940</v>
      </c>
      <c r="B328" s="9">
        <v>0.33333333333333331</v>
      </c>
      <c r="C328" s="9"/>
      <c r="D328" s="41">
        <v>6599</v>
      </c>
      <c r="E328" s="8">
        <v>110252</v>
      </c>
      <c r="F328" s="8" t="s">
        <v>944</v>
      </c>
      <c r="G328" s="98" t="s">
        <v>2000</v>
      </c>
      <c r="H328" s="45" t="s">
        <v>5</v>
      </c>
      <c r="I328" s="8" t="s">
        <v>2001</v>
      </c>
      <c r="J328" s="7" t="s">
        <v>2002</v>
      </c>
      <c r="K328" s="7" t="s">
        <v>2003</v>
      </c>
      <c r="L328" s="8" t="s">
        <v>83</v>
      </c>
      <c r="M328" s="11" t="s">
        <v>93</v>
      </c>
      <c r="N328" s="11">
        <v>0.34375</v>
      </c>
      <c r="O328" s="11">
        <v>0.42708333333333331</v>
      </c>
      <c r="P328" s="204" t="s">
        <v>998</v>
      </c>
      <c r="Q328" s="8">
        <v>2018</v>
      </c>
      <c r="R328" s="3"/>
      <c r="S328" s="3" t="str">
        <f>TEXT(Tabla2[[#This Row],[FECHA]],"MMMM")</f>
        <v>enero</v>
      </c>
      <c r="T328" s="3" t="e">
        <f>VLOOKUP(Tabla2[[#This Row],[FOLIO]],Noshow11[[FOLIO]:[STATUS]],5,0)</f>
        <v>#N/A</v>
      </c>
      <c r="U328" s="2"/>
      <c r="V328" s="27"/>
      <c r="W328" s="27"/>
      <c r="X328" s="27"/>
      <c r="Y328" s="28"/>
      <c r="Z328" s="27"/>
      <c r="AA328" s="14">
        <f>Tabla2[[#This Row],[FECHA]]-Tabla2[[#This Row],[FECHA AGENDO CITA]]</f>
        <v>44940</v>
      </c>
    </row>
    <row r="329" spans="1:27" s="15" customFormat="1" ht="44.45" hidden="1" customHeight="1">
      <c r="A329" s="6">
        <v>44940</v>
      </c>
      <c r="B329" s="9">
        <v>0.33333333333333331</v>
      </c>
      <c r="C329" s="9"/>
      <c r="D329" s="41">
        <v>1899</v>
      </c>
      <c r="E329" s="8">
        <v>110939</v>
      </c>
      <c r="F329" s="8" t="s">
        <v>920</v>
      </c>
      <c r="G329" s="97" t="s">
        <v>945</v>
      </c>
      <c r="H329" s="46"/>
      <c r="I329" s="8" t="s">
        <v>1353</v>
      </c>
      <c r="J329" s="7" t="s">
        <v>1354</v>
      </c>
      <c r="K329" s="7" t="s">
        <v>1355</v>
      </c>
      <c r="L329" s="8" t="s">
        <v>152</v>
      </c>
      <c r="M329" s="11" t="s">
        <v>98</v>
      </c>
      <c r="N329" s="11">
        <v>0.34375</v>
      </c>
      <c r="O329" s="11">
        <v>0.45833333333333331</v>
      </c>
      <c r="P329" s="204" t="s">
        <v>949</v>
      </c>
      <c r="Q329" s="8">
        <v>2019</v>
      </c>
      <c r="R329" s="3"/>
      <c r="S329" s="3" t="str">
        <f>TEXT(Tabla2[[#This Row],[FECHA]],"MMMM")</f>
        <v>enero</v>
      </c>
      <c r="T329" s="3" t="e">
        <f>VLOOKUP(Tabla2[[#This Row],[FOLIO]],Noshow11[[FOLIO]:[STATUS]],5,0)</f>
        <v>#N/A</v>
      </c>
      <c r="U329" s="2"/>
      <c r="V329" s="27"/>
      <c r="W329" s="27"/>
      <c r="X329" s="27"/>
      <c r="Y329" s="28"/>
      <c r="Z329" s="27"/>
      <c r="AA329" s="14">
        <f>Tabla2[[#This Row],[FECHA]]-Tabla2[[#This Row],[FECHA AGENDO CITA]]</f>
        <v>44940</v>
      </c>
    </row>
    <row r="330" spans="1:27" s="15" customFormat="1" ht="44.45" hidden="1" customHeight="1">
      <c r="A330" s="6">
        <v>44940</v>
      </c>
      <c r="B330" s="9">
        <v>0.34375</v>
      </c>
      <c r="C330" s="9"/>
      <c r="D330" s="41">
        <v>3260</v>
      </c>
      <c r="E330" s="8">
        <v>110776</v>
      </c>
      <c r="F330" s="8" t="s">
        <v>920</v>
      </c>
      <c r="G330" s="97" t="s">
        <v>1070</v>
      </c>
      <c r="H330" s="46"/>
      <c r="I330" s="8" t="s">
        <v>2004</v>
      </c>
      <c r="J330" s="7" t="s">
        <v>2005</v>
      </c>
      <c r="K330" s="7" t="s">
        <v>2006</v>
      </c>
      <c r="L330" s="8" t="s">
        <v>165</v>
      </c>
      <c r="M330" s="11" t="s">
        <v>84</v>
      </c>
      <c r="N330" s="11">
        <v>0.35416666666666669</v>
      </c>
      <c r="O330" s="11">
        <v>0.45833333333333331</v>
      </c>
      <c r="P330" s="204" t="s">
        <v>1181</v>
      </c>
      <c r="Q330" s="8">
        <v>2022</v>
      </c>
      <c r="R330" s="3"/>
      <c r="S330" s="3" t="str">
        <f>TEXT(Tabla2[[#This Row],[FECHA]],"MMMM")</f>
        <v>enero</v>
      </c>
      <c r="T330" s="3" t="e">
        <f>VLOOKUP(Tabla2[[#This Row],[FOLIO]],Noshow11[[FOLIO]:[STATUS]],5,0)</f>
        <v>#N/A</v>
      </c>
      <c r="U330" s="2"/>
      <c r="V330" s="27"/>
      <c r="W330" s="27"/>
      <c r="X330" s="27"/>
      <c r="Y330" s="28"/>
      <c r="Z330" s="27"/>
      <c r="AA330" s="14">
        <f>Tabla2[[#This Row],[FECHA]]-Tabla2[[#This Row],[FECHA AGENDO CITA]]</f>
        <v>44940</v>
      </c>
    </row>
    <row r="331" spans="1:27" s="15" customFormat="1" ht="44.45" hidden="1" customHeight="1">
      <c r="A331" s="6">
        <v>44940</v>
      </c>
      <c r="B331" s="9">
        <v>0.34375</v>
      </c>
      <c r="C331" s="9"/>
      <c r="D331" s="41">
        <v>6599</v>
      </c>
      <c r="E331" s="8">
        <v>110824</v>
      </c>
      <c r="F331" s="8" t="s">
        <v>100</v>
      </c>
      <c r="G331" s="97" t="s">
        <v>1343</v>
      </c>
      <c r="H331" s="46"/>
      <c r="I331" s="8" t="s">
        <v>2007</v>
      </c>
      <c r="J331" s="7" t="s">
        <v>2008</v>
      </c>
      <c r="K331" s="7" t="s">
        <v>2009</v>
      </c>
      <c r="L331" s="8" t="s">
        <v>289</v>
      </c>
      <c r="M331" s="11" t="s">
        <v>98</v>
      </c>
      <c r="N331" s="11">
        <v>0.40625</v>
      </c>
      <c r="O331" s="11">
        <v>0.5</v>
      </c>
      <c r="P331" s="204" t="s">
        <v>949</v>
      </c>
      <c r="Q331" s="8">
        <v>2017</v>
      </c>
      <c r="R331" s="3"/>
      <c r="S331" s="3" t="str">
        <f>TEXT(Tabla2[[#This Row],[FECHA]],"MMMM")</f>
        <v>enero</v>
      </c>
      <c r="T331" s="3" t="e">
        <f>VLOOKUP(Tabla2[[#This Row],[FOLIO]],Noshow11[[FOLIO]:[STATUS]],5,0)</f>
        <v>#N/A</v>
      </c>
      <c r="U331" s="2"/>
      <c r="V331" s="27"/>
      <c r="W331" s="27"/>
      <c r="X331" s="27"/>
      <c r="Y331" s="28"/>
      <c r="Z331" s="27"/>
      <c r="AA331" s="14">
        <f>Tabla2[[#This Row],[FECHA]]-Tabla2[[#This Row],[FECHA AGENDO CITA]]</f>
        <v>44940</v>
      </c>
    </row>
    <row r="332" spans="1:27" s="15" customFormat="1" ht="44.45" hidden="1" customHeight="1">
      <c r="A332" s="6">
        <v>44940</v>
      </c>
      <c r="B332" s="9">
        <v>0.36458333333333331</v>
      </c>
      <c r="C332" s="9"/>
      <c r="D332" s="41">
        <v>5715</v>
      </c>
      <c r="E332" s="8">
        <v>110780</v>
      </c>
      <c r="F332" s="8" t="s">
        <v>944</v>
      </c>
      <c r="G332" s="98" t="s">
        <v>2010</v>
      </c>
      <c r="H332" s="45" t="s">
        <v>5</v>
      </c>
      <c r="I332" s="8" t="s">
        <v>1380</v>
      </c>
      <c r="J332" s="7" t="s">
        <v>1381</v>
      </c>
      <c r="K332" s="7" t="s">
        <v>1382</v>
      </c>
      <c r="L332" s="8" t="s">
        <v>83</v>
      </c>
      <c r="M332" s="11" t="s">
        <v>93</v>
      </c>
      <c r="N332" s="11">
        <v>0.375</v>
      </c>
      <c r="O332" s="11">
        <v>0.58333333333333337</v>
      </c>
      <c r="P332" s="204" t="s">
        <v>2011</v>
      </c>
      <c r="Q332" s="8">
        <v>2017</v>
      </c>
      <c r="R332" s="3"/>
      <c r="S332" s="3" t="str">
        <f>TEXT(Tabla2[[#This Row],[FECHA]],"MMMM")</f>
        <v>enero</v>
      </c>
      <c r="T332" s="3" t="e">
        <f>VLOOKUP(Tabla2[[#This Row],[FOLIO]],Noshow11[[FOLIO]:[STATUS]],5,0)</f>
        <v>#N/A</v>
      </c>
      <c r="U332" s="2" t="s">
        <v>36</v>
      </c>
      <c r="V332" s="27">
        <v>44930</v>
      </c>
      <c r="W332" s="27" t="s">
        <v>13</v>
      </c>
      <c r="X332" s="27" t="s">
        <v>9</v>
      </c>
      <c r="Y332" s="28" t="s">
        <v>2012</v>
      </c>
      <c r="Z332" s="27">
        <v>44934</v>
      </c>
      <c r="AA332" s="14">
        <f>Tabla2[[#This Row],[FECHA]]-Tabla2[[#This Row],[FECHA AGENDO CITA]]</f>
        <v>6</v>
      </c>
    </row>
    <row r="333" spans="1:27" s="15" customFormat="1" ht="44.45" hidden="1" customHeight="1">
      <c r="A333" s="6">
        <v>44940</v>
      </c>
      <c r="B333" s="9">
        <v>0.36458333333333331</v>
      </c>
      <c r="C333" s="9"/>
      <c r="D333" s="41">
        <v>2699</v>
      </c>
      <c r="E333" s="8">
        <v>110855</v>
      </c>
      <c r="F333" s="8" t="s">
        <v>944</v>
      </c>
      <c r="G333" s="98" t="s">
        <v>2013</v>
      </c>
      <c r="H333" s="45" t="s">
        <v>5</v>
      </c>
      <c r="I333" s="8" t="s">
        <v>2014</v>
      </c>
      <c r="J333" s="7" t="s">
        <v>143</v>
      </c>
      <c r="K333" s="7" t="s">
        <v>2015</v>
      </c>
      <c r="L333" s="8" t="s">
        <v>193</v>
      </c>
      <c r="M333" s="11" t="s">
        <v>98</v>
      </c>
      <c r="N333" s="11">
        <v>0.375</v>
      </c>
      <c r="O333" s="11">
        <v>0.45833333333333331</v>
      </c>
      <c r="P333" s="204" t="s">
        <v>1581</v>
      </c>
      <c r="Q333" s="8">
        <v>2021</v>
      </c>
      <c r="R333" s="3"/>
      <c r="S333" s="3" t="str">
        <f>TEXT(Tabla2[[#This Row],[FECHA]],"MMMM")</f>
        <v>enero</v>
      </c>
      <c r="T333" s="3" t="e">
        <f>VLOOKUP(Tabla2[[#This Row],[FOLIO]],Noshow11[[FOLIO]:[STATUS]],5,0)</f>
        <v>#N/A</v>
      </c>
      <c r="U333" s="2"/>
      <c r="V333" s="27"/>
      <c r="W333" s="27"/>
      <c r="X333" s="27"/>
      <c r="Y333" s="28"/>
      <c r="Z333" s="27"/>
      <c r="AA333" s="14">
        <f>Tabla2[[#This Row],[FECHA]]-Tabla2[[#This Row],[FECHA AGENDO CITA]]</f>
        <v>44940</v>
      </c>
    </row>
    <row r="334" spans="1:27" s="15" customFormat="1" ht="44.45" hidden="1" customHeight="1">
      <c r="A334" s="6">
        <v>44940</v>
      </c>
      <c r="B334" s="9">
        <v>0.375</v>
      </c>
      <c r="C334" s="9"/>
      <c r="D334" s="41">
        <v>1899</v>
      </c>
      <c r="E334" s="8">
        <v>110216</v>
      </c>
      <c r="F334" s="8" t="s">
        <v>920</v>
      </c>
      <c r="G334" s="97" t="s">
        <v>945</v>
      </c>
      <c r="H334" s="46"/>
      <c r="I334" s="8" t="s">
        <v>2016</v>
      </c>
      <c r="J334" s="7" t="s">
        <v>2017</v>
      </c>
      <c r="K334" s="7" t="s">
        <v>2018</v>
      </c>
      <c r="L334" s="8" t="s">
        <v>83</v>
      </c>
      <c r="M334" s="11" t="s">
        <v>98</v>
      </c>
      <c r="N334" s="11">
        <v>0.38541666666666669</v>
      </c>
      <c r="O334" s="11">
        <v>0.5</v>
      </c>
      <c r="P334" s="204" t="s">
        <v>949</v>
      </c>
      <c r="Q334" s="8">
        <v>2017</v>
      </c>
      <c r="R334" s="3"/>
      <c r="S334" s="3" t="str">
        <f>TEXT(Tabla2[[#This Row],[FECHA]],"MMMM")</f>
        <v>enero</v>
      </c>
      <c r="T334" s="3" t="e">
        <f>VLOOKUP(Tabla2[[#This Row],[FOLIO]],Noshow11[[FOLIO]:[STATUS]],5,0)</f>
        <v>#N/A</v>
      </c>
      <c r="U334" s="2"/>
      <c r="V334" s="27"/>
      <c r="W334" s="27"/>
      <c r="X334" s="27"/>
      <c r="Y334" s="28"/>
      <c r="Z334" s="27"/>
      <c r="AA334" s="14">
        <f>Tabla2[[#This Row],[FECHA]]-Tabla2[[#This Row],[FECHA AGENDO CITA]]</f>
        <v>44940</v>
      </c>
    </row>
    <row r="335" spans="1:27" s="15" customFormat="1" ht="44.45" hidden="1" customHeight="1">
      <c r="A335" s="6">
        <v>44940</v>
      </c>
      <c r="B335" s="9">
        <v>0.375</v>
      </c>
      <c r="C335" s="9"/>
      <c r="D335" s="41">
        <v>5140</v>
      </c>
      <c r="E335" s="8">
        <v>110440</v>
      </c>
      <c r="F335" s="8" t="s">
        <v>920</v>
      </c>
      <c r="G335" s="97" t="s">
        <v>2019</v>
      </c>
      <c r="H335" s="46"/>
      <c r="I335" s="8" t="s">
        <v>2020</v>
      </c>
      <c r="J335" s="7" t="s">
        <v>2021</v>
      </c>
      <c r="K335" s="7" t="s">
        <v>2022</v>
      </c>
      <c r="L335" s="8" t="s">
        <v>83</v>
      </c>
      <c r="M335" s="11" t="s">
        <v>93</v>
      </c>
      <c r="N335" s="11">
        <v>0.38541666666666669</v>
      </c>
      <c r="O335" s="11">
        <v>0.5</v>
      </c>
      <c r="P335" s="204" t="s">
        <v>1181</v>
      </c>
      <c r="Q335" s="8">
        <v>2017</v>
      </c>
      <c r="R335" s="3"/>
      <c r="S335" s="3" t="str">
        <f>TEXT(Tabla2[[#This Row],[FECHA]],"MMMM")</f>
        <v>enero</v>
      </c>
      <c r="T335" s="3" t="e">
        <f>VLOOKUP(Tabla2[[#This Row],[FOLIO]],Noshow11[[FOLIO]:[STATUS]],5,0)</f>
        <v>#N/A</v>
      </c>
      <c r="U335" s="2"/>
      <c r="V335" s="27"/>
      <c r="W335" s="27"/>
      <c r="X335" s="27"/>
      <c r="Y335" s="28"/>
      <c r="Z335" s="27"/>
      <c r="AA335" s="14">
        <f>Tabla2[[#This Row],[FECHA]]-Tabla2[[#This Row],[FECHA AGENDO CITA]]</f>
        <v>44940</v>
      </c>
    </row>
    <row r="336" spans="1:27" s="15" customFormat="1" ht="44.45" hidden="1" customHeight="1">
      <c r="A336" s="6">
        <v>44940</v>
      </c>
      <c r="B336" s="9">
        <v>0.375</v>
      </c>
      <c r="C336" s="9"/>
      <c r="D336" s="41">
        <v>5140</v>
      </c>
      <c r="E336" s="8">
        <v>110914</v>
      </c>
      <c r="F336" s="8" t="s">
        <v>944</v>
      </c>
      <c r="G336" s="98" t="s">
        <v>1102</v>
      </c>
      <c r="H336" s="45" t="s">
        <v>5</v>
      </c>
      <c r="I336" s="8" t="s">
        <v>2023</v>
      </c>
      <c r="J336" s="7" t="s">
        <v>2024</v>
      </c>
      <c r="K336" s="7" t="s">
        <v>2025</v>
      </c>
      <c r="L336" s="8" t="s">
        <v>92</v>
      </c>
      <c r="M336" s="11" t="s">
        <v>84</v>
      </c>
      <c r="N336" s="11">
        <v>0.39583333333333331</v>
      </c>
      <c r="O336" s="11">
        <v>0.5</v>
      </c>
      <c r="P336" s="204" t="s">
        <v>998</v>
      </c>
      <c r="Q336" s="8">
        <v>2014</v>
      </c>
      <c r="R336" s="3"/>
      <c r="S336" s="3" t="str">
        <f>TEXT(Tabla2[[#This Row],[FECHA]],"MMMM")</f>
        <v>enero</v>
      </c>
      <c r="T336" s="3" t="e">
        <f>VLOOKUP(Tabla2[[#This Row],[FOLIO]],Noshow11[[FOLIO]:[STATUS]],5,0)</f>
        <v>#N/A</v>
      </c>
      <c r="U336" s="2"/>
      <c r="V336" s="27"/>
      <c r="W336" s="27"/>
      <c r="X336" s="27"/>
      <c r="Y336" s="28"/>
      <c r="Z336" s="27"/>
      <c r="AA336" s="14">
        <f>Tabla2[[#This Row],[FECHA]]-Tabla2[[#This Row],[FECHA AGENDO CITA]]</f>
        <v>44940</v>
      </c>
    </row>
    <row r="337" spans="1:27" s="15" customFormat="1" ht="44.45" hidden="1" customHeight="1">
      <c r="A337" s="6">
        <v>44940</v>
      </c>
      <c r="B337" s="9">
        <v>0.39583333333333331</v>
      </c>
      <c r="C337" s="9"/>
      <c r="D337" s="41">
        <v>377</v>
      </c>
      <c r="E337" s="8">
        <v>110922</v>
      </c>
      <c r="F337" s="8" t="s">
        <v>100</v>
      </c>
      <c r="G337" s="97" t="s">
        <v>2026</v>
      </c>
      <c r="H337" s="46"/>
      <c r="I337" s="8" t="s">
        <v>2027</v>
      </c>
      <c r="J337" s="7" t="s">
        <v>2028</v>
      </c>
      <c r="K337" s="7" t="s">
        <v>2029</v>
      </c>
      <c r="L337" s="8" t="s">
        <v>152</v>
      </c>
      <c r="M337" s="11" t="s">
        <v>98</v>
      </c>
      <c r="N337" s="11">
        <v>0.47916666666666669</v>
      </c>
      <c r="O337" s="11">
        <v>0.58333333333333337</v>
      </c>
      <c r="P337" s="204" t="s">
        <v>998</v>
      </c>
      <c r="Q337" s="8">
        <v>2019</v>
      </c>
      <c r="R337" s="3"/>
      <c r="S337" s="3" t="str">
        <f>TEXT(Tabla2[[#This Row],[FECHA]],"MMMM")</f>
        <v>enero</v>
      </c>
      <c r="T337" s="3" t="e">
        <f>VLOOKUP(Tabla2[[#This Row],[FOLIO]],Noshow11[[FOLIO]:[STATUS]],5,0)</f>
        <v>#N/A</v>
      </c>
      <c r="U337" s="2"/>
      <c r="V337" s="27"/>
      <c r="W337" s="27"/>
      <c r="X337" s="27"/>
      <c r="Y337" s="28"/>
      <c r="Z337" s="27"/>
      <c r="AA337" s="14">
        <f>Tabla2[[#This Row],[FECHA]]-Tabla2[[#This Row],[FECHA AGENDO CITA]]</f>
        <v>44940</v>
      </c>
    </row>
    <row r="338" spans="1:27" s="15" customFormat="1" ht="44.45" hidden="1" customHeight="1">
      <c r="A338" s="6">
        <v>44940</v>
      </c>
      <c r="B338" s="9">
        <v>0.39583333333333331</v>
      </c>
      <c r="C338" s="9"/>
      <c r="D338" s="41">
        <v>1899</v>
      </c>
      <c r="E338" s="8">
        <v>110926</v>
      </c>
      <c r="F338" s="8" t="s">
        <v>920</v>
      </c>
      <c r="G338" s="98" t="s">
        <v>956</v>
      </c>
      <c r="H338" s="45" t="s">
        <v>5</v>
      </c>
      <c r="I338" s="8" t="s">
        <v>2030</v>
      </c>
      <c r="J338" s="7" t="s">
        <v>2031</v>
      </c>
      <c r="K338" s="7" t="s">
        <v>117</v>
      </c>
      <c r="L338" s="8" t="s">
        <v>482</v>
      </c>
      <c r="M338" s="11" t="s">
        <v>93</v>
      </c>
      <c r="N338" s="11">
        <v>0.41666666666666669</v>
      </c>
      <c r="O338" s="11">
        <v>0.52083333333333337</v>
      </c>
      <c r="P338" s="204" t="s">
        <v>998</v>
      </c>
      <c r="Q338" s="8">
        <v>2021</v>
      </c>
      <c r="R338" s="3"/>
      <c r="S338" s="3" t="str">
        <f>TEXT(Tabla2[[#This Row],[FECHA]],"MMMM")</f>
        <v>enero</v>
      </c>
      <c r="T338" s="3" t="e">
        <f>VLOOKUP(Tabla2[[#This Row],[FOLIO]],Noshow11[[FOLIO]:[STATUS]],5,0)</f>
        <v>#N/A</v>
      </c>
      <c r="U338" s="2"/>
      <c r="V338" s="27"/>
      <c r="W338" s="27"/>
      <c r="X338" s="27"/>
      <c r="Y338" s="28"/>
      <c r="Z338" s="27"/>
      <c r="AA338" s="14">
        <f>Tabla2[[#This Row],[FECHA]]-Tabla2[[#This Row],[FECHA AGENDO CITA]]</f>
        <v>44940</v>
      </c>
    </row>
    <row r="339" spans="1:27" s="15" customFormat="1" ht="44.45" hidden="1" customHeight="1">
      <c r="A339" s="6">
        <v>44940</v>
      </c>
      <c r="B339" s="9">
        <v>0.41666666666666669</v>
      </c>
      <c r="C339" s="9"/>
      <c r="D339" s="41">
        <v>2699</v>
      </c>
      <c r="E339" s="8">
        <v>110757</v>
      </c>
      <c r="F339" s="8" t="s">
        <v>1111</v>
      </c>
      <c r="G339" s="98" t="s">
        <v>1736</v>
      </c>
      <c r="H339" s="45" t="s">
        <v>5</v>
      </c>
      <c r="I339" s="8" t="s">
        <v>2032</v>
      </c>
      <c r="J339" s="7" t="s">
        <v>2033</v>
      </c>
      <c r="K339" s="7" t="s">
        <v>2034</v>
      </c>
      <c r="L339" s="8" t="s">
        <v>97</v>
      </c>
      <c r="M339" s="11" t="s">
        <v>93</v>
      </c>
      <c r="N339" s="11">
        <v>0.4375</v>
      </c>
      <c r="O339" s="11">
        <v>0.57291666666666663</v>
      </c>
      <c r="P339" s="204" t="s">
        <v>1581</v>
      </c>
      <c r="Q339" s="8">
        <v>2018</v>
      </c>
      <c r="R339" s="3"/>
      <c r="S339" s="3" t="str">
        <f>TEXT(Tabla2[[#This Row],[FECHA]],"MMMM")</f>
        <v>enero</v>
      </c>
      <c r="T339" s="3" t="e">
        <f>VLOOKUP(Tabla2[[#This Row],[FOLIO]],Noshow11[[FOLIO]:[STATUS]],5,0)</f>
        <v>#N/A</v>
      </c>
      <c r="U339" s="2" t="s">
        <v>32</v>
      </c>
      <c r="V339" s="27">
        <v>44940</v>
      </c>
      <c r="W339" s="27" t="s">
        <v>13</v>
      </c>
      <c r="X339" s="27" t="s">
        <v>9</v>
      </c>
      <c r="Y339" s="28" t="s">
        <v>2035</v>
      </c>
      <c r="Z339" s="27">
        <v>44952</v>
      </c>
      <c r="AA339" s="14">
        <f>Tabla2[[#This Row],[FECHA]]-Tabla2[[#This Row],[FECHA AGENDO CITA]]</f>
        <v>-12</v>
      </c>
    </row>
    <row r="340" spans="1:27" s="15" customFormat="1" ht="44.45" hidden="1" customHeight="1">
      <c r="A340" s="6">
        <v>44940</v>
      </c>
      <c r="B340" s="9">
        <v>0.41666666666666669</v>
      </c>
      <c r="C340" s="9"/>
      <c r="D340" s="41">
        <v>1472</v>
      </c>
      <c r="E340" s="8">
        <v>110929</v>
      </c>
      <c r="F340" s="8" t="s">
        <v>944</v>
      </c>
      <c r="G340" s="98" t="s">
        <v>2036</v>
      </c>
      <c r="H340" s="45" t="s">
        <v>5</v>
      </c>
      <c r="I340" s="8" t="s">
        <v>2037</v>
      </c>
      <c r="J340" s="7" t="s">
        <v>143</v>
      </c>
      <c r="K340" s="7" t="s">
        <v>2038</v>
      </c>
      <c r="L340" s="8" t="s">
        <v>145</v>
      </c>
      <c r="M340" s="11" t="s">
        <v>84</v>
      </c>
      <c r="N340" s="11">
        <v>0.4513888888888889</v>
      </c>
      <c r="O340" s="11">
        <v>0.52083333333333337</v>
      </c>
      <c r="P340" s="204" t="s">
        <v>998</v>
      </c>
      <c r="Q340" s="8">
        <v>2021</v>
      </c>
      <c r="R340" s="3"/>
      <c r="S340" s="3" t="str">
        <f>TEXT(Tabla2[[#This Row],[FECHA]],"MMMM")</f>
        <v>enero</v>
      </c>
      <c r="T340" s="3" t="e">
        <f>VLOOKUP(Tabla2[[#This Row],[FOLIO]],Noshow11[[FOLIO]:[STATUS]],5,0)</f>
        <v>#N/A</v>
      </c>
      <c r="U340" s="2"/>
      <c r="V340" s="27"/>
      <c r="W340" s="27"/>
      <c r="X340" s="27"/>
      <c r="Y340" s="28"/>
      <c r="Z340" s="27"/>
      <c r="AA340" s="14">
        <f>Tabla2[[#This Row],[FECHA]]-Tabla2[[#This Row],[FECHA AGENDO CITA]]</f>
        <v>44940</v>
      </c>
    </row>
    <row r="341" spans="1:27" s="15" customFormat="1" ht="44.45" hidden="1" customHeight="1">
      <c r="A341" s="6">
        <v>44940</v>
      </c>
      <c r="B341" s="9">
        <v>0.4375</v>
      </c>
      <c r="C341" s="9"/>
      <c r="D341" s="41">
        <v>0</v>
      </c>
      <c r="E341" s="8">
        <v>110787</v>
      </c>
      <c r="F341" s="8" t="s">
        <v>944</v>
      </c>
      <c r="G341" s="97" t="s">
        <v>2039</v>
      </c>
      <c r="H341" s="46"/>
      <c r="I341" s="8" t="s">
        <v>2040</v>
      </c>
      <c r="J341" s="7" t="s">
        <v>2041</v>
      </c>
      <c r="K341" s="7" t="s">
        <v>2042</v>
      </c>
      <c r="L341" s="8" t="s">
        <v>641</v>
      </c>
      <c r="M341" s="11" t="s">
        <v>93</v>
      </c>
      <c r="N341" s="11">
        <v>0.5</v>
      </c>
      <c r="O341" s="11">
        <v>0.58333333333333337</v>
      </c>
      <c r="P341" s="204" t="s">
        <v>1181</v>
      </c>
      <c r="Q341" s="8">
        <v>2019</v>
      </c>
      <c r="R341" s="3"/>
      <c r="S341" s="3" t="str">
        <f>TEXT(Tabla2[[#This Row],[FECHA]],"MMMM")</f>
        <v>enero</v>
      </c>
      <c r="T341" s="3" t="e">
        <f>VLOOKUP(Tabla2[[#This Row],[FOLIO]],Noshow11[[FOLIO]:[STATUS]],5,0)</f>
        <v>#N/A</v>
      </c>
      <c r="U341" s="2"/>
      <c r="V341" s="27"/>
      <c r="W341" s="27"/>
      <c r="X341" s="27"/>
      <c r="Y341" s="28"/>
      <c r="Z341" s="27"/>
      <c r="AA341" s="14">
        <f>Tabla2[[#This Row],[FECHA]]-Tabla2[[#This Row],[FECHA AGENDO CITA]]</f>
        <v>44940</v>
      </c>
    </row>
    <row r="342" spans="1:27" s="15" customFormat="1" ht="44.45" hidden="1" customHeight="1">
      <c r="A342" s="6">
        <v>44940</v>
      </c>
      <c r="B342" s="9">
        <v>0.4375</v>
      </c>
      <c r="C342" s="9"/>
      <c r="D342" s="41">
        <v>1614.15</v>
      </c>
      <c r="E342" s="8">
        <v>110818</v>
      </c>
      <c r="F342" s="8" t="s">
        <v>920</v>
      </c>
      <c r="G342" s="97" t="s">
        <v>2043</v>
      </c>
      <c r="H342" s="46"/>
      <c r="I342" s="8" t="s">
        <v>2044</v>
      </c>
      <c r="J342" s="7" t="s">
        <v>2045</v>
      </c>
      <c r="K342" s="7" t="s">
        <v>2046</v>
      </c>
      <c r="L342" s="8" t="s">
        <v>1106</v>
      </c>
      <c r="M342" s="11" t="s">
        <v>84</v>
      </c>
      <c r="N342" s="11">
        <v>0.44791666666666669</v>
      </c>
      <c r="O342" s="11">
        <v>0.54166666666666663</v>
      </c>
      <c r="P342" s="204" t="s">
        <v>949</v>
      </c>
      <c r="Q342" s="8">
        <v>2019</v>
      </c>
      <c r="R342" s="3"/>
      <c r="S342" s="3" t="str">
        <f>TEXT(Tabla2[[#This Row],[FECHA]],"MMMM")</f>
        <v>enero</v>
      </c>
      <c r="T342" s="3" t="e">
        <f>VLOOKUP(Tabla2[[#This Row],[FOLIO]],Noshow11[[FOLIO]:[STATUS]],5,0)</f>
        <v>#N/A</v>
      </c>
      <c r="U342" s="2"/>
      <c r="V342" s="27"/>
      <c r="W342" s="27"/>
      <c r="X342" s="27"/>
      <c r="Y342" s="28"/>
      <c r="Z342" s="27"/>
      <c r="AA342" s="14">
        <f>Tabla2[[#This Row],[FECHA]]-Tabla2[[#This Row],[FECHA AGENDO CITA]]</f>
        <v>44940</v>
      </c>
    </row>
    <row r="343" spans="1:27" s="15" customFormat="1" ht="44.45" hidden="1" customHeight="1">
      <c r="A343" s="6">
        <v>44940</v>
      </c>
      <c r="B343" s="9">
        <v>0.4375</v>
      </c>
      <c r="C343" s="9"/>
      <c r="D343" s="41">
        <v>5330</v>
      </c>
      <c r="E343" s="8">
        <v>110845</v>
      </c>
      <c r="F343" s="8" t="s">
        <v>100</v>
      </c>
      <c r="G343" s="98" t="s">
        <v>988</v>
      </c>
      <c r="H343" s="45" t="s">
        <v>5</v>
      </c>
      <c r="I343" s="8" t="s">
        <v>2047</v>
      </c>
      <c r="J343" s="7" t="s">
        <v>2048</v>
      </c>
      <c r="K343" s="7" t="s">
        <v>2049</v>
      </c>
      <c r="L343" s="8" t="s">
        <v>92</v>
      </c>
      <c r="M343" s="11" t="s">
        <v>98</v>
      </c>
      <c r="N343" s="11">
        <v>0.5</v>
      </c>
      <c r="O343" s="11">
        <v>0.58333333333333337</v>
      </c>
      <c r="P343" s="204" t="s">
        <v>954</v>
      </c>
      <c r="Q343" s="8">
        <v>2021</v>
      </c>
      <c r="R343" s="3"/>
      <c r="S343" s="3" t="str">
        <f>TEXT(Tabla2[[#This Row],[FECHA]],"MMMM")</f>
        <v>enero</v>
      </c>
      <c r="T343" s="3" t="e">
        <f>VLOOKUP(Tabla2[[#This Row],[FOLIO]],Noshow11[[FOLIO]:[STATUS]],5,0)</f>
        <v>#N/A</v>
      </c>
      <c r="U343" s="2"/>
      <c r="V343" s="27"/>
      <c r="W343" s="27"/>
      <c r="X343" s="27"/>
      <c r="Y343" s="28"/>
      <c r="Z343" s="27"/>
      <c r="AA343" s="14">
        <f>Tabla2[[#This Row],[FECHA]]-Tabla2[[#This Row],[FECHA AGENDO CITA]]</f>
        <v>44940</v>
      </c>
    </row>
    <row r="344" spans="1:27" s="15" customFormat="1" ht="44.45" hidden="1" customHeight="1">
      <c r="A344" s="6">
        <v>44940</v>
      </c>
      <c r="B344" s="9">
        <v>0.45833333333333331</v>
      </c>
      <c r="C344" s="9"/>
      <c r="D344" s="41">
        <v>1899</v>
      </c>
      <c r="E344" s="8">
        <v>110610</v>
      </c>
      <c r="F344" s="8" t="s">
        <v>920</v>
      </c>
      <c r="G344" s="97" t="s">
        <v>984</v>
      </c>
      <c r="H344" s="46"/>
      <c r="I344" s="8" t="s">
        <v>2050</v>
      </c>
      <c r="J344" s="7" t="s">
        <v>2051</v>
      </c>
      <c r="K344" s="7" t="s">
        <v>2052</v>
      </c>
      <c r="L344" s="8" t="s">
        <v>83</v>
      </c>
      <c r="M344" s="11" t="s">
        <v>93</v>
      </c>
      <c r="N344" s="11">
        <v>0.47916666666666669</v>
      </c>
      <c r="O344" s="11">
        <v>0.58333333333333337</v>
      </c>
      <c r="P344" s="204" t="s">
        <v>949</v>
      </c>
      <c r="Q344" s="8">
        <v>2017</v>
      </c>
      <c r="R344" s="3"/>
      <c r="S344" s="3" t="str">
        <f>TEXT(Tabla2[[#This Row],[FECHA]],"MMMM")</f>
        <v>enero</v>
      </c>
      <c r="T344" s="3" t="e">
        <f>VLOOKUP(Tabla2[[#This Row],[FOLIO]],Noshow11[[FOLIO]:[STATUS]],5,0)</f>
        <v>#N/A</v>
      </c>
      <c r="U344" s="2"/>
      <c r="V344" s="27"/>
      <c r="W344" s="27"/>
      <c r="X344" s="27"/>
      <c r="Y344" s="28"/>
      <c r="Z344" s="27"/>
      <c r="AA344" s="14">
        <f>Tabla2[[#This Row],[FECHA]]-Tabla2[[#This Row],[FECHA AGENDO CITA]]</f>
        <v>44940</v>
      </c>
    </row>
    <row r="345" spans="1:27" s="15" customFormat="1" ht="44.45" hidden="1" customHeight="1">
      <c r="A345" s="6">
        <v>44940</v>
      </c>
      <c r="B345" s="9">
        <v>0.45833333333333331</v>
      </c>
      <c r="C345" s="9"/>
      <c r="D345" s="41">
        <v>1899</v>
      </c>
      <c r="E345" s="8">
        <v>110839</v>
      </c>
      <c r="F345" s="8" t="s">
        <v>944</v>
      </c>
      <c r="G345" s="97" t="s">
        <v>945</v>
      </c>
      <c r="H345" s="46"/>
      <c r="I345" s="8" t="s">
        <v>2053</v>
      </c>
      <c r="J345" s="7" t="s">
        <v>143</v>
      </c>
      <c r="K345" s="7" t="s">
        <v>2054</v>
      </c>
      <c r="L345" s="8" t="s">
        <v>145</v>
      </c>
      <c r="M345" s="11" t="s">
        <v>98</v>
      </c>
      <c r="N345" s="11">
        <v>0.51041666666666663</v>
      </c>
      <c r="O345" s="11">
        <v>0.58333333333333337</v>
      </c>
      <c r="P345" s="204" t="s">
        <v>949</v>
      </c>
      <c r="Q345" s="8">
        <v>2017</v>
      </c>
      <c r="R345" s="3"/>
      <c r="S345" s="3" t="str">
        <f>TEXT(Tabla2[[#This Row],[FECHA]],"MMMM")</f>
        <v>enero</v>
      </c>
      <c r="T345" s="3" t="e">
        <f>VLOOKUP(Tabla2[[#This Row],[FOLIO]],Noshow11[[FOLIO]:[STATUS]],5,0)</f>
        <v>#N/A</v>
      </c>
      <c r="U345" s="2"/>
      <c r="V345" s="27"/>
      <c r="W345" s="27"/>
      <c r="X345" s="27"/>
      <c r="Y345" s="28"/>
      <c r="Z345" s="27"/>
      <c r="AA345" s="14">
        <f>Tabla2[[#This Row],[FECHA]]-Tabla2[[#This Row],[FECHA AGENDO CITA]]</f>
        <v>44940</v>
      </c>
    </row>
    <row r="346" spans="1:27" s="15" customFormat="1" ht="30.6" hidden="1" customHeight="1">
      <c r="A346" s="6">
        <v>44942</v>
      </c>
      <c r="B346" s="9">
        <v>0.33333333333333331</v>
      </c>
      <c r="C346" s="9"/>
      <c r="D346" s="41">
        <v>1899</v>
      </c>
      <c r="E346" s="8">
        <v>110823</v>
      </c>
      <c r="F346" s="8" t="s">
        <v>920</v>
      </c>
      <c r="G346" s="97" t="s">
        <v>1023</v>
      </c>
      <c r="H346" s="46"/>
      <c r="I346" s="8" t="s">
        <v>2055</v>
      </c>
      <c r="J346" s="7" t="s">
        <v>2056</v>
      </c>
      <c r="K346" s="7" t="s">
        <v>2057</v>
      </c>
      <c r="L346" s="8" t="s">
        <v>193</v>
      </c>
      <c r="M346" s="11" t="s">
        <v>93</v>
      </c>
      <c r="N346" s="11">
        <v>0.35416666666666669</v>
      </c>
      <c r="O346" s="11">
        <v>0.45833333333333331</v>
      </c>
      <c r="P346" s="204" t="s">
        <v>949</v>
      </c>
      <c r="Q346" s="8">
        <v>2017</v>
      </c>
      <c r="R346" s="3"/>
      <c r="S346" s="3" t="str">
        <f>TEXT(Tabla2[[#This Row],[FECHA]],"MMMM")</f>
        <v>enero</v>
      </c>
      <c r="T346" s="3" t="e">
        <f>VLOOKUP(Tabla2[[#This Row],[FOLIO]],Noshow11[[FOLIO]:[STATUS]],5,0)</f>
        <v>#N/A</v>
      </c>
      <c r="U346" s="2"/>
      <c r="V346" s="27"/>
      <c r="W346" s="27"/>
      <c r="X346" s="27"/>
      <c r="Y346" s="28"/>
      <c r="Z346" s="27"/>
      <c r="AA346" s="14">
        <f>Tabla2[[#This Row],[FECHA]]-Tabla2[[#This Row],[FECHA AGENDO CITA]]</f>
        <v>44942</v>
      </c>
    </row>
    <row r="347" spans="1:27" s="15" customFormat="1" ht="30.6" hidden="1" customHeight="1">
      <c r="A347" s="6">
        <v>44942</v>
      </c>
      <c r="B347" s="9">
        <v>0.33333333333333331</v>
      </c>
      <c r="C347" s="9"/>
      <c r="D347" s="41">
        <v>1899</v>
      </c>
      <c r="E347" s="8">
        <v>110966</v>
      </c>
      <c r="F347" s="8" t="s">
        <v>944</v>
      </c>
      <c r="G347" s="98" t="s">
        <v>1247</v>
      </c>
      <c r="H347" s="45" t="s">
        <v>5</v>
      </c>
      <c r="I347" s="8" t="s">
        <v>2058</v>
      </c>
      <c r="J347" s="7" t="s">
        <v>2059</v>
      </c>
      <c r="K347" s="7" t="s">
        <v>2060</v>
      </c>
      <c r="L347" s="8" t="s">
        <v>237</v>
      </c>
      <c r="M347" s="11" t="s">
        <v>98</v>
      </c>
      <c r="N347" s="11">
        <v>0.34375</v>
      </c>
      <c r="O347" s="11">
        <v>0.47916666666666669</v>
      </c>
      <c r="P347" s="204" t="s">
        <v>2061</v>
      </c>
      <c r="Q347" s="8">
        <v>2012</v>
      </c>
      <c r="R347" s="3"/>
      <c r="S347" s="3" t="str">
        <f>TEXT(Tabla2[[#This Row],[FECHA]],"MMMM")</f>
        <v>enero</v>
      </c>
      <c r="T347" s="3" t="e">
        <f>VLOOKUP(Tabla2[[#This Row],[FOLIO]],Noshow11[[FOLIO]:[STATUS]],5,0)</f>
        <v>#N/A</v>
      </c>
      <c r="U347" s="2"/>
      <c r="V347" s="27"/>
      <c r="W347" s="27"/>
      <c r="X347" s="27"/>
      <c r="Y347" s="28"/>
      <c r="Z347" s="27"/>
      <c r="AA347" s="14">
        <f>Tabla2[[#This Row],[FECHA]]-Tabla2[[#This Row],[FECHA AGENDO CITA]]</f>
        <v>44942</v>
      </c>
    </row>
    <row r="348" spans="1:27" s="15" customFormat="1" ht="30.6" hidden="1" customHeight="1">
      <c r="A348" s="6">
        <v>44942</v>
      </c>
      <c r="B348" s="9">
        <v>0.33333333333333331</v>
      </c>
      <c r="C348" s="9"/>
      <c r="D348" s="41">
        <v>2699</v>
      </c>
      <c r="E348" s="8">
        <v>110995</v>
      </c>
      <c r="F348" s="8" t="s">
        <v>920</v>
      </c>
      <c r="G348" s="97" t="s">
        <v>2062</v>
      </c>
      <c r="H348" s="46"/>
      <c r="I348" s="8" t="s">
        <v>2063</v>
      </c>
      <c r="J348" s="7" t="s">
        <v>2064</v>
      </c>
      <c r="K348" s="7" t="s">
        <v>2065</v>
      </c>
      <c r="L348" s="8" t="s">
        <v>193</v>
      </c>
      <c r="M348" s="11" t="s">
        <v>84</v>
      </c>
      <c r="N348" s="11">
        <v>0.35416666666666669</v>
      </c>
      <c r="O348" s="11">
        <v>0.45833333333333331</v>
      </c>
      <c r="P348" s="204" t="s">
        <v>1615</v>
      </c>
      <c r="Q348" s="8">
        <v>2021</v>
      </c>
      <c r="R348" s="3"/>
      <c r="S348" s="3" t="str">
        <f>TEXT(Tabla2[[#This Row],[FECHA]],"MMMM")</f>
        <v>enero</v>
      </c>
      <c r="T348" s="3" t="e">
        <f>VLOOKUP(Tabla2[[#This Row],[FOLIO]],Noshow11[[FOLIO]:[STATUS]],5,0)</f>
        <v>#N/A</v>
      </c>
      <c r="U348" s="2"/>
      <c r="V348" s="27"/>
      <c r="W348" s="27"/>
      <c r="X348" s="27"/>
      <c r="Y348" s="28"/>
      <c r="Z348" s="27"/>
      <c r="AA348" s="14">
        <f>Tabla2[[#This Row],[FECHA]]-Tabla2[[#This Row],[FECHA AGENDO CITA]]</f>
        <v>44942</v>
      </c>
    </row>
    <row r="349" spans="1:27" s="15" customFormat="1" ht="30.6" hidden="1" customHeight="1">
      <c r="A349" s="6">
        <v>44942</v>
      </c>
      <c r="B349" s="9">
        <v>0.34375</v>
      </c>
      <c r="C349" s="9"/>
      <c r="D349" s="41">
        <v>4060</v>
      </c>
      <c r="E349" s="8">
        <v>110958</v>
      </c>
      <c r="F349" s="8" t="s">
        <v>944</v>
      </c>
      <c r="G349" s="97" t="s">
        <v>2066</v>
      </c>
      <c r="H349" s="46"/>
      <c r="I349" s="8" t="s">
        <v>2067</v>
      </c>
      <c r="J349" s="7" t="s">
        <v>2068</v>
      </c>
      <c r="K349" s="7" t="s">
        <v>2069</v>
      </c>
      <c r="L349" s="8" t="s">
        <v>357</v>
      </c>
      <c r="M349" s="11" t="s">
        <v>98</v>
      </c>
      <c r="N349" s="11">
        <v>0.35416666666666669</v>
      </c>
      <c r="O349" s="11">
        <v>0.54166666666666663</v>
      </c>
      <c r="P349" s="204" t="s">
        <v>1729</v>
      </c>
      <c r="Q349" s="8">
        <v>2022</v>
      </c>
      <c r="R349" s="3"/>
      <c r="S349" s="3" t="str">
        <f>TEXT(Tabla2[[#This Row],[FECHA]],"MMMM")</f>
        <v>enero</v>
      </c>
      <c r="T349" s="3" t="e">
        <f>VLOOKUP(Tabla2[[#This Row],[FOLIO]],Noshow11[[FOLIO]:[STATUS]],5,0)</f>
        <v>#N/A</v>
      </c>
      <c r="U349" s="2"/>
      <c r="V349" s="27"/>
      <c r="W349" s="27"/>
      <c r="X349" s="27"/>
      <c r="Y349" s="28"/>
      <c r="Z349" s="27"/>
      <c r="AA349" s="14">
        <f>Tabla2[[#This Row],[FECHA]]-Tabla2[[#This Row],[FECHA AGENDO CITA]]</f>
        <v>44942</v>
      </c>
    </row>
    <row r="350" spans="1:27" s="15" customFormat="1" ht="30.6" hidden="1" customHeight="1">
      <c r="A350" s="6">
        <v>44942</v>
      </c>
      <c r="B350" s="9">
        <v>0.34375</v>
      </c>
      <c r="C350" s="9"/>
      <c r="D350" s="41">
        <v>1899</v>
      </c>
      <c r="E350" s="8">
        <v>110970</v>
      </c>
      <c r="F350" s="8" t="s">
        <v>920</v>
      </c>
      <c r="G350" s="97" t="s">
        <v>1297</v>
      </c>
      <c r="H350" s="46"/>
      <c r="I350" s="8" t="s">
        <v>2070</v>
      </c>
      <c r="J350" s="7" t="s">
        <v>2071</v>
      </c>
      <c r="K350" s="7" t="s">
        <v>2072</v>
      </c>
      <c r="L350" s="8" t="s">
        <v>83</v>
      </c>
      <c r="M350" s="11" t="s">
        <v>93</v>
      </c>
      <c r="N350" s="11">
        <v>0.35416666666666669</v>
      </c>
      <c r="O350" s="11">
        <v>0.47916666666666669</v>
      </c>
      <c r="P350" s="204" t="s">
        <v>1036</v>
      </c>
      <c r="Q350" s="8">
        <v>2016</v>
      </c>
      <c r="R350" s="3"/>
      <c r="S350" s="3" t="str">
        <f>TEXT(Tabla2[[#This Row],[FECHA]],"MMMM")</f>
        <v>enero</v>
      </c>
      <c r="T350" s="3" t="e">
        <f>VLOOKUP(Tabla2[[#This Row],[FOLIO]],Noshow11[[FOLIO]:[STATUS]],5,0)</f>
        <v>#N/A</v>
      </c>
      <c r="U350" s="2"/>
      <c r="V350" s="27"/>
      <c r="W350" s="27"/>
      <c r="X350" s="27"/>
      <c r="Y350" s="28"/>
      <c r="Z350" s="27"/>
      <c r="AA350" s="14">
        <f>Tabla2[[#This Row],[FECHA]]-Tabla2[[#This Row],[FECHA AGENDO CITA]]</f>
        <v>44942</v>
      </c>
    </row>
    <row r="351" spans="1:27" s="15" customFormat="1" ht="30.6" hidden="1" customHeight="1">
      <c r="A351" s="6">
        <v>44942</v>
      </c>
      <c r="B351" s="9">
        <v>0.35416666666666669</v>
      </c>
      <c r="C351" s="9"/>
      <c r="D351" s="41">
        <v>1899</v>
      </c>
      <c r="E351" s="8">
        <v>110860</v>
      </c>
      <c r="F351" s="8" t="s">
        <v>944</v>
      </c>
      <c r="G351" s="98" t="s">
        <v>1108</v>
      </c>
      <c r="H351" s="45" t="s">
        <v>5</v>
      </c>
      <c r="I351" s="8" t="s">
        <v>2073</v>
      </c>
      <c r="J351" s="7" t="s">
        <v>143</v>
      </c>
      <c r="K351" s="7" t="s">
        <v>2074</v>
      </c>
      <c r="L351" s="8" t="s">
        <v>97</v>
      </c>
      <c r="M351" s="11" t="s">
        <v>98</v>
      </c>
      <c r="N351" s="11">
        <v>0.36458333333333331</v>
      </c>
      <c r="O351" s="11">
        <v>0.48958333333333331</v>
      </c>
      <c r="P351" s="204" t="s">
        <v>2061</v>
      </c>
      <c r="Q351" s="8">
        <v>2022</v>
      </c>
      <c r="R351" s="3"/>
      <c r="S351" s="3" t="str">
        <f>TEXT(Tabla2[[#This Row],[FECHA]],"MMMM")</f>
        <v>enero</v>
      </c>
      <c r="T351" s="3" t="e">
        <f>VLOOKUP(Tabla2[[#This Row],[FOLIO]],Noshow11[[FOLIO]:[STATUS]],5,0)</f>
        <v>#N/A</v>
      </c>
      <c r="U351" s="2"/>
      <c r="V351" s="27"/>
      <c r="W351" s="27"/>
      <c r="X351" s="27"/>
      <c r="Y351" s="28"/>
      <c r="Z351" s="27"/>
      <c r="AA351" s="14">
        <f>Tabla2[[#This Row],[FECHA]]-Tabla2[[#This Row],[FECHA AGENDO CITA]]</f>
        <v>44942</v>
      </c>
    </row>
    <row r="352" spans="1:27" s="15" customFormat="1" ht="30.6" hidden="1" customHeight="1">
      <c r="A352" s="6">
        <v>44942</v>
      </c>
      <c r="B352" s="9">
        <v>0.35416666666666669</v>
      </c>
      <c r="C352" s="9"/>
      <c r="D352" s="41">
        <v>6599</v>
      </c>
      <c r="E352" s="8">
        <v>110997</v>
      </c>
      <c r="F352" s="8" t="s">
        <v>944</v>
      </c>
      <c r="G352" s="98" t="s">
        <v>2075</v>
      </c>
      <c r="H352" s="45" t="s">
        <v>5</v>
      </c>
      <c r="I352" s="8" t="s">
        <v>2076</v>
      </c>
      <c r="J352" s="7" t="s">
        <v>2077</v>
      </c>
      <c r="K352" s="7" t="s">
        <v>2078</v>
      </c>
      <c r="L352" s="8" t="s">
        <v>83</v>
      </c>
      <c r="M352" s="11" t="s">
        <v>84</v>
      </c>
      <c r="N352" s="11">
        <v>0.39583333333333331</v>
      </c>
      <c r="O352" s="11">
        <v>0.54166666666666663</v>
      </c>
      <c r="P352" s="204" t="s">
        <v>2061</v>
      </c>
      <c r="Q352" s="8">
        <v>2018</v>
      </c>
      <c r="R352" s="3"/>
      <c r="S352" s="3" t="str">
        <f>TEXT(Tabla2[[#This Row],[FECHA]],"MMMM")</f>
        <v>enero</v>
      </c>
      <c r="T352" s="3" t="e">
        <f>VLOOKUP(Tabla2[[#This Row],[FOLIO]],Noshow11[[FOLIO]:[STATUS]],5,0)</f>
        <v>#N/A</v>
      </c>
      <c r="U352" s="2"/>
      <c r="V352" s="27"/>
      <c r="W352" s="27"/>
      <c r="X352" s="27"/>
      <c r="Y352" s="28"/>
      <c r="Z352" s="27"/>
      <c r="AA352" s="14">
        <f>Tabla2[[#This Row],[FECHA]]-Tabla2[[#This Row],[FECHA AGENDO CITA]]</f>
        <v>44942</v>
      </c>
    </row>
    <row r="353" spans="1:27" s="15" customFormat="1" ht="30.6" hidden="1" customHeight="1">
      <c r="A353" s="6">
        <v>44942</v>
      </c>
      <c r="B353" s="9">
        <v>0.36458333333333331</v>
      </c>
      <c r="C353" s="9"/>
      <c r="D353" s="41">
        <v>1899</v>
      </c>
      <c r="E353" s="8">
        <v>110968</v>
      </c>
      <c r="F353" s="8" t="s">
        <v>920</v>
      </c>
      <c r="G353" s="97" t="s">
        <v>1015</v>
      </c>
      <c r="H353" s="46"/>
      <c r="I353" s="8" t="s">
        <v>2079</v>
      </c>
      <c r="J353" s="7" t="s">
        <v>2080</v>
      </c>
      <c r="K353" s="7" t="s">
        <v>2081</v>
      </c>
      <c r="L353" s="8" t="s">
        <v>482</v>
      </c>
      <c r="M353" s="11" t="s">
        <v>93</v>
      </c>
      <c r="N353" s="11">
        <v>0.375</v>
      </c>
      <c r="O353" s="11">
        <v>0.45833333333333331</v>
      </c>
      <c r="P353" s="204" t="s">
        <v>975</v>
      </c>
      <c r="Q353" s="8">
        <v>2021</v>
      </c>
      <c r="R353" s="3"/>
      <c r="S353" s="3" t="str">
        <f>TEXT(Tabla2[[#This Row],[FECHA]],"MMMM")</f>
        <v>enero</v>
      </c>
      <c r="T353" s="3" t="e">
        <f>VLOOKUP(Tabla2[[#This Row],[FOLIO]],Noshow11[[FOLIO]:[STATUS]],5,0)</f>
        <v>#N/A</v>
      </c>
      <c r="U353" s="2"/>
      <c r="V353" s="27"/>
      <c r="W353" s="27"/>
      <c r="X353" s="27"/>
      <c r="Y353" s="28"/>
      <c r="Z353" s="27"/>
      <c r="AA353" s="14">
        <f>Tabla2[[#This Row],[FECHA]]-Tabla2[[#This Row],[FECHA AGENDO CITA]]</f>
        <v>44942</v>
      </c>
    </row>
    <row r="354" spans="1:27" s="15" customFormat="1" ht="30.6" hidden="1" customHeight="1">
      <c r="A354" s="6">
        <v>44942</v>
      </c>
      <c r="B354" s="9">
        <v>0.36458333333333331</v>
      </c>
      <c r="C354" s="9"/>
      <c r="D354" s="41">
        <v>0</v>
      </c>
      <c r="E354" s="8">
        <v>110974</v>
      </c>
      <c r="F354" s="8" t="s">
        <v>100</v>
      </c>
      <c r="G354" s="97" t="s">
        <v>2082</v>
      </c>
      <c r="H354" s="46"/>
      <c r="I354" s="8" t="s">
        <v>2083</v>
      </c>
      <c r="J354" s="7" t="s">
        <v>2084</v>
      </c>
      <c r="K354" s="7" t="s">
        <v>2085</v>
      </c>
      <c r="L354" s="8" t="s">
        <v>230</v>
      </c>
      <c r="M354" s="11" t="s">
        <v>98</v>
      </c>
      <c r="N354" s="11">
        <v>0.38541666666666669</v>
      </c>
      <c r="O354" s="11">
        <v>0.5</v>
      </c>
      <c r="P354" s="204" t="s">
        <v>1036</v>
      </c>
      <c r="Q354" s="8">
        <v>2014</v>
      </c>
      <c r="R354" s="3"/>
      <c r="S354" s="3" t="str">
        <f>TEXT(Tabla2[[#This Row],[FECHA]],"MMMM")</f>
        <v>enero</v>
      </c>
      <c r="T354" s="3" t="e">
        <f>VLOOKUP(Tabla2[[#This Row],[FOLIO]],Noshow11[[FOLIO]:[STATUS]],5,0)</f>
        <v>#N/A</v>
      </c>
      <c r="U354" s="2" t="s">
        <v>32</v>
      </c>
      <c r="V354" s="27">
        <v>44942</v>
      </c>
      <c r="W354" s="27" t="s">
        <v>13</v>
      </c>
      <c r="X354" s="27" t="s">
        <v>9</v>
      </c>
      <c r="Y354" s="28" t="s">
        <v>2086</v>
      </c>
      <c r="Z354" s="27">
        <v>44939</v>
      </c>
      <c r="AA354" s="14">
        <f>Tabla2[[#This Row],[FECHA]]-Tabla2[[#This Row],[FECHA AGENDO CITA]]</f>
        <v>3</v>
      </c>
    </row>
    <row r="355" spans="1:27" s="15" customFormat="1" ht="30.6" hidden="1" customHeight="1">
      <c r="A355" s="6">
        <v>44942</v>
      </c>
      <c r="B355" s="9">
        <v>0.375</v>
      </c>
      <c r="C355" s="9"/>
      <c r="D355" s="41">
        <v>5330</v>
      </c>
      <c r="E355" s="8">
        <v>110888</v>
      </c>
      <c r="F355" s="8" t="s">
        <v>1111</v>
      </c>
      <c r="G355" s="97" t="s">
        <v>988</v>
      </c>
      <c r="H355" s="46"/>
      <c r="I355" s="8" t="s">
        <v>1708</v>
      </c>
      <c r="J355" s="7" t="s">
        <v>1709</v>
      </c>
      <c r="K355" s="7" t="s">
        <v>1710</v>
      </c>
      <c r="L355" s="8" t="s">
        <v>289</v>
      </c>
      <c r="M355" s="11" t="s">
        <v>93</v>
      </c>
      <c r="N355" s="11">
        <v>0.38541666666666669</v>
      </c>
      <c r="O355" s="11">
        <v>0.5</v>
      </c>
      <c r="P355" s="204" t="s">
        <v>949</v>
      </c>
      <c r="Q355" s="8">
        <v>2021</v>
      </c>
      <c r="R355" s="3"/>
      <c r="S355" s="3" t="str">
        <f>TEXT(Tabla2[[#This Row],[FECHA]],"MMMM")</f>
        <v>enero</v>
      </c>
      <c r="T355" s="3" t="e">
        <f>VLOOKUP(Tabla2[[#This Row],[FOLIO]],Noshow11[[FOLIO]:[STATUS]],5,0)</f>
        <v>#N/A</v>
      </c>
      <c r="U355" s="2"/>
      <c r="V355" s="27"/>
      <c r="W355" s="27"/>
      <c r="X355" s="27"/>
      <c r="Y355" s="28"/>
      <c r="Z355" s="27"/>
      <c r="AA355" s="14">
        <f>Tabla2[[#This Row],[FECHA]]-Tabla2[[#This Row],[FECHA AGENDO CITA]]</f>
        <v>44942</v>
      </c>
    </row>
    <row r="356" spans="1:27" s="15" customFormat="1" ht="30.6" hidden="1" customHeight="1">
      <c r="A356" s="6">
        <v>44942</v>
      </c>
      <c r="B356" s="9">
        <v>0.375</v>
      </c>
      <c r="C356" s="9"/>
      <c r="D356" s="41">
        <v>1899</v>
      </c>
      <c r="E356" s="8">
        <v>110940</v>
      </c>
      <c r="F356" s="8" t="s">
        <v>944</v>
      </c>
      <c r="G356" s="98" t="s">
        <v>984</v>
      </c>
      <c r="H356" s="45" t="s">
        <v>5</v>
      </c>
      <c r="I356" s="8" t="s">
        <v>2087</v>
      </c>
      <c r="J356" s="7" t="s">
        <v>2088</v>
      </c>
      <c r="K356" s="7" t="s">
        <v>1820</v>
      </c>
      <c r="L356" s="8" t="s">
        <v>97</v>
      </c>
      <c r="M356" s="11" t="s">
        <v>98</v>
      </c>
      <c r="N356" s="11">
        <v>0.38541666666666669</v>
      </c>
      <c r="O356" s="11">
        <v>0.54166666666666663</v>
      </c>
      <c r="P356" s="204" t="s">
        <v>2061</v>
      </c>
      <c r="Q356" s="8">
        <v>2018</v>
      </c>
      <c r="R356" s="3"/>
      <c r="S356" s="3" t="str">
        <f>TEXT(Tabla2[[#This Row],[FECHA]],"MMMM")</f>
        <v>enero</v>
      </c>
      <c r="T356" s="3" t="e">
        <f>VLOOKUP(Tabla2[[#This Row],[FOLIO]],Noshow11[[FOLIO]:[STATUS]],5,0)</f>
        <v>#N/A</v>
      </c>
      <c r="U356" s="2" t="s">
        <v>40</v>
      </c>
      <c r="V356" s="27">
        <v>44939</v>
      </c>
      <c r="W356" s="27" t="s">
        <v>13</v>
      </c>
      <c r="X356" s="27" t="s">
        <v>9</v>
      </c>
      <c r="Y356" s="28" t="s">
        <v>2089</v>
      </c>
      <c r="Z356" s="27">
        <v>44938</v>
      </c>
      <c r="AA356" s="14">
        <f>Tabla2[[#This Row],[FECHA]]-Tabla2[[#This Row],[FECHA AGENDO CITA]]</f>
        <v>4</v>
      </c>
    </row>
    <row r="357" spans="1:27" s="15" customFormat="1" ht="30.6" hidden="1" customHeight="1">
      <c r="A357" s="6">
        <v>44942</v>
      </c>
      <c r="B357" s="9">
        <v>0.375</v>
      </c>
      <c r="C357" s="9"/>
      <c r="D357" s="41">
        <v>2699</v>
      </c>
      <c r="E357" s="8">
        <v>111030</v>
      </c>
      <c r="F357" s="8" t="s">
        <v>944</v>
      </c>
      <c r="G357" s="97" t="s">
        <v>2090</v>
      </c>
      <c r="H357" s="46"/>
      <c r="I357" s="8" t="s">
        <v>2091</v>
      </c>
      <c r="J357" s="7" t="s">
        <v>2092</v>
      </c>
      <c r="K357" s="7" t="s">
        <v>2093</v>
      </c>
      <c r="L357" s="8" t="s">
        <v>108</v>
      </c>
      <c r="M357" s="11" t="s">
        <v>84</v>
      </c>
      <c r="N357" s="11">
        <v>0.38541666666666669</v>
      </c>
      <c r="O357" s="11">
        <v>0.5</v>
      </c>
      <c r="P357" s="204" t="s">
        <v>1615</v>
      </c>
      <c r="Q357" s="8">
        <v>2021</v>
      </c>
      <c r="R357" s="3"/>
      <c r="S357" s="3" t="str">
        <f>TEXT(Tabla2[[#This Row],[FECHA]],"MMMM")</f>
        <v>enero</v>
      </c>
      <c r="T357" s="3" t="e">
        <f>VLOOKUP(Tabla2[[#This Row],[FOLIO]],Noshow11[[FOLIO]:[STATUS]],5,0)</f>
        <v>#N/A</v>
      </c>
      <c r="U357" s="2"/>
      <c r="V357" s="27"/>
      <c r="W357" s="27"/>
      <c r="X357" s="27"/>
      <c r="Y357" s="28"/>
      <c r="Z357" s="27"/>
      <c r="AA357" s="14">
        <f>Tabla2[[#This Row],[FECHA]]-Tabla2[[#This Row],[FECHA AGENDO CITA]]</f>
        <v>44942</v>
      </c>
    </row>
    <row r="358" spans="1:27" s="15" customFormat="1" ht="30.6" hidden="1" customHeight="1">
      <c r="A358" s="6">
        <v>44942</v>
      </c>
      <c r="B358" s="9">
        <v>0.39583333333333331</v>
      </c>
      <c r="C358" s="9"/>
      <c r="D358" s="41">
        <v>1899</v>
      </c>
      <c r="E358" s="8">
        <v>110650</v>
      </c>
      <c r="F358" s="8" t="s">
        <v>944</v>
      </c>
      <c r="G358" s="98" t="s">
        <v>1108</v>
      </c>
      <c r="H358" s="45" t="s">
        <v>5</v>
      </c>
      <c r="I358" s="8" t="s">
        <v>2094</v>
      </c>
      <c r="J358" s="7" t="s">
        <v>143</v>
      </c>
      <c r="K358" s="7" t="s">
        <v>2095</v>
      </c>
      <c r="L358" s="8" t="s">
        <v>83</v>
      </c>
      <c r="M358" s="11" t="s">
        <v>93</v>
      </c>
      <c r="N358" s="11">
        <v>0.44791666666666669</v>
      </c>
      <c r="O358" s="11">
        <v>0.52083333333333337</v>
      </c>
      <c r="P358" s="204" t="s">
        <v>2061</v>
      </c>
      <c r="Q358" s="8">
        <v>2022</v>
      </c>
      <c r="R358" s="3"/>
      <c r="S358" s="3" t="str">
        <f>TEXT(Tabla2[[#This Row],[FECHA]],"MMMM")</f>
        <v>enero</v>
      </c>
      <c r="T358" s="3" t="e">
        <f>VLOOKUP(Tabla2[[#This Row],[FOLIO]],Noshow11[[FOLIO]:[STATUS]],5,0)</f>
        <v>#N/A</v>
      </c>
      <c r="U358" s="2"/>
      <c r="V358" s="27"/>
      <c r="W358" s="27"/>
      <c r="X358" s="27"/>
      <c r="Y358" s="28"/>
      <c r="Z358" s="27"/>
      <c r="AA358" s="14">
        <f>Tabla2[[#This Row],[FECHA]]-Tabla2[[#This Row],[FECHA AGENDO CITA]]</f>
        <v>44942</v>
      </c>
    </row>
    <row r="359" spans="1:27" s="15" customFormat="1" ht="30.6" hidden="1" customHeight="1">
      <c r="A359" s="6">
        <v>44942</v>
      </c>
      <c r="B359" s="9">
        <v>0.39583333333333331</v>
      </c>
      <c r="C359" s="9"/>
      <c r="D359" s="41">
        <v>5140</v>
      </c>
      <c r="E359" s="8">
        <v>110947</v>
      </c>
      <c r="F359" s="8" t="s">
        <v>100</v>
      </c>
      <c r="G359" s="97" t="s">
        <v>1102</v>
      </c>
      <c r="H359" s="46"/>
      <c r="I359" s="8" t="s">
        <v>2096</v>
      </c>
      <c r="J359" s="7" t="s">
        <v>2097</v>
      </c>
      <c r="K359" s="7" t="s">
        <v>2098</v>
      </c>
      <c r="L359" s="8" t="s">
        <v>237</v>
      </c>
      <c r="M359" s="11" t="s">
        <v>98</v>
      </c>
      <c r="N359" s="11">
        <v>0.40625</v>
      </c>
      <c r="O359" s="11">
        <v>0.52083333333333337</v>
      </c>
      <c r="P359" s="204" t="s">
        <v>975</v>
      </c>
      <c r="Q359" s="8">
        <v>2016</v>
      </c>
      <c r="R359" s="3"/>
      <c r="S359" s="3" t="str">
        <f>TEXT(Tabla2[[#This Row],[FECHA]],"MMMM")</f>
        <v>enero</v>
      </c>
      <c r="T359" s="3" t="e">
        <f>VLOOKUP(Tabla2[[#This Row],[FOLIO]],Noshow11[[FOLIO]:[STATUS]],5,0)</f>
        <v>#N/A</v>
      </c>
      <c r="U359" s="2"/>
      <c r="V359" s="27"/>
      <c r="W359" s="27"/>
      <c r="X359" s="27"/>
      <c r="Y359" s="28"/>
      <c r="Z359" s="27"/>
      <c r="AA359" s="14">
        <f>Tabla2[[#This Row],[FECHA]]-Tabla2[[#This Row],[FECHA AGENDO CITA]]</f>
        <v>44942</v>
      </c>
    </row>
    <row r="360" spans="1:27" s="15" customFormat="1" ht="30.6" hidden="1" customHeight="1">
      <c r="A360" s="6">
        <v>44942</v>
      </c>
      <c r="B360" s="9">
        <v>0.41666666666666669</v>
      </c>
      <c r="C360" s="9"/>
      <c r="D360" s="41">
        <v>6599</v>
      </c>
      <c r="E360" s="8">
        <v>110931</v>
      </c>
      <c r="F360" s="8" t="s">
        <v>100</v>
      </c>
      <c r="G360" s="97" t="s">
        <v>989</v>
      </c>
      <c r="H360" s="46"/>
      <c r="I360" s="8" t="s">
        <v>2099</v>
      </c>
      <c r="J360" s="7" t="s">
        <v>143</v>
      </c>
      <c r="K360" s="7" t="s">
        <v>2100</v>
      </c>
      <c r="L360" s="8" t="s">
        <v>482</v>
      </c>
      <c r="M360" s="11" t="s">
        <v>98</v>
      </c>
      <c r="N360" s="11">
        <v>0.42708333333333331</v>
      </c>
      <c r="O360" s="11">
        <v>0.54166666666666663</v>
      </c>
      <c r="P360" s="204" t="s">
        <v>954</v>
      </c>
      <c r="Q360" s="8">
        <v>2019</v>
      </c>
      <c r="R360" s="3"/>
      <c r="S360" s="3" t="str">
        <f>TEXT(Tabla2[[#This Row],[FECHA]],"MMMM")</f>
        <v>enero</v>
      </c>
      <c r="T360" s="3" t="e">
        <f>VLOOKUP(Tabla2[[#This Row],[FOLIO]],Noshow11[[FOLIO]:[STATUS]],5,0)</f>
        <v>#N/A</v>
      </c>
      <c r="U360" s="2"/>
      <c r="V360" s="27"/>
      <c r="W360" s="27"/>
      <c r="X360" s="27"/>
      <c r="Y360" s="28"/>
      <c r="Z360" s="27"/>
      <c r="AA360" s="14">
        <f>Tabla2[[#This Row],[FECHA]]-Tabla2[[#This Row],[FECHA AGENDO CITA]]</f>
        <v>44942</v>
      </c>
    </row>
    <row r="361" spans="1:27" s="15" customFormat="1" ht="30.6" hidden="1" customHeight="1">
      <c r="A361" s="6">
        <v>44942</v>
      </c>
      <c r="B361" s="9">
        <v>0.41666666666666669</v>
      </c>
      <c r="C361" s="9"/>
      <c r="D361" s="41">
        <v>1899</v>
      </c>
      <c r="E361" s="8">
        <v>110942</v>
      </c>
      <c r="F361" s="8" t="s">
        <v>1111</v>
      </c>
      <c r="G361" s="97" t="s">
        <v>1247</v>
      </c>
      <c r="H361" s="46"/>
      <c r="I361" s="8" t="s">
        <v>2101</v>
      </c>
      <c r="J361" s="7" t="s">
        <v>2102</v>
      </c>
      <c r="K361" s="7" t="s">
        <v>2103</v>
      </c>
      <c r="L361" s="8" t="s">
        <v>92</v>
      </c>
      <c r="M361" s="11" t="s">
        <v>93</v>
      </c>
      <c r="N361" s="11">
        <v>0.42708333333333331</v>
      </c>
      <c r="O361" s="11">
        <v>0.54166666666666663</v>
      </c>
      <c r="P361" s="204" t="s">
        <v>943</v>
      </c>
      <c r="Q361" s="8">
        <v>2010</v>
      </c>
      <c r="R361" s="3"/>
      <c r="S361" s="3" t="str">
        <f>TEXT(Tabla2[[#This Row],[FECHA]],"MMMM")</f>
        <v>enero</v>
      </c>
      <c r="T361" s="3" t="e">
        <f>VLOOKUP(Tabla2[[#This Row],[FOLIO]],Noshow11[[FOLIO]:[STATUS]],5,0)</f>
        <v>#N/A</v>
      </c>
      <c r="U361" s="2"/>
      <c r="V361" s="27"/>
      <c r="W361" s="27"/>
      <c r="X361" s="27"/>
      <c r="Y361" s="28"/>
      <c r="Z361" s="27"/>
      <c r="AA361" s="14">
        <f>Tabla2[[#This Row],[FECHA]]-Tabla2[[#This Row],[FECHA AGENDO CITA]]</f>
        <v>44942</v>
      </c>
    </row>
    <row r="362" spans="1:27" s="15" customFormat="1" ht="30.6" hidden="1" customHeight="1">
      <c r="A362" s="6">
        <v>44942</v>
      </c>
      <c r="B362" s="9">
        <v>0.41666666666666669</v>
      </c>
      <c r="C362" s="9"/>
      <c r="D362" s="41">
        <v>754</v>
      </c>
      <c r="E362" s="8">
        <v>110992</v>
      </c>
      <c r="F362" s="8" t="s">
        <v>944</v>
      </c>
      <c r="G362" s="97" t="s">
        <v>2104</v>
      </c>
      <c r="H362" s="46"/>
      <c r="I362" s="8" t="s">
        <v>2105</v>
      </c>
      <c r="J362" s="7" t="s">
        <v>2106</v>
      </c>
      <c r="K362" s="7" t="s">
        <v>2107</v>
      </c>
      <c r="L362" s="8" t="s">
        <v>193</v>
      </c>
      <c r="M362" s="11" t="s">
        <v>84</v>
      </c>
      <c r="N362" s="11">
        <v>0.42708333333333331</v>
      </c>
      <c r="O362" s="11" t="s">
        <v>2108</v>
      </c>
      <c r="P362" s="204" t="s">
        <v>1587</v>
      </c>
      <c r="Q362" s="8">
        <v>2019</v>
      </c>
      <c r="R362" s="3"/>
      <c r="S362" s="3" t="str">
        <f>TEXT(Tabla2[[#This Row],[FECHA]],"MMMM")</f>
        <v>enero</v>
      </c>
      <c r="T362" s="3" t="e">
        <f>VLOOKUP(Tabla2[[#This Row],[FOLIO]],Noshow11[[FOLIO]:[STATUS]],5,0)</f>
        <v>#N/A</v>
      </c>
      <c r="U362" s="2" t="s">
        <v>34</v>
      </c>
      <c r="V362" s="27">
        <v>44939</v>
      </c>
      <c r="W362" s="27" t="s">
        <v>13</v>
      </c>
      <c r="X362" s="27" t="s">
        <v>9</v>
      </c>
      <c r="Y362" s="28" t="s">
        <v>2109</v>
      </c>
      <c r="Z362" s="27">
        <v>44939</v>
      </c>
      <c r="AA362" s="14">
        <f>Tabla2[[#This Row],[FECHA]]-Tabla2[[#This Row],[FECHA AGENDO CITA]]</f>
        <v>3</v>
      </c>
    </row>
    <row r="363" spans="1:27" s="15" customFormat="1" ht="30.6" hidden="1" customHeight="1">
      <c r="A363" s="6">
        <v>44942</v>
      </c>
      <c r="B363" s="9">
        <v>0.42708333333333331</v>
      </c>
      <c r="C363" s="9"/>
      <c r="D363" s="41">
        <v>6599</v>
      </c>
      <c r="E363" s="8">
        <v>110998</v>
      </c>
      <c r="F363" s="8" t="s">
        <v>920</v>
      </c>
      <c r="G363" s="97" t="s">
        <v>989</v>
      </c>
      <c r="H363" s="108" t="s">
        <v>37</v>
      </c>
      <c r="I363" s="8" t="s">
        <v>2110</v>
      </c>
      <c r="J363" s="7" t="s">
        <v>2111</v>
      </c>
      <c r="K363" s="7" t="s">
        <v>2112</v>
      </c>
      <c r="L363" s="8" t="s">
        <v>482</v>
      </c>
      <c r="M363" s="11" t="s">
        <v>93</v>
      </c>
      <c r="N363" s="11" t="s">
        <v>2113</v>
      </c>
      <c r="O363" s="11" t="s">
        <v>2114</v>
      </c>
      <c r="P363" s="204" t="s">
        <v>925</v>
      </c>
      <c r="Q363" s="8">
        <v>2019</v>
      </c>
      <c r="R363" s="3"/>
      <c r="S363" s="3" t="str">
        <f>TEXT(Tabla2[[#This Row],[FECHA]],"MMMM")</f>
        <v>enero</v>
      </c>
      <c r="T363" s="3" t="e">
        <f>VLOOKUP(Tabla2[[#This Row],[FOLIO]],Noshow11[[FOLIO]:[STATUS]],5,0)</f>
        <v>#N/A</v>
      </c>
      <c r="U363" s="2"/>
      <c r="V363" s="27"/>
      <c r="W363" s="27"/>
      <c r="X363" s="27"/>
      <c r="Y363" s="28"/>
      <c r="Z363" s="27"/>
      <c r="AA363" s="14">
        <f>Tabla2[[#This Row],[FECHA]]-Tabla2[[#This Row],[FECHA AGENDO CITA]]</f>
        <v>44942</v>
      </c>
    </row>
    <row r="364" spans="1:27" s="15" customFormat="1" ht="30.6" hidden="1" customHeight="1">
      <c r="A364" s="6">
        <v>44942</v>
      </c>
      <c r="B364" s="9">
        <v>0.4375</v>
      </c>
      <c r="C364" s="9"/>
      <c r="D364" s="41">
        <v>6599</v>
      </c>
      <c r="E364" s="8">
        <v>110977</v>
      </c>
      <c r="F364" s="8" t="s">
        <v>100</v>
      </c>
      <c r="G364" s="98" t="s">
        <v>989</v>
      </c>
      <c r="H364" s="45" t="s">
        <v>5</v>
      </c>
      <c r="I364" s="8" t="s">
        <v>2115</v>
      </c>
      <c r="J364" s="7" t="s">
        <v>724</v>
      </c>
      <c r="K364" s="7" t="s">
        <v>2116</v>
      </c>
      <c r="L364" s="8" t="s">
        <v>97</v>
      </c>
      <c r="M364" s="11" t="s">
        <v>98</v>
      </c>
      <c r="N364" s="11">
        <v>0.45833333333333331</v>
      </c>
      <c r="O364" s="11">
        <v>0.58333333333333337</v>
      </c>
      <c r="P364" s="204" t="s">
        <v>2061</v>
      </c>
      <c r="Q364" s="8">
        <v>2019</v>
      </c>
      <c r="R364" s="3"/>
      <c r="S364" s="3" t="str">
        <f>TEXT(Tabla2[[#This Row],[FECHA]],"MMMM")</f>
        <v>enero</v>
      </c>
      <c r="T364" s="3" t="e">
        <f>VLOOKUP(Tabla2[[#This Row],[FOLIO]],Noshow11[[FOLIO]:[STATUS]],5,0)</f>
        <v>#N/A</v>
      </c>
      <c r="U364" s="2"/>
      <c r="V364" s="27"/>
      <c r="W364" s="27"/>
      <c r="X364" s="27"/>
      <c r="Y364" s="28"/>
      <c r="Z364" s="27"/>
      <c r="AA364" s="14">
        <f>Tabla2[[#This Row],[FECHA]]-Tabla2[[#This Row],[FECHA AGENDO CITA]]</f>
        <v>44942</v>
      </c>
    </row>
    <row r="365" spans="1:27" s="15" customFormat="1" ht="30.6" hidden="1" customHeight="1">
      <c r="A365" s="6">
        <v>44942</v>
      </c>
      <c r="B365" s="9">
        <v>0.44791666666666669</v>
      </c>
      <c r="C365" s="9"/>
      <c r="D365" s="41">
        <v>5140</v>
      </c>
      <c r="E365" s="8">
        <v>110999</v>
      </c>
      <c r="F365" s="8" t="s">
        <v>920</v>
      </c>
      <c r="G365" s="97" t="s">
        <v>1102</v>
      </c>
      <c r="H365" s="108" t="s">
        <v>37</v>
      </c>
      <c r="I365" s="8" t="s">
        <v>2117</v>
      </c>
      <c r="J365" s="7" t="s">
        <v>2118</v>
      </c>
      <c r="K365" s="7" t="s">
        <v>2112</v>
      </c>
      <c r="L365" s="8" t="s">
        <v>482</v>
      </c>
      <c r="M365" s="11" t="s">
        <v>93</v>
      </c>
      <c r="N365" s="11" t="s">
        <v>2113</v>
      </c>
      <c r="O365" s="11" t="s">
        <v>2114</v>
      </c>
      <c r="P365" s="204" t="s">
        <v>925</v>
      </c>
      <c r="Q365" s="8">
        <v>2019</v>
      </c>
      <c r="R365" s="3"/>
      <c r="S365" s="3" t="str">
        <f>TEXT(Tabla2[[#This Row],[FECHA]],"MMMM")</f>
        <v>enero</v>
      </c>
      <c r="T365" s="3" t="e">
        <f>VLOOKUP(Tabla2[[#This Row],[FOLIO]],Noshow11[[FOLIO]:[STATUS]],5,0)</f>
        <v>#N/A</v>
      </c>
      <c r="U365" s="2"/>
      <c r="V365" s="27"/>
      <c r="W365" s="27"/>
      <c r="X365" s="27"/>
      <c r="Y365" s="28"/>
      <c r="Z365" s="27"/>
      <c r="AA365" s="14">
        <f>Tabla2[[#This Row],[FECHA]]-Tabla2[[#This Row],[FECHA AGENDO CITA]]</f>
        <v>44942</v>
      </c>
    </row>
    <row r="366" spans="1:27" s="15" customFormat="1" ht="30.6" hidden="1" customHeight="1">
      <c r="A366" s="6">
        <v>44942</v>
      </c>
      <c r="B366" s="9">
        <v>0.45833333333333331</v>
      </c>
      <c r="C366" s="9"/>
      <c r="D366" s="41">
        <v>3260</v>
      </c>
      <c r="E366" s="8">
        <v>110987</v>
      </c>
      <c r="F366" s="8" t="s">
        <v>1111</v>
      </c>
      <c r="G366" s="97" t="s">
        <v>1070</v>
      </c>
      <c r="H366" s="46"/>
      <c r="I366" s="8" t="s">
        <v>2119</v>
      </c>
      <c r="J366" s="7" t="s">
        <v>2120</v>
      </c>
      <c r="K366" s="7" t="s">
        <v>2121</v>
      </c>
      <c r="L366" s="8" t="s">
        <v>193</v>
      </c>
      <c r="M366" s="11" t="s">
        <v>98</v>
      </c>
      <c r="N366" s="11">
        <v>0.46875</v>
      </c>
      <c r="O366" s="11">
        <v>0.58333333333333337</v>
      </c>
      <c r="P366" s="204" t="s">
        <v>949</v>
      </c>
      <c r="Q366" s="8">
        <v>2020</v>
      </c>
      <c r="R366" s="3"/>
      <c r="S366" s="3" t="str">
        <f>TEXT(Tabla2[[#This Row],[FECHA]],"MMMM")</f>
        <v>enero</v>
      </c>
      <c r="T366" s="3" t="e">
        <f>VLOOKUP(Tabla2[[#This Row],[FOLIO]],Noshow11[[FOLIO]:[STATUS]],5,0)</f>
        <v>#N/A</v>
      </c>
      <c r="U366" s="2"/>
      <c r="V366" s="27"/>
      <c r="W366" s="27"/>
      <c r="X366" s="27"/>
      <c r="Y366" s="28"/>
      <c r="Z366" s="27"/>
      <c r="AA366" s="14">
        <f>Tabla2[[#This Row],[FECHA]]-Tabla2[[#This Row],[FECHA AGENDO CITA]]</f>
        <v>44942</v>
      </c>
    </row>
    <row r="367" spans="1:27" s="15" customFormat="1" ht="30.6" hidden="1" customHeight="1">
      <c r="A367" s="6">
        <v>44942</v>
      </c>
      <c r="B367" s="9">
        <v>0.45833333333333331</v>
      </c>
      <c r="C367" s="9"/>
      <c r="D367" s="41">
        <v>754</v>
      </c>
      <c r="E367" s="8">
        <v>110991</v>
      </c>
      <c r="F367" s="8" t="s">
        <v>944</v>
      </c>
      <c r="G367" s="97" t="s">
        <v>2122</v>
      </c>
      <c r="H367" s="46"/>
      <c r="I367" s="8" t="s">
        <v>2123</v>
      </c>
      <c r="J367" s="7" t="s">
        <v>2124</v>
      </c>
      <c r="K367" s="7" t="s">
        <v>2125</v>
      </c>
      <c r="L367" s="8" t="s">
        <v>152</v>
      </c>
      <c r="M367" s="11" t="s">
        <v>93</v>
      </c>
      <c r="N367" s="11">
        <v>0.46875</v>
      </c>
      <c r="O367" s="11" t="s">
        <v>2108</v>
      </c>
      <c r="P367" s="204" t="s">
        <v>2126</v>
      </c>
      <c r="Q367" s="8">
        <v>2019</v>
      </c>
      <c r="R367" s="3"/>
      <c r="S367" s="3" t="str">
        <f>TEXT(Tabla2[[#This Row],[FECHA]],"MMMM")</f>
        <v>enero</v>
      </c>
      <c r="T367" s="3" t="e">
        <f>VLOOKUP(Tabla2[[#This Row],[FOLIO]],Noshow11[[FOLIO]:[STATUS]],5,0)</f>
        <v>#N/A</v>
      </c>
      <c r="U367" s="2" t="s">
        <v>34</v>
      </c>
      <c r="V367" s="27">
        <v>44939</v>
      </c>
      <c r="W367" s="27" t="s">
        <v>13</v>
      </c>
      <c r="X367" s="27" t="s">
        <v>9</v>
      </c>
      <c r="Y367" s="28" t="s">
        <v>2127</v>
      </c>
      <c r="Z367" s="27">
        <v>44939</v>
      </c>
      <c r="AA367" s="14">
        <f>Tabla2[[#This Row],[FECHA]]-Tabla2[[#This Row],[FECHA AGENDO CITA]]</f>
        <v>3</v>
      </c>
    </row>
    <row r="368" spans="1:27" s="15" customFormat="1" ht="30.6" hidden="1" customHeight="1">
      <c r="A368" s="6">
        <v>44942</v>
      </c>
      <c r="B368" s="9">
        <v>0.47916666666666669</v>
      </c>
      <c r="C368" s="9"/>
      <c r="D368" s="41">
        <v>5330</v>
      </c>
      <c r="E368" s="8">
        <v>111002</v>
      </c>
      <c r="F368" s="8" t="s">
        <v>1111</v>
      </c>
      <c r="G368" s="97" t="s">
        <v>2128</v>
      </c>
      <c r="H368" s="46"/>
      <c r="I368" s="8" t="s">
        <v>2129</v>
      </c>
      <c r="J368" s="7" t="s">
        <v>2130</v>
      </c>
      <c r="K368" s="7" t="s">
        <v>2131</v>
      </c>
      <c r="L368" s="8" t="s">
        <v>1106</v>
      </c>
      <c r="M368" s="11" t="s">
        <v>84</v>
      </c>
      <c r="N368" s="11">
        <v>0.48958333333333331</v>
      </c>
      <c r="O368" s="11">
        <v>0.60416666666666663</v>
      </c>
      <c r="P368" s="204" t="s">
        <v>943</v>
      </c>
      <c r="Q368" s="8">
        <v>2017</v>
      </c>
      <c r="R368" s="3"/>
      <c r="S368" s="3" t="str">
        <f>TEXT(Tabla2[[#This Row],[FECHA]],"MMMM")</f>
        <v>enero</v>
      </c>
      <c r="T368" s="3" t="e">
        <f>VLOOKUP(Tabla2[[#This Row],[FOLIO]],Noshow11[[FOLIO]:[STATUS]],5,0)</f>
        <v>#N/A</v>
      </c>
      <c r="U368" s="2"/>
      <c r="V368" s="27"/>
      <c r="W368" s="27"/>
      <c r="X368" s="27"/>
      <c r="Y368" s="28"/>
      <c r="Z368" s="27"/>
      <c r="AA368" s="14">
        <f>Tabla2[[#This Row],[FECHA]]-Tabla2[[#This Row],[FECHA AGENDO CITA]]</f>
        <v>44942</v>
      </c>
    </row>
    <row r="369" spans="1:27" s="15" customFormat="1" ht="30.6" hidden="1" customHeight="1">
      <c r="A369" s="6">
        <v>44942</v>
      </c>
      <c r="B369" s="9">
        <v>0.47916666666666669</v>
      </c>
      <c r="C369" s="9"/>
      <c r="D369" s="41">
        <v>1899</v>
      </c>
      <c r="E369" s="8">
        <v>110985</v>
      </c>
      <c r="F369" s="8" t="s">
        <v>944</v>
      </c>
      <c r="G369" s="97" t="s">
        <v>945</v>
      </c>
      <c r="H369" s="46"/>
      <c r="I369" s="8" t="s">
        <v>2132</v>
      </c>
      <c r="J369" s="7" t="s">
        <v>2133</v>
      </c>
      <c r="K369" s="7" t="s">
        <v>1289</v>
      </c>
      <c r="L369" s="8" t="s">
        <v>92</v>
      </c>
      <c r="M369" s="11" t="s">
        <v>93</v>
      </c>
      <c r="N369" s="11">
        <v>0.51041666666666663</v>
      </c>
      <c r="O369" s="11">
        <v>0.70833333333333337</v>
      </c>
      <c r="P369" s="204" t="s">
        <v>1036</v>
      </c>
      <c r="Q369" s="8">
        <v>2020</v>
      </c>
      <c r="R369" s="3"/>
      <c r="S369" s="3" t="str">
        <f>TEXT(Tabla2[[#This Row],[FECHA]],"MMMM")</f>
        <v>enero</v>
      </c>
      <c r="T369" s="3" t="e">
        <f>VLOOKUP(Tabla2[[#This Row],[FOLIO]],Noshow11[[FOLIO]:[STATUS]],5,0)</f>
        <v>#N/A</v>
      </c>
      <c r="U369" s="2"/>
      <c r="V369" s="27"/>
      <c r="W369" s="27"/>
      <c r="X369" s="27"/>
      <c r="Y369" s="28"/>
      <c r="Z369" s="27"/>
      <c r="AA369" s="14">
        <f>Tabla2[[#This Row],[FECHA]]-Tabla2[[#This Row],[FECHA AGENDO CITA]]</f>
        <v>44942</v>
      </c>
    </row>
    <row r="370" spans="1:27" s="15" customFormat="1" ht="30.6" hidden="1" customHeight="1">
      <c r="A370" s="6">
        <v>44942</v>
      </c>
      <c r="B370" s="9">
        <v>0.48958333333333331</v>
      </c>
      <c r="C370" s="9"/>
      <c r="D370" s="41">
        <v>0</v>
      </c>
      <c r="E370" s="8">
        <v>110986</v>
      </c>
      <c r="F370" s="8" t="s">
        <v>944</v>
      </c>
      <c r="G370" s="99" t="s">
        <v>2134</v>
      </c>
      <c r="H370" s="46" t="s">
        <v>10</v>
      </c>
      <c r="I370" s="8" t="s">
        <v>2132</v>
      </c>
      <c r="J370" s="7" t="s">
        <v>2133</v>
      </c>
      <c r="K370" s="7" t="s">
        <v>1289</v>
      </c>
      <c r="L370" s="8" t="s">
        <v>92</v>
      </c>
      <c r="M370" s="11" t="s">
        <v>93</v>
      </c>
      <c r="N370" s="11">
        <v>0.54166666666666663</v>
      </c>
      <c r="O370" s="11">
        <v>0.70833333333333337</v>
      </c>
      <c r="P370" s="204" t="s">
        <v>1036</v>
      </c>
      <c r="Q370" s="8">
        <v>2020</v>
      </c>
      <c r="R370" s="3"/>
      <c r="S370" s="3" t="str">
        <f>TEXT(Tabla2[[#This Row],[FECHA]],"MMMM")</f>
        <v>enero</v>
      </c>
      <c r="T370" s="3" t="e">
        <f>VLOOKUP(Tabla2[[#This Row],[FOLIO]],Noshow11[[FOLIO]:[STATUS]],5,0)</f>
        <v>#N/A</v>
      </c>
      <c r="U370" s="2"/>
      <c r="V370" s="27"/>
      <c r="W370" s="27"/>
      <c r="X370" s="27"/>
      <c r="Y370" s="28"/>
      <c r="Z370" s="27"/>
      <c r="AA370" s="14">
        <f>Tabla2[[#This Row],[FECHA]]-Tabla2[[#This Row],[FECHA AGENDO CITA]]</f>
        <v>44942</v>
      </c>
    </row>
    <row r="371" spans="1:27" s="15" customFormat="1" ht="30.6" hidden="1" customHeight="1">
      <c r="A371" s="6">
        <v>44942</v>
      </c>
      <c r="B371" s="9">
        <v>0.5</v>
      </c>
      <c r="C371" s="9"/>
      <c r="D371" s="41">
        <v>6599</v>
      </c>
      <c r="E371" s="8">
        <v>110893</v>
      </c>
      <c r="F371" s="8" t="s">
        <v>920</v>
      </c>
      <c r="G371" s="98" t="s">
        <v>989</v>
      </c>
      <c r="H371" s="45" t="s">
        <v>5</v>
      </c>
      <c r="I371" s="8" t="s">
        <v>1635</v>
      </c>
      <c r="J371" s="7" t="s">
        <v>1636</v>
      </c>
      <c r="K371" s="7" t="s">
        <v>1637</v>
      </c>
      <c r="L371" s="8" t="s">
        <v>482</v>
      </c>
      <c r="M371" s="11" t="s">
        <v>93</v>
      </c>
      <c r="N371" s="11">
        <v>0.51041666666666663</v>
      </c>
      <c r="O371" s="11">
        <v>0.625</v>
      </c>
      <c r="P371" s="204" t="s">
        <v>2061</v>
      </c>
      <c r="Q371" s="8">
        <v>2018</v>
      </c>
      <c r="R371" s="3"/>
      <c r="S371" s="3" t="str">
        <f>TEXT(Tabla2[[#This Row],[FECHA]],"MMMM")</f>
        <v>enero</v>
      </c>
      <c r="T371" s="3" t="e">
        <f>VLOOKUP(Tabla2[[#This Row],[FOLIO]],Noshow11[[FOLIO]:[STATUS]],5,0)</f>
        <v>#N/A</v>
      </c>
      <c r="U371" s="2"/>
      <c r="V371" s="27"/>
      <c r="W371" s="27"/>
      <c r="X371" s="27"/>
      <c r="Y371" s="28"/>
      <c r="Z371" s="27"/>
      <c r="AA371" s="14">
        <f>Tabla2[[#This Row],[FECHA]]-Tabla2[[#This Row],[FECHA AGENDO CITA]]</f>
        <v>44942</v>
      </c>
    </row>
    <row r="372" spans="1:27" s="15" customFormat="1" ht="30.6" hidden="1" customHeight="1">
      <c r="A372" s="6">
        <v>44942</v>
      </c>
      <c r="B372" s="9">
        <v>0.5</v>
      </c>
      <c r="C372" s="9"/>
      <c r="D372" s="41">
        <v>7878</v>
      </c>
      <c r="E372" s="8">
        <v>111035</v>
      </c>
      <c r="F372" s="8" t="s">
        <v>100</v>
      </c>
      <c r="G372" s="97" t="s">
        <v>1102</v>
      </c>
      <c r="H372" s="46"/>
      <c r="I372" s="8" t="s">
        <v>2135</v>
      </c>
      <c r="J372" s="7" t="s">
        <v>2136</v>
      </c>
      <c r="K372" s="7" t="s">
        <v>2137</v>
      </c>
      <c r="L372" s="8" t="s">
        <v>953</v>
      </c>
      <c r="M372" s="11" t="s">
        <v>98</v>
      </c>
      <c r="N372" s="11">
        <v>0.51041666666666663</v>
      </c>
      <c r="O372" s="11">
        <v>0.75</v>
      </c>
      <c r="P372" s="204" t="s">
        <v>954</v>
      </c>
      <c r="Q372" s="8">
        <v>2010</v>
      </c>
      <c r="R372" s="3"/>
      <c r="S372" s="3" t="str">
        <f>TEXT(Tabla2[[#This Row],[FECHA]],"MMMM")</f>
        <v>enero</v>
      </c>
      <c r="T372" s="3" t="e">
        <f>VLOOKUP(Tabla2[[#This Row],[FOLIO]],Noshow11[[FOLIO]:[STATUS]],5,0)</f>
        <v>#N/A</v>
      </c>
      <c r="U372" s="2"/>
      <c r="V372" s="27"/>
      <c r="W372" s="27"/>
      <c r="X372" s="27"/>
      <c r="Y372" s="28"/>
      <c r="Z372" s="27"/>
      <c r="AA372" s="14">
        <f>Tabla2[[#This Row],[FECHA]]-Tabla2[[#This Row],[FECHA AGENDO CITA]]</f>
        <v>44942</v>
      </c>
    </row>
    <row r="373" spans="1:27" s="15" customFormat="1" ht="30.6" hidden="1" customHeight="1">
      <c r="A373" s="6">
        <v>44942</v>
      </c>
      <c r="B373" s="9">
        <v>0.51041666666666663</v>
      </c>
      <c r="C373" s="9"/>
      <c r="D373" s="41">
        <v>0</v>
      </c>
      <c r="E373" s="8">
        <v>111036</v>
      </c>
      <c r="F373" s="8" t="s">
        <v>100</v>
      </c>
      <c r="G373" s="99" t="s">
        <v>2138</v>
      </c>
      <c r="H373" s="46" t="s">
        <v>10</v>
      </c>
      <c r="I373" s="8" t="s">
        <v>2135</v>
      </c>
      <c r="J373" s="7" t="s">
        <v>2136</v>
      </c>
      <c r="K373" s="7" t="s">
        <v>2137</v>
      </c>
      <c r="L373" s="8" t="s">
        <v>953</v>
      </c>
      <c r="M373" s="11" t="s">
        <v>98</v>
      </c>
      <c r="N373" s="11">
        <v>0.625</v>
      </c>
      <c r="O373" s="11">
        <v>0.75</v>
      </c>
      <c r="P373" s="204" t="s">
        <v>1036</v>
      </c>
      <c r="Q373" s="8">
        <v>2010</v>
      </c>
      <c r="R373" s="3"/>
      <c r="S373" s="3" t="str">
        <f>TEXT(Tabla2[[#This Row],[FECHA]],"MMMM")</f>
        <v>enero</v>
      </c>
      <c r="T373" s="3" t="e">
        <f>VLOOKUP(Tabla2[[#This Row],[FOLIO]],Noshow11[[FOLIO]:[STATUS]],5,0)</f>
        <v>#N/A</v>
      </c>
      <c r="U373" s="2"/>
      <c r="V373" s="27"/>
      <c r="W373" s="27"/>
      <c r="X373" s="27"/>
      <c r="Y373" s="28"/>
      <c r="Z373" s="27"/>
      <c r="AA373" s="14">
        <f>Tabla2[[#This Row],[FECHA]]-Tabla2[[#This Row],[FECHA AGENDO CITA]]</f>
        <v>44942</v>
      </c>
    </row>
    <row r="374" spans="1:27" s="15" customFormat="1" ht="30.6" hidden="1" customHeight="1">
      <c r="A374" s="6">
        <v>44942</v>
      </c>
      <c r="B374" s="9">
        <v>0.54166666666666663</v>
      </c>
      <c r="C374" s="9"/>
      <c r="D374" s="41">
        <v>1899</v>
      </c>
      <c r="E374" s="8">
        <v>110988</v>
      </c>
      <c r="F374" s="8" t="s">
        <v>100</v>
      </c>
      <c r="G374" s="97" t="s">
        <v>956</v>
      </c>
      <c r="H374" s="108" t="s">
        <v>37</v>
      </c>
      <c r="I374" s="8" t="s">
        <v>2139</v>
      </c>
      <c r="J374" s="7" t="s">
        <v>143</v>
      </c>
      <c r="K374" s="7" t="s">
        <v>461</v>
      </c>
      <c r="L374" s="8" t="s">
        <v>170</v>
      </c>
      <c r="M374" s="11" t="s">
        <v>84</v>
      </c>
      <c r="N374" s="11" t="s">
        <v>2113</v>
      </c>
      <c r="O374" s="11" t="s">
        <v>2114</v>
      </c>
      <c r="P374" s="204" t="s">
        <v>925</v>
      </c>
      <c r="Q374" s="8">
        <v>2022</v>
      </c>
      <c r="R374" s="3"/>
      <c r="S374" s="3" t="str">
        <f>TEXT(Tabla2[[#This Row],[FECHA]],"MMMM")</f>
        <v>enero</v>
      </c>
      <c r="T374" s="3" t="e">
        <f>VLOOKUP(Tabla2[[#This Row],[FOLIO]],Noshow11[[FOLIO]:[STATUS]],5,0)</f>
        <v>#N/A</v>
      </c>
      <c r="U374" s="2"/>
      <c r="V374" s="27"/>
      <c r="W374" s="27"/>
      <c r="X374" s="27"/>
      <c r="Y374" s="28"/>
      <c r="Z374" s="27"/>
      <c r="AA374" s="14">
        <f>Tabla2[[#This Row],[FECHA]]-Tabla2[[#This Row],[FECHA AGENDO CITA]]</f>
        <v>44942</v>
      </c>
    </row>
    <row r="375" spans="1:27" s="15" customFormat="1" ht="30.6" hidden="1" customHeight="1">
      <c r="A375" s="6">
        <v>44942</v>
      </c>
      <c r="B375" s="9">
        <v>0.55208333333333337</v>
      </c>
      <c r="C375" s="9"/>
      <c r="D375" s="41">
        <v>5330</v>
      </c>
      <c r="E375" s="8">
        <v>110989</v>
      </c>
      <c r="F375" s="8" t="s">
        <v>100</v>
      </c>
      <c r="G375" s="97" t="s">
        <v>988</v>
      </c>
      <c r="H375" s="108" t="s">
        <v>37</v>
      </c>
      <c r="I375" s="8" t="s">
        <v>2140</v>
      </c>
      <c r="J375" s="7" t="s">
        <v>143</v>
      </c>
      <c r="K375" s="7" t="s">
        <v>461</v>
      </c>
      <c r="L375" s="8" t="s">
        <v>170</v>
      </c>
      <c r="M375" s="11" t="s">
        <v>84</v>
      </c>
      <c r="N375" s="11" t="s">
        <v>2113</v>
      </c>
      <c r="O375" s="11" t="s">
        <v>2114</v>
      </c>
      <c r="P375" s="204" t="s">
        <v>925</v>
      </c>
      <c r="Q375" s="8">
        <v>2022</v>
      </c>
      <c r="R375" s="3"/>
      <c r="S375" s="3" t="str">
        <f>TEXT(Tabla2[[#This Row],[FECHA]],"MMMM")</f>
        <v>enero</v>
      </c>
      <c r="T375" s="3" t="e">
        <f>VLOOKUP(Tabla2[[#This Row],[FOLIO]],Noshow11[[FOLIO]:[STATUS]],5,0)</f>
        <v>#N/A</v>
      </c>
      <c r="U375" s="2"/>
      <c r="V375" s="27"/>
      <c r="W375" s="27"/>
      <c r="X375" s="27"/>
      <c r="Y375" s="28"/>
      <c r="Z375" s="27"/>
      <c r="AA375" s="14">
        <f>Tabla2[[#This Row],[FECHA]]-Tabla2[[#This Row],[FECHA AGENDO CITA]]</f>
        <v>44942</v>
      </c>
    </row>
    <row r="376" spans="1:27" s="15" customFormat="1" ht="30.6" hidden="1" customHeight="1">
      <c r="A376" s="6">
        <v>44942</v>
      </c>
      <c r="B376" s="9">
        <v>0.5625</v>
      </c>
      <c r="C376" s="9"/>
      <c r="D376" s="41">
        <v>3260</v>
      </c>
      <c r="E376" s="8">
        <v>110994</v>
      </c>
      <c r="F376" s="8" t="s">
        <v>100</v>
      </c>
      <c r="G376" s="97" t="s">
        <v>1150</v>
      </c>
      <c r="H376" s="108" t="s">
        <v>37</v>
      </c>
      <c r="I376" s="8" t="s">
        <v>2141</v>
      </c>
      <c r="J376" s="7" t="s">
        <v>143</v>
      </c>
      <c r="K376" s="7" t="s">
        <v>461</v>
      </c>
      <c r="L376" s="8" t="s">
        <v>170</v>
      </c>
      <c r="M376" s="11" t="s">
        <v>84</v>
      </c>
      <c r="N376" s="11" t="s">
        <v>2113</v>
      </c>
      <c r="O376" s="11" t="s">
        <v>2114</v>
      </c>
      <c r="P376" s="204" t="s">
        <v>925</v>
      </c>
      <c r="Q376" s="8">
        <v>2022</v>
      </c>
      <c r="R376" s="3"/>
      <c r="S376" s="3" t="str">
        <f>TEXT(Tabla2[[#This Row],[FECHA]],"MMMM")</f>
        <v>enero</v>
      </c>
      <c r="T376" s="3" t="e">
        <f>VLOOKUP(Tabla2[[#This Row],[FOLIO]],Noshow11[[FOLIO]:[STATUS]],5,0)</f>
        <v>#N/A</v>
      </c>
      <c r="U376" s="2"/>
      <c r="V376" s="27"/>
      <c r="W376" s="27"/>
      <c r="X376" s="27"/>
      <c r="Y376" s="28"/>
      <c r="Z376" s="27"/>
      <c r="AA376" s="14">
        <f>Tabla2[[#This Row],[FECHA]]-Tabla2[[#This Row],[FECHA AGENDO CITA]]</f>
        <v>44942</v>
      </c>
    </row>
    <row r="377" spans="1:27" s="15" customFormat="1" ht="30.6" hidden="1" customHeight="1">
      <c r="A377" s="6">
        <v>44942</v>
      </c>
      <c r="B377" s="9">
        <v>0.57291666666666663</v>
      </c>
      <c r="C377" s="9"/>
      <c r="D377" s="41">
        <v>1899</v>
      </c>
      <c r="E377" s="8">
        <v>110996</v>
      </c>
      <c r="F377" s="8" t="s">
        <v>100</v>
      </c>
      <c r="G377" s="97" t="s">
        <v>956</v>
      </c>
      <c r="H377" s="108" t="s">
        <v>37</v>
      </c>
      <c r="I377" s="8" t="s">
        <v>2142</v>
      </c>
      <c r="J377" s="7" t="s">
        <v>143</v>
      </c>
      <c r="K377" s="7" t="s">
        <v>461</v>
      </c>
      <c r="L377" s="8" t="s">
        <v>170</v>
      </c>
      <c r="M377" s="11" t="s">
        <v>84</v>
      </c>
      <c r="N377" s="11" t="s">
        <v>2113</v>
      </c>
      <c r="O377" s="11" t="s">
        <v>2114</v>
      </c>
      <c r="P377" s="204" t="s">
        <v>925</v>
      </c>
      <c r="Q377" s="8">
        <v>2020</v>
      </c>
      <c r="R377" s="3"/>
      <c r="S377" s="3" t="str">
        <f>TEXT(Tabla2[[#This Row],[FECHA]],"MMMM")</f>
        <v>enero</v>
      </c>
      <c r="T377" s="3" t="e">
        <f>VLOOKUP(Tabla2[[#This Row],[FOLIO]],Noshow11[[FOLIO]:[STATUS]],5,0)</f>
        <v>#N/A</v>
      </c>
      <c r="U377" s="2"/>
      <c r="V377" s="27"/>
      <c r="W377" s="27"/>
      <c r="X377" s="27"/>
      <c r="Y377" s="28"/>
      <c r="Z377" s="27"/>
      <c r="AA377" s="14">
        <f>Tabla2[[#This Row],[FECHA]]-Tabla2[[#This Row],[FECHA AGENDO CITA]]</f>
        <v>44942</v>
      </c>
    </row>
    <row r="378" spans="1:27" s="15" customFormat="1" ht="30.6" hidden="1" customHeight="1">
      <c r="A378" s="6">
        <v>44942</v>
      </c>
      <c r="B378" s="9">
        <v>0.58333333333333337</v>
      </c>
      <c r="C378" s="9"/>
      <c r="D378" s="41">
        <v>3260</v>
      </c>
      <c r="E378" s="8" t="s">
        <v>2143</v>
      </c>
      <c r="F378" s="8" t="s">
        <v>100</v>
      </c>
      <c r="G378" s="97" t="s">
        <v>1070</v>
      </c>
      <c r="H378" s="108" t="s">
        <v>37</v>
      </c>
      <c r="I378" s="8" t="s">
        <v>2144</v>
      </c>
      <c r="J378" s="7" t="s">
        <v>143</v>
      </c>
      <c r="K378" s="7" t="s">
        <v>461</v>
      </c>
      <c r="L378" s="8" t="s">
        <v>170</v>
      </c>
      <c r="M378" s="11" t="s">
        <v>93</v>
      </c>
      <c r="N378" s="11" t="s">
        <v>2113</v>
      </c>
      <c r="O378" s="11" t="s">
        <v>2114</v>
      </c>
      <c r="P378" s="204" t="s">
        <v>925</v>
      </c>
      <c r="Q378" s="8">
        <v>2020</v>
      </c>
      <c r="R378" s="3"/>
      <c r="S378" s="3" t="str">
        <f>TEXT(Tabla2[[#This Row],[FECHA]],"MMMM")</f>
        <v>enero</v>
      </c>
      <c r="T378" s="3" t="e">
        <f>VLOOKUP(Tabla2[[#This Row],[FOLIO]],Noshow11[[FOLIO]:[STATUS]],5,0)</f>
        <v>#N/A</v>
      </c>
      <c r="U378" s="2"/>
      <c r="V378" s="27"/>
      <c r="W378" s="27"/>
      <c r="X378" s="27"/>
      <c r="Y378" s="28"/>
      <c r="Z378" s="27"/>
      <c r="AA378" s="14">
        <f>Tabla2[[#This Row],[FECHA]]-Tabla2[[#This Row],[FECHA AGENDO CITA]]</f>
        <v>44942</v>
      </c>
    </row>
    <row r="379" spans="1:27" s="15" customFormat="1" ht="30.6" hidden="1" customHeight="1">
      <c r="A379" s="6">
        <v>44942</v>
      </c>
      <c r="B379" s="9">
        <v>0.60416666666666663</v>
      </c>
      <c r="C379" s="9"/>
      <c r="D379" s="41">
        <v>754</v>
      </c>
      <c r="E379" s="8">
        <v>110849</v>
      </c>
      <c r="F379" s="8" t="s">
        <v>944</v>
      </c>
      <c r="G379" s="97" t="s">
        <v>2145</v>
      </c>
      <c r="H379" s="46"/>
      <c r="I379" s="8" t="s">
        <v>2146</v>
      </c>
      <c r="J379" s="7" t="s">
        <v>2147</v>
      </c>
      <c r="K379" s="7" t="s">
        <v>2148</v>
      </c>
      <c r="L379" s="8" t="s">
        <v>165</v>
      </c>
      <c r="M379" s="11" t="s">
        <v>98</v>
      </c>
      <c r="N379" s="11">
        <v>0.625</v>
      </c>
      <c r="O379" s="11" t="s">
        <v>2108</v>
      </c>
      <c r="P379" s="204" t="s">
        <v>2126</v>
      </c>
      <c r="Q379" s="8">
        <v>2022</v>
      </c>
      <c r="R379" s="3"/>
      <c r="S379" s="3" t="str">
        <f>TEXT(Tabla2[[#This Row],[FECHA]],"MMMM")</f>
        <v>enero</v>
      </c>
      <c r="T379" s="3" t="e">
        <f>VLOOKUP(Tabla2[[#This Row],[FOLIO]],Noshow11[[FOLIO]:[STATUS]],5,0)</f>
        <v>#N/A</v>
      </c>
      <c r="U379" s="2" t="s">
        <v>7</v>
      </c>
      <c r="V379" s="27">
        <v>44942</v>
      </c>
      <c r="W379" s="27" t="s">
        <v>13</v>
      </c>
      <c r="X379" s="27" t="s">
        <v>9</v>
      </c>
      <c r="Y379" s="28" t="s">
        <v>2149</v>
      </c>
      <c r="Z379" s="27">
        <v>44936</v>
      </c>
      <c r="AA379" s="14">
        <f>Tabla2[[#This Row],[FECHA]]-Tabla2[[#This Row],[FECHA AGENDO CITA]]</f>
        <v>6</v>
      </c>
    </row>
    <row r="380" spans="1:27" s="15" customFormat="1" ht="30.6" hidden="1" customHeight="1">
      <c r="A380" s="6">
        <v>44943</v>
      </c>
      <c r="B380" s="9">
        <v>0.33333333333333331</v>
      </c>
      <c r="C380" s="9"/>
      <c r="D380" s="41">
        <v>4060</v>
      </c>
      <c r="E380" s="8">
        <v>110812</v>
      </c>
      <c r="F380" s="8" t="s">
        <v>944</v>
      </c>
      <c r="G380" s="98" t="s">
        <v>2150</v>
      </c>
      <c r="H380" s="45" t="s">
        <v>5</v>
      </c>
      <c r="I380" s="8" t="s">
        <v>2151</v>
      </c>
      <c r="J380" s="7" t="s">
        <v>2152</v>
      </c>
      <c r="K380" s="7" t="s">
        <v>117</v>
      </c>
      <c r="L380" s="8" t="s">
        <v>357</v>
      </c>
      <c r="M380" s="11" t="s">
        <v>84</v>
      </c>
      <c r="N380" s="11">
        <v>0.35416666666666669</v>
      </c>
      <c r="O380" s="11">
        <v>0.58333333333333337</v>
      </c>
      <c r="P380" s="204" t="s">
        <v>2153</v>
      </c>
      <c r="Q380" s="8">
        <v>2021</v>
      </c>
      <c r="R380" s="3"/>
      <c r="S380" s="3" t="str">
        <f>TEXT(Tabla2[[#This Row],[FECHA]],"MMMM")</f>
        <v>enero</v>
      </c>
      <c r="T380" s="3" t="e">
        <f>VLOOKUP(Tabla2[[#This Row],[FOLIO]],Noshow11[[FOLIO]:[STATUS]],5,0)</f>
        <v>#N/A</v>
      </c>
      <c r="U380" s="2"/>
      <c r="V380" s="27"/>
      <c r="W380" s="27"/>
      <c r="X380" s="27"/>
      <c r="Y380" s="28"/>
      <c r="Z380" s="27"/>
      <c r="AA380" s="14">
        <f>Tabla2[[#This Row],[FECHA]]-Tabla2[[#This Row],[FECHA AGENDO CITA]]</f>
        <v>44943</v>
      </c>
    </row>
    <row r="381" spans="1:27" s="15" customFormat="1" ht="35.1" hidden="1" customHeight="1">
      <c r="A381" s="6">
        <v>44943</v>
      </c>
      <c r="B381" s="9">
        <v>0.33333333333333331</v>
      </c>
      <c r="C381" s="9"/>
      <c r="D381" s="41">
        <v>0</v>
      </c>
      <c r="E381" s="8">
        <v>110983</v>
      </c>
      <c r="F381" s="8" t="s">
        <v>944</v>
      </c>
      <c r="G381" s="97" t="s">
        <v>2154</v>
      </c>
      <c r="H381" s="46"/>
      <c r="I381" s="8" t="s">
        <v>1410</v>
      </c>
      <c r="J381" s="7" t="s">
        <v>2155</v>
      </c>
      <c r="K381" s="7" t="s">
        <v>1412</v>
      </c>
      <c r="L381" s="8" t="s">
        <v>83</v>
      </c>
      <c r="M381" s="11" t="s">
        <v>93</v>
      </c>
      <c r="N381" s="11">
        <v>0.34375</v>
      </c>
      <c r="O381" s="11">
        <v>0.66666666666666663</v>
      </c>
      <c r="P381" s="204" t="s">
        <v>2156</v>
      </c>
      <c r="Q381" s="8">
        <v>2016</v>
      </c>
      <c r="R381" s="3"/>
      <c r="S381" s="3" t="str">
        <f>TEXT(Tabla2[[#This Row],[FECHA]],"MMMM")</f>
        <v>enero</v>
      </c>
      <c r="T381" s="3" t="e">
        <f>VLOOKUP(Tabla2[[#This Row],[FOLIO]],Noshow11[[FOLIO]:[STATUS]],5,0)</f>
        <v>#N/A</v>
      </c>
      <c r="U381" s="2"/>
      <c r="V381" s="27"/>
      <c r="W381" s="27"/>
      <c r="X381" s="27"/>
      <c r="Y381" s="28"/>
      <c r="Z381" s="27"/>
      <c r="AA381" s="14">
        <f>Tabla2[[#This Row],[FECHA]]-Tabla2[[#This Row],[FECHA AGENDO CITA]]</f>
        <v>44943</v>
      </c>
    </row>
    <row r="382" spans="1:27" s="15" customFormat="1" ht="35.1" hidden="1" customHeight="1">
      <c r="A382" s="6">
        <v>44943</v>
      </c>
      <c r="B382" s="9">
        <v>0.33333333333333331</v>
      </c>
      <c r="C382" s="9"/>
      <c r="D382" s="41">
        <v>6599</v>
      </c>
      <c r="E382" s="8">
        <v>110976</v>
      </c>
      <c r="F382" s="8" t="s">
        <v>944</v>
      </c>
      <c r="G382" s="97" t="s">
        <v>1343</v>
      </c>
      <c r="H382" s="46"/>
      <c r="I382" s="8" t="s">
        <v>2157</v>
      </c>
      <c r="J382" s="7" t="s">
        <v>2158</v>
      </c>
      <c r="K382" s="7" t="s">
        <v>2159</v>
      </c>
      <c r="L382" s="8" t="s">
        <v>92</v>
      </c>
      <c r="M382" s="11" t="s">
        <v>98</v>
      </c>
      <c r="N382" s="11">
        <v>0.35416666666666669</v>
      </c>
      <c r="O382" s="11">
        <v>0.45833333333333331</v>
      </c>
      <c r="P382" s="204" t="s">
        <v>949</v>
      </c>
      <c r="Q382" s="8">
        <v>2017</v>
      </c>
      <c r="R382" s="3"/>
      <c r="S382" s="3" t="str">
        <f>TEXT(Tabla2[[#This Row],[FECHA]],"MMMM")</f>
        <v>enero</v>
      </c>
      <c r="T382" s="3" t="e">
        <f>VLOOKUP(Tabla2[[#This Row],[FOLIO]],Noshow11[[FOLIO]:[STATUS]],5,0)</f>
        <v>#N/A</v>
      </c>
      <c r="U382" s="2"/>
      <c r="V382" s="27"/>
      <c r="W382" s="27"/>
      <c r="X382" s="27"/>
      <c r="Y382" s="28"/>
      <c r="Z382" s="27"/>
      <c r="AA382" s="14">
        <f>Tabla2[[#This Row],[FECHA]]-Tabla2[[#This Row],[FECHA AGENDO CITA]]</f>
        <v>44943</v>
      </c>
    </row>
    <row r="383" spans="1:27" s="15" customFormat="1" ht="30.6" hidden="1" customHeight="1">
      <c r="A383" s="6">
        <v>44943</v>
      </c>
      <c r="B383" s="9">
        <v>0.34375</v>
      </c>
      <c r="C383" s="9"/>
      <c r="D383" s="41">
        <v>0</v>
      </c>
      <c r="E383" s="8">
        <v>110978</v>
      </c>
      <c r="F383" s="8" t="s">
        <v>944</v>
      </c>
      <c r="G383" s="97" t="s">
        <v>1646</v>
      </c>
      <c r="H383" s="46"/>
      <c r="I383" s="8" t="s">
        <v>2157</v>
      </c>
      <c r="J383" s="7" t="s">
        <v>2158</v>
      </c>
      <c r="K383" s="7" t="s">
        <v>2159</v>
      </c>
      <c r="L383" s="8" t="s">
        <v>92</v>
      </c>
      <c r="M383" s="11" t="s">
        <v>98</v>
      </c>
      <c r="N383" s="11">
        <v>0.4375</v>
      </c>
      <c r="O383" s="11">
        <v>0.58333333333333337</v>
      </c>
      <c r="P383" s="204" t="s">
        <v>975</v>
      </c>
      <c r="Q383" s="8">
        <v>2017</v>
      </c>
      <c r="R383" s="3"/>
      <c r="S383" s="3" t="str">
        <f>TEXT(Tabla2[[#This Row],[FECHA]],"MMMM")</f>
        <v>enero</v>
      </c>
      <c r="T383" s="3" t="e">
        <f>VLOOKUP(Tabla2[[#This Row],[FOLIO]],Noshow11[[FOLIO]:[STATUS]],5,0)</f>
        <v>#N/A</v>
      </c>
      <c r="U383" s="2"/>
      <c r="V383" s="27"/>
      <c r="W383" s="27"/>
      <c r="X383" s="27"/>
      <c r="Y383" s="28"/>
      <c r="Z383" s="27"/>
      <c r="AA383" s="14">
        <f>Tabla2[[#This Row],[FECHA]]-Tabla2[[#This Row],[FECHA AGENDO CITA]]</f>
        <v>44943</v>
      </c>
    </row>
    <row r="384" spans="1:27" s="15" customFormat="1" ht="30.6" hidden="1" customHeight="1">
      <c r="A384" s="6">
        <v>44943</v>
      </c>
      <c r="B384" s="9">
        <v>0.34375</v>
      </c>
      <c r="C384" s="9"/>
      <c r="D384" s="41">
        <v>754</v>
      </c>
      <c r="E384" s="8">
        <v>110980</v>
      </c>
      <c r="F384" s="8" t="s">
        <v>100</v>
      </c>
      <c r="G384" s="97" t="s">
        <v>2160</v>
      </c>
      <c r="H384" s="46"/>
      <c r="I384" s="8" t="s">
        <v>1585</v>
      </c>
      <c r="J384" s="7" t="s">
        <v>1586</v>
      </c>
      <c r="K384" s="7" t="s">
        <v>461</v>
      </c>
      <c r="L384" s="8" t="s">
        <v>145</v>
      </c>
      <c r="M384" s="11" t="s">
        <v>84</v>
      </c>
      <c r="N384" s="11">
        <v>0.35416666666666669</v>
      </c>
      <c r="O384" s="11" t="s">
        <v>929</v>
      </c>
      <c r="P384" s="204" t="s">
        <v>975</v>
      </c>
      <c r="Q384" s="8">
        <v>2022</v>
      </c>
      <c r="R384" s="3"/>
      <c r="S384" s="3" t="str">
        <f>TEXT(Tabla2[[#This Row],[FECHA]],"MMMM")</f>
        <v>enero</v>
      </c>
      <c r="T384" s="3" t="e">
        <f>VLOOKUP(Tabla2[[#This Row],[FOLIO]],Noshow11[[FOLIO]:[STATUS]],5,0)</f>
        <v>#N/A</v>
      </c>
      <c r="U384" s="2"/>
      <c r="V384" s="27"/>
      <c r="W384" s="27"/>
      <c r="X384" s="27"/>
      <c r="Y384" s="28"/>
      <c r="Z384" s="27"/>
      <c r="AA384" s="14">
        <f>Tabla2[[#This Row],[FECHA]]-Tabla2[[#This Row],[FECHA AGENDO CITA]]</f>
        <v>44943</v>
      </c>
    </row>
    <row r="385" spans="1:27" s="15" customFormat="1" ht="30.6" hidden="1" customHeight="1">
      <c r="A385" s="6">
        <v>44943</v>
      </c>
      <c r="B385" s="9">
        <v>0.34375</v>
      </c>
      <c r="C385" s="9"/>
      <c r="D385" s="41">
        <v>4060</v>
      </c>
      <c r="E385" s="8">
        <v>111038</v>
      </c>
      <c r="F385" s="8" t="s">
        <v>944</v>
      </c>
      <c r="G385" s="97" t="s">
        <v>2161</v>
      </c>
      <c r="H385" s="46"/>
      <c r="I385" s="8" t="s">
        <v>2162</v>
      </c>
      <c r="J385" s="7" t="s">
        <v>2163</v>
      </c>
      <c r="K385" s="7" t="s">
        <v>2164</v>
      </c>
      <c r="L385" s="8" t="s">
        <v>92</v>
      </c>
      <c r="M385" s="11" t="s">
        <v>93</v>
      </c>
      <c r="N385" s="11">
        <v>0.41666666666666669</v>
      </c>
      <c r="O385" s="11">
        <v>0.58333333333333337</v>
      </c>
      <c r="P385" s="204" t="s">
        <v>949</v>
      </c>
      <c r="Q385" s="8">
        <v>2017</v>
      </c>
      <c r="R385" s="3"/>
      <c r="S385" s="3" t="str">
        <f>TEXT(Tabla2[[#This Row],[FECHA]],"MMMM")</f>
        <v>enero</v>
      </c>
      <c r="T385" s="3" t="e">
        <f>VLOOKUP(Tabla2[[#This Row],[FOLIO]],Noshow11[[FOLIO]:[STATUS]],5,0)</f>
        <v>#N/A</v>
      </c>
      <c r="U385" s="2"/>
      <c r="V385" s="27"/>
      <c r="W385" s="27"/>
      <c r="X385" s="27"/>
      <c r="Y385" s="28"/>
      <c r="Z385" s="27"/>
      <c r="AA385" s="14">
        <f>Tabla2[[#This Row],[FECHA]]-Tabla2[[#This Row],[FECHA AGENDO CITA]]</f>
        <v>44943</v>
      </c>
    </row>
    <row r="386" spans="1:27" s="15" customFormat="1" ht="30.6" hidden="1" customHeight="1">
      <c r="A386" s="6">
        <v>44943</v>
      </c>
      <c r="B386" s="9">
        <v>0.35416666666666669</v>
      </c>
      <c r="C386" s="9"/>
      <c r="D386" s="41">
        <v>3260</v>
      </c>
      <c r="E386" s="8">
        <v>111007</v>
      </c>
      <c r="F386" s="8" t="s">
        <v>100</v>
      </c>
      <c r="G386" s="97" t="s">
        <v>1303</v>
      </c>
      <c r="H386" s="46"/>
      <c r="I386" s="8" t="s">
        <v>2165</v>
      </c>
      <c r="J386" s="7" t="s">
        <v>2166</v>
      </c>
      <c r="K386" s="7" t="s">
        <v>1439</v>
      </c>
      <c r="L386" s="8" t="s">
        <v>250</v>
      </c>
      <c r="M386" s="11" t="s">
        <v>98</v>
      </c>
      <c r="N386" s="11">
        <v>0.36458333333333331</v>
      </c>
      <c r="O386" s="11">
        <v>0.45833333333333331</v>
      </c>
      <c r="P386" s="204" t="s">
        <v>954</v>
      </c>
      <c r="Q386" s="8">
        <v>2020</v>
      </c>
      <c r="R386" s="3"/>
      <c r="S386" s="3" t="str">
        <f>TEXT(Tabla2[[#This Row],[FECHA]],"MMMM")</f>
        <v>enero</v>
      </c>
      <c r="T386" s="3" t="e">
        <f>VLOOKUP(Tabla2[[#This Row],[FOLIO]],Noshow11[[FOLIO]:[STATUS]],5,0)</f>
        <v>#N/A</v>
      </c>
      <c r="U386" s="2"/>
      <c r="V386" s="27"/>
      <c r="W386" s="27"/>
      <c r="X386" s="27"/>
      <c r="Y386" s="28"/>
      <c r="Z386" s="27"/>
      <c r="AA386" s="14">
        <f>Tabla2[[#This Row],[FECHA]]-Tabla2[[#This Row],[FECHA AGENDO CITA]]</f>
        <v>44943</v>
      </c>
    </row>
    <row r="387" spans="1:27" s="15" customFormat="1" ht="30.6" hidden="1" customHeight="1">
      <c r="A387" s="6">
        <v>44943</v>
      </c>
      <c r="B387" s="9">
        <v>0.35416666666666669</v>
      </c>
      <c r="C387" s="9"/>
      <c r="D387" s="41">
        <v>6599</v>
      </c>
      <c r="E387" s="8">
        <v>111055</v>
      </c>
      <c r="F387" s="8" t="s">
        <v>920</v>
      </c>
      <c r="G387" s="97" t="s">
        <v>989</v>
      </c>
      <c r="H387" s="46"/>
      <c r="I387" s="8" t="s">
        <v>2167</v>
      </c>
      <c r="J387" s="7" t="s">
        <v>2168</v>
      </c>
      <c r="K387" s="7" t="s">
        <v>1966</v>
      </c>
      <c r="L387" s="8" t="s">
        <v>357</v>
      </c>
      <c r="M387" s="11" t="s">
        <v>93</v>
      </c>
      <c r="N387" s="11">
        <v>0.58333333333333337</v>
      </c>
      <c r="O387" s="11">
        <v>0.75</v>
      </c>
      <c r="P387" s="204" t="s">
        <v>1916</v>
      </c>
      <c r="Q387" s="8">
        <v>2021</v>
      </c>
      <c r="R387" s="3"/>
      <c r="S387" s="3" t="str">
        <f>TEXT(Tabla2[[#This Row],[FECHA]],"MMMM")</f>
        <v>enero</v>
      </c>
      <c r="T387" s="3" t="e">
        <f>VLOOKUP(Tabla2[[#This Row],[FOLIO]],Noshow11[[FOLIO]:[STATUS]],5,0)</f>
        <v>#N/A</v>
      </c>
      <c r="U387" s="2"/>
      <c r="V387" s="27"/>
      <c r="W387" s="27"/>
      <c r="X387" s="27"/>
      <c r="Y387" s="28"/>
      <c r="Z387" s="27"/>
      <c r="AA387" s="14">
        <f>Tabla2[[#This Row],[FECHA]]-Tabla2[[#This Row],[FECHA AGENDO CITA]]</f>
        <v>44943</v>
      </c>
    </row>
    <row r="388" spans="1:27" s="15" customFormat="1" ht="30.6" hidden="1" customHeight="1">
      <c r="A388" s="6">
        <v>44943</v>
      </c>
      <c r="B388" s="9">
        <v>0.36458333333333331</v>
      </c>
      <c r="C388" s="9"/>
      <c r="D388" s="41">
        <v>5140</v>
      </c>
      <c r="E388" s="8">
        <v>111011</v>
      </c>
      <c r="F388" s="8" t="s">
        <v>920</v>
      </c>
      <c r="G388" s="97" t="s">
        <v>1102</v>
      </c>
      <c r="H388" s="46"/>
      <c r="I388" s="8" t="s">
        <v>2169</v>
      </c>
      <c r="J388" s="7" t="s">
        <v>2170</v>
      </c>
      <c r="K388" s="7" t="s">
        <v>2049</v>
      </c>
      <c r="L388" s="8" t="s">
        <v>193</v>
      </c>
      <c r="M388" s="11" t="s">
        <v>93</v>
      </c>
      <c r="N388" s="11">
        <v>0.375</v>
      </c>
      <c r="O388" s="11">
        <v>0.5</v>
      </c>
      <c r="P388" s="204" t="s">
        <v>925</v>
      </c>
      <c r="Q388" s="8">
        <v>2017</v>
      </c>
      <c r="R388" s="3"/>
      <c r="S388" s="3" t="str">
        <f>TEXT(Tabla2[[#This Row],[FECHA]],"MMMM")</f>
        <v>enero</v>
      </c>
      <c r="T388" s="3" t="e">
        <f>VLOOKUP(Tabla2[[#This Row],[FOLIO]],Noshow11[[FOLIO]:[STATUS]],5,0)</f>
        <v>#N/A</v>
      </c>
      <c r="U388" s="2"/>
      <c r="V388" s="27"/>
      <c r="W388" s="27"/>
      <c r="X388" s="27"/>
      <c r="Y388" s="28"/>
      <c r="Z388" s="27"/>
      <c r="AA388" s="14">
        <f>Tabla2[[#This Row],[FECHA]]-Tabla2[[#This Row],[FECHA AGENDO CITA]]</f>
        <v>44943</v>
      </c>
    </row>
    <row r="389" spans="1:27" s="15" customFormat="1" ht="30.6" hidden="1" customHeight="1">
      <c r="A389" s="6">
        <v>44943</v>
      </c>
      <c r="B389" s="9">
        <v>0.36458333333333331</v>
      </c>
      <c r="C389" s="9"/>
      <c r="D389" s="41">
        <v>5330</v>
      </c>
      <c r="E389" s="8">
        <v>111018</v>
      </c>
      <c r="F389" s="8" t="s">
        <v>920</v>
      </c>
      <c r="G389" s="97" t="s">
        <v>988</v>
      </c>
      <c r="H389" s="46"/>
      <c r="I389" s="8" t="s">
        <v>2171</v>
      </c>
      <c r="J389" s="7" t="s">
        <v>2172</v>
      </c>
      <c r="K389" s="7" t="s">
        <v>2173</v>
      </c>
      <c r="L389" s="8" t="s">
        <v>108</v>
      </c>
      <c r="M389" s="11" t="s">
        <v>84</v>
      </c>
      <c r="N389" s="11">
        <v>0.375</v>
      </c>
      <c r="O389" s="11">
        <v>0.5</v>
      </c>
      <c r="P389" s="204" t="s">
        <v>943</v>
      </c>
      <c r="Q389" s="8">
        <v>2021</v>
      </c>
      <c r="R389" s="3"/>
      <c r="S389" s="3" t="str">
        <f>TEXT(Tabla2[[#This Row],[FECHA]],"MMMM")</f>
        <v>enero</v>
      </c>
      <c r="T389" s="3" t="e">
        <f>VLOOKUP(Tabla2[[#This Row],[FOLIO]],Noshow11[[FOLIO]:[STATUS]],5,0)</f>
        <v>#N/A</v>
      </c>
      <c r="U389" s="2"/>
      <c r="V389" s="27"/>
      <c r="W389" s="27"/>
      <c r="X389" s="27"/>
      <c r="Y389" s="28"/>
      <c r="Z389" s="27"/>
      <c r="AA389" s="14">
        <f>Tabla2[[#This Row],[FECHA]]-Tabla2[[#This Row],[FECHA AGENDO CITA]]</f>
        <v>44943</v>
      </c>
    </row>
    <row r="390" spans="1:27" s="15" customFormat="1" ht="30.6" hidden="1" customHeight="1">
      <c r="A390" s="6">
        <v>44943</v>
      </c>
      <c r="B390" s="9">
        <v>0.375</v>
      </c>
      <c r="C390" s="9"/>
      <c r="D390" s="41">
        <v>3260</v>
      </c>
      <c r="E390" s="8">
        <v>110957</v>
      </c>
      <c r="F390" s="8" t="s">
        <v>100</v>
      </c>
      <c r="G390" s="98" t="s">
        <v>1150</v>
      </c>
      <c r="H390" s="45" t="s">
        <v>5</v>
      </c>
      <c r="I390" s="8" t="s">
        <v>2174</v>
      </c>
      <c r="J390" s="7" t="s">
        <v>2175</v>
      </c>
      <c r="K390" s="7" t="s">
        <v>2176</v>
      </c>
      <c r="L390" s="8" t="s">
        <v>152</v>
      </c>
      <c r="M390" s="11" t="s">
        <v>84</v>
      </c>
      <c r="N390" s="11">
        <v>0.40625</v>
      </c>
      <c r="O390" s="11">
        <v>0.5</v>
      </c>
      <c r="P390" s="204" t="s">
        <v>2061</v>
      </c>
      <c r="Q390" s="8">
        <v>2020</v>
      </c>
      <c r="R390" s="3"/>
      <c r="S390" s="3" t="str">
        <f>TEXT(Tabla2[[#This Row],[FECHA]],"MMMM")</f>
        <v>enero</v>
      </c>
      <c r="T390" s="3" t="e">
        <f>VLOOKUP(Tabla2[[#This Row],[FOLIO]],Noshow11[[FOLIO]:[STATUS]],5,0)</f>
        <v>#N/A</v>
      </c>
      <c r="U390" s="2"/>
      <c r="V390" s="27"/>
      <c r="W390" s="27"/>
      <c r="X390" s="27"/>
      <c r="Y390" s="28"/>
      <c r="Z390" s="27"/>
      <c r="AA390" s="14">
        <f>Tabla2[[#This Row],[FECHA]]-Tabla2[[#This Row],[FECHA AGENDO CITA]]</f>
        <v>44943</v>
      </c>
    </row>
    <row r="391" spans="1:27" s="15" customFormat="1" ht="30.6" hidden="1" customHeight="1">
      <c r="A391" s="6">
        <v>44943</v>
      </c>
      <c r="B391" s="9">
        <v>0.375</v>
      </c>
      <c r="C391" s="9"/>
      <c r="D391" s="41">
        <v>3260</v>
      </c>
      <c r="E391" s="8">
        <v>111001</v>
      </c>
      <c r="F391" s="8" t="s">
        <v>100</v>
      </c>
      <c r="G391" s="97" t="s">
        <v>1150</v>
      </c>
      <c r="H391" s="46"/>
      <c r="I391" s="8" t="s">
        <v>2177</v>
      </c>
      <c r="J391" s="7" t="s">
        <v>2178</v>
      </c>
      <c r="K391" s="7" t="s">
        <v>2179</v>
      </c>
      <c r="L391" s="8" t="s">
        <v>108</v>
      </c>
      <c r="M391" s="11" t="s">
        <v>98</v>
      </c>
      <c r="N391" s="11">
        <v>0.4236111111111111</v>
      </c>
      <c r="O391" s="11">
        <v>0.58333333333333337</v>
      </c>
      <c r="P391" s="204" t="s">
        <v>925</v>
      </c>
      <c r="Q391" s="8">
        <v>2021</v>
      </c>
      <c r="R391" s="3"/>
      <c r="S391" s="3" t="str">
        <f>TEXT(Tabla2[[#This Row],[FECHA]],"MMMM")</f>
        <v>enero</v>
      </c>
      <c r="T391" s="3" t="e">
        <f>VLOOKUP(Tabla2[[#This Row],[FOLIO]],Noshow11[[FOLIO]:[STATUS]],5,0)</f>
        <v>#N/A</v>
      </c>
      <c r="U391" s="2"/>
      <c r="V391" s="27"/>
      <c r="W391" s="27"/>
      <c r="X391" s="27"/>
      <c r="Y391" s="28"/>
      <c r="Z391" s="27"/>
      <c r="AA391" s="14">
        <f>Tabla2[[#This Row],[FECHA]]-Tabla2[[#This Row],[FECHA AGENDO CITA]]</f>
        <v>44943</v>
      </c>
    </row>
    <row r="392" spans="1:27" s="15" customFormat="1" ht="30.6" hidden="1" customHeight="1">
      <c r="A392" s="6">
        <v>44943</v>
      </c>
      <c r="B392" s="9">
        <v>0.375</v>
      </c>
      <c r="C392" s="9"/>
      <c r="D392" s="41">
        <v>0</v>
      </c>
      <c r="E392" s="8" t="s">
        <v>2180</v>
      </c>
      <c r="F392" s="8" t="s">
        <v>1111</v>
      </c>
      <c r="G392" s="97" t="s">
        <v>2181</v>
      </c>
      <c r="H392" s="46"/>
      <c r="I392" s="8" t="s">
        <v>2182</v>
      </c>
      <c r="J392" s="7" t="s">
        <v>2183</v>
      </c>
      <c r="K392" s="7" t="s">
        <v>2184</v>
      </c>
      <c r="L392" s="8" t="s">
        <v>160</v>
      </c>
      <c r="M392" s="11" t="s">
        <v>93</v>
      </c>
      <c r="N392" s="11">
        <v>0.38541666666666669</v>
      </c>
      <c r="O392" s="11">
        <v>0.45833333333333331</v>
      </c>
      <c r="P392" s="204" t="s">
        <v>2185</v>
      </c>
      <c r="Q392" s="8">
        <v>2021</v>
      </c>
      <c r="R392" s="3"/>
      <c r="S392" s="3" t="str">
        <f>TEXT(Tabla2[[#This Row],[FECHA]],"MMMM")</f>
        <v>enero</v>
      </c>
      <c r="T392" s="3" t="e">
        <f>VLOOKUP(Tabla2[[#This Row],[FOLIO]],Noshow11[[FOLIO]:[STATUS]],5,0)</f>
        <v>#N/A</v>
      </c>
      <c r="U392" s="2"/>
      <c r="V392" s="27"/>
      <c r="W392" s="27"/>
      <c r="X392" s="27"/>
      <c r="Y392" s="28"/>
      <c r="Z392" s="27"/>
      <c r="AA392" s="14">
        <f>Tabla2[[#This Row],[FECHA]]-Tabla2[[#This Row],[FECHA AGENDO CITA]]</f>
        <v>44943</v>
      </c>
    </row>
    <row r="393" spans="1:27" s="15" customFormat="1" ht="30.6" hidden="1" customHeight="1">
      <c r="A393" s="6">
        <v>44943</v>
      </c>
      <c r="B393" s="9">
        <v>0.39583333333333331</v>
      </c>
      <c r="C393" s="9"/>
      <c r="D393" s="41">
        <v>1899</v>
      </c>
      <c r="E393" s="8">
        <v>111003</v>
      </c>
      <c r="F393" s="8" t="s">
        <v>944</v>
      </c>
      <c r="G393" s="98" t="s">
        <v>956</v>
      </c>
      <c r="H393" s="45" t="s">
        <v>5</v>
      </c>
      <c r="I393" s="8" t="s">
        <v>2186</v>
      </c>
      <c r="J393" s="7" t="s">
        <v>2187</v>
      </c>
      <c r="K393" s="7" t="s">
        <v>2188</v>
      </c>
      <c r="L393" s="8" t="s">
        <v>193</v>
      </c>
      <c r="M393" s="11" t="s">
        <v>93</v>
      </c>
      <c r="N393" s="11">
        <v>0.44444444444444442</v>
      </c>
      <c r="O393" s="11">
        <v>0.58333333333333337</v>
      </c>
      <c r="P393" s="204" t="s">
        <v>2061</v>
      </c>
      <c r="Q393" s="8">
        <v>2022</v>
      </c>
      <c r="R393" s="3"/>
      <c r="S393" s="3" t="str">
        <f>TEXT(Tabla2[[#This Row],[FECHA]],"MMMM")</f>
        <v>enero</v>
      </c>
      <c r="T393" s="3" t="e">
        <f>VLOOKUP(Tabla2[[#This Row],[FOLIO]],Noshow11[[FOLIO]:[STATUS]],5,0)</f>
        <v>#N/A</v>
      </c>
      <c r="U393" s="2"/>
      <c r="V393" s="27"/>
      <c r="W393" s="27"/>
      <c r="X393" s="27"/>
      <c r="Y393" s="28"/>
      <c r="Z393" s="27"/>
      <c r="AA393" s="14">
        <f>Tabla2[[#This Row],[FECHA]]-Tabla2[[#This Row],[FECHA AGENDO CITA]]</f>
        <v>44943</v>
      </c>
    </row>
    <row r="394" spans="1:27" s="15" customFormat="1" ht="30.6" hidden="1" customHeight="1">
      <c r="A394" s="6">
        <v>44943</v>
      </c>
      <c r="B394" s="9">
        <v>0.39583333333333331</v>
      </c>
      <c r="C394" s="9"/>
      <c r="D394" s="41">
        <v>1899</v>
      </c>
      <c r="E394" s="8">
        <v>111029</v>
      </c>
      <c r="F394" s="8" t="s">
        <v>100</v>
      </c>
      <c r="G394" s="97" t="s">
        <v>1015</v>
      </c>
      <c r="H394" s="46"/>
      <c r="I394" s="8" t="s">
        <v>2189</v>
      </c>
      <c r="J394" s="7" t="s">
        <v>2190</v>
      </c>
      <c r="K394" s="7" t="s">
        <v>2191</v>
      </c>
      <c r="L394" s="8" t="s">
        <v>83</v>
      </c>
      <c r="M394" s="11" t="s">
        <v>84</v>
      </c>
      <c r="N394" s="11">
        <v>0.40625</v>
      </c>
      <c r="O394" s="11">
        <v>0.5</v>
      </c>
      <c r="P394" s="204" t="s">
        <v>954</v>
      </c>
      <c r="Q394" s="8">
        <v>2021</v>
      </c>
      <c r="R394" s="3"/>
      <c r="S394" s="3" t="str">
        <f>TEXT(Tabla2[[#This Row],[FECHA]],"MMMM")</f>
        <v>enero</v>
      </c>
      <c r="T394" s="3" t="e">
        <f>VLOOKUP(Tabla2[[#This Row],[FOLIO]],Noshow11[[FOLIO]:[STATUS]],5,0)</f>
        <v>#N/A</v>
      </c>
      <c r="U394" s="2"/>
      <c r="V394" s="27"/>
      <c r="W394" s="27"/>
      <c r="X394" s="27"/>
      <c r="Y394" s="28"/>
      <c r="Z394" s="27"/>
      <c r="AA394" s="14">
        <f>Tabla2[[#This Row],[FECHA]]-Tabla2[[#This Row],[FECHA AGENDO CITA]]</f>
        <v>44943</v>
      </c>
    </row>
    <row r="395" spans="1:27" s="15" customFormat="1" ht="30.6" hidden="1" customHeight="1">
      <c r="A395" s="6">
        <v>44943</v>
      </c>
      <c r="B395" s="9">
        <v>0.39583333333333331</v>
      </c>
      <c r="C395" s="9"/>
      <c r="D395" s="41">
        <v>3260</v>
      </c>
      <c r="E395" s="8">
        <v>111051</v>
      </c>
      <c r="F395" s="8" t="s">
        <v>1111</v>
      </c>
      <c r="G395" s="97" t="s">
        <v>1150</v>
      </c>
      <c r="H395" s="46"/>
      <c r="I395" s="8" t="s">
        <v>2192</v>
      </c>
      <c r="J395" s="7" t="s">
        <v>2193</v>
      </c>
      <c r="K395" s="7" t="s">
        <v>2194</v>
      </c>
      <c r="L395" s="8" t="s">
        <v>230</v>
      </c>
      <c r="M395" s="11" t="s">
        <v>98</v>
      </c>
      <c r="N395" s="11">
        <v>0.4375</v>
      </c>
      <c r="O395" s="11">
        <v>0.58333333333333337</v>
      </c>
      <c r="P395" s="204" t="s">
        <v>954</v>
      </c>
      <c r="Q395" s="8">
        <v>2020</v>
      </c>
      <c r="R395" s="3"/>
      <c r="S395" s="3" t="str">
        <f>TEXT(Tabla2[[#This Row],[FECHA]],"MMMM")</f>
        <v>enero</v>
      </c>
      <c r="T395" s="3" t="e">
        <f>VLOOKUP(Tabla2[[#This Row],[FOLIO]],Noshow11[[FOLIO]:[STATUS]],5,0)</f>
        <v>#N/A</v>
      </c>
      <c r="U395" s="2"/>
      <c r="V395" s="27"/>
      <c r="W395" s="27"/>
      <c r="X395" s="27"/>
      <c r="Y395" s="28"/>
      <c r="Z395" s="27"/>
      <c r="AA395" s="14">
        <f>Tabla2[[#This Row],[FECHA]]-Tabla2[[#This Row],[FECHA AGENDO CITA]]</f>
        <v>44943</v>
      </c>
    </row>
    <row r="396" spans="1:27" s="15" customFormat="1" ht="30.6" hidden="1" customHeight="1">
      <c r="A396" s="6">
        <v>44943</v>
      </c>
      <c r="B396" s="9">
        <v>0.41666666666666669</v>
      </c>
      <c r="C396" s="9"/>
      <c r="D396" s="41">
        <v>1899</v>
      </c>
      <c r="E396" s="8">
        <v>111010</v>
      </c>
      <c r="F396" s="8" t="s">
        <v>944</v>
      </c>
      <c r="G396" s="98" t="s">
        <v>984</v>
      </c>
      <c r="H396" s="45" t="s">
        <v>5</v>
      </c>
      <c r="I396" s="8" t="s">
        <v>2195</v>
      </c>
      <c r="J396" s="7" t="s">
        <v>2196</v>
      </c>
      <c r="K396" s="7" t="s">
        <v>1537</v>
      </c>
      <c r="L396" s="8" t="s">
        <v>83</v>
      </c>
      <c r="M396" s="11" t="s">
        <v>84</v>
      </c>
      <c r="N396" s="11">
        <v>0.44791666666666669</v>
      </c>
      <c r="O396" s="11">
        <v>0.58333333333333337</v>
      </c>
      <c r="P396" s="204" t="s">
        <v>2061</v>
      </c>
      <c r="Q396" s="8">
        <v>2017</v>
      </c>
      <c r="R396" s="3"/>
      <c r="S396" s="3" t="str">
        <f>TEXT(Tabla2[[#This Row],[FECHA]],"MMMM")</f>
        <v>enero</v>
      </c>
      <c r="T396" s="3" t="e">
        <f>VLOOKUP(Tabla2[[#This Row],[FOLIO]],Noshow11[[FOLIO]:[STATUS]],5,0)</f>
        <v>#N/A</v>
      </c>
      <c r="U396" s="2" t="s">
        <v>28</v>
      </c>
      <c r="V396" s="27">
        <v>44943</v>
      </c>
      <c r="W396" s="27" t="s">
        <v>13</v>
      </c>
      <c r="X396" s="27" t="s">
        <v>9</v>
      </c>
      <c r="Y396" s="28" t="s">
        <v>2197</v>
      </c>
      <c r="Z396" s="27">
        <v>44938</v>
      </c>
      <c r="AA396" s="14">
        <f>Tabla2[[#This Row],[FECHA]]-Tabla2[[#This Row],[FECHA AGENDO CITA]]</f>
        <v>5</v>
      </c>
    </row>
    <row r="397" spans="1:27" s="15" customFormat="1" ht="30.6" hidden="1" customHeight="1">
      <c r="A397" s="6">
        <v>44943</v>
      </c>
      <c r="B397" s="9">
        <v>0.41666666666666669</v>
      </c>
      <c r="C397" s="9"/>
      <c r="D397" s="41">
        <v>1899</v>
      </c>
      <c r="E397" s="8">
        <v>111012</v>
      </c>
      <c r="F397" s="8" t="s">
        <v>100</v>
      </c>
      <c r="G397" s="97" t="s">
        <v>956</v>
      </c>
      <c r="H397" s="46"/>
      <c r="I397" s="8" t="s">
        <v>2198</v>
      </c>
      <c r="J397" s="7" t="s">
        <v>2199</v>
      </c>
      <c r="K397" s="7" t="s">
        <v>2200</v>
      </c>
      <c r="L397" s="8" t="s">
        <v>92</v>
      </c>
      <c r="M397" s="11" t="s">
        <v>98</v>
      </c>
      <c r="N397" s="11">
        <v>0.42708333333333331</v>
      </c>
      <c r="O397" s="11">
        <v>0.70833333333333337</v>
      </c>
      <c r="P397" s="204" t="s">
        <v>1366</v>
      </c>
      <c r="Q397" s="8">
        <v>2021</v>
      </c>
      <c r="R397" s="3"/>
      <c r="S397" s="3" t="str">
        <f>TEXT(Tabla2[[#This Row],[FECHA]],"MMMM")</f>
        <v>enero</v>
      </c>
      <c r="T397" s="3" t="e">
        <f>VLOOKUP(Tabla2[[#This Row],[FOLIO]],Noshow11[[FOLIO]:[STATUS]],5,0)</f>
        <v>#N/A</v>
      </c>
      <c r="U397" s="2"/>
      <c r="V397" s="27"/>
      <c r="W397" s="27"/>
      <c r="X397" s="27"/>
      <c r="Y397" s="28"/>
      <c r="Z397" s="27"/>
      <c r="AA397" s="14">
        <f>Tabla2[[#This Row],[FECHA]]-Tabla2[[#This Row],[FECHA AGENDO CITA]]</f>
        <v>44943</v>
      </c>
    </row>
    <row r="398" spans="1:27" s="15" customFormat="1" ht="30.6" hidden="1" customHeight="1">
      <c r="A398" s="6">
        <v>44943</v>
      </c>
      <c r="B398" s="9">
        <v>0.41666666666666669</v>
      </c>
      <c r="C398" s="9"/>
      <c r="D398" s="41">
        <v>2699</v>
      </c>
      <c r="E398" s="8">
        <v>111058</v>
      </c>
      <c r="F398" s="8" t="s">
        <v>944</v>
      </c>
      <c r="G398" s="97" t="s">
        <v>2201</v>
      </c>
      <c r="H398" s="46"/>
      <c r="I398" s="8" t="s">
        <v>2202</v>
      </c>
      <c r="J398" s="7" t="s">
        <v>2203</v>
      </c>
      <c r="K398" s="7" t="s">
        <v>2204</v>
      </c>
      <c r="L398" s="8" t="s">
        <v>357</v>
      </c>
      <c r="M398" s="11" t="s">
        <v>93</v>
      </c>
      <c r="N398" s="11">
        <v>0.5</v>
      </c>
      <c r="O398" s="11">
        <v>0.70833333333333337</v>
      </c>
      <c r="P398" s="204" t="s">
        <v>2205</v>
      </c>
      <c r="Q398" s="8">
        <v>2020</v>
      </c>
      <c r="R398" s="3"/>
      <c r="S398" s="3" t="str">
        <f>TEXT(Tabla2[[#This Row],[FECHA]],"MMMM")</f>
        <v>enero</v>
      </c>
      <c r="T398" s="3" t="e">
        <f>VLOOKUP(Tabla2[[#This Row],[FOLIO]],Noshow11[[FOLIO]:[STATUS]],5,0)</f>
        <v>#N/A</v>
      </c>
      <c r="U398" s="2"/>
      <c r="V398" s="27"/>
      <c r="W398" s="27"/>
      <c r="X398" s="27"/>
      <c r="Y398" s="28"/>
      <c r="Z398" s="27"/>
      <c r="AA398" s="14">
        <f>Tabla2[[#This Row],[FECHA]]-Tabla2[[#This Row],[FECHA AGENDO CITA]]</f>
        <v>44943</v>
      </c>
    </row>
    <row r="399" spans="1:27" s="15" customFormat="1" ht="39" hidden="1" customHeight="1">
      <c r="A399" s="6">
        <v>44943</v>
      </c>
      <c r="B399" s="9">
        <v>0.4375</v>
      </c>
      <c r="C399" s="9"/>
      <c r="D399" s="41">
        <v>754</v>
      </c>
      <c r="E399" s="8">
        <v>110830</v>
      </c>
      <c r="F399" s="8" t="s">
        <v>920</v>
      </c>
      <c r="G399" s="97" t="s">
        <v>2206</v>
      </c>
      <c r="H399" s="46"/>
      <c r="I399" s="8" t="s">
        <v>1525</v>
      </c>
      <c r="J399" s="7" t="s">
        <v>2207</v>
      </c>
      <c r="K399" s="7" t="s">
        <v>1526</v>
      </c>
      <c r="L399" s="8" t="s">
        <v>97</v>
      </c>
      <c r="M399" s="11" t="s">
        <v>84</v>
      </c>
      <c r="N399" s="11">
        <v>0.47916666666666669</v>
      </c>
      <c r="O399" s="11" t="s">
        <v>929</v>
      </c>
      <c r="P399" s="204" t="s">
        <v>975</v>
      </c>
      <c r="Q399" s="8">
        <v>2022</v>
      </c>
      <c r="R399" s="3"/>
      <c r="S399" s="3" t="str">
        <f>TEXT(Tabla2[[#This Row],[FECHA]],"MMMM")</f>
        <v>enero</v>
      </c>
      <c r="T399" s="3" t="e">
        <f>VLOOKUP(Tabla2[[#This Row],[FOLIO]],Noshow11[[FOLIO]:[STATUS]],5,0)</f>
        <v>#N/A</v>
      </c>
      <c r="U399" s="2"/>
      <c r="V399" s="27"/>
      <c r="W399" s="27"/>
      <c r="X399" s="27"/>
      <c r="Y399" s="28"/>
      <c r="Z399" s="27"/>
      <c r="AA399" s="14">
        <f>Tabla2[[#This Row],[FECHA]]-Tabla2[[#This Row],[FECHA AGENDO CITA]]</f>
        <v>44943</v>
      </c>
    </row>
    <row r="400" spans="1:27" s="15" customFormat="1" ht="30.6" hidden="1" customHeight="1">
      <c r="A400" s="6">
        <v>44943</v>
      </c>
      <c r="B400" s="9">
        <v>0.4375</v>
      </c>
      <c r="C400" s="9"/>
      <c r="D400" s="41">
        <v>2699</v>
      </c>
      <c r="E400" s="8">
        <v>110857</v>
      </c>
      <c r="F400" s="8" t="s">
        <v>944</v>
      </c>
      <c r="G400" s="97" t="s">
        <v>2208</v>
      </c>
      <c r="H400" s="46"/>
      <c r="I400" s="8" t="s">
        <v>2209</v>
      </c>
      <c r="J400" s="7" t="s">
        <v>2210</v>
      </c>
      <c r="K400" s="7" t="s">
        <v>2211</v>
      </c>
      <c r="L400" s="8" t="s">
        <v>145</v>
      </c>
      <c r="M400" s="11" t="s">
        <v>98</v>
      </c>
      <c r="N400" s="11">
        <v>0.45833333333333331</v>
      </c>
      <c r="O400" s="11">
        <v>0.625</v>
      </c>
      <c r="P400" s="204" t="s">
        <v>2205</v>
      </c>
      <c r="Q400" s="8">
        <v>2017</v>
      </c>
      <c r="R400" s="3"/>
      <c r="S400" s="3" t="str">
        <f>TEXT(Tabla2[[#This Row],[FECHA]],"MMMM")</f>
        <v>enero</v>
      </c>
      <c r="T400" s="3" t="e">
        <f>VLOOKUP(Tabla2[[#This Row],[FOLIO]],Noshow11[[FOLIO]:[STATUS]],5,0)</f>
        <v>#N/A</v>
      </c>
      <c r="U400" s="2"/>
      <c r="V400" s="27"/>
      <c r="W400" s="27"/>
      <c r="X400" s="27"/>
      <c r="Y400" s="28"/>
      <c r="Z400" s="27"/>
      <c r="AA400" s="14">
        <f>Tabla2[[#This Row],[FECHA]]-Tabla2[[#This Row],[FECHA AGENDO CITA]]</f>
        <v>44943</v>
      </c>
    </row>
    <row r="401" spans="1:27" s="15" customFormat="1" ht="30.6" hidden="1" customHeight="1">
      <c r="A401" s="6">
        <v>44943</v>
      </c>
      <c r="B401" s="9">
        <v>0.4375</v>
      </c>
      <c r="C401" s="9"/>
      <c r="D401" s="41">
        <v>3260</v>
      </c>
      <c r="E401" s="8">
        <v>110930</v>
      </c>
      <c r="F401" s="8" t="s">
        <v>100</v>
      </c>
      <c r="G401" s="98" t="s">
        <v>1303</v>
      </c>
      <c r="H401" s="45" t="s">
        <v>5</v>
      </c>
      <c r="I401" s="8" t="s">
        <v>1767</v>
      </c>
      <c r="J401" s="7" t="s">
        <v>1768</v>
      </c>
      <c r="K401" s="7" t="s">
        <v>1769</v>
      </c>
      <c r="L401" s="8" t="s">
        <v>230</v>
      </c>
      <c r="M401" s="11" t="s">
        <v>93</v>
      </c>
      <c r="N401" s="11">
        <v>0.46875</v>
      </c>
      <c r="O401" s="11">
        <v>0.58333333333333337</v>
      </c>
      <c r="P401" s="204" t="s">
        <v>2061</v>
      </c>
      <c r="Q401" s="8">
        <v>2011</v>
      </c>
      <c r="R401" s="3"/>
      <c r="S401" s="3" t="str">
        <f>TEXT(Tabla2[[#This Row],[FECHA]],"MMMM")</f>
        <v>enero</v>
      </c>
      <c r="T401" s="3" t="e">
        <f>VLOOKUP(Tabla2[[#This Row],[FOLIO]],Noshow11[[FOLIO]:[STATUS]],5,0)</f>
        <v>#N/A</v>
      </c>
      <c r="U401" s="2"/>
      <c r="V401" s="27"/>
      <c r="W401" s="27"/>
      <c r="X401" s="27"/>
      <c r="Y401" s="28"/>
      <c r="Z401" s="27"/>
      <c r="AA401" s="14">
        <f>Tabla2[[#This Row],[FECHA]]-Tabla2[[#This Row],[FECHA AGENDO CITA]]</f>
        <v>44943</v>
      </c>
    </row>
    <row r="402" spans="1:27" s="15" customFormat="1" ht="30.6" hidden="1" customHeight="1">
      <c r="A402" s="6">
        <v>44943</v>
      </c>
      <c r="B402" s="9">
        <v>0.45833333333333331</v>
      </c>
      <c r="C402" s="9"/>
      <c r="D402" s="41">
        <v>754</v>
      </c>
      <c r="E402" s="8" t="s">
        <v>2212</v>
      </c>
      <c r="F402" s="8" t="s">
        <v>944</v>
      </c>
      <c r="G402" s="97" t="s">
        <v>2213</v>
      </c>
      <c r="H402" s="46"/>
      <c r="I402" s="8" t="s">
        <v>2214</v>
      </c>
      <c r="J402" s="7" t="s">
        <v>2215</v>
      </c>
      <c r="K402" s="7" t="s">
        <v>2216</v>
      </c>
      <c r="L402" s="8" t="s">
        <v>108</v>
      </c>
      <c r="M402" s="11" t="s">
        <v>84</v>
      </c>
      <c r="N402" s="11">
        <v>0.45833333333333331</v>
      </c>
      <c r="O402" s="11" t="s">
        <v>929</v>
      </c>
      <c r="P402" s="204" t="s">
        <v>1036</v>
      </c>
      <c r="Q402" s="8">
        <v>2021</v>
      </c>
      <c r="R402" s="3"/>
      <c r="S402" s="3" t="str">
        <f>TEXT(Tabla2[[#This Row],[FECHA]],"MMMM")</f>
        <v>enero</v>
      </c>
      <c r="T402" s="3" t="e">
        <f>VLOOKUP(Tabla2[[#This Row],[FOLIO]],Noshow11[[FOLIO]:[STATUS]],5,0)</f>
        <v>#N/A</v>
      </c>
      <c r="U402" s="2"/>
      <c r="V402" s="27"/>
      <c r="W402" s="27"/>
      <c r="X402" s="27"/>
      <c r="Y402" s="28"/>
      <c r="Z402" s="27"/>
      <c r="AA402" s="14">
        <f>Tabla2[[#This Row],[FECHA]]-Tabla2[[#This Row],[FECHA AGENDO CITA]]</f>
        <v>44943</v>
      </c>
    </row>
    <row r="403" spans="1:27" s="15" customFormat="1" ht="30.6" hidden="1" customHeight="1">
      <c r="A403" s="6">
        <v>44943</v>
      </c>
      <c r="B403" s="9">
        <v>0.45833333333333331</v>
      </c>
      <c r="C403" s="9"/>
      <c r="D403" s="41">
        <v>5330</v>
      </c>
      <c r="E403" s="8">
        <v>111043</v>
      </c>
      <c r="F403" s="8" t="s">
        <v>100</v>
      </c>
      <c r="G403" s="98" t="s">
        <v>1124</v>
      </c>
      <c r="H403" s="45" t="s">
        <v>5</v>
      </c>
      <c r="I403" s="8" t="s">
        <v>2217</v>
      </c>
      <c r="J403" s="7" t="s">
        <v>2218</v>
      </c>
      <c r="K403" s="7" t="s">
        <v>2219</v>
      </c>
      <c r="L403" s="8" t="s">
        <v>237</v>
      </c>
      <c r="M403" s="11" t="s">
        <v>93</v>
      </c>
      <c r="N403" s="11">
        <v>0.47916666666666669</v>
      </c>
      <c r="O403" s="11">
        <v>0.58333333333333337</v>
      </c>
      <c r="P403" s="204" t="s">
        <v>2061</v>
      </c>
      <c r="Q403" s="8">
        <v>2012</v>
      </c>
      <c r="R403" s="3"/>
      <c r="S403" s="3" t="str">
        <f>TEXT(Tabla2[[#This Row],[FECHA]],"MMMM")</f>
        <v>enero</v>
      </c>
      <c r="T403" s="3" t="e">
        <f>VLOOKUP(Tabla2[[#This Row],[FOLIO]],Noshow11[[FOLIO]:[STATUS]],5,0)</f>
        <v>#N/A</v>
      </c>
      <c r="U403" s="2"/>
      <c r="V403" s="27"/>
      <c r="W403" s="27"/>
      <c r="X403" s="27"/>
      <c r="Y403" s="28"/>
      <c r="Z403" s="27"/>
      <c r="AA403" s="14">
        <f>Tabla2[[#This Row],[FECHA]]-Tabla2[[#This Row],[FECHA AGENDO CITA]]</f>
        <v>44943</v>
      </c>
    </row>
    <row r="404" spans="1:27" s="15" customFormat="1" ht="30.6" hidden="1" customHeight="1">
      <c r="A404" s="6">
        <v>44943</v>
      </c>
      <c r="B404" s="9">
        <v>0.45833333333333331</v>
      </c>
      <c r="C404" s="9"/>
      <c r="D404" s="41">
        <v>3260</v>
      </c>
      <c r="E404" s="8">
        <v>111065</v>
      </c>
      <c r="F404" s="8" t="s">
        <v>100</v>
      </c>
      <c r="G404" s="97" t="s">
        <v>1150</v>
      </c>
      <c r="H404" s="46"/>
      <c r="I404" s="8" t="s">
        <v>2220</v>
      </c>
      <c r="J404" s="7" t="s">
        <v>2221</v>
      </c>
      <c r="K404" s="7" t="s">
        <v>2222</v>
      </c>
      <c r="L404" s="8" t="s">
        <v>108</v>
      </c>
      <c r="M404" s="11" t="s">
        <v>98</v>
      </c>
      <c r="N404" s="11">
        <v>0.52083333333333337</v>
      </c>
      <c r="O404" s="11">
        <v>0.70833333333333337</v>
      </c>
      <c r="P404" s="204" t="s">
        <v>943</v>
      </c>
      <c r="Q404" s="8">
        <v>2022</v>
      </c>
      <c r="R404" s="3"/>
      <c r="S404" s="3" t="str">
        <f>TEXT(Tabla2[[#This Row],[FECHA]],"MMMM")</f>
        <v>enero</v>
      </c>
      <c r="T404" s="3" t="e">
        <f>VLOOKUP(Tabla2[[#This Row],[FOLIO]],Noshow11[[FOLIO]:[STATUS]],5,0)</f>
        <v>#N/A</v>
      </c>
      <c r="U404" s="2"/>
      <c r="V404" s="27"/>
      <c r="W404" s="27"/>
      <c r="X404" s="27"/>
      <c r="Y404" s="28"/>
      <c r="Z404" s="27"/>
      <c r="AA404" s="14">
        <f>Tabla2[[#This Row],[FECHA]]-Tabla2[[#This Row],[FECHA AGENDO CITA]]</f>
        <v>44943</v>
      </c>
    </row>
    <row r="405" spans="1:27" s="15" customFormat="1" ht="30.6" hidden="1" customHeight="1">
      <c r="A405" s="6">
        <v>44943</v>
      </c>
      <c r="B405" s="9">
        <v>0.47916666666666669</v>
      </c>
      <c r="C405" s="9"/>
      <c r="D405" s="41">
        <v>3986</v>
      </c>
      <c r="E405" s="8">
        <v>111063</v>
      </c>
      <c r="F405" s="8" t="s">
        <v>920</v>
      </c>
      <c r="G405" s="97" t="s">
        <v>2223</v>
      </c>
      <c r="H405" s="46"/>
      <c r="I405" s="8" t="s">
        <v>2224</v>
      </c>
      <c r="J405" s="7" t="s">
        <v>2225</v>
      </c>
      <c r="K405" s="7" t="s">
        <v>2226</v>
      </c>
      <c r="L405" s="8" t="s">
        <v>193</v>
      </c>
      <c r="M405" s="11" t="s">
        <v>98</v>
      </c>
      <c r="N405" s="11">
        <v>0.5</v>
      </c>
      <c r="O405" s="11">
        <v>0.66666666666666663</v>
      </c>
      <c r="P405" s="204" t="s">
        <v>954</v>
      </c>
      <c r="Q405" s="8">
        <v>2019</v>
      </c>
      <c r="R405" s="3"/>
      <c r="S405" s="3" t="str">
        <f>TEXT(Tabla2[[#This Row],[FECHA]],"MMMM")</f>
        <v>enero</v>
      </c>
      <c r="T405" s="3" t="e">
        <f>VLOOKUP(Tabla2[[#This Row],[FOLIO]],Noshow11[[FOLIO]:[STATUS]],5,0)</f>
        <v>#N/A</v>
      </c>
      <c r="U405" s="2"/>
      <c r="V405" s="27"/>
      <c r="W405" s="27"/>
      <c r="X405" s="27"/>
      <c r="Y405" s="28"/>
      <c r="Z405" s="27"/>
      <c r="AA405" s="14">
        <f>Tabla2[[#This Row],[FECHA]]-Tabla2[[#This Row],[FECHA AGENDO CITA]]</f>
        <v>44943</v>
      </c>
    </row>
    <row r="406" spans="1:27" s="15" customFormat="1" ht="30.6" hidden="1" customHeight="1">
      <c r="A406" s="6">
        <v>44943</v>
      </c>
      <c r="B406" s="9">
        <v>0.47916666666666669</v>
      </c>
      <c r="C406" s="9"/>
      <c r="D406" s="41">
        <v>3260</v>
      </c>
      <c r="E406" s="8">
        <v>111066</v>
      </c>
      <c r="F406" s="8" t="s">
        <v>944</v>
      </c>
      <c r="G406" s="98" t="s">
        <v>1161</v>
      </c>
      <c r="H406" s="45" t="s">
        <v>5</v>
      </c>
      <c r="I406" s="8" t="s">
        <v>2227</v>
      </c>
      <c r="J406" s="7" t="s">
        <v>2228</v>
      </c>
      <c r="K406" s="7" t="s">
        <v>2229</v>
      </c>
      <c r="L406" s="8" t="s">
        <v>193</v>
      </c>
      <c r="M406" s="11" t="s">
        <v>93</v>
      </c>
      <c r="N406" s="11">
        <v>0.51041666666666663</v>
      </c>
      <c r="O406" s="11">
        <v>0.66666666666666663</v>
      </c>
      <c r="P406" s="204" t="s">
        <v>2061</v>
      </c>
      <c r="Q406" s="8">
        <v>2021</v>
      </c>
      <c r="R406" s="3"/>
      <c r="S406" s="3" t="str">
        <f>TEXT(Tabla2[[#This Row],[FECHA]],"MMMM")</f>
        <v>enero</v>
      </c>
      <c r="T406" s="3" t="e">
        <f>VLOOKUP(Tabla2[[#This Row],[FOLIO]],Noshow11[[FOLIO]:[STATUS]],5,0)</f>
        <v>#N/A</v>
      </c>
      <c r="U406" s="2"/>
      <c r="V406" s="27"/>
      <c r="W406" s="27"/>
      <c r="X406" s="27"/>
      <c r="Y406" s="28"/>
      <c r="Z406" s="27"/>
      <c r="AA406" s="14">
        <f>Tabla2[[#This Row],[FECHA]]-Tabla2[[#This Row],[FECHA AGENDO CITA]]</f>
        <v>44943</v>
      </c>
    </row>
    <row r="407" spans="1:27" s="15" customFormat="1" ht="30.6" hidden="1" customHeight="1">
      <c r="A407" s="6">
        <v>44943</v>
      </c>
      <c r="B407" s="9">
        <v>0.47916666666666669</v>
      </c>
      <c r="C407" s="9"/>
      <c r="D407" s="41">
        <v>6599</v>
      </c>
      <c r="E407" s="8">
        <v>111069</v>
      </c>
      <c r="F407" s="8" t="s">
        <v>920</v>
      </c>
      <c r="G407" s="97" t="s">
        <v>989</v>
      </c>
      <c r="H407" s="46"/>
      <c r="I407" s="8" t="s">
        <v>1946</v>
      </c>
      <c r="J407" s="7" t="s">
        <v>1947</v>
      </c>
      <c r="K407" s="7" t="s">
        <v>1948</v>
      </c>
      <c r="L407" s="8" t="s">
        <v>92</v>
      </c>
      <c r="M407" s="11" t="s">
        <v>84</v>
      </c>
      <c r="N407" s="11">
        <v>0.53125</v>
      </c>
      <c r="O407" s="11">
        <v>0.66666666666666663</v>
      </c>
      <c r="P407" s="204" t="s">
        <v>925</v>
      </c>
      <c r="Q407" s="8">
        <v>2020</v>
      </c>
      <c r="R407" s="3"/>
      <c r="S407" s="3" t="str">
        <f>TEXT(Tabla2[[#This Row],[FECHA]],"MMMM")</f>
        <v>enero</v>
      </c>
      <c r="T407" s="3" t="e">
        <f>VLOOKUP(Tabla2[[#This Row],[FOLIO]],Noshow11[[FOLIO]:[STATUS]],5,0)</f>
        <v>#N/A</v>
      </c>
      <c r="U407" s="2"/>
      <c r="V407" s="27"/>
      <c r="W407" s="27"/>
      <c r="X407" s="27"/>
      <c r="Y407" s="28"/>
      <c r="Z407" s="27"/>
      <c r="AA407" s="14">
        <f>Tabla2[[#This Row],[FECHA]]-Tabla2[[#This Row],[FECHA AGENDO CITA]]</f>
        <v>44943</v>
      </c>
    </row>
    <row r="408" spans="1:27" s="15" customFormat="1" ht="30.6" hidden="1" customHeight="1">
      <c r="A408" s="6">
        <v>44943</v>
      </c>
      <c r="B408" s="9">
        <v>0.5</v>
      </c>
      <c r="C408" s="9"/>
      <c r="D408" s="41">
        <v>5330</v>
      </c>
      <c r="E408" s="8">
        <v>110896</v>
      </c>
      <c r="F408" s="8" t="s">
        <v>920</v>
      </c>
      <c r="G408" s="98" t="s">
        <v>1124</v>
      </c>
      <c r="H408" s="45" t="s">
        <v>5</v>
      </c>
      <c r="I408" s="8" t="s">
        <v>1745</v>
      </c>
      <c r="J408" s="7" t="s">
        <v>1746</v>
      </c>
      <c r="K408" s="7" t="s">
        <v>1637</v>
      </c>
      <c r="L408" s="8" t="s">
        <v>145</v>
      </c>
      <c r="M408" s="11" t="s">
        <v>93</v>
      </c>
      <c r="N408" s="11">
        <v>0.55208333333333337</v>
      </c>
      <c r="O408" s="11">
        <v>0.66666666666666663</v>
      </c>
      <c r="P408" s="204" t="s">
        <v>2061</v>
      </c>
      <c r="Q408" s="8">
        <v>2016</v>
      </c>
      <c r="R408" s="3"/>
      <c r="S408" s="3" t="str">
        <f>TEXT(Tabla2[[#This Row],[FECHA]],"MMMM")</f>
        <v>enero</v>
      </c>
      <c r="T408" s="3" t="e">
        <f>VLOOKUP(Tabla2[[#This Row],[FOLIO]],Noshow11[[FOLIO]:[STATUS]],5,0)</f>
        <v>#N/A</v>
      </c>
      <c r="U408" s="2" t="s">
        <v>34</v>
      </c>
      <c r="V408" s="27">
        <v>44958</v>
      </c>
      <c r="W408" s="27" t="s">
        <v>13</v>
      </c>
      <c r="X408" s="27" t="s">
        <v>9</v>
      </c>
      <c r="Y408" s="28" t="s">
        <v>2230</v>
      </c>
      <c r="Z408" s="27">
        <v>44930</v>
      </c>
      <c r="AA408" s="14">
        <f>Tabla2[[#This Row],[FECHA]]-Tabla2[[#This Row],[FECHA AGENDO CITA]]</f>
        <v>13</v>
      </c>
    </row>
    <row r="409" spans="1:27" s="15" customFormat="1" ht="30.6" hidden="1" customHeight="1">
      <c r="A409" s="6">
        <v>44943</v>
      </c>
      <c r="B409" s="9">
        <v>0.5</v>
      </c>
      <c r="C409" s="9"/>
      <c r="D409" s="41">
        <v>0</v>
      </c>
      <c r="E409" s="8">
        <v>111022</v>
      </c>
      <c r="F409" s="8" t="s">
        <v>1111</v>
      </c>
      <c r="G409" s="97" t="s">
        <v>2231</v>
      </c>
      <c r="H409" s="46"/>
      <c r="I409" s="8" t="s">
        <v>2232</v>
      </c>
      <c r="J409" s="7" t="s">
        <v>2233</v>
      </c>
      <c r="K409" s="7" t="s">
        <v>2234</v>
      </c>
      <c r="L409" s="8" t="s">
        <v>289</v>
      </c>
      <c r="M409" s="11" t="s">
        <v>84</v>
      </c>
      <c r="N409" s="11">
        <v>0.54166666666666663</v>
      </c>
      <c r="O409" s="11">
        <v>0.75</v>
      </c>
      <c r="P409" s="204" t="s">
        <v>1036</v>
      </c>
      <c r="Q409" s="8">
        <v>2014</v>
      </c>
      <c r="R409" s="3"/>
      <c r="S409" s="3" t="str">
        <f>TEXT(Tabla2[[#This Row],[FECHA]],"MMMM")</f>
        <v>enero</v>
      </c>
      <c r="T409" s="3" t="e">
        <f>VLOOKUP(Tabla2[[#This Row],[FOLIO]],Noshow11[[FOLIO]:[STATUS]],5,0)</f>
        <v>#N/A</v>
      </c>
      <c r="U409" s="2"/>
      <c r="V409" s="27"/>
      <c r="W409" s="27"/>
      <c r="X409" s="27"/>
      <c r="Y409" s="28"/>
      <c r="Z409" s="27"/>
      <c r="AA409" s="14">
        <f>Tabla2[[#This Row],[FECHA]]-Tabla2[[#This Row],[FECHA AGENDO CITA]]</f>
        <v>44943</v>
      </c>
    </row>
    <row r="410" spans="1:27" s="15" customFormat="1" ht="30.6" hidden="1" customHeight="1">
      <c r="A410" s="6">
        <v>44943</v>
      </c>
      <c r="B410" s="9">
        <v>0.54166666666666663</v>
      </c>
      <c r="C410" s="9"/>
      <c r="D410" s="41">
        <v>1899</v>
      </c>
      <c r="E410" s="8">
        <v>111074</v>
      </c>
      <c r="F410" s="8" t="s">
        <v>920</v>
      </c>
      <c r="G410" s="98" t="s">
        <v>2235</v>
      </c>
      <c r="H410" s="45" t="s">
        <v>5</v>
      </c>
      <c r="I410" s="8" t="s">
        <v>1240</v>
      </c>
      <c r="J410" s="7" t="s">
        <v>1241</v>
      </c>
      <c r="K410" s="7" t="s">
        <v>1242</v>
      </c>
      <c r="L410" s="8" t="s">
        <v>83</v>
      </c>
      <c r="M410" s="11" t="s">
        <v>98</v>
      </c>
      <c r="N410" s="11">
        <v>0.58333333333333337</v>
      </c>
      <c r="O410" s="11">
        <v>0.72916666666666663</v>
      </c>
      <c r="P410" s="204" t="s">
        <v>2061</v>
      </c>
      <c r="Q410" s="8">
        <v>2021</v>
      </c>
      <c r="R410" s="3"/>
      <c r="S410" s="3" t="str">
        <f>TEXT(Tabla2[[#This Row],[FECHA]],"MMMM")</f>
        <v>enero</v>
      </c>
      <c r="T410" s="3" t="e">
        <f>VLOOKUP(Tabla2[[#This Row],[FOLIO]],Noshow11[[FOLIO]:[STATUS]],5,0)</f>
        <v>#N/A</v>
      </c>
      <c r="U410" s="2"/>
      <c r="V410" s="27"/>
      <c r="W410" s="27"/>
      <c r="X410" s="27"/>
      <c r="Y410" s="28"/>
      <c r="Z410" s="27"/>
      <c r="AA410" s="14">
        <f>Tabla2[[#This Row],[FECHA]]-Tabla2[[#This Row],[FECHA AGENDO CITA]]</f>
        <v>44943</v>
      </c>
    </row>
    <row r="411" spans="1:27" s="15" customFormat="1" ht="26.45" hidden="1" customHeight="1">
      <c r="A411" s="6">
        <v>44944</v>
      </c>
      <c r="B411" s="9">
        <v>0.33333333333333331</v>
      </c>
      <c r="C411" s="9"/>
      <c r="D411" s="41">
        <v>5140</v>
      </c>
      <c r="E411" s="8">
        <v>110884</v>
      </c>
      <c r="F411" s="8" t="s">
        <v>1111</v>
      </c>
      <c r="G411" s="97" t="s">
        <v>1102</v>
      </c>
      <c r="H411" s="46"/>
      <c r="I411" s="8" t="s">
        <v>2236</v>
      </c>
      <c r="J411" s="7" t="s">
        <v>2237</v>
      </c>
      <c r="K411" s="7" t="s">
        <v>2238</v>
      </c>
      <c r="L411" s="8" t="s">
        <v>83</v>
      </c>
      <c r="M411" s="11" t="s">
        <v>98</v>
      </c>
      <c r="N411" s="11">
        <v>0.35416666666666669</v>
      </c>
      <c r="O411" s="11">
        <v>0.45833333333333331</v>
      </c>
      <c r="P411" s="204" t="s">
        <v>949</v>
      </c>
      <c r="Q411" s="8">
        <v>2017</v>
      </c>
      <c r="R411" s="3"/>
      <c r="S411" s="3" t="str">
        <f>TEXT(Tabla2[[#This Row],[FECHA]],"MMMM")</f>
        <v>enero</v>
      </c>
      <c r="T411" s="3" t="e">
        <f>VLOOKUP(Tabla2[[#This Row],[FOLIO]],Noshow11[[FOLIO]:[STATUS]],5,0)</f>
        <v>#N/A</v>
      </c>
      <c r="U411" s="2"/>
      <c r="V411" s="27"/>
      <c r="W411" s="27"/>
      <c r="X411" s="27"/>
      <c r="Y411" s="28"/>
      <c r="Z411" s="27"/>
      <c r="AA411" s="14">
        <f>Tabla2[[#This Row],[FECHA]]-Tabla2[[#This Row],[FECHA AGENDO CITA]]</f>
        <v>44944</v>
      </c>
    </row>
    <row r="412" spans="1:27" s="15" customFormat="1" ht="26.45" hidden="1" customHeight="1">
      <c r="A412" s="6">
        <v>44944</v>
      </c>
      <c r="B412" s="9">
        <v>0.33333333333333331</v>
      </c>
      <c r="C412" s="9"/>
      <c r="D412" s="41">
        <v>2699</v>
      </c>
      <c r="E412" s="8">
        <v>110917</v>
      </c>
      <c r="F412" s="8" t="s">
        <v>1111</v>
      </c>
      <c r="G412" s="97" t="s">
        <v>1880</v>
      </c>
      <c r="H412" s="46"/>
      <c r="I412" s="8" t="s">
        <v>2239</v>
      </c>
      <c r="J412" s="7" t="s">
        <v>2240</v>
      </c>
      <c r="K412" s="7" t="s">
        <v>2241</v>
      </c>
      <c r="L412" s="8" t="s">
        <v>237</v>
      </c>
      <c r="M412" s="11" t="s">
        <v>93</v>
      </c>
      <c r="N412" s="11">
        <v>0.34375</v>
      </c>
      <c r="O412" s="11">
        <v>0.45833333333333331</v>
      </c>
      <c r="P412" s="204" t="s">
        <v>2156</v>
      </c>
      <c r="Q412" s="8">
        <v>2017</v>
      </c>
      <c r="R412" s="3"/>
      <c r="S412" s="3" t="str">
        <f>TEXT(Tabla2[[#This Row],[FECHA]],"MMMM")</f>
        <v>enero</v>
      </c>
      <c r="T412" s="3" t="e">
        <f>VLOOKUP(Tabla2[[#This Row],[FOLIO]],Noshow11[[FOLIO]:[STATUS]],5,0)</f>
        <v>#N/A</v>
      </c>
      <c r="U412" s="2"/>
      <c r="V412" s="27"/>
      <c r="W412" s="27"/>
      <c r="X412" s="27"/>
      <c r="Y412" s="28"/>
      <c r="Z412" s="27"/>
      <c r="AA412" s="14">
        <f>Tabla2[[#This Row],[FECHA]]-Tabla2[[#This Row],[FECHA AGENDO CITA]]</f>
        <v>44944</v>
      </c>
    </row>
    <row r="413" spans="1:27" s="15" customFormat="1" ht="26.45" hidden="1" customHeight="1">
      <c r="A413" s="6">
        <v>44944</v>
      </c>
      <c r="B413" s="9">
        <v>0.33333333333333331</v>
      </c>
      <c r="C413" s="9"/>
      <c r="D413" s="41">
        <v>5273</v>
      </c>
      <c r="E413" s="8">
        <v>111071</v>
      </c>
      <c r="F413" s="8" t="s">
        <v>920</v>
      </c>
      <c r="G413" s="97" t="s">
        <v>2242</v>
      </c>
      <c r="H413" s="46"/>
      <c r="I413" s="8" t="s">
        <v>2243</v>
      </c>
      <c r="J413" s="7" t="s">
        <v>2244</v>
      </c>
      <c r="K413" s="7" t="s">
        <v>2245</v>
      </c>
      <c r="L413" s="8" t="s">
        <v>92</v>
      </c>
      <c r="M413" s="11" t="s">
        <v>84</v>
      </c>
      <c r="N413" s="11">
        <v>0.35416666666666669</v>
      </c>
      <c r="O413" s="11">
        <v>0.5</v>
      </c>
      <c r="P413" s="204" t="s">
        <v>975</v>
      </c>
      <c r="Q413" s="8">
        <v>2020</v>
      </c>
      <c r="R413" s="3"/>
      <c r="S413" s="3" t="str">
        <f>TEXT(Tabla2[[#This Row],[FECHA]],"MMMM")</f>
        <v>enero</v>
      </c>
      <c r="T413" s="3" t="e">
        <f>VLOOKUP(Tabla2[[#This Row],[FOLIO]],Noshow11[[FOLIO]:[STATUS]],5,0)</f>
        <v>#N/A</v>
      </c>
      <c r="U413" s="2"/>
      <c r="V413" s="27"/>
      <c r="W413" s="27"/>
      <c r="X413" s="27"/>
      <c r="Y413" s="28"/>
      <c r="Z413" s="27"/>
      <c r="AA413" s="14">
        <f>Tabla2[[#This Row],[FECHA]]-Tabla2[[#This Row],[FECHA AGENDO CITA]]</f>
        <v>44944</v>
      </c>
    </row>
    <row r="414" spans="1:27" s="15" customFormat="1" ht="26.45" hidden="1" customHeight="1">
      <c r="A414" s="6">
        <v>44944</v>
      </c>
      <c r="B414" s="9">
        <v>0.34375</v>
      </c>
      <c r="C414" s="9"/>
      <c r="D414" s="41">
        <v>6599</v>
      </c>
      <c r="E414" s="8">
        <v>109875</v>
      </c>
      <c r="F414" s="8" t="s">
        <v>920</v>
      </c>
      <c r="G414" s="98" t="s">
        <v>989</v>
      </c>
      <c r="H414" s="45" t="s">
        <v>5</v>
      </c>
      <c r="I414" s="8" t="s">
        <v>2246</v>
      </c>
      <c r="J414" s="7" t="s">
        <v>2247</v>
      </c>
      <c r="K414" s="7" t="s">
        <v>2248</v>
      </c>
      <c r="L414" s="8" t="s">
        <v>237</v>
      </c>
      <c r="M414" s="11" t="s">
        <v>93</v>
      </c>
      <c r="N414" s="11">
        <v>0.35416666666666669</v>
      </c>
      <c r="O414" s="11">
        <v>0.5</v>
      </c>
      <c r="P414" s="204" t="s">
        <v>2061</v>
      </c>
      <c r="Q414" s="8">
        <v>2019</v>
      </c>
      <c r="R414" s="3"/>
      <c r="S414" s="3" t="str">
        <f>TEXT(Tabla2[[#This Row],[FECHA]],"MMMM")</f>
        <v>enero</v>
      </c>
      <c r="T414" s="3" t="e">
        <f>VLOOKUP(Tabla2[[#This Row],[FOLIO]],Noshow11[[FOLIO]:[STATUS]],5,0)</f>
        <v>#N/A</v>
      </c>
      <c r="U414" s="2"/>
      <c r="V414" s="27"/>
      <c r="W414" s="27"/>
      <c r="X414" s="27"/>
      <c r="Y414" s="28"/>
      <c r="Z414" s="27"/>
      <c r="AA414" s="14">
        <f>Tabla2[[#This Row],[FECHA]]-Tabla2[[#This Row],[FECHA AGENDO CITA]]</f>
        <v>44944</v>
      </c>
    </row>
    <row r="415" spans="1:27" s="15" customFormat="1" ht="26.45" hidden="1" customHeight="1">
      <c r="A415" s="6">
        <v>44944</v>
      </c>
      <c r="B415" s="9">
        <v>0.34375</v>
      </c>
      <c r="C415" s="9"/>
      <c r="D415" s="41">
        <v>5330</v>
      </c>
      <c r="E415" s="8">
        <v>110935</v>
      </c>
      <c r="F415" s="8" t="s">
        <v>100</v>
      </c>
      <c r="G415" s="97" t="s">
        <v>1124</v>
      </c>
      <c r="H415" s="46"/>
      <c r="I415" s="8" t="s">
        <v>2249</v>
      </c>
      <c r="J415" s="7" t="s">
        <v>2250</v>
      </c>
      <c r="K415" s="7" t="s">
        <v>2251</v>
      </c>
      <c r="L415" s="8" t="s">
        <v>83</v>
      </c>
      <c r="M415" s="11" t="s">
        <v>84</v>
      </c>
      <c r="N415" s="11">
        <v>0.35416666666666669</v>
      </c>
      <c r="O415" s="11">
        <v>0.48958333333333331</v>
      </c>
      <c r="P415" s="204" t="s">
        <v>943</v>
      </c>
      <c r="Q415" s="8">
        <v>2016</v>
      </c>
      <c r="R415" s="3"/>
      <c r="S415" s="3" t="str">
        <f>TEXT(Tabla2[[#This Row],[FECHA]],"MMMM")</f>
        <v>enero</v>
      </c>
      <c r="T415" s="3" t="e">
        <f>VLOOKUP(Tabla2[[#This Row],[FOLIO]],Noshow11[[FOLIO]:[STATUS]],5,0)</f>
        <v>#N/A</v>
      </c>
      <c r="U415" s="2"/>
      <c r="V415" s="27"/>
      <c r="W415" s="27"/>
      <c r="X415" s="27"/>
      <c r="Y415" s="28"/>
      <c r="Z415" s="27"/>
      <c r="AA415" s="14">
        <f>Tabla2[[#This Row],[FECHA]]-Tabla2[[#This Row],[FECHA AGENDO CITA]]</f>
        <v>44944</v>
      </c>
    </row>
    <row r="416" spans="1:27" s="15" customFormat="1" ht="26.45" hidden="1" customHeight="1">
      <c r="A416" s="6">
        <v>44944</v>
      </c>
      <c r="B416" s="9">
        <v>0.34375</v>
      </c>
      <c r="C416" s="9"/>
      <c r="D416" s="41">
        <v>1899</v>
      </c>
      <c r="E416" s="8">
        <v>111000</v>
      </c>
      <c r="F416" s="8" t="s">
        <v>920</v>
      </c>
      <c r="G416" s="97" t="s">
        <v>939</v>
      </c>
      <c r="H416" s="46"/>
      <c r="I416" s="8" t="s">
        <v>2252</v>
      </c>
      <c r="J416" s="7" t="s">
        <v>2253</v>
      </c>
      <c r="K416" s="7" t="s">
        <v>2254</v>
      </c>
      <c r="L416" s="8" t="s">
        <v>482</v>
      </c>
      <c r="M416" s="11" t="s">
        <v>98</v>
      </c>
      <c r="N416" s="11">
        <v>0.35416666666666669</v>
      </c>
      <c r="O416" s="11">
        <v>0.45833333333333331</v>
      </c>
      <c r="P416" s="204" t="s">
        <v>954</v>
      </c>
      <c r="Q416" s="8">
        <v>2018</v>
      </c>
      <c r="R416" s="3"/>
      <c r="S416" s="3" t="str">
        <f>TEXT(Tabla2[[#This Row],[FECHA]],"MMMM")</f>
        <v>enero</v>
      </c>
      <c r="T416" s="3" t="e">
        <f>VLOOKUP(Tabla2[[#This Row],[FOLIO]],Noshow11[[FOLIO]:[STATUS]],5,0)</f>
        <v>#N/A</v>
      </c>
      <c r="U416" s="2"/>
      <c r="V416" s="27"/>
      <c r="W416" s="27"/>
      <c r="X416" s="27"/>
      <c r="Y416" s="28"/>
      <c r="Z416" s="27"/>
      <c r="AA416" s="14">
        <f>Tabla2[[#This Row],[FECHA]]-Tabla2[[#This Row],[FECHA AGENDO CITA]]</f>
        <v>44944</v>
      </c>
    </row>
    <row r="417" spans="1:27" s="15" customFormat="1" ht="26.45" hidden="1" customHeight="1">
      <c r="A417" s="6">
        <v>44944</v>
      </c>
      <c r="B417" s="9">
        <v>0.35416666666666669</v>
      </c>
      <c r="C417" s="9"/>
      <c r="D417" s="41">
        <v>2699</v>
      </c>
      <c r="E417" s="8">
        <v>111014</v>
      </c>
      <c r="F417" s="8" t="s">
        <v>944</v>
      </c>
      <c r="G417" s="98" t="s">
        <v>2255</v>
      </c>
      <c r="H417" s="45" t="s">
        <v>5</v>
      </c>
      <c r="I417" s="8" t="s">
        <v>2256</v>
      </c>
      <c r="J417" s="7" t="s">
        <v>2257</v>
      </c>
      <c r="K417" s="7" t="s">
        <v>2258</v>
      </c>
      <c r="L417" s="8" t="s">
        <v>250</v>
      </c>
      <c r="M417" s="11" t="s">
        <v>84</v>
      </c>
      <c r="N417" s="11">
        <v>0.39583333333333331</v>
      </c>
      <c r="O417" s="11">
        <v>0.45833333333333331</v>
      </c>
      <c r="P417" s="204" t="s">
        <v>2153</v>
      </c>
      <c r="Q417" s="8">
        <v>2018</v>
      </c>
      <c r="R417" s="3"/>
      <c r="S417" s="3" t="str">
        <f>TEXT(Tabla2[[#This Row],[FECHA]],"MMMM")</f>
        <v>enero</v>
      </c>
      <c r="T417" s="3" t="e">
        <f>VLOOKUP(Tabla2[[#This Row],[FOLIO]],Noshow11[[FOLIO]:[STATUS]],5,0)</f>
        <v>#N/A</v>
      </c>
      <c r="U417" s="2" t="s">
        <v>22</v>
      </c>
      <c r="V417" s="27">
        <v>44943</v>
      </c>
      <c r="W417" s="27" t="s">
        <v>13</v>
      </c>
      <c r="X417" s="27" t="s">
        <v>9</v>
      </c>
      <c r="Y417" s="28" t="s">
        <v>2259</v>
      </c>
      <c r="Z417" s="27">
        <v>44939</v>
      </c>
      <c r="AA417" s="14">
        <f>Tabla2[[#This Row],[FECHA]]-Tabla2[[#This Row],[FECHA AGENDO CITA]]</f>
        <v>5</v>
      </c>
    </row>
    <row r="418" spans="1:27" s="15" customFormat="1" ht="30.6" hidden="1" customHeight="1">
      <c r="A418" s="6">
        <v>44944</v>
      </c>
      <c r="B418" s="9">
        <v>0.35416666666666669</v>
      </c>
      <c r="C418" s="9"/>
      <c r="D418" s="41">
        <v>754</v>
      </c>
      <c r="E418" s="8">
        <v>111037</v>
      </c>
      <c r="F418" s="8" t="s">
        <v>1111</v>
      </c>
      <c r="G418" s="97" t="s">
        <v>2260</v>
      </c>
      <c r="H418" s="46"/>
      <c r="I418" s="8" t="s">
        <v>2261</v>
      </c>
      <c r="J418" s="7" t="s">
        <v>2262</v>
      </c>
      <c r="K418" s="7" t="s">
        <v>325</v>
      </c>
      <c r="L418" s="8" t="s">
        <v>188</v>
      </c>
      <c r="M418" s="11" t="s">
        <v>98</v>
      </c>
      <c r="N418" s="11">
        <v>0.375</v>
      </c>
      <c r="O418" s="11" t="s">
        <v>929</v>
      </c>
      <c r="P418" s="204" t="s">
        <v>2263</v>
      </c>
      <c r="Q418" s="8">
        <v>2019</v>
      </c>
      <c r="R418" s="3"/>
      <c r="S418" s="3" t="str">
        <f>TEXT(Tabla2[[#This Row],[FECHA]],"MMMM")</f>
        <v>enero</v>
      </c>
      <c r="T418" s="3" t="e">
        <f>VLOOKUP(Tabla2[[#This Row],[FOLIO]],Noshow11[[FOLIO]:[STATUS]],5,0)</f>
        <v>#N/A</v>
      </c>
      <c r="U418" s="2" t="s">
        <v>7</v>
      </c>
      <c r="V418" s="27">
        <v>44944</v>
      </c>
      <c r="W418" s="27" t="s">
        <v>18</v>
      </c>
      <c r="X418" s="27" t="s">
        <v>9</v>
      </c>
      <c r="Y418" s="28" t="s">
        <v>2264</v>
      </c>
      <c r="Z418" s="27">
        <v>44940</v>
      </c>
      <c r="AA418" s="14">
        <f>Tabla2[[#This Row],[FECHA]]-Tabla2[[#This Row],[FECHA AGENDO CITA]]</f>
        <v>4</v>
      </c>
    </row>
    <row r="419" spans="1:27" s="15" customFormat="1" ht="30.6" hidden="1" customHeight="1">
      <c r="A419" s="6">
        <v>44944</v>
      </c>
      <c r="B419" s="9">
        <v>0.35416666666666669</v>
      </c>
      <c r="C419" s="9"/>
      <c r="D419" s="41">
        <v>1899</v>
      </c>
      <c r="E419" s="8">
        <v>111047</v>
      </c>
      <c r="F419" s="8" t="s">
        <v>1111</v>
      </c>
      <c r="G419" s="97" t="s">
        <v>1015</v>
      </c>
      <c r="H419" s="46"/>
      <c r="I419" s="8" t="s">
        <v>2265</v>
      </c>
      <c r="J419" s="7" t="s">
        <v>2266</v>
      </c>
      <c r="K419" s="7" t="s">
        <v>2267</v>
      </c>
      <c r="L419" s="8" t="s">
        <v>92</v>
      </c>
      <c r="M419" s="11" t="s">
        <v>93</v>
      </c>
      <c r="N419" s="11">
        <v>0.41666666666666669</v>
      </c>
      <c r="O419" s="11">
        <v>0.54166666666666663</v>
      </c>
      <c r="P419" s="204" t="s">
        <v>943</v>
      </c>
      <c r="Q419" s="8">
        <v>2021</v>
      </c>
      <c r="R419" s="3"/>
      <c r="S419" s="3" t="str">
        <f>TEXT(Tabla2[[#This Row],[FECHA]],"MMMM")</f>
        <v>enero</v>
      </c>
      <c r="T419" s="3" t="e">
        <f>VLOOKUP(Tabla2[[#This Row],[FOLIO]],Noshow11[[FOLIO]:[STATUS]],5,0)</f>
        <v>#N/A</v>
      </c>
      <c r="U419" s="2"/>
      <c r="V419" s="27"/>
      <c r="W419" s="27"/>
      <c r="X419" s="27"/>
      <c r="Y419" s="28"/>
      <c r="Z419" s="27"/>
      <c r="AA419" s="14">
        <f>Tabla2[[#This Row],[FECHA]]-Tabla2[[#This Row],[FECHA AGENDO CITA]]</f>
        <v>44944</v>
      </c>
    </row>
    <row r="420" spans="1:27" s="15" customFormat="1" ht="30.6" hidden="1" customHeight="1">
      <c r="A420" s="6">
        <v>44944</v>
      </c>
      <c r="B420" s="9">
        <v>0.36458333333333331</v>
      </c>
      <c r="C420" s="9"/>
      <c r="D420" s="41">
        <v>3260</v>
      </c>
      <c r="E420" s="8">
        <v>111039</v>
      </c>
      <c r="F420" s="8" t="s">
        <v>920</v>
      </c>
      <c r="G420" s="97" t="s">
        <v>1070</v>
      </c>
      <c r="H420" s="46"/>
      <c r="I420" s="8" t="s">
        <v>2268</v>
      </c>
      <c r="J420" s="7" t="s">
        <v>2269</v>
      </c>
      <c r="K420" s="7" t="s">
        <v>2270</v>
      </c>
      <c r="L420" s="8" t="s">
        <v>108</v>
      </c>
      <c r="M420" s="11" t="s">
        <v>93</v>
      </c>
      <c r="N420" s="11">
        <v>0.38541666666666669</v>
      </c>
      <c r="O420" s="11">
        <v>0.5</v>
      </c>
      <c r="P420" s="204" t="s">
        <v>954</v>
      </c>
      <c r="Q420" s="8">
        <v>2022</v>
      </c>
      <c r="R420" s="3"/>
      <c r="S420" s="3" t="str">
        <f>TEXT(Tabla2[[#This Row],[FECHA]],"MMMM")</f>
        <v>enero</v>
      </c>
      <c r="T420" s="3" t="e">
        <f>VLOOKUP(Tabla2[[#This Row],[FOLIO]],Noshow11[[FOLIO]:[STATUS]],5,0)</f>
        <v>#N/A</v>
      </c>
      <c r="U420" s="2"/>
      <c r="V420" s="27"/>
      <c r="W420" s="27"/>
      <c r="X420" s="27"/>
      <c r="Y420" s="28"/>
      <c r="Z420" s="27"/>
      <c r="AA420" s="14">
        <f>Tabla2[[#This Row],[FECHA]]-Tabla2[[#This Row],[FECHA AGENDO CITA]]</f>
        <v>44944</v>
      </c>
    </row>
    <row r="421" spans="1:27" s="15" customFormat="1" ht="30.6" hidden="1" customHeight="1">
      <c r="A421" s="6">
        <v>44944</v>
      </c>
      <c r="B421" s="9">
        <v>0.36458333333333331</v>
      </c>
      <c r="C421" s="9"/>
      <c r="D421" s="41">
        <v>754</v>
      </c>
      <c r="E421" s="8">
        <v>111121</v>
      </c>
      <c r="F421" s="8" t="s">
        <v>100</v>
      </c>
      <c r="G421" s="97" t="s">
        <v>2271</v>
      </c>
      <c r="H421" s="46"/>
      <c r="I421" s="8" t="s">
        <v>2272</v>
      </c>
      <c r="J421" s="7" t="s">
        <v>2273</v>
      </c>
      <c r="K421" s="7" t="s">
        <v>461</v>
      </c>
      <c r="L421" s="8" t="s">
        <v>170</v>
      </c>
      <c r="M421" s="11" t="s">
        <v>84</v>
      </c>
      <c r="N421" s="11">
        <v>0.625</v>
      </c>
      <c r="O421" s="11" t="s">
        <v>929</v>
      </c>
      <c r="P421" s="204" t="s">
        <v>1036</v>
      </c>
      <c r="Q421" s="8">
        <v>2021</v>
      </c>
      <c r="R421" s="3"/>
      <c r="S421" s="3" t="str">
        <f>TEXT(Tabla2[[#This Row],[FECHA]],"MMMM")</f>
        <v>enero</v>
      </c>
      <c r="T421" s="3" t="e">
        <f>VLOOKUP(Tabla2[[#This Row],[FOLIO]],Noshow11[[FOLIO]:[STATUS]],5,0)</f>
        <v>#N/A</v>
      </c>
      <c r="U421" s="2"/>
      <c r="V421" s="27"/>
      <c r="W421" s="27"/>
      <c r="X421" s="27"/>
      <c r="Y421" s="28"/>
      <c r="Z421" s="27"/>
      <c r="AA421" s="14">
        <f>Tabla2[[#This Row],[FECHA]]-Tabla2[[#This Row],[FECHA AGENDO CITA]]</f>
        <v>44944</v>
      </c>
    </row>
    <row r="422" spans="1:27" s="15" customFormat="1" ht="27.6" hidden="1" customHeight="1">
      <c r="A422" s="6">
        <v>44944</v>
      </c>
      <c r="B422" s="9">
        <v>0.375</v>
      </c>
      <c r="C422" s="9"/>
      <c r="D422" s="41">
        <v>1899</v>
      </c>
      <c r="E422" s="8">
        <v>110925</v>
      </c>
      <c r="F422" s="8" t="s">
        <v>100</v>
      </c>
      <c r="G422" s="98" t="s">
        <v>1015</v>
      </c>
      <c r="H422" s="45" t="s">
        <v>5</v>
      </c>
      <c r="I422" s="8" t="s">
        <v>2274</v>
      </c>
      <c r="J422" s="7" t="s">
        <v>2275</v>
      </c>
      <c r="K422" s="7" t="s">
        <v>117</v>
      </c>
      <c r="L422" s="8" t="s">
        <v>482</v>
      </c>
      <c r="M422" s="11" t="s">
        <v>84</v>
      </c>
      <c r="N422" s="11">
        <v>0.40625</v>
      </c>
      <c r="O422" s="11">
        <v>0.48958333333333331</v>
      </c>
      <c r="P422" s="204" t="s">
        <v>2061</v>
      </c>
      <c r="Q422" s="8">
        <v>2021</v>
      </c>
      <c r="R422" s="3"/>
      <c r="S422" s="3" t="str">
        <f>TEXT(Tabla2[[#This Row],[FECHA]],"MMMM")</f>
        <v>enero</v>
      </c>
      <c r="T422" s="3" t="e">
        <f>VLOOKUP(Tabla2[[#This Row],[FOLIO]],Noshow11[[FOLIO]:[STATUS]],5,0)</f>
        <v>#N/A</v>
      </c>
      <c r="U422" s="2"/>
      <c r="V422" s="27"/>
      <c r="W422" s="27"/>
      <c r="X422" s="27"/>
      <c r="Y422" s="28"/>
      <c r="Z422" s="27"/>
      <c r="AA422" s="14">
        <f>Tabla2[[#This Row],[FECHA]]-Tabla2[[#This Row],[FECHA AGENDO CITA]]</f>
        <v>44944</v>
      </c>
    </row>
    <row r="423" spans="1:27" s="15" customFormat="1" ht="27.6" hidden="1" customHeight="1">
      <c r="A423" s="6">
        <v>44944</v>
      </c>
      <c r="B423" s="9">
        <v>0.375</v>
      </c>
      <c r="C423" s="9"/>
      <c r="D423" s="41">
        <v>3260</v>
      </c>
      <c r="E423" s="8">
        <v>111009</v>
      </c>
      <c r="F423" s="8" t="s">
        <v>1111</v>
      </c>
      <c r="G423" s="97" t="s">
        <v>1070</v>
      </c>
      <c r="H423" s="46"/>
      <c r="I423" s="8" t="s">
        <v>2276</v>
      </c>
      <c r="J423" s="7" t="s">
        <v>2277</v>
      </c>
      <c r="K423" s="7" t="s">
        <v>2278</v>
      </c>
      <c r="L423" s="8" t="s">
        <v>237</v>
      </c>
      <c r="M423" s="11" t="s">
        <v>98</v>
      </c>
      <c r="N423" s="11">
        <v>0.39583333333333331</v>
      </c>
      <c r="O423" s="11">
        <v>0.58333333333333337</v>
      </c>
      <c r="P423" s="204" t="s">
        <v>949</v>
      </c>
      <c r="Q423" s="8">
        <v>2020</v>
      </c>
      <c r="R423" s="3"/>
      <c r="S423" s="3" t="str">
        <f>TEXT(Tabla2[[#This Row],[FECHA]],"MMMM")</f>
        <v>enero</v>
      </c>
      <c r="T423" s="3" t="e">
        <f>VLOOKUP(Tabla2[[#This Row],[FOLIO]],Noshow11[[FOLIO]:[STATUS]],5,0)</f>
        <v>#N/A</v>
      </c>
      <c r="U423" s="2"/>
      <c r="V423" s="27"/>
      <c r="W423" s="27"/>
      <c r="X423" s="27"/>
      <c r="Y423" s="28"/>
      <c r="Z423" s="27"/>
      <c r="AA423" s="14">
        <f>Tabla2[[#This Row],[FECHA]]-Tabla2[[#This Row],[FECHA AGENDO CITA]]</f>
        <v>44944</v>
      </c>
    </row>
    <row r="424" spans="1:27" s="15" customFormat="1" ht="27.6" hidden="1" customHeight="1">
      <c r="A424" s="6">
        <v>44944</v>
      </c>
      <c r="B424" s="9">
        <v>0.39583333333333331</v>
      </c>
      <c r="C424" s="9"/>
      <c r="D424" s="41">
        <v>1899</v>
      </c>
      <c r="E424" s="8">
        <v>111067</v>
      </c>
      <c r="F424" s="8" t="s">
        <v>944</v>
      </c>
      <c r="G424" s="98" t="s">
        <v>984</v>
      </c>
      <c r="H424" s="45" t="s">
        <v>5</v>
      </c>
      <c r="I424" s="8" t="s">
        <v>2087</v>
      </c>
      <c r="J424" s="7" t="s">
        <v>2088</v>
      </c>
      <c r="K424" s="7" t="s">
        <v>1820</v>
      </c>
      <c r="L424" s="8" t="s">
        <v>97</v>
      </c>
      <c r="M424" s="11" t="s">
        <v>98</v>
      </c>
      <c r="N424" s="11">
        <v>0.4236111111111111</v>
      </c>
      <c r="O424" s="11">
        <v>0.58333333333333337</v>
      </c>
      <c r="P424" s="204" t="s">
        <v>954</v>
      </c>
      <c r="Q424" s="8">
        <v>2018</v>
      </c>
      <c r="R424" s="3"/>
      <c r="S424" s="3" t="str">
        <f>TEXT(Tabla2[[#This Row],[FECHA]],"MMMM")</f>
        <v>enero</v>
      </c>
      <c r="T424" s="3" t="e">
        <f>VLOOKUP(Tabla2[[#This Row],[FOLIO]],Noshow11[[FOLIO]:[STATUS]],5,0)</f>
        <v>#N/A</v>
      </c>
      <c r="U424" s="2" t="s">
        <v>12</v>
      </c>
      <c r="V424" s="27">
        <v>44937</v>
      </c>
      <c r="W424" s="27" t="s">
        <v>13</v>
      </c>
      <c r="X424" s="27" t="s">
        <v>9</v>
      </c>
      <c r="Y424" s="28" t="s">
        <v>2279</v>
      </c>
      <c r="Z424" s="27">
        <v>44938</v>
      </c>
      <c r="AA424" s="14">
        <f>Tabla2[[#This Row],[FECHA]]-Tabla2[[#This Row],[FECHA AGENDO CITA]]</f>
        <v>6</v>
      </c>
    </row>
    <row r="425" spans="1:27" s="15" customFormat="1" ht="12.95" hidden="1">
      <c r="A425" s="6">
        <v>44944</v>
      </c>
      <c r="B425" s="9">
        <v>0.39583333333333331</v>
      </c>
      <c r="C425" s="9"/>
      <c r="D425" s="41">
        <v>3260</v>
      </c>
      <c r="E425" s="8">
        <v>111076</v>
      </c>
      <c r="F425" s="8" t="s">
        <v>920</v>
      </c>
      <c r="G425" s="97" t="s">
        <v>1150</v>
      </c>
      <c r="H425" s="46"/>
      <c r="I425" s="8" t="s">
        <v>2280</v>
      </c>
      <c r="J425" s="7" t="s">
        <v>2281</v>
      </c>
      <c r="K425" s="7" t="s">
        <v>2282</v>
      </c>
      <c r="L425" s="8" t="s">
        <v>97</v>
      </c>
      <c r="M425" s="11" t="s">
        <v>84</v>
      </c>
      <c r="N425" s="11">
        <v>0.40625</v>
      </c>
      <c r="O425" s="11">
        <v>0.5</v>
      </c>
      <c r="P425" s="204" t="s">
        <v>954</v>
      </c>
      <c r="Q425" s="8">
        <v>2020</v>
      </c>
      <c r="R425" s="3"/>
      <c r="S425" s="3" t="str">
        <f>TEXT(Tabla2[[#This Row],[FECHA]],"MMMM")</f>
        <v>enero</v>
      </c>
      <c r="T425" s="3" t="e">
        <f>VLOOKUP(Tabla2[[#This Row],[FOLIO]],Noshow11[[FOLIO]:[STATUS]],5,0)</f>
        <v>#N/A</v>
      </c>
      <c r="U425" s="2"/>
      <c r="V425" s="27"/>
      <c r="W425" s="27"/>
      <c r="X425" s="27"/>
      <c r="Y425" s="28"/>
      <c r="Z425" s="27"/>
      <c r="AA425" s="14">
        <f>Tabla2[[#This Row],[FECHA]]-Tabla2[[#This Row],[FECHA AGENDO CITA]]</f>
        <v>44944</v>
      </c>
    </row>
    <row r="426" spans="1:27" s="15" customFormat="1" hidden="1">
      <c r="A426" s="6">
        <v>44944</v>
      </c>
      <c r="B426" s="9">
        <v>0.39583333333333331</v>
      </c>
      <c r="C426" s="9"/>
      <c r="D426" s="41">
        <v>1899</v>
      </c>
      <c r="E426" s="8">
        <v>111086</v>
      </c>
      <c r="F426" s="8" t="s">
        <v>920</v>
      </c>
      <c r="G426" s="97" t="s">
        <v>956</v>
      </c>
      <c r="H426" s="136" t="s">
        <v>42</v>
      </c>
      <c r="I426" s="8" t="s">
        <v>2283</v>
      </c>
      <c r="J426" s="7" t="s">
        <v>143</v>
      </c>
      <c r="K426" s="7" t="s">
        <v>2284</v>
      </c>
      <c r="L426" s="8" t="s">
        <v>1095</v>
      </c>
      <c r="M426" s="11" t="s">
        <v>2285</v>
      </c>
      <c r="N426" s="11" t="s">
        <v>1194</v>
      </c>
      <c r="O426" s="11" t="s">
        <v>1195</v>
      </c>
      <c r="P426" s="204" t="s">
        <v>925</v>
      </c>
      <c r="Q426" s="8">
        <v>2013</v>
      </c>
      <c r="R426" s="3"/>
      <c r="S426" s="3" t="str">
        <f>TEXT(Tabla2[[#This Row],[FECHA]],"MMMM")</f>
        <v>enero</v>
      </c>
      <c r="T426" s="3" t="e">
        <f>VLOOKUP(Tabla2[[#This Row],[FOLIO]],Noshow11[[FOLIO]:[STATUS]],5,0)</f>
        <v>#N/A</v>
      </c>
      <c r="U426" s="2"/>
      <c r="V426" s="27"/>
      <c r="W426" s="27"/>
      <c r="X426" s="27"/>
      <c r="Y426" s="28"/>
      <c r="Z426" s="27"/>
      <c r="AA426" s="14">
        <f>Tabla2[[#This Row],[FECHA]]-Tabla2[[#This Row],[FECHA AGENDO CITA]]</f>
        <v>44944</v>
      </c>
    </row>
    <row r="427" spans="1:27" s="15" customFormat="1" ht="26.1" hidden="1">
      <c r="A427" s="6">
        <v>44944</v>
      </c>
      <c r="B427" s="9">
        <v>0.41666666666666669</v>
      </c>
      <c r="C427" s="9"/>
      <c r="D427" s="41">
        <v>0</v>
      </c>
      <c r="E427" s="8">
        <v>110972</v>
      </c>
      <c r="F427" s="8" t="s">
        <v>100</v>
      </c>
      <c r="G427" s="97" t="s">
        <v>2286</v>
      </c>
      <c r="H427" s="46"/>
      <c r="I427" s="8" t="s">
        <v>1446</v>
      </c>
      <c r="J427" s="7" t="s">
        <v>1447</v>
      </c>
      <c r="K427" s="7" t="s">
        <v>1448</v>
      </c>
      <c r="L427" s="8" t="s">
        <v>97</v>
      </c>
      <c r="M427" s="11" t="s">
        <v>98</v>
      </c>
      <c r="N427" s="11">
        <v>0.4375</v>
      </c>
      <c r="O427" s="11">
        <v>0.58333333333333337</v>
      </c>
      <c r="P427" s="204" t="s">
        <v>975</v>
      </c>
      <c r="Q427" s="8">
        <v>2014</v>
      </c>
      <c r="R427" s="3"/>
      <c r="S427" s="3" t="str">
        <f>TEXT(Tabla2[[#This Row],[FECHA]],"MMMM")</f>
        <v>enero</v>
      </c>
      <c r="T427" s="3" t="e">
        <f>VLOOKUP(Tabla2[[#This Row],[FOLIO]],Noshow11[[FOLIO]:[STATUS]],5,0)</f>
        <v>#N/A</v>
      </c>
      <c r="U427" s="2" t="s">
        <v>32</v>
      </c>
      <c r="V427" s="27">
        <v>44944</v>
      </c>
      <c r="W427" s="27" t="s">
        <v>18</v>
      </c>
      <c r="X427" s="27" t="s">
        <v>9</v>
      </c>
      <c r="Y427" s="28" t="s">
        <v>2287</v>
      </c>
      <c r="Z427" s="27">
        <v>44938</v>
      </c>
      <c r="AA427" s="14">
        <f>Tabla2[[#This Row],[FECHA]]-Tabla2[[#This Row],[FECHA AGENDO CITA]]</f>
        <v>6</v>
      </c>
    </row>
    <row r="428" spans="1:27" s="15" customFormat="1" ht="26.1" hidden="1">
      <c r="A428" s="6">
        <v>44944</v>
      </c>
      <c r="B428" s="9">
        <v>0.41666666666666669</v>
      </c>
      <c r="C428" s="9"/>
      <c r="D428" s="41">
        <v>1899</v>
      </c>
      <c r="E428" s="8">
        <v>111068</v>
      </c>
      <c r="F428" s="8" t="s">
        <v>100</v>
      </c>
      <c r="G428" s="97" t="s">
        <v>2288</v>
      </c>
      <c r="H428" s="46"/>
      <c r="I428" s="8" t="s">
        <v>2289</v>
      </c>
      <c r="J428" s="7" t="s">
        <v>2290</v>
      </c>
      <c r="K428" s="7" t="s">
        <v>2291</v>
      </c>
      <c r="L428" s="8" t="s">
        <v>170</v>
      </c>
      <c r="M428" s="11" t="s">
        <v>84</v>
      </c>
      <c r="N428" s="11">
        <v>0.42708333333333331</v>
      </c>
      <c r="O428" s="11">
        <v>0.58333333333333337</v>
      </c>
      <c r="P428" s="204" t="s">
        <v>954</v>
      </c>
      <c r="Q428" s="8">
        <v>2022</v>
      </c>
      <c r="R428" s="3"/>
      <c r="S428" s="3" t="str">
        <f>TEXT(Tabla2[[#This Row],[FECHA]],"MMMM")</f>
        <v>enero</v>
      </c>
      <c r="T428" s="3" t="e">
        <f>VLOOKUP(Tabla2[[#This Row],[FOLIO]],Noshow11[[FOLIO]:[STATUS]],5,0)</f>
        <v>#N/A</v>
      </c>
      <c r="U428" s="2"/>
      <c r="V428" s="27"/>
      <c r="W428" s="27"/>
      <c r="X428" s="27"/>
      <c r="Y428" s="28"/>
      <c r="Z428" s="27"/>
      <c r="AA428" s="14">
        <f>Tabla2[[#This Row],[FECHA]]-Tabla2[[#This Row],[FECHA AGENDO CITA]]</f>
        <v>44944</v>
      </c>
    </row>
    <row r="429" spans="1:27" s="15" customFormat="1" ht="12.95" hidden="1">
      <c r="A429" s="6">
        <v>44944</v>
      </c>
      <c r="B429" s="9">
        <v>0.41666666666666669</v>
      </c>
      <c r="C429" s="9"/>
      <c r="D429" s="41">
        <v>1899</v>
      </c>
      <c r="E429" s="8">
        <v>111083</v>
      </c>
      <c r="F429" s="8" t="s">
        <v>100</v>
      </c>
      <c r="G429" s="98" t="s">
        <v>956</v>
      </c>
      <c r="H429" s="45" t="s">
        <v>5</v>
      </c>
      <c r="I429" s="8" t="s">
        <v>2292</v>
      </c>
      <c r="J429" s="7" t="s">
        <v>2293</v>
      </c>
      <c r="K429" s="7" t="s">
        <v>2294</v>
      </c>
      <c r="L429" s="8" t="s">
        <v>152</v>
      </c>
      <c r="M429" s="11" t="s">
        <v>93</v>
      </c>
      <c r="N429" s="11">
        <v>0.4375</v>
      </c>
      <c r="O429" s="11">
        <v>14</v>
      </c>
      <c r="P429" s="204" t="s">
        <v>2061</v>
      </c>
      <c r="Q429" s="8">
        <v>2021</v>
      </c>
      <c r="R429" s="3"/>
      <c r="S429" s="3" t="str">
        <f>TEXT(Tabla2[[#This Row],[FECHA]],"MMMM")</f>
        <v>enero</v>
      </c>
      <c r="T429" s="3" t="e">
        <f>VLOOKUP(Tabla2[[#This Row],[FOLIO]],Noshow11[[FOLIO]:[STATUS]],5,0)</f>
        <v>#N/A</v>
      </c>
      <c r="U429" s="2"/>
      <c r="V429" s="27"/>
      <c r="W429" s="27"/>
      <c r="X429" s="27"/>
      <c r="Y429" s="28"/>
      <c r="Z429" s="27"/>
      <c r="AA429" s="14">
        <f>Tabla2[[#This Row],[FECHA]]-Tabla2[[#This Row],[FECHA AGENDO CITA]]</f>
        <v>44944</v>
      </c>
    </row>
    <row r="430" spans="1:27" s="15" customFormat="1" hidden="1">
      <c r="A430" s="6">
        <v>44944</v>
      </c>
      <c r="B430" s="9">
        <v>0.42708333333333331</v>
      </c>
      <c r="C430" s="9"/>
      <c r="D430" s="41">
        <v>1899</v>
      </c>
      <c r="E430" s="8">
        <v>111093</v>
      </c>
      <c r="F430" s="8" t="s">
        <v>944</v>
      </c>
      <c r="G430" s="97" t="s">
        <v>2295</v>
      </c>
      <c r="H430" s="136" t="s">
        <v>42</v>
      </c>
      <c r="I430" s="8" t="s">
        <v>2296</v>
      </c>
      <c r="J430" s="7" t="s">
        <v>143</v>
      </c>
      <c r="K430" s="7" t="s">
        <v>2297</v>
      </c>
      <c r="L430" s="8" t="s">
        <v>193</v>
      </c>
      <c r="M430" s="11" t="s">
        <v>2285</v>
      </c>
      <c r="N430" s="11" t="s">
        <v>1194</v>
      </c>
      <c r="O430" s="11" t="s">
        <v>1195</v>
      </c>
      <c r="P430" s="204" t="s">
        <v>925</v>
      </c>
      <c r="Q430" s="8">
        <v>2022</v>
      </c>
      <c r="R430" s="3"/>
      <c r="S430" s="3" t="str">
        <f>TEXT(Tabla2[[#This Row],[FECHA]],"MMMM")</f>
        <v>enero</v>
      </c>
      <c r="T430" s="3" t="e">
        <f>VLOOKUP(Tabla2[[#This Row],[FOLIO]],Noshow11[[FOLIO]:[STATUS]],5,0)</f>
        <v>#N/A</v>
      </c>
      <c r="U430" s="2"/>
      <c r="V430" s="27"/>
      <c r="W430" s="27"/>
      <c r="X430" s="27"/>
      <c r="Y430" s="28"/>
      <c r="Z430" s="27"/>
      <c r="AA430" s="14">
        <f>Tabla2[[#This Row],[FECHA]]-Tabla2[[#This Row],[FECHA AGENDO CITA]]</f>
        <v>44944</v>
      </c>
    </row>
    <row r="431" spans="1:27" s="15" customFormat="1" ht="12.95" hidden="1">
      <c r="A431" s="6">
        <v>44944</v>
      </c>
      <c r="B431" s="9">
        <v>0.4375</v>
      </c>
      <c r="C431" s="9"/>
      <c r="D431" s="41">
        <v>2699</v>
      </c>
      <c r="E431" s="8">
        <v>110809</v>
      </c>
      <c r="F431" s="8" t="s">
        <v>944</v>
      </c>
      <c r="G431" s="97" t="s">
        <v>1880</v>
      </c>
      <c r="H431" s="46"/>
      <c r="I431" s="8" t="s">
        <v>2298</v>
      </c>
      <c r="J431" s="7" t="s">
        <v>2299</v>
      </c>
      <c r="K431" s="7" t="s">
        <v>540</v>
      </c>
      <c r="L431" s="8" t="s">
        <v>188</v>
      </c>
      <c r="M431" s="11" t="s">
        <v>84</v>
      </c>
      <c r="N431" s="11">
        <v>0.44791666666666669</v>
      </c>
      <c r="O431" s="11">
        <v>0.66666666666666663</v>
      </c>
      <c r="P431" s="204" t="s">
        <v>1729</v>
      </c>
      <c r="Q431" s="8">
        <v>2021</v>
      </c>
      <c r="R431" s="3"/>
      <c r="S431" s="3" t="str">
        <f>TEXT(Tabla2[[#This Row],[FECHA]],"MMMM")</f>
        <v>enero</v>
      </c>
      <c r="T431" s="3" t="e">
        <f>VLOOKUP(Tabla2[[#This Row],[FOLIO]],Noshow11[[FOLIO]:[STATUS]],5,0)</f>
        <v>#N/A</v>
      </c>
      <c r="U431" s="2"/>
      <c r="V431" s="27"/>
      <c r="W431" s="27"/>
      <c r="X431" s="27"/>
      <c r="Y431" s="28"/>
      <c r="Z431" s="27"/>
      <c r="AA431" s="14">
        <f>Tabla2[[#This Row],[FECHA]]-Tabla2[[#This Row],[FECHA AGENDO CITA]]</f>
        <v>44944</v>
      </c>
    </row>
    <row r="432" spans="1:27" s="15" customFormat="1" ht="12.95" hidden="1">
      <c r="A432" s="6">
        <v>44944</v>
      </c>
      <c r="B432" s="9">
        <v>0.4375</v>
      </c>
      <c r="C432" s="9"/>
      <c r="D432" s="41">
        <v>1899</v>
      </c>
      <c r="E432" s="8">
        <v>111087</v>
      </c>
      <c r="F432" s="8" t="s">
        <v>100</v>
      </c>
      <c r="G432" s="98" t="s">
        <v>984</v>
      </c>
      <c r="H432" s="45" t="s">
        <v>5</v>
      </c>
      <c r="I432" s="8" t="s">
        <v>2300</v>
      </c>
      <c r="J432" s="7" t="s">
        <v>2301</v>
      </c>
      <c r="K432" s="7" t="s">
        <v>2302</v>
      </c>
      <c r="L432" s="8" t="s">
        <v>145</v>
      </c>
      <c r="M432" s="11" t="s">
        <v>98</v>
      </c>
      <c r="N432" s="11">
        <v>0.45833333333333331</v>
      </c>
      <c r="O432" s="11">
        <v>0.58333333333333337</v>
      </c>
      <c r="P432" s="204" t="s">
        <v>2061</v>
      </c>
      <c r="Q432" s="8">
        <v>2015</v>
      </c>
      <c r="R432" s="3"/>
      <c r="S432" s="3" t="str">
        <f>TEXT(Tabla2[[#This Row],[FECHA]],"MMMM")</f>
        <v>enero</v>
      </c>
      <c r="T432" s="3" t="e">
        <f>VLOOKUP(Tabla2[[#This Row],[FOLIO]],Noshow11[[FOLIO]:[STATUS]],5,0)</f>
        <v>#N/A</v>
      </c>
      <c r="U432" s="2"/>
      <c r="V432" s="27"/>
      <c r="W432" s="27"/>
      <c r="X432" s="27"/>
      <c r="Y432" s="28"/>
      <c r="Z432" s="27"/>
      <c r="AA432" s="14">
        <f>Tabla2[[#This Row],[FECHA]]-Tabla2[[#This Row],[FECHA AGENDO CITA]]</f>
        <v>44944</v>
      </c>
    </row>
    <row r="433" spans="1:27" s="15" customFormat="1" hidden="1">
      <c r="A433" s="6">
        <v>44944</v>
      </c>
      <c r="B433" s="9">
        <v>0.44791666666666669</v>
      </c>
      <c r="C433" s="9"/>
      <c r="D433" s="41">
        <v>6599</v>
      </c>
      <c r="E433" s="8">
        <v>110891</v>
      </c>
      <c r="F433" s="8" t="s">
        <v>920</v>
      </c>
      <c r="G433" s="97" t="s">
        <v>2303</v>
      </c>
      <c r="H433" s="136" t="s">
        <v>42</v>
      </c>
      <c r="I433" s="8" t="s">
        <v>2304</v>
      </c>
      <c r="J433" s="7" t="s">
        <v>2305</v>
      </c>
      <c r="K433" s="7" t="s">
        <v>2306</v>
      </c>
      <c r="L433" s="8" t="s">
        <v>188</v>
      </c>
      <c r="M433" s="11" t="s">
        <v>2285</v>
      </c>
      <c r="N433" s="11" t="s">
        <v>1194</v>
      </c>
      <c r="O433" s="11" t="s">
        <v>1195</v>
      </c>
      <c r="P433" s="204" t="s">
        <v>925</v>
      </c>
      <c r="Q433" s="8">
        <v>2019</v>
      </c>
      <c r="R433" s="3"/>
      <c r="S433" s="3" t="str">
        <f>TEXT(Tabla2[[#This Row],[FECHA]],"MMMM")</f>
        <v>enero</v>
      </c>
      <c r="T433" s="3" t="e">
        <f>VLOOKUP(Tabla2[[#This Row],[FOLIO]],Noshow11[[FOLIO]:[STATUS]],5,0)</f>
        <v>#N/A</v>
      </c>
      <c r="U433" s="2"/>
      <c r="V433" s="27"/>
      <c r="W433" s="27"/>
      <c r="X433" s="27"/>
      <c r="Y433" s="28"/>
      <c r="Z433" s="27"/>
      <c r="AA433" s="14">
        <f>Tabla2[[#This Row],[FECHA]]-Tabla2[[#This Row],[FECHA AGENDO CITA]]</f>
        <v>44944</v>
      </c>
    </row>
    <row r="434" spans="1:27" s="15" customFormat="1" hidden="1">
      <c r="A434" s="6">
        <v>44944</v>
      </c>
      <c r="B434" s="9">
        <v>0.45833333333333331</v>
      </c>
      <c r="C434" s="9"/>
      <c r="D434" s="41">
        <v>3260</v>
      </c>
      <c r="E434" s="8">
        <v>110955</v>
      </c>
      <c r="F434" s="8" t="s">
        <v>944</v>
      </c>
      <c r="G434" s="97" t="s">
        <v>1150</v>
      </c>
      <c r="H434" s="136" t="s">
        <v>42</v>
      </c>
      <c r="I434" s="8" t="s">
        <v>2307</v>
      </c>
      <c r="J434" s="7" t="s">
        <v>2308</v>
      </c>
      <c r="K434" s="7" t="s">
        <v>2309</v>
      </c>
      <c r="L434" s="8" t="s">
        <v>92</v>
      </c>
      <c r="M434" s="11" t="s">
        <v>2285</v>
      </c>
      <c r="N434" s="11" t="s">
        <v>1194</v>
      </c>
      <c r="O434" s="11" t="s">
        <v>1195</v>
      </c>
      <c r="P434" s="204" t="s">
        <v>925</v>
      </c>
      <c r="Q434" s="8">
        <v>2018</v>
      </c>
      <c r="R434" s="3"/>
      <c r="S434" s="3" t="str">
        <f>TEXT(Tabla2[[#This Row],[FECHA]],"MMMM")</f>
        <v>enero</v>
      </c>
      <c r="T434" s="3" t="e">
        <f>VLOOKUP(Tabla2[[#This Row],[FOLIO]],Noshow11[[FOLIO]:[STATUS]],5,0)</f>
        <v>#N/A</v>
      </c>
      <c r="U434" s="2"/>
      <c r="V434" s="27"/>
      <c r="W434" s="27"/>
      <c r="X434" s="27"/>
      <c r="Y434" s="28"/>
      <c r="Z434" s="27"/>
      <c r="AA434" s="14">
        <f>Tabla2[[#This Row],[FECHA]]-Tabla2[[#This Row],[FECHA AGENDO CITA]]</f>
        <v>44944</v>
      </c>
    </row>
    <row r="435" spans="1:27" s="15" customFormat="1" ht="26.1" hidden="1">
      <c r="A435" s="6">
        <v>44944</v>
      </c>
      <c r="B435" s="9">
        <v>0.45833333333333331</v>
      </c>
      <c r="C435" s="9"/>
      <c r="D435" s="41">
        <v>754</v>
      </c>
      <c r="E435" s="8">
        <v>111053</v>
      </c>
      <c r="F435" s="8" t="s">
        <v>100</v>
      </c>
      <c r="G435" s="97" t="s">
        <v>2310</v>
      </c>
      <c r="H435" s="46"/>
      <c r="I435" s="8" t="s">
        <v>2311</v>
      </c>
      <c r="J435" s="7" t="s">
        <v>2312</v>
      </c>
      <c r="K435" s="7" t="s">
        <v>2313</v>
      </c>
      <c r="L435" s="8" t="s">
        <v>92</v>
      </c>
      <c r="M435" s="11" t="s">
        <v>93</v>
      </c>
      <c r="N435" s="11">
        <v>0.46875</v>
      </c>
      <c r="O435" s="11" t="s">
        <v>929</v>
      </c>
      <c r="P435" s="204" t="s">
        <v>1036</v>
      </c>
      <c r="Q435" s="8">
        <v>2015</v>
      </c>
      <c r="R435" s="3"/>
      <c r="S435" s="3" t="str">
        <f>TEXT(Tabla2[[#This Row],[FECHA]],"MMMM")</f>
        <v>enero</v>
      </c>
      <c r="T435" s="3" t="e">
        <f>VLOOKUP(Tabla2[[#This Row],[FOLIO]],Noshow11[[FOLIO]:[STATUS]],5,0)</f>
        <v>#N/A</v>
      </c>
      <c r="U435" s="2"/>
      <c r="V435" s="27"/>
      <c r="W435" s="27"/>
      <c r="X435" s="27"/>
      <c r="Y435" s="28"/>
      <c r="Z435" s="27"/>
      <c r="AA435" s="14">
        <f>Tabla2[[#This Row],[FECHA]]-Tabla2[[#This Row],[FECHA AGENDO CITA]]</f>
        <v>44944</v>
      </c>
    </row>
    <row r="436" spans="1:27" s="15" customFormat="1" ht="12.95" hidden="1">
      <c r="A436" s="6">
        <v>44944</v>
      </c>
      <c r="B436" s="9">
        <v>0.45833333333333331</v>
      </c>
      <c r="C436" s="9"/>
      <c r="D436" s="41">
        <v>1899</v>
      </c>
      <c r="E436" s="8">
        <v>111064</v>
      </c>
      <c r="F436" s="8" t="s">
        <v>920</v>
      </c>
      <c r="G436" s="97" t="s">
        <v>956</v>
      </c>
      <c r="H436" s="46"/>
      <c r="I436" s="8" t="s">
        <v>2314</v>
      </c>
      <c r="J436" s="7" t="s">
        <v>2315</v>
      </c>
      <c r="K436" s="7" t="s">
        <v>2316</v>
      </c>
      <c r="L436" s="8" t="s">
        <v>92</v>
      </c>
      <c r="M436" s="11" t="s">
        <v>98</v>
      </c>
      <c r="N436" s="11">
        <v>0.46875</v>
      </c>
      <c r="O436" s="11">
        <v>0.58333333333333337</v>
      </c>
      <c r="P436" s="204" t="s">
        <v>954</v>
      </c>
      <c r="Q436" s="8">
        <v>2019</v>
      </c>
      <c r="R436" s="3"/>
      <c r="S436" s="3" t="str">
        <f>TEXT(Tabla2[[#This Row],[FECHA]],"MMMM")</f>
        <v>enero</v>
      </c>
      <c r="T436" s="3" t="e">
        <f>VLOOKUP(Tabla2[[#This Row],[FOLIO]],Noshow11[[FOLIO]:[STATUS]],5,0)</f>
        <v>#N/A</v>
      </c>
      <c r="U436" s="2"/>
      <c r="V436" s="27"/>
      <c r="W436" s="27"/>
      <c r="X436" s="27"/>
      <c r="Y436" s="28"/>
      <c r="Z436" s="27"/>
      <c r="AA436" s="14">
        <f>Tabla2[[#This Row],[FECHA]]-Tabla2[[#This Row],[FECHA AGENDO CITA]]</f>
        <v>44944</v>
      </c>
    </row>
    <row r="437" spans="1:27" s="15" customFormat="1" hidden="1">
      <c r="A437" s="6">
        <v>44944</v>
      </c>
      <c r="B437" s="9">
        <v>0.47916666666666669</v>
      </c>
      <c r="C437" s="9"/>
      <c r="D437" s="41">
        <v>1899</v>
      </c>
      <c r="E437" s="8">
        <v>110967</v>
      </c>
      <c r="F437" s="8" t="s">
        <v>920</v>
      </c>
      <c r="G437" s="97" t="s">
        <v>1108</v>
      </c>
      <c r="H437" s="136" t="s">
        <v>42</v>
      </c>
      <c r="I437" s="8" t="s">
        <v>2317</v>
      </c>
      <c r="J437" s="7" t="s">
        <v>143</v>
      </c>
      <c r="K437" s="7" t="s">
        <v>2318</v>
      </c>
      <c r="L437" s="8" t="s">
        <v>92</v>
      </c>
      <c r="M437" s="11" t="s">
        <v>2285</v>
      </c>
      <c r="N437" s="11" t="s">
        <v>1194</v>
      </c>
      <c r="O437" s="11" t="s">
        <v>1195</v>
      </c>
      <c r="P437" s="204" t="s">
        <v>925</v>
      </c>
      <c r="Q437" s="8">
        <v>2022</v>
      </c>
      <c r="R437" s="3"/>
      <c r="S437" s="3" t="str">
        <f>TEXT(Tabla2[[#This Row],[FECHA]],"MMMM")</f>
        <v>enero</v>
      </c>
      <c r="T437" s="3" t="e">
        <f>VLOOKUP(Tabla2[[#This Row],[FOLIO]],Noshow11[[FOLIO]:[STATUS]],5,0)</f>
        <v>#N/A</v>
      </c>
      <c r="U437" s="2"/>
      <c r="V437" s="27"/>
      <c r="W437" s="27"/>
      <c r="X437" s="27"/>
      <c r="Y437" s="28"/>
      <c r="Z437" s="27"/>
      <c r="AA437" s="14">
        <f>Tabla2[[#This Row],[FECHA]]-Tabla2[[#This Row],[FECHA AGENDO CITA]]</f>
        <v>44944</v>
      </c>
    </row>
    <row r="438" spans="1:27" s="15" customFormat="1" ht="21" hidden="1" customHeight="1">
      <c r="A438" s="6">
        <v>44944</v>
      </c>
      <c r="B438" s="9">
        <v>0.47916666666666669</v>
      </c>
      <c r="C438" s="9"/>
      <c r="D438" s="41">
        <v>1899</v>
      </c>
      <c r="E438" s="8">
        <v>111110</v>
      </c>
      <c r="F438" s="8" t="s">
        <v>944</v>
      </c>
      <c r="G438" s="98" t="s">
        <v>939</v>
      </c>
      <c r="H438" s="45" t="s">
        <v>5</v>
      </c>
      <c r="I438" s="8" t="s">
        <v>2319</v>
      </c>
      <c r="J438" s="7" t="s">
        <v>2320</v>
      </c>
      <c r="K438" s="7" t="s">
        <v>2321</v>
      </c>
      <c r="L438" s="8" t="s">
        <v>97</v>
      </c>
      <c r="M438" s="11" t="s">
        <v>98</v>
      </c>
      <c r="N438" s="11">
        <v>0.48958333333333331</v>
      </c>
      <c r="O438" s="11">
        <v>0.66666666666666663</v>
      </c>
      <c r="P438" s="204" t="s">
        <v>2061</v>
      </c>
      <c r="Q438" s="8">
        <v>2020</v>
      </c>
      <c r="R438" s="3"/>
      <c r="S438" s="3" t="str">
        <f>TEXT(Tabla2[[#This Row],[FECHA]],"MMMM")</f>
        <v>enero</v>
      </c>
      <c r="T438" s="3" t="e">
        <f>VLOOKUP(Tabla2[[#This Row],[FOLIO]],Noshow11[[FOLIO]:[STATUS]],5,0)</f>
        <v>#N/A</v>
      </c>
      <c r="U438" s="2" t="s">
        <v>36</v>
      </c>
      <c r="V438" s="27">
        <v>44941</v>
      </c>
      <c r="W438" s="27" t="s">
        <v>13</v>
      </c>
      <c r="X438" s="27" t="s">
        <v>9</v>
      </c>
      <c r="Y438" s="28" t="s">
        <v>2322</v>
      </c>
      <c r="Z438" s="27">
        <v>44942</v>
      </c>
      <c r="AA438" s="14">
        <f>Tabla2[[#This Row],[FECHA]]-Tabla2[[#This Row],[FECHA AGENDO CITA]]</f>
        <v>2</v>
      </c>
    </row>
    <row r="439" spans="1:27" s="15" customFormat="1" ht="39" hidden="1">
      <c r="A439" s="6">
        <v>44944</v>
      </c>
      <c r="B439" s="9">
        <v>0.48958333333333331</v>
      </c>
      <c r="C439" s="9"/>
      <c r="D439" s="41">
        <v>754</v>
      </c>
      <c r="E439" s="8">
        <v>111031</v>
      </c>
      <c r="F439" s="8" t="s">
        <v>100</v>
      </c>
      <c r="G439" s="97" t="s">
        <v>2323</v>
      </c>
      <c r="H439" s="47" t="s">
        <v>15</v>
      </c>
      <c r="I439" s="8" t="s">
        <v>2324</v>
      </c>
      <c r="J439" s="7" t="s">
        <v>2325</v>
      </c>
      <c r="K439" s="7" t="s">
        <v>461</v>
      </c>
      <c r="L439" s="8" t="s">
        <v>289</v>
      </c>
      <c r="M439" s="11" t="s">
        <v>84</v>
      </c>
      <c r="N439" s="11">
        <v>0.58333333333333337</v>
      </c>
      <c r="O439" s="11" t="s">
        <v>929</v>
      </c>
      <c r="P439" s="204" t="s">
        <v>2126</v>
      </c>
      <c r="Q439" s="8">
        <v>2021</v>
      </c>
      <c r="R439" s="3"/>
      <c r="S439" s="3" t="str">
        <f>TEXT(Tabla2[[#This Row],[FECHA]],"MMMM")</f>
        <v>enero</v>
      </c>
      <c r="T439" s="3" t="e">
        <f>VLOOKUP(Tabla2[[#This Row],[FOLIO]],Noshow11[[FOLIO]:[STATUS]],5,0)</f>
        <v>#N/A</v>
      </c>
      <c r="U439" s="2"/>
      <c r="V439" s="27"/>
      <c r="W439" s="27"/>
      <c r="X439" s="27"/>
      <c r="Y439" s="28"/>
      <c r="Z439" s="27"/>
      <c r="AA439" s="14">
        <f>Tabla2[[#This Row],[FECHA]]-Tabla2[[#This Row],[FECHA AGENDO CITA]]</f>
        <v>44944</v>
      </c>
    </row>
    <row r="440" spans="1:27" s="15" customFormat="1" hidden="1">
      <c r="A440" s="6">
        <v>44944</v>
      </c>
      <c r="B440" s="9">
        <v>0.5</v>
      </c>
      <c r="C440" s="9"/>
      <c r="D440" s="41">
        <v>5330</v>
      </c>
      <c r="E440" s="8">
        <v>111005</v>
      </c>
      <c r="F440" s="8" t="s">
        <v>920</v>
      </c>
      <c r="G440" s="97" t="s">
        <v>988</v>
      </c>
      <c r="H440" s="136" t="s">
        <v>42</v>
      </c>
      <c r="I440" s="8" t="s">
        <v>2326</v>
      </c>
      <c r="J440" s="7" t="s">
        <v>2327</v>
      </c>
      <c r="K440" s="7" t="s">
        <v>2328</v>
      </c>
      <c r="L440" s="8" t="s">
        <v>188</v>
      </c>
      <c r="M440" s="11" t="s">
        <v>2285</v>
      </c>
      <c r="N440" s="11" t="s">
        <v>1194</v>
      </c>
      <c r="O440" s="11" t="s">
        <v>1195</v>
      </c>
      <c r="P440" s="204" t="s">
        <v>925</v>
      </c>
      <c r="Q440" s="8">
        <v>2021</v>
      </c>
      <c r="R440" s="3"/>
      <c r="S440" s="3" t="str">
        <f>TEXT(Tabla2[[#This Row],[FECHA]],"MMMM")</f>
        <v>enero</v>
      </c>
      <c r="T440" s="3" t="e">
        <f>VLOOKUP(Tabla2[[#This Row],[FOLIO]],Noshow11[[FOLIO]:[STATUS]],5,0)</f>
        <v>#N/A</v>
      </c>
      <c r="U440" s="2"/>
      <c r="V440" s="27"/>
      <c r="W440" s="27"/>
      <c r="X440" s="27"/>
      <c r="Y440" s="28"/>
      <c r="Z440" s="27"/>
      <c r="AA440" s="14">
        <f>Tabla2[[#This Row],[FECHA]]-Tabla2[[#This Row],[FECHA AGENDO CITA]]</f>
        <v>44944</v>
      </c>
    </row>
    <row r="441" spans="1:27" s="15" customFormat="1" ht="12.95" hidden="1">
      <c r="A441" s="6">
        <v>44944</v>
      </c>
      <c r="B441" s="9">
        <v>0.5</v>
      </c>
      <c r="C441" s="9"/>
      <c r="D441" s="41">
        <v>1899</v>
      </c>
      <c r="E441" s="8">
        <v>111094</v>
      </c>
      <c r="F441" s="8" t="s">
        <v>100</v>
      </c>
      <c r="G441" s="98" t="s">
        <v>956</v>
      </c>
      <c r="H441" s="45" t="s">
        <v>5</v>
      </c>
      <c r="I441" s="8" t="s">
        <v>2329</v>
      </c>
      <c r="J441" s="7" t="s">
        <v>2330</v>
      </c>
      <c r="K441" s="7" t="s">
        <v>2331</v>
      </c>
      <c r="L441" s="8" t="s">
        <v>482</v>
      </c>
      <c r="M441" s="11" t="s">
        <v>98</v>
      </c>
      <c r="N441" s="11">
        <v>0.51041666666666663</v>
      </c>
      <c r="O441" s="11">
        <v>0.66666666666666663</v>
      </c>
      <c r="P441" s="204" t="s">
        <v>2061</v>
      </c>
      <c r="Q441" s="8">
        <v>2021</v>
      </c>
      <c r="R441" s="3"/>
      <c r="S441" s="3" t="str">
        <f>TEXT(Tabla2[[#This Row],[FECHA]],"MMMM")</f>
        <v>enero</v>
      </c>
      <c r="T441" s="3" t="e">
        <f>VLOOKUP(Tabla2[[#This Row],[FOLIO]],Noshow11[[FOLIO]:[STATUS]],5,0)</f>
        <v>#N/A</v>
      </c>
      <c r="U441" s="2"/>
      <c r="V441" s="27"/>
      <c r="W441" s="27"/>
      <c r="X441" s="27"/>
      <c r="Y441" s="28"/>
      <c r="Z441" s="27"/>
      <c r="AA441" s="14">
        <f>Tabla2[[#This Row],[FECHA]]-Tabla2[[#This Row],[FECHA AGENDO CITA]]</f>
        <v>44944</v>
      </c>
    </row>
    <row r="442" spans="1:27" s="15" customFormat="1" ht="12.95" hidden="1">
      <c r="A442" s="6">
        <v>44944</v>
      </c>
      <c r="B442" s="9">
        <v>0.5</v>
      </c>
      <c r="C442" s="9"/>
      <c r="D442" s="41">
        <v>1899</v>
      </c>
      <c r="E442" s="8">
        <v>111111</v>
      </c>
      <c r="F442" s="8" t="s">
        <v>920</v>
      </c>
      <c r="G442" s="97" t="s">
        <v>956</v>
      </c>
      <c r="H442" s="46"/>
      <c r="I442" s="8" t="s">
        <v>2332</v>
      </c>
      <c r="J442" s="7" t="s">
        <v>2333</v>
      </c>
      <c r="K442" s="7" t="s">
        <v>2334</v>
      </c>
      <c r="L442" s="8" t="s">
        <v>357</v>
      </c>
      <c r="M442" s="11" t="s">
        <v>93</v>
      </c>
      <c r="N442" s="11">
        <v>0.51041666666666663</v>
      </c>
      <c r="O442" s="11">
        <v>0.66666666666666663</v>
      </c>
      <c r="P442" s="204" t="s">
        <v>943</v>
      </c>
      <c r="Q442" s="8">
        <v>2021</v>
      </c>
      <c r="R442" s="3"/>
      <c r="S442" s="3" t="str">
        <f>TEXT(Tabla2[[#This Row],[FECHA]],"MMMM")</f>
        <v>enero</v>
      </c>
      <c r="T442" s="3" t="e">
        <f>VLOOKUP(Tabla2[[#This Row],[FOLIO]],Noshow11[[FOLIO]:[STATUS]],5,0)</f>
        <v>#N/A</v>
      </c>
      <c r="U442" s="2"/>
      <c r="V442" s="27"/>
      <c r="W442" s="27"/>
      <c r="X442" s="27"/>
      <c r="Y442" s="28"/>
      <c r="Z442" s="27"/>
      <c r="AA442" s="14">
        <f>Tabla2[[#This Row],[FECHA]]-Tabla2[[#This Row],[FECHA AGENDO CITA]]</f>
        <v>44944</v>
      </c>
    </row>
    <row r="443" spans="1:27" s="15" customFormat="1" ht="12.95" hidden="1">
      <c r="A443" s="6">
        <v>44944</v>
      </c>
      <c r="B443" s="9">
        <v>0.51041666666666663</v>
      </c>
      <c r="C443" s="9"/>
      <c r="D443" s="41">
        <v>1899</v>
      </c>
      <c r="E443" s="8">
        <v>111091</v>
      </c>
      <c r="F443" s="8" t="s">
        <v>920</v>
      </c>
      <c r="G443" s="97" t="s">
        <v>1015</v>
      </c>
      <c r="H443" s="46"/>
      <c r="I443" s="8" t="s">
        <v>2335</v>
      </c>
      <c r="J443" s="7" t="s">
        <v>2336</v>
      </c>
      <c r="K443" s="7" t="s">
        <v>2337</v>
      </c>
      <c r="L443" s="8" t="s">
        <v>170</v>
      </c>
      <c r="M443" s="11" t="s">
        <v>84</v>
      </c>
      <c r="N443" s="11">
        <v>0.53125</v>
      </c>
      <c r="O443" s="11">
        <v>0.66666666666666663</v>
      </c>
      <c r="P443" s="204" t="s">
        <v>949</v>
      </c>
      <c r="Q443" s="8">
        <v>2022</v>
      </c>
      <c r="R443" s="3"/>
      <c r="S443" s="3" t="str">
        <f>TEXT(Tabla2[[#This Row],[FECHA]],"MMMM")</f>
        <v>enero</v>
      </c>
      <c r="T443" s="3" t="e">
        <f>VLOOKUP(Tabla2[[#This Row],[FOLIO]],Noshow11[[FOLIO]:[STATUS]],5,0)</f>
        <v>#N/A</v>
      </c>
      <c r="U443" s="2"/>
      <c r="V443" s="27"/>
      <c r="W443" s="27"/>
      <c r="X443" s="27"/>
      <c r="Y443" s="28"/>
      <c r="Z443" s="27"/>
      <c r="AA443" s="14">
        <f>Tabla2[[#This Row],[FECHA]]-Tabla2[[#This Row],[FECHA AGENDO CITA]]</f>
        <v>44944</v>
      </c>
    </row>
    <row r="444" spans="1:27" s="15" customFormat="1" ht="12.95" hidden="1">
      <c r="A444" s="6">
        <v>44944</v>
      </c>
      <c r="B444" s="9">
        <v>0.54166666666666663</v>
      </c>
      <c r="C444" s="9"/>
      <c r="D444" s="41">
        <v>1899</v>
      </c>
      <c r="E444" s="8">
        <v>111050</v>
      </c>
      <c r="F444" s="8" t="s">
        <v>100</v>
      </c>
      <c r="G444" s="98" t="s">
        <v>1108</v>
      </c>
      <c r="H444" s="45" t="s">
        <v>5</v>
      </c>
      <c r="I444" s="8" t="s">
        <v>2338</v>
      </c>
      <c r="J444" s="7" t="s">
        <v>143</v>
      </c>
      <c r="K444" s="7" t="s">
        <v>2339</v>
      </c>
      <c r="L444" s="8" t="s">
        <v>193</v>
      </c>
      <c r="M444" s="11" t="s">
        <v>93</v>
      </c>
      <c r="N444" s="11">
        <v>0.55208333333333337</v>
      </c>
      <c r="O444" s="11">
        <v>0.70833333333333337</v>
      </c>
      <c r="P444" s="204" t="s">
        <v>2061</v>
      </c>
      <c r="Q444" s="8">
        <v>2018</v>
      </c>
      <c r="R444" s="3"/>
      <c r="S444" s="3" t="str">
        <f>TEXT(Tabla2[[#This Row],[FECHA]],"MMMM")</f>
        <v>enero</v>
      </c>
      <c r="T444" s="3" t="e">
        <f>VLOOKUP(Tabla2[[#This Row],[FOLIO]],Noshow11[[FOLIO]:[STATUS]],5,0)</f>
        <v>#N/A</v>
      </c>
      <c r="U444" s="2"/>
      <c r="V444" s="27"/>
      <c r="W444" s="27"/>
      <c r="X444" s="27"/>
      <c r="Y444" s="28"/>
      <c r="Z444" s="27"/>
      <c r="AA444" s="14">
        <f>Tabla2[[#This Row],[FECHA]]-Tabla2[[#This Row],[FECHA AGENDO CITA]]</f>
        <v>44944</v>
      </c>
    </row>
    <row r="445" spans="1:27" s="15" customFormat="1" ht="12.95" hidden="1">
      <c r="A445" s="6">
        <v>44944</v>
      </c>
      <c r="B445" s="9">
        <v>0.5625</v>
      </c>
      <c r="C445" s="9"/>
      <c r="D445" s="41">
        <v>1899</v>
      </c>
      <c r="E445" s="8">
        <v>111099</v>
      </c>
      <c r="F445" s="8" t="s">
        <v>920</v>
      </c>
      <c r="G445" s="97" t="s">
        <v>956</v>
      </c>
      <c r="H445" s="46"/>
      <c r="I445" s="8" t="s">
        <v>2340</v>
      </c>
      <c r="J445" s="7" t="s">
        <v>2341</v>
      </c>
      <c r="K445" s="7" t="s">
        <v>2342</v>
      </c>
      <c r="L445" s="8" t="s">
        <v>83</v>
      </c>
      <c r="M445" s="11" t="s">
        <v>93</v>
      </c>
      <c r="N445" s="11">
        <v>0.57291666666666663</v>
      </c>
      <c r="O445" s="11">
        <v>0.66666666666666663</v>
      </c>
      <c r="P445" s="204" t="s">
        <v>949</v>
      </c>
      <c r="Q445" s="8">
        <v>2020</v>
      </c>
      <c r="R445" s="3"/>
      <c r="S445" s="3" t="str">
        <f>TEXT(Tabla2[[#This Row],[FECHA]],"MMMM")</f>
        <v>enero</v>
      </c>
      <c r="T445" s="3" t="e">
        <f>VLOOKUP(Tabla2[[#This Row],[FOLIO]],Noshow11[[FOLIO]:[STATUS]],5,0)</f>
        <v>#N/A</v>
      </c>
      <c r="U445" s="2"/>
      <c r="V445" s="27"/>
      <c r="W445" s="27"/>
      <c r="X445" s="27"/>
      <c r="Y445" s="28"/>
      <c r="Z445" s="27"/>
      <c r="AA445" s="14">
        <f>Tabla2[[#This Row],[FECHA]]-Tabla2[[#This Row],[FECHA AGENDO CITA]]</f>
        <v>44944</v>
      </c>
    </row>
    <row r="446" spans="1:27" s="15" customFormat="1" ht="12.95" hidden="1">
      <c r="A446" s="6">
        <v>44945</v>
      </c>
      <c r="B446" s="9">
        <v>0.35416666666666669</v>
      </c>
      <c r="C446" s="9"/>
      <c r="D446" s="41">
        <v>3260</v>
      </c>
      <c r="E446" s="8">
        <v>110954</v>
      </c>
      <c r="F446" s="8" t="s">
        <v>100</v>
      </c>
      <c r="G446" s="98" t="s">
        <v>1161</v>
      </c>
      <c r="H446" s="45" t="s">
        <v>5</v>
      </c>
      <c r="I446" s="8" t="s">
        <v>1385</v>
      </c>
      <c r="J446" s="7" t="s">
        <v>1386</v>
      </c>
      <c r="K446" s="7" t="s">
        <v>1387</v>
      </c>
      <c r="L446" s="8" t="s">
        <v>1106</v>
      </c>
      <c r="M446" s="11" t="s">
        <v>93</v>
      </c>
      <c r="N446" s="11">
        <v>0.36458333333333331</v>
      </c>
      <c r="O446" s="11">
        <v>0.45833333333333331</v>
      </c>
      <c r="P446" s="204" t="s">
        <v>2061</v>
      </c>
      <c r="Q446" s="8">
        <v>2016</v>
      </c>
      <c r="R446" s="3"/>
      <c r="S446" s="3" t="str">
        <f>TEXT(Tabla2[[#This Row],[FECHA]],"MMMM")</f>
        <v>enero</v>
      </c>
      <c r="T446" s="3" t="e">
        <f>VLOOKUP(Tabla2[[#This Row],[FOLIO]],Noshow11[[FOLIO]:[STATUS]],5,0)</f>
        <v>#N/A</v>
      </c>
      <c r="U446" s="2"/>
      <c r="V446" s="27"/>
      <c r="W446" s="27"/>
      <c r="X446" s="27"/>
      <c r="Y446" s="28"/>
      <c r="Z446" s="27"/>
      <c r="AA446" s="14">
        <f>Tabla2[[#This Row],[FECHA]]-Tabla2[[#This Row],[FECHA AGENDO CITA]]</f>
        <v>44945</v>
      </c>
    </row>
    <row r="447" spans="1:27" s="15" customFormat="1" ht="12.95" hidden="1">
      <c r="A447" s="6">
        <v>44945</v>
      </c>
      <c r="B447" s="9">
        <v>0.35416666666666669</v>
      </c>
      <c r="C447" s="9"/>
      <c r="D447" s="41">
        <v>3260</v>
      </c>
      <c r="E447" s="8">
        <v>111033</v>
      </c>
      <c r="F447" s="8" t="s">
        <v>1111</v>
      </c>
      <c r="G447" s="97" t="s">
        <v>1161</v>
      </c>
      <c r="H447" s="46"/>
      <c r="I447" s="8" t="s">
        <v>2343</v>
      </c>
      <c r="J447" s="7" t="s">
        <v>2344</v>
      </c>
      <c r="K447" s="7" t="s">
        <v>2345</v>
      </c>
      <c r="L447" s="8" t="s">
        <v>97</v>
      </c>
      <c r="M447" s="11" t="s">
        <v>84</v>
      </c>
      <c r="N447" s="11">
        <v>0.375</v>
      </c>
      <c r="O447" s="11">
        <v>0.47916666666666669</v>
      </c>
      <c r="P447" s="204" t="s">
        <v>949</v>
      </c>
      <c r="Q447" s="8">
        <v>2020</v>
      </c>
      <c r="R447" s="3"/>
      <c r="S447" s="3" t="str">
        <f>TEXT(Tabla2[[#This Row],[FECHA]],"MMMM")</f>
        <v>enero</v>
      </c>
      <c r="T447" s="3" t="e">
        <f>VLOOKUP(Tabla2[[#This Row],[FOLIO]],Noshow11[[FOLIO]:[STATUS]],5,0)</f>
        <v>#N/A</v>
      </c>
      <c r="U447" s="2" t="s">
        <v>32</v>
      </c>
      <c r="V447" s="27">
        <v>44940</v>
      </c>
      <c r="W447" s="27" t="s">
        <v>13</v>
      </c>
      <c r="X447" s="27" t="s">
        <v>9</v>
      </c>
      <c r="Y447" s="28" t="s">
        <v>2346</v>
      </c>
      <c r="Z447" s="27">
        <v>44949</v>
      </c>
      <c r="AA447" s="14">
        <f>Tabla2[[#This Row],[FECHA]]-Tabla2[[#This Row],[FECHA AGENDO CITA]]</f>
        <v>-4</v>
      </c>
    </row>
    <row r="448" spans="1:27" s="15" customFormat="1" ht="12.95" hidden="1">
      <c r="A448" s="6">
        <v>44945</v>
      </c>
      <c r="B448" s="9">
        <v>0.35416666666666669</v>
      </c>
      <c r="C448" s="9"/>
      <c r="D448" s="41">
        <v>0</v>
      </c>
      <c r="E448" s="8">
        <v>111147</v>
      </c>
      <c r="F448" s="8" t="s">
        <v>100</v>
      </c>
      <c r="G448" s="97" t="s">
        <v>2347</v>
      </c>
      <c r="H448" s="45" t="s">
        <v>43</v>
      </c>
      <c r="I448" s="8" t="s">
        <v>2058</v>
      </c>
      <c r="J448" s="7" t="s">
        <v>2348</v>
      </c>
      <c r="K448" s="7" t="s">
        <v>2349</v>
      </c>
      <c r="L448" s="8" t="s">
        <v>237</v>
      </c>
      <c r="M448" s="11" t="s">
        <v>98</v>
      </c>
      <c r="N448" s="11">
        <v>0.375</v>
      </c>
      <c r="O448" s="11">
        <v>0.45833333333333331</v>
      </c>
      <c r="P448" s="204" t="s">
        <v>1366</v>
      </c>
      <c r="Q448" s="8">
        <v>2012</v>
      </c>
      <c r="R448" s="3"/>
      <c r="S448" s="3" t="str">
        <f>TEXT(Tabla2[[#This Row],[FECHA]],"MMMM")</f>
        <v>enero</v>
      </c>
      <c r="T448" s="3" t="e">
        <f>VLOOKUP(Tabla2[[#This Row],[FOLIO]],Noshow11[[FOLIO]:[STATUS]],5,0)</f>
        <v>#N/A</v>
      </c>
      <c r="U448" s="2"/>
      <c r="V448" s="27"/>
      <c r="W448" s="27"/>
      <c r="X448" s="27"/>
      <c r="Y448" s="28"/>
      <c r="Z448" s="27"/>
      <c r="AA448" s="14">
        <f>Tabla2[[#This Row],[FECHA]]-Tabla2[[#This Row],[FECHA AGENDO CITA]]</f>
        <v>44945</v>
      </c>
    </row>
    <row r="449" spans="1:27" s="15" customFormat="1" ht="12.95" hidden="1">
      <c r="A449" s="6">
        <v>44945</v>
      </c>
      <c r="B449" s="9">
        <v>0.36458333333333331</v>
      </c>
      <c r="C449" s="9"/>
      <c r="D449" s="41">
        <v>0</v>
      </c>
      <c r="E449" s="8">
        <v>111073</v>
      </c>
      <c r="F449" s="8" t="s">
        <v>100</v>
      </c>
      <c r="G449" s="97" t="s">
        <v>2350</v>
      </c>
      <c r="H449" s="46"/>
      <c r="I449" s="8" t="s">
        <v>2351</v>
      </c>
      <c r="J449" s="7" t="s">
        <v>2352</v>
      </c>
      <c r="K449" s="7" t="s">
        <v>2353</v>
      </c>
      <c r="L449" s="8" t="s">
        <v>97</v>
      </c>
      <c r="M449" s="11" t="s">
        <v>98</v>
      </c>
      <c r="N449" s="11">
        <v>0.375</v>
      </c>
      <c r="O449" s="11">
        <v>0.5</v>
      </c>
      <c r="P449" s="204" t="s">
        <v>954</v>
      </c>
      <c r="Q449" s="8">
        <v>2020</v>
      </c>
      <c r="R449" s="3"/>
      <c r="S449" s="3" t="str">
        <f>TEXT(Tabla2[[#This Row],[FECHA]],"MMMM")</f>
        <v>enero</v>
      </c>
      <c r="T449" s="3" t="e">
        <f>VLOOKUP(Tabla2[[#This Row],[FOLIO]],Noshow11[[FOLIO]:[STATUS]],5,0)</f>
        <v>#N/A</v>
      </c>
      <c r="U449" s="2"/>
      <c r="V449" s="27"/>
      <c r="W449" s="27"/>
      <c r="X449" s="27"/>
      <c r="Y449" s="28"/>
      <c r="Z449" s="27"/>
      <c r="AA449" s="14">
        <f>Tabla2[[#This Row],[FECHA]]-Tabla2[[#This Row],[FECHA AGENDO CITA]]</f>
        <v>44945</v>
      </c>
    </row>
    <row r="450" spans="1:27" s="15" customFormat="1" ht="12.95" hidden="1">
      <c r="A450" s="6">
        <v>44945</v>
      </c>
      <c r="B450" s="9">
        <v>0.36458333333333331</v>
      </c>
      <c r="C450" s="9"/>
      <c r="D450" s="41">
        <v>1899</v>
      </c>
      <c r="E450" s="8">
        <v>111077</v>
      </c>
      <c r="F450" s="8" t="s">
        <v>920</v>
      </c>
      <c r="G450" s="97" t="s">
        <v>1015</v>
      </c>
      <c r="H450" s="46"/>
      <c r="I450" s="8" t="s">
        <v>2354</v>
      </c>
      <c r="J450" s="7" t="s">
        <v>2355</v>
      </c>
      <c r="K450" s="7" t="s">
        <v>2356</v>
      </c>
      <c r="L450" s="8" t="s">
        <v>193</v>
      </c>
      <c r="M450" s="11" t="s">
        <v>84</v>
      </c>
      <c r="N450" s="11">
        <v>0.375</v>
      </c>
      <c r="O450" s="11">
        <v>0.5</v>
      </c>
      <c r="P450" s="204" t="s">
        <v>943</v>
      </c>
      <c r="Q450" s="8">
        <v>2022</v>
      </c>
      <c r="R450" s="3"/>
      <c r="S450" s="3" t="str">
        <f>TEXT(Tabla2[[#This Row],[FECHA]],"MMMM")</f>
        <v>enero</v>
      </c>
      <c r="T450" s="3" t="e">
        <f>VLOOKUP(Tabla2[[#This Row],[FOLIO]],Noshow11[[FOLIO]:[STATUS]],5,0)</f>
        <v>#N/A</v>
      </c>
      <c r="U450" s="2"/>
      <c r="V450" s="27"/>
      <c r="W450" s="27"/>
      <c r="X450" s="27"/>
      <c r="Y450" s="28"/>
      <c r="Z450" s="27"/>
      <c r="AA450" s="14">
        <f>Tabla2[[#This Row],[FECHA]]-Tabla2[[#This Row],[FECHA AGENDO CITA]]</f>
        <v>44945</v>
      </c>
    </row>
    <row r="451" spans="1:27" s="15" customFormat="1" ht="12.95" hidden="1">
      <c r="A451" s="6">
        <v>44945</v>
      </c>
      <c r="B451" s="9">
        <v>0.36458333333333331</v>
      </c>
      <c r="C451" s="9"/>
      <c r="D451" s="41">
        <v>2699</v>
      </c>
      <c r="E451" s="8">
        <v>111114</v>
      </c>
      <c r="F451" s="8" t="s">
        <v>944</v>
      </c>
      <c r="G451" s="98" t="s">
        <v>966</v>
      </c>
      <c r="H451" s="45" t="s">
        <v>5</v>
      </c>
      <c r="I451" s="8" t="s">
        <v>2357</v>
      </c>
      <c r="J451" s="7" t="s">
        <v>2358</v>
      </c>
      <c r="K451" s="7" t="s">
        <v>2359</v>
      </c>
      <c r="L451" s="8" t="s">
        <v>97</v>
      </c>
      <c r="M451" s="11" t="s">
        <v>93</v>
      </c>
      <c r="N451" s="11">
        <v>0.40625</v>
      </c>
      <c r="O451" s="11">
        <v>0.5</v>
      </c>
      <c r="P451" s="204" t="s">
        <v>2153</v>
      </c>
      <c r="Q451" s="8">
        <v>2022</v>
      </c>
      <c r="R451" s="3"/>
      <c r="S451" s="3" t="str">
        <f>TEXT(Tabla2[[#This Row],[FECHA]],"MMMM")</f>
        <v>enero</v>
      </c>
      <c r="T451" s="3" t="e">
        <f>VLOOKUP(Tabla2[[#This Row],[FOLIO]],Noshow11[[FOLIO]:[STATUS]],5,0)</f>
        <v>#N/A</v>
      </c>
      <c r="U451" s="2"/>
      <c r="V451" s="27"/>
      <c r="W451" s="27"/>
      <c r="X451" s="27"/>
      <c r="Y451" s="28"/>
      <c r="Z451" s="27"/>
      <c r="AA451" s="14">
        <f>Tabla2[[#This Row],[FECHA]]-Tabla2[[#This Row],[FECHA AGENDO CITA]]</f>
        <v>44945</v>
      </c>
    </row>
    <row r="452" spans="1:27" s="15" customFormat="1" ht="12.95" hidden="1">
      <c r="A452" s="6">
        <v>44945</v>
      </c>
      <c r="B452" s="9">
        <v>0.375</v>
      </c>
      <c r="C452" s="9"/>
      <c r="D452" s="41">
        <v>0</v>
      </c>
      <c r="E452" s="8">
        <v>110909</v>
      </c>
      <c r="F452" s="8" t="s">
        <v>100</v>
      </c>
      <c r="G452" s="99" t="s">
        <v>962</v>
      </c>
      <c r="H452" s="46" t="s">
        <v>10</v>
      </c>
      <c r="I452" s="8" t="s">
        <v>1958</v>
      </c>
      <c r="J452" s="7" t="s">
        <v>1959</v>
      </c>
      <c r="K452" s="7" t="s">
        <v>1960</v>
      </c>
      <c r="L452" s="8" t="s">
        <v>193</v>
      </c>
      <c r="M452" s="11" t="s">
        <v>93</v>
      </c>
      <c r="N452" s="11">
        <v>0.38541666666666669</v>
      </c>
      <c r="O452" s="11">
        <v>0.54166666666666663</v>
      </c>
      <c r="P452" s="204" t="s">
        <v>975</v>
      </c>
      <c r="Q452" s="8">
        <v>2018</v>
      </c>
      <c r="R452" s="3"/>
      <c r="S452" s="3" t="str">
        <f>TEXT(Tabla2[[#This Row],[FECHA]],"MMMM")</f>
        <v>enero</v>
      </c>
      <c r="T452" s="3" t="e">
        <f>VLOOKUP(Tabla2[[#This Row],[FOLIO]],Noshow11[[FOLIO]:[STATUS]],5,0)</f>
        <v>#N/A</v>
      </c>
      <c r="U452" s="2"/>
      <c r="V452" s="27"/>
      <c r="W452" s="27"/>
      <c r="X452" s="27"/>
      <c r="Y452" s="28"/>
      <c r="Z452" s="27"/>
      <c r="AA452" s="14">
        <f>Tabla2[[#This Row],[FECHA]]-Tabla2[[#This Row],[FECHA AGENDO CITA]]</f>
        <v>44945</v>
      </c>
    </row>
    <row r="453" spans="1:27" s="15" customFormat="1" ht="12.95" hidden="1">
      <c r="A453" s="6">
        <v>44945</v>
      </c>
      <c r="B453" s="9">
        <v>0.375</v>
      </c>
      <c r="C453" s="9"/>
      <c r="D453" s="41">
        <v>3260</v>
      </c>
      <c r="E453" s="8">
        <v>110964</v>
      </c>
      <c r="F453" s="8" t="s">
        <v>944</v>
      </c>
      <c r="G453" s="98" t="s">
        <v>1070</v>
      </c>
      <c r="H453" s="45" t="s">
        <v>5</v>
      </c>
      <c r="I453" s="8" t="s">
        <v>2360</v>
      </c>
      <c r="J453" s="7" t="s">
        <v>2361</v>
      </c>
      <c r="K453" s="7" t="s">
        <v>2362</v>
      </c>
      <c r="L453" s="8" t="s">
        <v>2363</v>
      </c>
      <c r="M453" s="11" t="s">
        <v>84</v>
      </c>
      <c r="N453" s="11">
        <v>0.38541666666666669</v>
      </c>
      <c r="O453" s="11">
        <v>0.5</v>
      </c>
      <c r="P453" s="204" t="s">
        <v>2061</v>
      </c>
      <c r="Q453" s="8">
        <v>2021</v>
      </c>
      <c r="R453" s="3"/>
      <c r="S453" s="3" t="str">
        <f>TEXT(Tabla2[[#This Row],[FECHA]],"MMMM")</f>
        <v>enero</v>
      </c>
      <c r="T453" s="3" t="e">
        <f>VLOOKUP(Tabla2[[#This Row],[FOLIO]],Noshow11[[FOLIO]:[STATUS]],5,0)</f>
        <v>#N/A</v>
      </c>
      <c r="U453" s="2"/>
      <c r="V453" s="27"/>
      <c r="W453" s="27"/>
      <c r="X453" s="27"/>
      <c r="Y453" s="28"/>
      <c r="Z453" s="27"/>
      <c r="AA453" s="14">
        <f>Tabla2[[#This Row],[FECHA]]-Tabla2[[#This Row],[FECHA AGENDO CITA]]</f>
        <v>44945</v>
      </c>
    </row>
    <row r="454" spans="1:27" s="15" customFormat="1" ht="12.95" hidden="1">
      <c r="A454" s="6">
        <v>44945</v>
      </c>
      <c r="B454" s="9">
        <v>0.375</v>
      </c>
      <c r="C454" s="9"/>
      <c r="D454" s="41">
        <v>2699</v>
      </c>
      <c r="E454" s="8">
        <v>111081</v>
      </c>
      <c r="F454" s="8" t="s">
        <v>944</v>
      </c>
      <c r="G454" s="97" t="s">
        <v>966</v>
      </c>
      <c r="H454" s="46"/>
      <c r="I454" s="8" t="s">
        <v>2364</v>
      </c>
      <c r="J454" s="7" t="s">
        <v>2365</v>
      </c>
      <c r="K454" s="7" t="s">
        <v>2366</v>
      </c>
      <c r="L454" s="8" t="s">
        <v>230</v>
      </c>
      <c r="M454" s="11" t="s">
        <v>98</v>
      </c>
      <c r="N454" s="11">
        <v>0.40625</v>
      </c>
      <c r="O454" s="11">
        <v>0.5</v>
      </c>
      <c r="P454" s="204" t="s">
        <v>1366</v>
      </c>
      <c r="Q454" s="8">
        <v>2019</v>
      </c>
      <c r="R454" s="3"/>
      <c r="S454" s="3" t="str">
        <f>TEXT(Tabla2[[#This Row],[FECHA]],"MMMM")</f>
        <v>enero</v>
      </c>
      <c r="T454" s="3" t="e">
        <f>VLOOKUP(Tabla2[[#This Row],[FOLIO]],Noshow11[[FOLIO]:[STATUS]],5,0)</f>
        <v>#N/A</v>
      </c>
      <c r="U454" s="2"/>
      <c r="V454" s="27"/>
      <c r="W454" s="27"/>
      <c r="X454" s="27"/>
      <c r="Y454" s="28"/>
      <c r="Z454" s="27"/>
      <c r="AA454" s="14">
        <f>Tabla2[[#This Row],[FECHA]]-Tabla2[[#This Row],[FECHA AGENDO CITA]]</f>
        <v>44945</v>
      </c>
    </row>
    <row r="455" spans="1:27" s="15" customFormat="1" ht="12.95" hidden="1">
      <c r="A455" s="6">
        <v>44945</v>
      </c>
      <c r="B455" s="9">
        <v>0.38541666666666669</v>
      </c>
      <c r="C455" s="9"/>
      <c r="D455" s="41">
        <v>1899</v>
      </c>
      <c r="E455" s="8">
        <v>111102</v>
      </c>
      <c r="F455" s="8" t="s">
        <v>920</v>
      </c>
      <c r="G455" s="97" t="s">
        <v>939</v>
      </c>
      <c r="H455" s="46"/>
      <c r="I455" s="8" t="s">
        <v>2367</v>
      </c>
      <c r="J455" s="7" t="s">
        <v>2368</v>
      </c>
      <c r="K455" s="7" t="s">
        <v>2369</v>
      </c>
      <c r="L455" s="8" t="s">
        <v>250</v>
      </c>
      <c r="M455" s="11" t="s">
        <v>98</v>
      </c>
      <c r="N455" s="11">
        <v>0.40625</v>
      </c>
      <c r="O455" s="11">
        <v>0.5</v>
      </c>
      <c r="P455" s="204" t="s">
        <v>954</v>
      </c>
      <c r="Q455" s="8">
        <v>2021</v>
      </c>
      <c r="R455" s="3"/>
      <c r="S455" s="3" t="str">
        <f>TEXT(Tabla2[[#This Row],[FECHA]],"MMMM")</f>
        <v>enero</v>
      </c>
      <c r="T455" s="3" t="e">
        <f>VLOOKUP(Tabla2[[#This Row],[FOLIO]],Noshow11[[FOLIO]:[STATUS]],5,0)</f>
        <v>#N/A</v>
      </c>
      <c r="U455" s="2"/>
      <c r="V455" s="27"/>
      <c r="W455" s="27"/>
      <c r="X455" s="27"/>
      <c r="Y455" s="28"/>
      <c r="Z455" s="27"/>
      <c r="AA455" s="14">
        <f>Tabla2[[#This Row],[FECHA]]-Tabla2[[#This Row],[FECHA AGENDO CITA]]</f>
        <v>44945</v>
      </c>
    </row>
    <row r="456" spans="1:27" s="15" customFormat="1" ht="12.95" hidden="1">
      <c r="A456" s="6">
        <v>44945</v>
      </c>
      <c r="B456" s="9">
        <v>0.38541666666666669</v>
      </c>
      <c r="C456" s="9"/>
      <c r="D456" s="41">
        <v>1899</v>
      </c>
      <c r="E456" s="8">
        <v>111126</v>
      </c>
      <c r="F456" s="8" t="s">
        <v>944</v>
      </c>
      <c r="G456" s="97" t="s">
        <v>1023</v>
      </c>
      <c r="H456" s="46"/>
      <c r="I456" s="8" t="s">
        <v>2370</v>
      </c>
      <c r="J456" s="7" t="s">
        <v>2371</v>
      </c>
      <c r="K456" s="7" t="s">
        <v>2372</v>
      </c>
      <c r="L456" s="8" t="s">
        <v>193</v>
      </c>
      <c r="M456" s="11" t="s">
        <v>84</v>
      </c>
      <c r="N456" s="11">
        <v>0.41666666666666669</v>
      </c>
      <c r="O456" s="11">
        <v>0.58333333333333337</v>
      </c>
      <c r="P456" s="204" t="s">
        <v>949</v>
      </c>
      <c r="Q456" s="8">
        <v>2017</v>
      </c>
      <c r="R456" s="3"/>
      <c r="S456" s="3" t="str">
        <f>TEXT(Tabla2[[#This Row],[FECHA]],"MMMM")</f>
        <v>enero</v>
      </c>
      <c r="T456" s="3" t="e">
        <f>VLOOKUP(Tabla2[[#This Row],[FOLIO]],Noshow11[[FOLIO]:[STATUS]],5,0)</f>
        <v>#N/A</v>
      </c>
      <c r="U456" s="2"/>
      <c r="V456" s="27"/>
      <c r="W456" s="27"/>
      <c r="X456" s="27"/>
      <c r="Y456" s="28"/>
      <c r="Z456" s="27"/>
      <c r="AA456" s="14">
        <f>Tabla2[[#This Row],[FECHA]]-Tabla2[[#This Row],[FECHA AGENDO CITA]]</f>
        <v>44945</v>
      </c>
    </row>
    <row r="457" spans="1:27" s="15" customFormat="1" ht="12.95" hidden="1">
      <c r="A457" s="6">
        <v>44945</v>
      </c>
      <c r="B457" s="9">
        <v>0.39583333333333331</v>
      </c>
      <c r="C457" s="9"/>
      <c r="D457" s="41">
        <v>5140</v>
      </c>
      <c r="E457" s="8">
        <v>110993</v>
      </c>
      <c r="F457" s="8" t="s">
        <v>920</v>
      </c>
      <c r="G457" s="98" t="s">
        <v>1102</v>
      </c>
      <c r="H457" s="45" t="s">
        <v>5</v>
      </c>
      <c r="I457" s="8" t="s">
        <v>2373</v>
      </c>
      <c r="J457" s="7" t="s">
        <v>2374</v>
      </c>
      <c r="K457" s="7" t="s">
        <v>2049</v>
      </c>
      <c r="L457" s="8" t="s">
        <v>92</v>
      </c>
      <c r="M457" s="11" t="s">
        <v>93</v>
      </c>
      <c r="N457" s="11">
        <v>0.41666666666666669</v>
      </c>
      <c r="O457" s="11">
        <v>0.58333333333333337</v>
      </c>
      <c r="P457" s="204" t="s">
        <v>2061</v>
      </c>
      <c r="Q457" s="8">
        <v>2017</v>
      </c>
      <c r="R457" s="3"/>
      <c r="S457" s="3" t="str">
        <f>TEXT(Tabla2[[#This Row],[FECHA]],"MMMM")</f>
        <v>enero</v>
      </c>
      <c r="T457" s="3" t="e">
        <f>VLOOKUP(Tabla2[[#This Row],[FOLIO]],Noshow11[[FOLIO]:[STATUS]],5,0)</f>
        <v>#N/A</v>
      </c>
      <c r="U457" s="2"/>
      <c r="V457" s="27"/>
      <c r="W457" s="27"/>
      <c r="X457" s="27"/>
      <c r="Y457" s="28"/>
      <c r="Z457" s="27"/>
      <c r="AA457" s="14">
        <f>Tabla2[[#This Row],[FECHA]]-Tabla2[[#This Row],[FECHA AGENDO CITA]]</f>
        <v>44945</v>
      </c>
    </row>
    <row r="458" spans="1:27" s="15" customFormat="1" ht="12.95" hidden="1">
      <c r="A458" s="6">
        <v>44945</v>
      </c>
      <c r="B458" s="9">
        <v>0.39583333333333331</v>
      </c>
      <c r="C458" s="9"/>
      <c r="D458" s="41">
        <v>5330</v>
      </c>
      <c r="E458" s="8">
        <v>111059</v>
      </c>
      <c r="F458" s="8" t="s">
        <v>1111</v>
      </c>
      <c r="G458" s="97" t="s">
        <v>988</v>
      </c>
      <c r="H458" s="46"/>
      <c r="I458" s="8" t="s">
        <v>2375</v>
      </c>
      <c r="J458" s="7" t="s">
        <v>2376</v>
      </c>
      <c r="K458" s="7" t="s">
        <v>2377</v>
      </c>
      <c r="L458" s="8" t="s">
        <v>193</v>
      </c>
      <c r="M458" s="11" t="s">
        <v>84</v>
      </c>
      <c r="N458" s="11">
        <v>0.40625</v>
      </c>
      <c r="O458" s="11">
        <v>0.5</v>
      </c>
      <c r="P458" s="204" t="s">
        <v>943</v>
      </c>
      <c r="Q458" s="8">
        <v>2021</v>
      </c>
      <c r="R458" s="3"/>
      <c r="S458" s="3" t="str">
        <f>TEXT(Tabla2[[#This Row],[FECHA]],"MMMM")</f>
        <v>enero</v>
      </c>
      <c r="T458" s="3" t="e">
        <f>VLOOKUP(Tabla2[[#This Row],[FOLIO]],Noshow11[[FOLIO]:[STATUS]],5,0)</f>
        <v>#N/A</v>
      </c>
      <c r="U458" s="2"/>
      <c r="V458" s="27"/>
      <c r="W458" s="27"/>
      <c r="X458" s="27"/>
      <c r="Y458" s="28"/>
      <c r="Z458" s="27"/>
      <c r="AA458" s="14">
        <f>Tabla2[[#This Row],[FECHA]]-Tabla2[[#This Row],[FECHA AGENDO CITA]]</f>
        <v>44945</v>
      </c>
    </row>
    <row r="459" spans="1:27" s="15" customFormat="1" ht="30.6" hidden="1" customHeight="1">
      <c r="A459" s="6">
        <v>44945</v>
      </c>
      <c r="B459" s="9">
        <v>0.39583333333333331</v>
      </c>
      <c r="C459" s="9"/>
      <c r="D459" s="41">
        <v>0</v>
      </c>
      <c r="E459" s="8">
        <v>111125</v>
      </c>
      <c r="F459" s="8" t="s">
        <v>100</v>
      </c>
      <c r="G459" s="97" t="s">
        <v>2286</v>
      </c>
      <c r="H459" s="46"/>
      <c r="I459" s="8" t="s">
        <v>1446</v>
      </c>
      <c r="J459" s="7" t="s">
        <v>1447</v>
      </c>
      <c r="K459" s="7" t="s">
        <v>1448</v>
      </c>
      <c r="L459" s="8" t="s">
        <v>97</v>
      </c>
      <c r="M459" s="11" t="s">
        <v>98</v>
      </c>
      <c r="N459" s="11">
        <v>0.44791666666666669</v>
      </c>
      <c r="O459" s="11">
        <v>0.58333333333333337</v>
      </c>
      <c r="P459" s="204" t="s">
        <v>954</v>
      </c>
      <c r="Q459" s="8">
        <v>2014</v>
      </c>
      <c r="R459" s="3"/>
      <c r="S459" s="3" t="str">
        <f>TEXT(Tabla2[[#This Row],[FECHA]],"MMMM")</f>
        <v>enero</v>
      </c>
      <c r="T459" s="3" t="e">
        <f>VLOOKUP(Tabla2[[#This Row],[FOLIO]],Noshow11[[FOLIO]:[STATUS]],5,0)</f>
        <v>#N/A</v>
      </c>
      <c r="U459" s="2" t="s">
        <v>32</v>
      </c>
      <c r="V459" s="27">
        <v>44945</v>
      </c>
      <c r="W459" s="27" t="s">
        <v>18</v>
      </c>
      <c r="X459" s="27" t="s">
        <v>9</v>
      </c>
      <c r="Y459" s="28" t="s">
        <v>2287</v>
      </c>
      <c r="Z459" s="27">
        <v>44938</v>
      </c>
      <c r="AA459" s="14">
        <f>Tabla2[[#This Row],[FECHA]]-Tabla2[[#This Row],[FECHA AGENDO CITA]]</f>
        <v>7</v>
      </c>
    </row>
    <row r="460" spans="1:27" s="15" customFormat="1" ht="23.45" hidden="1" customHeight="1">
      <c r="A460" s="6">
        <v>44945</v>
      </c>
      <c r="B460" s="9">
        <v>0.40625</v>
      </c>
      <c r="C460" s="9"/>
      <c r="D460" s="41">
        <v>1899</v>
      </c>
      <c r="E460" s="8">
        <v>111159</v>
      </c>
      <c r="F460" s="8" t="s">
        <v>920</v>
      </c>
      <c r="G460" s="97" t="s">
        <v>1598</v>
      </c>
      <c r="H460" s="46"/>
      <c r="I460" s="8">
        <v>65543702</v>
      </c>
      <c r="J460" s="7" t="s">
        <v>2378</v>
      </c>
      <c r="K460" s="7" t="s">
        <v>2379</v>
      </c>
      <c r="L460" s="8" t="s">
        <v>230</v>
      </c>
      <c r="M460" s="11" t="s">
        <v>93</v>
      </c>
      <c r="N460" s="11">
        <v>0.4375</v>
      </c>
      <c r="O460" s="11">
        <v>0.58333333333333337</v>
      </c>
      <c r="P460" s="204" t="s">
        <v>949</v>
      </c>
      <c r="Q460" s="8">
        <v>2006</v>
      </c>
      <c r="R460" s="3"/>
      <c r="S460" s="3" t="str">
        <f>TEXT(Tabla2[[#This Row],[FECHA]],"MMMM")</f>
        <v>enero</v>
      </c>
      <c r="T460" s="3" t="e">
        <f>VLOOKUP(Tabla2[[#This Row],[FOLIO]],Noshow11[[FOLIO]:[STATUS]],5,0)</f>
        <v>#N/A</v>
      </c>
      <c r="U460" s="2" t="s">
        <v>25</v>
      </c>
      <c r="V460" s="27">
        <v>44958</v>
      </c>
      <c r="W460" s="27" t="s">
        <v>13</v>
      </c>
      <c r="X460" s="27" t="s">
        <v>9</v>
      </c>
      <c r="Y460" s="28" t="s">
        <v>2380</v>
      </c>
      <c r="Z460" s="27">
        <v>44944</v>
      </c>
      <c r="AA460" s="14">
        <f>Tabla2[[#This Row],[FECHA]]-Tabla2[[#This Row],[FECHA AGENDO CITA]]</f>
        <v>1</v>
      </c>
    </row>
    <row r="461" spans="1:27" s="15" customFormat="1" ht="23.45" hidden="1" customHeight="1">
      <c r="A461" s="6">
        <v>44945</v>
      </c>
      <c r="B461" s="9">
        <v>0.41666666666666669</v>
      </c>
      <c r="C461" s="9"/>
      <c r="D461" s="41">
        <v>2653</v>
      </c>
      <c r="E461" s="8">
        <v>111056</v>
      </c>
      <c r="F461" s="8" t="s">
        <v>920</v>
      </c>
      <c r="G461" s="97" t="s">
        <v>2381</v>
      </c>
      <c r="H461" s="46"/>
      <c r="I461" s="8" t="s">
        <v>2382</v>
      </c>
      <c r="J461" s="7" t="s">
        <v>2383</v>
      </c>
      <c r="K461" s="7" t="s">
        <v>2384</v>
      </c>
      <c r="L461" s="8" t="s">
        <v>230</v>
      </c>
      <c r="M461" s="11" t="s">
        <v>93</v>
      </c>
      <c r="N461" s="11">
        <v>0.4375</v>
      </c>
      <c r="O461" s="11" t="s">
        <v>929</v>
      </c>
      <c r="P461" s="204" t="s">
        <v>2385</v>
      </c>
      <c r="Q461" s="8">
        <v>2020</v>
      </c>
      <c r="R461" s="3"/>
      <c r="S461" s="3" t="str">
        <f>TEXT(Tabla2[[#This Row],[FECHA]],"MMMM")</f>
        <v>enero</v>
      </c>
      <c r="T461" s="3" t="e">
        <f>VLOOKUP(Tabla2[[#This Row],[FOLIO]],Noshow11[[FOLIO]:[STATUS]],5,0)</f>
        <v>#N/A</v>
      </c>
      <c r="U461" s="2"/>
      <c r="V461" s="27"/>
      <c r="W461" s="27"/>
      <c r="X461" s="27"/>
      <c r="Y461" s="28"/>
      <c r="Z461" s="27"/>
      <c r="AA461" s="14">
        <f>Tabla2[[#This Row],[FECHA]]-Tabla2[[#This Row],[FECHA AGENDO CITA]]</f>
        <v>44945</v>
      </c>
    </row>
    <row r="462" spans="1:27" s="15" customFormat="1" ht="23.45" hidden="1" customHeight="1">
      <c r="A462" s="6">
        <v>44945</v>
      </c>
      <c r="B462" s="9">
        <v>0.41666666666666669</v>
      </c>
      <c r="C462" s="9"/>
      <c r="D462" s="41">
        <v>3260</v>
      </c>
      <c r="E462" s="8">
        <v>111160</v>
      </c>
      <c r="F462" s="8" t="s">
        <v>944</v>
      </c>
      <c r="G462" s="98" t="s">
        <v>1070</v>
      </c>
      <c r="H462" s="45" t="s">
        <v>5</v>
      </c>
      <c r="I462" s="8" t="s">
        <v>2386</v>
      </c>
      <c r="J462" s="7" t="s">
        <v>2387</v>
      </c>
      <c r="K462" s="7" t="s">
        <v>2388</v>
      </c>
      <c r="L462" s="8" t="s">
        <v>193</v>
      </c>
      <c r="M462" s="11" t="s">
        <v>84</v>
      </c>
      <c r="N462" s="11">
        <v>0.44791666666666669</v>
      </c>
      <c r="O462" s="11">
        <v>0.58333333333333337</v>
      </c>
      <c r="P462" s="204" t="s">
        <v>2061</v>
      </c>
      <c r="Q462" s="8">
        <v>2022</v>
      </c>
      <c r="R462" s="3"/>
      <c r="S462" s="3" t="str">
        <f>TEXT(Tabla2[[#This Row],[FECHA]],"MMMM")</f>
        <v>enero</v>
      </c>
      <c r="T462" s="3" t="e">
        <f>VLOOKUP(Tabla2[[#This Row],[FOLIO]],Noshow11[[FOLIO]:[STATUS]],5,0)</f>
        <v>#N/A</v>
      </c>
      <c r="U462" s="2"/>
      <c r="V462" s="27"/>
      <c r="W462" s="27"/>
      <c r="X462" s="27"/>
      <c r="Y462" s="28"/>
      <c r="Z462" s="27"/>
      <c r="AA462" s="14">
        <f>Tabla2[[#This Row],[FECHA]]-Tabla2[[#This Row],[FECHA AGENDO CITA]]</f>
        <v>44945</v>
      </c>
    </row>
    <row r="463" spans="1:27" s="15" customFormat="1" ht="23.45" hidden="1" customHeight="1">
      <c r="A463" s="6">
        <v>44945</v>
      </c>
      <c r="B463" s="9">
        <v>0.4375</v>
      </c>
      <c r="C463" s="9"/>
      <c r="D463" s="41">
        <v>754</v>
      </c>
      <c r="E463" s="8">
        <v>111075</v>
      </c>
      <c r="F463" s="8" t="s">
        <v>944</v>
      </c>
      <c r="G463" s="97" t="s">
        <v>2389</v>
      </c>
      <c r="H463" s="46"/>
      <c r="I463" s="8" t="s">
        <v>2390</v>
      </c>
      <c r="J463" s="7" t="s">
        <v>2391</v>
      </c>
      <c r="K463" s="7" t="s">
        <v>2392</v>
      </c>
      <c r="L463" s="8" t="s">
        <v>83</v>
      </c>
      <c r="M463" s="11" t="s">
        <v>93</v>
      </c>
      <c r="N463" s="11">
        <v>0.46875</v>
      </c>
      <c r="O463" s="11" t="s">
        <v>929</v>
      </c>
      <c r="P463" s="204" t="s">
        <v>2126</v>
      </c>
      <c r="Q463" s="8">
        <v>2015</v>
      </c>
      <c r="R463" s="3"/>
      <c r="S463" s="3" t="str">
        <f>TEXT(Tabla2[[#This Row],[FECHA]],"MMMM")</f>
        <v>enero</v>
      </c>
      <c r="T463" s="3" t="e">
        <f>VLOOKUP(Tabla2[[#This Row],[FOLIO]],Noshow11[[FOLIO]:[STATUS]],5,0)</f>
        <v>#N/A</v>
      </c>
      <c r="U463" s="2" t="s">
        <v>7</v>
      </c>
      <c r="V463" s="27">
        <v>44944</v>
      </c>
      <c r="W463" s="27" t="s">
        <v>13</v>
      </c>
      <c r="X463" s="27" t="s">
        <v>9</v>
      </c>
      <c r="Y463" s="28" t="s">
        <v>2393</v>
      </c>
      <c r="Z463" s="27">
        <v>44942</v>
      </c>
      <c r="AA463" s="14">
        <f>Tabla2[[#This Row],[FECHA]]-Tabla2[[#This Row],[FECHA AGENDO CITA]]</f>
        <v>3</v>
      </c>
    </row>
    <row r="464" spans="1:27" s="15" customFormat="1" ht="23.45" hidden="1" customHeight="1">
      <c r="A464" s="6">
        <v>44945</v>
      </c>
      <c r="B464" s="9">
        <v>0.4375</v>
      </c>
      <c r="C464" s="9"/>
      <c r="D464" s="41">
        <v>5330</v>
      </c>
      <c r="E464" s="8">
        <v>111096</v>
      </c>
      <c r="F464" s="8" t="s">
        <v>100</v>
      </c>
      <c r="G464" s="98" t="s">
        <v>988</v>
      </c>
      <c r="H464" s="45" t="s">
        <v>5</v>
      </c>
      <c r="I464" s="8" t="s">
        <v>2394</v>
      </c>
      <c r="J464" s="7" t="s">
        <v>2395</v>
      </c>
      <c r="K464" s="7" t="s">
        <v>2159</v>
      </c>
      <c r="L464" s="8" t="s">
        <v>152</v>
      </c>
      <c r="M464" s="11" t="s">
        <v>98</v>
      </c>
      <c r="N464" s="11">
        <v>0.45833333333333331</v>
      </c>
      <c r="O464" s="11">
        <v>0.66666666666666663</v>
      </c>
      <c r="P464" s="204" t="s">
        <v>2061</v>
      </c>
      <c r="Q464" s="8">
        <v>2019</v>
      </c>
      <c r="R464" s="3"/>
      <c r="S464" s="3" t="str">
        <f>TEXT(Tabla2[[#This Row],[FECHA]],"MMMM")</f>
        <v>enero</v>
      </c>
      <c r="T464" s="3" t="e">
        <f>VLOOKUP(Tabla2[[#This Row],[FOLIO]],Noshow11[[FOLIO]:[STATUS]],5,0)</f>
        <v>#N/A</v>
      </c>
      <c r="U464" s="2"/>
      <c r="V464" s="27"/>
      <c r="W464" s="27"/>
      <c r="X464" s="27"/>
      <c r="Y464" s="28"/>
      <c r="Z464" s="27"/>
      <c r="AA464" s="14">
        <f>Tabla2[[#This Row],[FECHA]]-Tabla2[[#This Row],[FECHA AGENDO CITA]]</f>
        <v>44945</v>
      </c>
    </row>
    <row r="465" spans="1:27" s="15" customFormat="1" ht="23.45" hidden="1" customHeight="1">
      <c r="A465" s="6">
        <v>44945</v>
      </c>
      <c r="B465" s="9">
        <v>0.4375</v>
      </c>
      <c r="C465" s="9"/>
      <c r="D465" s="41">
        <v>2699</v>
      </c>
      <c r="E465" s="8">
        <v>111116</v>
      </c>
      <c r="F465" s="8" t="s">
        <v>100</v>
      </c>
      <c r="G465" s="97" t="s">
        <v>1736</v>
      </c>
      <c r="H465" s="46"/>
      <c r="I465" s="8" t="s">
        <v>2396</v>
      </c>
      <c r="J465" s="7" t="s">
        <v>2397</v>
      </c>
      <c r="K465" s="7" t="s">
        <v>2398</v>
      </c>
      <c r="L465" s="8" t="s">
        <v>165</v>
      </c>
      <c r="M465" s="11" t="s">
        <v>84</v>
      </c>
      <c r="N465" s="11">
        <v>0.46875</v>
      </c>
      <c r="O465" s="11">
        <v>0.625</v>
      </c>
      <c r="P465" s="204" t="s">
        <v>1729</v>
      </c>
      <c r="Q465" s="8">
        <v>2022</v>
      </c>
      <c r="R465" s="3"/>
      <c r="S465" s="3" t="str">
        <f>TEXT(Tabla2[[#This Row],[FECHA]],"MMMM")</f>
        <v>enero</v>
      </c>
      <c r="T465" s="3" t="e">
        <f>VLOOKUP(Tabla2[[#This Row],[FOLIO]],Noshow11[[FOLIO]:[STATUS]],5,0)</f>
        <v>#N/A</v>
      </c>
      <c r="U465" s="2" t="s">
        <v>32</v>
      </c>
      <c r="V465" s="27">
        <v>44945</v>
      </c>
      <c r="W465" s="27" t="s">
        <v>8</v>
      </c>
      <c r="X465" s="27" t="s">
        <v>9</v>
      </c>
      <c r="Y465" s="28" t="s">
        <v>2399</v>
      </c>
      <c r="Z465" s="27">
        <v>44943</v>
      </c>
      <c r="AA465" s="14">
        <f>Tabla2[[#This Row],[FECHA]]-Tabla2[[#This Row],[FECHA AGENDO CITA]]</f>
        <v>2</v>
      </c>
    </row>
    <row r="466" spans="1:27" s="15" customFormat="1" ht="23.45" hidden="1" customHeight="1">
      <c r="A466" s="6">
        <v>44945</v>
      </c>
      <c r="B466" s="9">
        <v>0.45833333333333331</v>
      </c>
      <c r="C466" s="9"/>
      <c r="D466" s="41">
        <v>1899</v>
      </c>
      <c r="E466" s="8">
        <v>111124</v>
      </c>
      <c r="F466" s="8" t="s">
        <v>1111</v>
      </c>
      <c r="G466" s="97" t="s">
        <v>1015</v>
      </c>
      <c r="H466" s="46"/>
      <c r="I466" s="8" t="s">
        <v>2400</v>
      </c>
      <c r="J466" s="7" t="s">
        <v>2401</v>
      </c>
      <c r="K466" s="7" t="s">
        <v>2402</v>
      </c>
      <c r="L466" s="8" t="s">
        <v>193</v>
      </c>
      <c r="M466" s="11" t="s">
        <v>84</v>
      </c>
      <c r="N466" s="11">
        <v>0.46875</v>
      </c>
      <c r="O466" s="11">
        <v>0.58333333333333337</v>
      </c>
      <c r="P466" s="204" t="s">
        <v>949</v>
      </c>
      <c r="Q466" s="8">
        <v>2022</v>
      </c>
      <c r="R466" s="3"/>
      <c r="S466" s="3" t="str">
        <f>TEXT(Tabla2[[#This Row],[FECHA]],"MMMM")</f>
        <v>enero</v>
      </c>
      <c r="T466" s="3" t="e">
        <f>VLOOKUP(Tabla2[[#This Row],[FOLIO]],Noshow11[[FOLIO]:[STATUS]],5,0)</f>
        <v>#N/A</v>
      </c>
      <c r="U466" s="2"/>
      <c r="V466" s="27"/>
      <c r="W466" s="27"/>
      <c r="X466" s="27"/>
      <c r="Y466" s="28"/>
      <c r="Z466" s="27"/>
      <c r="AA466" s="14">
        <f>Tabla2[[#This Row],[FECHA]]-Tabla2[[#This Row],[FECHA AGENDO CITA]]</f>
        <v>44945</v>
      </c>
    </row>
    <row r="467" spans="1:27" s="15" customFormat="1" ht="23.45" hidden="1" customHeight="1">
      <c r="A467" s="6">
        <v>44945</v>
      </c>
      <c r="B467" s="9">
        <v>0.45833333333333331</v>
      </c>
      <c r="C467" s="9"/>
      <c r="D467" s="41">
        <v>3260</v>
      </c>
      <c r="E467" s="8">
        <v>111170</v>
      </c>
      <c r="F467" s="8" t="s">
        <v>920</v>
      </c>
      <c r="G467" s="97" t="s">
        <v>1150</v>
      </c>
      <c r="H467" s="46"/>
      <c r="I467" s="8" t="s">
        <v>2403</v>
      </c>
      <c r="J467" s="7" t="s">
        <v>2404</v>
      </c>
      <c r="K467" s="7" t="s">
        <v>2405</v>
      </c>
      <c r="L467" s="8" t="s">
        <v>277</v>
      </c>
      <c r="M467" s="11" t="s">
        <v>93</v>
      </c>
      <c r="N467" s="11">
        <v>0.46875</v>
      </c>
      <c r="O467" s="11">
        <v>0.58333333333333337</v>
      </c>
      <c r="P467" s="204" t="s">
        <v>1366</v>
      </c>
      <c r="Q467" s="8">
        <v>2021</v>
      </c>
      <c r="R467" s="3"/>
      <c r="S467" s="3" t="str">
        <f>TEXT(Tabla2[[#This Row],[FECHA]],"MMMM")</f>
        <v>enero</v>
      </c>
      <c r="T467" s="3" t="e">
        <f>VLOOKUP(Tabla2[[#This Row],[FOLIO]],Noshow11[[FOLIO]:[STATUS]],5,0)</f>
        <v>#N/A</v>
      </c>
      <c r="U467" s="2"/>
      <c r="V467" s="27"/>
      <c r="W467" s="27"/>
      <c r="X467" s="27"/>
      <c r="Y467" s="28"/>
      <c r="Z467" s="27"/>
      <c r="AA467" s="14">
        <f>Tabla2[[#This Row],[FECHA]]-Tabla2[[#This Row],[FECHA AGENDO CITA]]</f>
        <v>44945</v>
      </c>
    </row>
    <row r="468" spans="1:27" s="15" customFormat="1" ht="23.45" hidden="1" customHeight="1">
      <c r="A468" s="6">
        <v>44945</v>
      </c>
      <c r="B468" s="9">
        <v>0.45833333333333331</v>
      </c>
      <c r="C468" s="9"/>
      <c r="D468" s="41">
        <v>5140</v>
      </c>
      <c r="E468" s="8">
        <v>111149</v>
      </c>
      <c r="F468" s="8" t="s">
        <v>1111</v>
      </c>
      <c r="G468" s="97" t="s">
        <v>1102</v>
      </c>
      <c r="H468" s="46"/>
      <c r="I468" s="8" t="s">
        <v>2406</v>
      </c>
      <c r="J468" s="7" t="s">
        <v>2407</v>
      </c>
      <c r="K468" s="7" t="s">
        <v>2408</v>
      </c>
      <c r="L468" s="8" t="s">
        <v>97</v>
      </c>
      <c r="M468" s="11" t="s">
        <v>98</v>
      </c>
      <c r="N468" s="11">
        <v>0.47916666666666669</v>
      </c>
      <c r="O468" s="11">
        <v>0.625</v>
      </c>
      <c r="P468" s="204" t="s">
        <v>954</v>
      </c>
      <c r="Q468" s="8">
        <v>2018</v>
      </c>
      <c r="R468" s="3"/>
      <c r="S468" s="3" t="str">
        <f>TEXT(Tabla2[[#This Row],[FECHA]],"MMMM")</f>
        <v>enero</v>
      </c>
      <c r="T468" s="3" t="e">
        <f>VLOOKUP(Tabla2[[#This Row],[FOLIO]],Noshow11[[FOLIO]:[STATUS]],5,0)</f>
        <v>#N/A</v>
      </c>
      <c r="U468" s="2" t="s">
        <v>32</v>
      </c>
      <c r="V468" s="27">
        <v>44958</v>
      </c>
      <c r="W468" s="27" t="s">
        <v>13</v>
      </c>
      <c r="X468" s="27" t="s">
        <v>9</v>
      </c>
      <c r="Y468" s="28" t="s">
        <v>2409</v>
      </c>
      <c r="Z468" s="27">
        <v>44966</v>
      </c>
      <c r="AA468" s="14">
        <f>Tabla2[[#This Row],[FECHA]]-Tabla2[[#This Row],[FECHA AGENDO CITA]]</f>
        <v>-21</v>
      </c>
    </row>
    <row r="469" spans="1:27" s="15" customFormat="1" ht="23.45" hidden="1" customHeight="1">
      <c r="A469" s="6">
        <v>44945</v>
      </c>
      <c r="B469" s="9">
        <v>0.47916666666666669</v>
      </c>
      <c r="C469" s="9"/>
      <c r="D469" s="41">
        <v>2699</v>
      </c>
      <c r="E469" s="8">
        <v>111131</v>
      </c>
      <c r="F469" s="8" t="s">
        <v>944</v>
      </c>
      <c r="G469" s="98" t="s">
        <v>1967</v>
      </c>
      <c r="H469" s="45" t="s">
        <v>5</v>
      </c>
      <c r="I469" s="8" t="s">
        <v>2410</v>
      </c>
      <c r="J469" s="7" t="s">
        <v>2411</v>
      </c>
      <c r="K469" s="7" t="s">
        <v>2412</v>
      </c>
      <c r="L469" s="8" t="s">
        <v>92</v>
      </c>
      <c r="M469" s="11" t="s">
        <v>84</v>
      </c>
      <c r="N469" s="11">
        <v>0.48958333333333331</v>
      </c>
      <c r="O469" s="11">
        <v>0.66666666666666663</v>
      </c>
      <c r="P469" s="204" t="s">
        <v>2061</v>
      </c>
      <c r="Q469" s="8">
        <v>2016</v>
      </c>
      <c r="R469" s="3"/>
      <c r="S469" s="3" t="str">
        <f>TEXT(Tabla2[[#This Row],[FECHA]],"MMMM")</f>
        <v>enero</v>
      </c>
      <c r="T469" s="3" t="e">
        <f>VLOOKUP(Tabla2[[#This Row],[FOLIO]],Noshow11[[FOLIO]:[STATUS]],5,0)</f>
        <v>#N/A</v>
      </c>
      <c r="U469" s="2"/>
      <c r="V469" s="27"/>
      <c r="W469" s="27"/>
      <c r="X469" s="27"/>
      <c r="Y469" s="28"/>
      <c r="Z469" s="27"/>
      <c r="AA469" s="14">
        <f>Tabla2[[#This Row],[FECHA]]-Tabla2[[#This Row],[FECHA AGENDO CITA]]</f>
        <v>44945</v>
      </c>
    </row>
    <row r="470" spans="1:27" s="15" customFormat="1" ht="23.45" hidden="1" customHeight="1">
      <c r="A470" s="6">
        <v>44945</v>
      </c>
      <c r="B470" s="9">
        <v>0.47916666666666669</v>
      </c>
      <c r="C470" s="9"/>
      <c r="D470" s="41">
        <v>754</v>
      </c>
      <c r="E470" s="8">
        <v>111134</v>
      </c>
      <c r="F470" s="8" t="s">
        <v>920</v>
      </c>
      <c r="G470" s="97" t="s">
        <v>2413</v>
      </c>
      <c r="H470" s="46"/>
      <c r="I470" s="8" t="s">
        <v>1912</v>
      </c>
      <c r="J470" s="7" t="s">
        <v>1913</v>
      </c>
      <c r="K470" s="7" t="s">
        <v>1914</v>
      </c>
      <c r="L470" s="8" t="s">
        <v>482</v>
      </c>
      <c r="M470" s="11" t="s">
        <v>98</v>
      </c>
      <c r="N470" s="11">
        <v>0.52083333333333337</v>
      </c>
      <c r="O470" s="11" t="s">
        <v>929</v>
      </c>
      <c r="P470" s="204" t="s">
        <v>2263</v>
      </c>
      <c r="Q470" s="8">
        <v>2020</v>
      </c>
      <c r="R470" s="3"/>
      <c r="S470" s="3" t="str">
        <f>TEXT(Tabla2[[#This Row],[FECHA]],"MMMM")</f>
        <v>enero</v>
      </c>
      <c r="T470" s="3" t="e">
        <f>VLOOKUP(Tabla2[[#This Row],[FOLIO]],Noshow11[[FOLIO]:[STATUS]],5,0)</f>
        <v>#N/A</v>
      </c>
      <c r="U470" s="2"/>
      <c r="V470" s="27"/>
      <c r="W470" s="27"/>
      <c r="X470" s="27"/>
      <c r="Y470" s="28"/>
      <c r="Z470" s="27"/>
      <c r="AA470" s="14">
        <f>Tabla2[[#This Row],[FECHA]]-Tabla2[[#This Row],[FECHA AGENDO CITA]]</f>
        <v>44945</v>
      </c>
    </row>
    <row r="471" spans="1:27" s="15" customFormat="1" ht="23.45" hidden="1" customHeight="1">
      <c r="A471" s="6">
        <v>44945</v>
      </c>
      <c r="B471" s="9">
        <v>0.5</v>
      </c>
      <c r="C471" s="9"/>
      <c r="D471" s="41">
        <v>1899</v>
      </c>
      <c r="E471" s="8">
        <v>111133</v>
      </c>
      <c r="F471" s="8" t="s">
        <v>100</v>
      </c>
      <c r="G471" s="98" t="s">
        <v>1598</v>
      </c>
      <c r="H471" s="45" t="s">
        <v>5</v>
      </c>
      <c r="I471" s="8" t="s">
        <v>2414</v>
      </c>
      <c r="J471" s="7" t="s">
        <v>2415</v>
      </c>
      <c r="K471" s="7" t="s">
        <v>2416</v>
      </c>
      <c r="L471" s="8" t="s">
        <v>193</v>
      </c>
      <c r="M471" s="11" t="s">
        <v>98</v>
      </c>
      <c r="N471" s="11">
        <v>0.51041666666666663</v>
      </c>
      <c r="O471" s="11">
        <v>0.66666666666666663</v>
      </c>
      <c r="P471" s="204" t="s">
        <v>2061</v>
      </c>
      <c r="Q471" s="8">
        <v>2016</v>
      </c>
      <c r="R471" s="3"/>
      <c r="S471" s="3" t="str">
        <f>TEXT(Tabla2[[#This Row],[FECHA]],"MMMM")</f>
        <v>enero</v>
      </c>
      <c r="T471" s="3" t="e">
        <f>VLOOKUP(Tabla2[[#This Row],[FOLIO]],Noshow11[[FOLIO]:[STATUS]],5,0)</f>
        <v>#N/A</v>
      </c>
      <c r="U471" s="2"/>
      <c r="V471" s="27"/>
      <c r="W471" s="27"/>
      <c r="X471" s="27"/>
      <c r="Y471" s="28"/>
      <c r="Z471" s="27"/>
      <c r="AA471" s="14">
        <f>Tabla2[[#This Row],[FECHA]]-Tabla2[[#This Row],[FECHA AGENDO CITA]]</f>
        <v>44945</v>
      </c>
    </row>
    <row r="472" spans="1:27" s="15" customFormat="1" ht="23.45" hidden="1" customHeight="1">
      <c r="A472" s="6">
        <v>44945</v>
      </c>
      <c r="B472" s="9">
        <v>0.5</v>
      </c>
      <c r="C472" s="9"/>
      <c r="D472" s="41">
        <v>5140</v>
      </c>
      <c r="E472" s="8">
        <v>111164</v>
      </c>
      <c r="F472" s="8" t="s">
        <v>920</v>
      </c>
      <c r="G472" s="97" t="s">
        <v>1080</v>
      </c>
      <c r="H472" s="46"/>
      <c r="I472" s="8" t="s">
        <v>2417</v>
      </c>
      <c r="J472" s="7" t="s">
        <v>2418</v>
      </c>
      <c r="K472" s="7" t="s">
        <v>2419</v>
      </c>
      <c r="L472" s="8" t="s">
        <v>193</v>
      </c>
      <c r="M472" s="11" t="s">
        <v>84</v>
      </c>
      <c r="N472" s="11">
        <v>0.51041666666666663</v>
      </c>
      <c r="O472" s="11">
        <v>0.70833333333333337</v>
      </c>
      <c r="P472" s="204" t="s">
        <v>943</v>
      </c>
      <c r="Q472" s="8">
        <v>2017</v>
      </c>
      <c r="R472" s="3"/>
      <c r="S472" s="3" t="str">
        <f>TEXT(Tabla2[[#This Row],[FECHA]],"MMMM")</f>
        <v>enero</v>
      </c>
      <c r="T472" s="3" t="e">
        <f>VLOOKUP(Tabla2[[#This Row],[FOLIO]],Noshow11[[FOLIO]:[STATUS]],5,0)</f>
        <v>#N/A</v>
      </c>
      <c r="U472" s="2"/>
      <c r="V472" s="27"/>
      <c r="W472" s="27"/>
      <c r="X472" s="27"/>
      <c r="Y472" s="28"/>
      <c r="Z472" s="27"/>
      <c r="AA472" s="14">
        <f>Tabla2[[#This Row],[FECHA]]-Tabla2[[#This Row],[FECHA AGENDO CITA]]</f>
        <v>44945</v>
      </c>
    </row>
    <row r="473" spans="1:27" s="15" customFormat="1" ht="30.6" hidden="1" customHeight="1">
      <c r="A473" s="6">
        <v>44945</v>
      </c>
      <c r="B473" s="9">
        <v>0.52083333333333337</v>
      </c>
      <c r="C473" s="9"/>
      <c r="D473" s="41">
        <v>754</v>
      </c>
      <c r="E473" s="8">
        <v>111163</v>
      </c>
      <c r="F473" s="8" t="s">
        <v>944</v>
      </c>
      <c r="G473" s="97" t="s">
        <v>1135</v>
      </c>
      <c r="H473" s="46"/>
      <c r="I473" s="8" t="s">
        <v>2420</v>
      </c>
      <c r="J473" s="7" t="s">
        <v>2421</v>
      </c>
      <c r="K473" s="7" t="s">
        <v>2422</v>
      </c>
      <c r="L473" s="8" t="s">
        <v>482</v>
      </c>
      <c r="M473" s="11" t="s">
        <v>93</v>
      </c>
      <c r="N473" s="11">
        <v>0.5</v>
      </c>
      <c r="O473" s="11" t="s">
        <v>929</v>
      </c>
      <c r="P473" s="204" t="s">
        <v>2126</v>
      </c>
      <c r="Q473" s="8">
        <v>2018</v>
      </c>
      <c r="R473" s="3"/>
      <c r="S473" s="3" t="str">
        <f>TEXT(Tabla2[[#This Row],[FECHA]],"MMMM")</f>
        <v>enero</v>
      </c>
      <c r="T473" s="3" t="e">
        <f>VLOOKUP(Tabla2[[#This Row],[FOLIO]],Noshow11[[FOLIO]:[STATUS]],5,0)</f>
        <v>#N/A</v>
      </c>
      <c r="U473" s="2"/>
      <c r="V473" s="27"/>
      <c r="W473" s="27"/>
      <c r="X473" s="27"/>
      <c r="Y473" s="28"/>
      <c r="Z473" s="27"/>
      <c r="AA473" s="14">
        <f>Tabla2[[#This Row],[FECHA]]-Tabla2[[#This Row],[FECHA AGENDO CITA]]</f>
        <v>44945</v>
      </c>
    </row>
    <row r="474" spans="1:27" s="15" customFormat="1" ht="30.6" hidden="1" customHeight="1">
      <c r="A474" s="6">
        <v>44945</v>
      </c>
      <c r="B474" s="9">
        <v>0.54166666666666663</v>
      </c>
      <c r="C474" s="9"/>
      <c r="D474" s="41">
        <v>3260</v>
      </c>
      <c r="E474" s="8">
        <v>111127</v>
      </c>
      <c r="F474" s="8" t="s">
        <v>920</v>
      </c>
      <c r="G474" s="97" t="s">
        <v>2423</v>
      </c>
      <c r="H474" s="46"/>
      <c r="I474" s="8" t="s">
        <v>2424</v>
      </c>
      <c r="J474" s="7" t="s">
        <v>2425</v>
      </c>
      <c r="K474" s="7" t="s">
        <v>531</v>
      </c>
      <c r="L474" s="8" t="s">
        <v>230</v>
      </c>
      <c r="M474" s="11" t="s">
        <v>98</v>
      </c>
      <c r="N474" s="11">
        <v>0.55208333333333337</v>
      </c>
      <c r="O474" s="11">
        <v>0.70833333333333337</v>
      </c>
      <c r="P474" s="204" t="s">
        <v>954</v>
      </c>
      <c r="Q474" s="8">
        <v>2013</v>
      </c>
      <c r="R474" s="3"/>
      <c r="S474" s="3" t="str">
        <f>TEXT(Tabla2[[#This Row],[FECHA]],"MMMM")</f>
        <v>enero</v>
      </c>
      <c r="T474" s="3" t="e">
        <f>VLOOKUP(Tabla2[[#This Row],[FOLIO]],Noshow11[[FOLIO]:[STATUS]],5,0)</f>
        <v>#N/A</v>
      </c>
      <c r="U474" s="2"/>
      <c r="V474" s="27"/>
      <c r="W474" s="27"/>
      <c r="X474" s="27"/>
      <c r="Y474" s="28"/>
      <c r="Z474" s="27"/>
      <c r="AA474" s="14">
        <f>Tabla2[[#This Row],[FECHA]]-Tabla2[[#This Row],[FECHA AGENDO CITA]]</f>
        <v>44945</v>
      </c>
    </row>
    <row r="475" spans="1:27" s="15" customFormat="1" ht="26.45" hidden="1" customHeight="1">
      <c r="A475" s="6">
        <v>44945</v>
      </c>
      <c r="B475" s="9">
        <v>0.58333333333333337</v>
      </c>
      <c r="C475" s="9"/>
      <c r="D475" s="41">
        <v>1899</v>
      </c>
      <c r="E475" s="8">
        <v>110924</v>
      </c>
      <c r="F475" s="8" t="s">
        <v>920</v>
      </c>
      <c r="G475" s="97" t="s">
        <v>1108</v>
      </c>
      <c r="H475" s="46"/>
      <c r="I475" s="8" t="s">
        <v>2426</v>
      </c>
      <c r="J475" s="7" t="s">
        <v>724</v>
      </c>
      <c r="K475" s="7" t="s">
        <v>2427</v>
      </c>
      <c r="L475" s="8" t="s">
        <v>193</v>
      </c>
      <c r="M475" s="11" t="s">
        <v>93</v>
      </c>
      <c r="N475" s="11">
        <v>0.625</v>
      </c>
      <c r="O475" s="11">
        <v>0.72916666666666663</v>
      </c>
      <c r="P475" s="204" t="s">
        <v>949</v>
      </c>
      <c r="Q475" s="8">
        <v>2022</v>
      </c>
      <c r="R475" s="3"/>
      <c r="S475" s="3" t="str">
        <f>TEXT(Tabla2[[#This Row],[FECHA]],"MMMM")</f>
        <v>enero</v>
      </c>
      <c r="T475" s="3" t="e">
        <f>VLOOKUP(Tabla2[[#This Row],[FOLIO]],Noshow11[[FOLIO]:[STATUS]],5,0)</f>
        <v>#N/A</v>
      </c>
      <c r="U475" s="2"/>
      <c r="V475" s="27"/>
      <c r="W475" s="27"/>
      <c r="X475" s="27"/>
      <c r="Y475" s="28"/>
      <c r="Z475" s="27"/>
      <c r="AA475" s="14">
        <f>Tabla2[[#This Row],[FECHA]]-Tabla2[[#This Row],[FECHA AGENDO CITA]]</f>
        <v>44945</v>
      </c>
    </row>
    <row r="476" spans="1:27" s="15" customFormat="1" ht="26.45" hidden="1" customHeight="1">
      <c r="A476" s="6">
        <v>44945</v>
      </c>
      <c r="B476" s="9">
        <v>0.625</v>
      </c>
      <c r="C476" s="9"/>
      <c r="D476" s="41">
        <v>1899</v>
      </c>
      <c r="E476" s="8">
        <v>111128</v>
      </c>
      <c r="F476" s="8" t="s">
        <v>100</v>
      </c>
      <c r="G476" s="97" t="s">
        <v>956</v>
      </c>
      <c r="H476" s="136" t="s">
        <v>37</v>
      </c>
      <c r="I476" s="8" t="s">
        <v>2428</v>
      </c>
      <c r="J476" s="7" t="s">
        <v>143</v>
      </c>
      <c r="K476" s="7" t="s">
        <v>461</v>
      </c>
      <c r="L476" s="8" t="s">
        <v>170</v>
      </c>
      <c r="M476" s="11" t="s">
        <v>2285</v>
      </c>
      <c r="N476" s="11" t="s">
        <v>1656</v>
      </c>
      <c r="O476" s="11" t="s">
        <v>1194</v>
      </c>
      <c r="P476" s="204" t="s">
        <v>925</v>
      </c>
      <c r="Q476" s="8">
        <v>2020</v>
      </c>
      <c r="R476" s="3"/>
      <c r="S476" s="3" t="str">
        <f>TEXT(Tabla2[[#This Row],[FECHA]],"MMMM")</f>
        <v>enero</v>
      </c>
      <c r="T476" s="3" t="e">
        <f>VLOOKUP(Tabla2[[#This Row],[FOLIO]],Noshow11[[FOLIO]:[STATUS]],5,0)</f>
        <v>#N/A</v>
      </c>
      <c r="U476" s="2"/>
      <c r="V476" s="27"/>
      <c r="W476" s="27"/>
      <c r="X476" s="27"/>
      <c r="Y476" s="28"/>
      <c r="Z476" s="27"/>
      <c r="AA476" s="14">
        <f>Tabla2[[#This Row],[FECHA]]-Tabla2[[#This Row],[FECHA AGENDO CITA]]</f>
        <v>44945</v>
      </c>
    </row>
    <row r="477" spans="1:27" s="15" customFormat="1" ht="26.45" hidden="1" customHeight="1">
      <c r="A477" s="6">
        <v>44945</v>
      </c>
      <c r="B477" s="9">
        <v>0.625</v>
      </c>
      <c r="C477" s="9"/>
      <c r="D477" s="41">
        <v>1899</v>
      </c>
      <c r="E477" s="8">
        <v>111146</v>
      </c>
      <c r="F477" s="8" t="s">
        <v>944</v>
      </c>
      <c r="G477" s="98" t="s">
        <v>939</v>
      </c>
      <c r="H477" s="45" t="s">
        <v>5</v>
      </c>
      <c r="I477" s="8" t="s">
        <v>2319</v>
      </c>
      <c r="J477" s="7" t="s">
        <v>2320</v>
      </c>
      <c r="K477" s="7" t="s">
        <v>2321</v>
      </c>
      <c r="L477" s="8" t="s">
        <v>97</v>
      </c>
      <c r="M477" s="11" t="s">
        <v>98</v>
      </c>
      <c r="N477" s="11">
        <v>0.66666666666666663</v>
      </c>
      <c r="O477" s="11">
        <v>0.75</v>
      </c>
      <c r="P477" s="204" t="s">
        <v>2061</v>
      </c>
      <c r="Q477" s="8">
        <v>2020</v>
      </c>
      <c r="R477" s="3"/>
      <c r="S477" s="3" t="str">
        <f>TEXT(Tabla2[[#This Row],[FECHA]],"MMMM")</f>
        <v>enero</v>
      </c>
      <c r="T477" s="3" t="e">
        <f>VLOOKUP(Tabla2[[#This Row],[FOLIO]],Noshow11[[FOLIO]:[STATUS]],5,0)</f>
        <v>#N/A</v>
      </c>
      <c r="U477" s="2"/>
      <c r="V477" s="27"/>
      <c r="W477" s="27"/>
      <c r="X477" s="27"/>
      <c r="Y477" s="28"/>
      <c r="Z477" s="27"/>
      <c r="AA477" s="14">
        <f>Tabla2[[#This Row],[FECHA]]-Tabla2[[#This Row],[FECHA AGENDO CITA]]</f>
        <v>44945</v>
      </c>
    </row>
    <row r="478" spans="1:27" s="15" customFormat="1" ht="26.45" hidden="1" customHeight="1">
      <c r="A478" s="6">
        <v>44945</v>
      </c>
      <c r="B478" s="9">
        <v>0.625</v>
      </c>
      <c r="C478" s="9"/>
      <c r="D478" s="41">
        <v>4060</v>
      </c>
      <c r="E478" s="8">
        <v>111158</v>
      </c>
      <c r="F478" s="8" t="s">
        <v>944</v>
      </c>
      <c r="G478" s="97" t="s">
        <v>2150</v>
      </c>
      <c r="H478" s="46"/>
      <c r="I478" s="8" t="s">
        <v>2429</v>
      </c>
      <c r="J478" s="7" t="s">
        <v>143</v>
      </c>
      <c r="K478" s="7" t="s">
        <v>2430</v>
      </c>
      <c r="L478" s="8" t="s">
        <v>1106</v>
      </c>
      <c r="M478" s="11" t="s">
        <v>84</v>
      </c>
      <c r="N478" s="11">
        <v>0.63541666666666663</v>
      </c>
      <c r="O478" s="11">
        <v>0.75</v>
      </c>
      <c r="P478" s="204" t="s">
        <v>1688</v>
      </c>
      <c r="Q478" s="8">
        <v>2019</v>
      </c>
      <c r="R478" s="3"/>
      <c r="S478" s="3" t="str">
        <f>TEXT(Tabla2[[#This Row],[FECHA]],"MMMM")</f>
        <v>enero</v>
      </c>
      <c r="T478" s="3" t="e">
        <f>VLOOKUP(Tabla2[[#This Row],[FOLIO]],Noshow11[[FOLIO]:[STATUS]],5,0)</f>
        <v>#N/A</v>
      </c>
      <c r="U478" s="2"/>
      <c r="V478" s="27"/>
      <c r="W478" s="27"/>
      <c r="X478" s="27"/>
      <c r="Y478" s="28"/>
      <c r="Z478" s="27"/>
      <c r="AA478" s="14">
        <f>Tabla2[[#This Row],[FECHA]]-Tabla2[[#This Row],[FECHA AGENDO CITA]]</f>
        <v>44945</v>
      </c>
    </row>
    <row r="479" spans="1:27" s="15" customFormat="1" ht="26.45" hidden="1" customHeight="1">
      <c r="A479" s="6">
        <v>44945</v>
      </c>
      <c r="B479" s="9">
        <v>0.63541666666666663</v>
      </c>
      <c r="C479" s="9"/>
      <c r="D479" s="41">
        <v>1899</v>
      </c>
      <c r="E479" s="8">
        <v>111129</v>
      </c>
      <c r="F479" s="8" t="s">
        <v>100</v>
      </c>
      <c r="G479" s="97" t="s">
        <v>1015</v>
      </c>
      <c r="H479" s="136" t="s">
        <v>37</v>
      </c>
      <c r="I479" s="8" t="s">
        <v>2431</v>
      </c>
      <c r="J479" s="7" t="s">
        <v>143</v>
      </c>
      <c r="K479" s="7" t="s">
        <v>461</v>
      </c>
      <c r="L479" s="8" t="s">
        <v>170</v>
      </c>
      <c r="M479" s="11" t="s">
        <v>2285</v>
      </c>
      <c r="N479" s="11" t="s">
        <v>1656</v>
      </c>
      <c r="O479" s="11" t="s">
        <v>1194</v>
      </c>
      <c r="P479" s="204" t="s">
        <v>925</v>
      </c>
      <c r="Q479" s="8">
        <v>2020</v>
      </c>
      <c r="R479" s="3"/>
      <c r="S479" s="3" t="str">
        <f>TEXT(Tabla2[[#This Row],[FECHA]],"MMMM")</f>
        <v>enero</v>
      </c>
      <c r="T479" s="3" t="e">
        <f>VLOOKUP(Tabla2[[#This Row],[FOLIO]],Noshow11[[FOLIO]:[STATUS]],5,0)</f>
        <v>#N/A</v>
      </c>
      <c r="U479" s="2"/>
      <c r="V479" s="27"/>
      <c r="W479" s="27"/>
      <c r="X479" s="27"/>
      <c r="Y479" s="28"/>
      <c r="Z479" s="27"/>
      <c r="AA479" s="14">
        <f>Tabla2[[#This Row],[FECHA]]-Tabla2[[#This Row],[FECHA AGENDO CITA]]</f>
        <v>44945</v>
      </c>
    </row>
    <row r="480" spans="1:27" s="15" customFormat="1" ht="26.45" hidden="1" customHeight="1">
      <c r="A480" s="6">
        <v>44945</v>
      </c>
      <c r="B480" s="9">
        <v>0.63541666666666663</v>
      </c>
      <c r="C480" s="9"/>
      <c r="D480" s="41">
        <v>754</v>
      </c>
      <c r="E480" s="8">
        <v>111161</v>
      </c>
      <c r="F480" s="8" t="s">
        <v>100</v>
      </c>
      <c r="G480" s="97" t="s">
        <v>2432</v>
      </c>
      <c r="H480" s="46"/>
      <c r="I480" s="8" t="s">
        <v>2433</v>
      </c>
      <c r="J480" s="7" t="s">
        <v>2434</v>
      </c>
      <c r="K480" s="7" t="s">
        <v>2435</v>
      </c>
      <c r="L480" s="8" t="s">
        <v>145</v>
      </c>
      <c r="M480" s="11" t="s">
        <v>98</v>
      </c>
      <c r="N480" s="11">
        <v>0.66666666666666663</v>
      </c>
      <c r="O480" s="11" t="s">
        <v>929</v>
      </c>
      <c r="P480" s="204" t="s">
        <v>2263</v>
      </c>
      <c r="Q480" s="8">
        <v>2016</v>
      </c>
      <c r="R480" s="3"/>
      <c r="S480" s="3" t="str">
        <f>TEXT(Tabla2[[#This Row],[FECHA]],"MMMM")</f>
        <v>enero</v>
      </c>
      <c r="T480" s="3" t="e">
        <f>VLOOKUP(Tabla2[[#This Row],[FOLIO]],Noshow11[[FOLIO]:[STATUS]],5,0)</f>
        <v>#N/A</v>
      </c>
      <c r="U480" s="2"/>
      <c r="V480" s="27"/>
      <c r="W480" s="27"/>
      <c r="X480" s="27"/>
      <c r="Y480" s="28"/>
      <c r="Z480" s="27"/>
      <c r="AA480" s="14">
        <f>Tabla2[[#This Row],[FECHA]]-Tabla2[[#This Row],[FECHA AGENDO CITA]]</f>
        <v>44945</v>
      </c>
    </row>
    <row r="481" spans="1:27" s="15" customFormat="1" ht="26.45" hidden="1" customHeight="1">
      <c r="A481" s="6">
        <v>44945</v>
      </c>
      <c r="B481" s="9">
        <v>0.64583333333333337</v>
      </c>
      <c r="C481" s="9"/>
      <c r="D481" s="41">
        <v>3260</v>
      </c>
      <c r="E481" s="8">
        <v>111130</v>
      </c>
      <c r="F481" s="8" t="s">
        <v>100</v>
      </c>
      <c r="G481" s="97" t="s">
        <v>1150</v>
      </c>
      <c r="H481" s="136" t="s">
        <v>37</v>
      </c>
      <c r="I481" s="8" t="s">
        <v>2436</v>
      </c>
      <c r="J481" s="7" t="s">
        <v>724</v>
      </c>
      <c r="K481" s="7" t="s">
        <v>461</v>
      </c>
      <c r="L481" s="8" t="s">
        <v>170</v>
      </c>
      <c r="M481" s="11" t="s">
        <v>2285</v>
      </c>
      <c r="N481" s="11" t="s">
        <v>1656</v>
      </c>
      <c r="O481" s="11" t="s">
        <v>1194</v>
      </c>
      <c r="P481" s="204" t="s">
        <v>925</v>
      </c>
      <c r="Q481" s="8">
        <v>2020</v>
      </c>
      <c r="R481" s="3"/>
      <c r="S481" s="3" t="str">
        <f>TEXT(Tabla2[[#This Row],[FECHA]],"MMMM")</f>
        <v>enero</v>
      </c>
      <c r="T481" s="3" t="e">
        <f>VLOOKUP(Tabla2[[#This Row],[FOLIO]],Noshow11[[FOLIO]:[STATUS]],5,0)</f>
        <v>#N/A</v>
      </c>
      <c r="U481" s="2"/>
      <c r="V481" s="27"/>
      <c r="W481" s="27"/>
      <c r="X481" s="27"/>
      <c r="Y481" s="28"/>
      <c r="Z481" s="27"/>
      <c r="AA481" s="14">
        <f>Tabla2[[#This Row],[FECHA]]-Tabla2[[#This Row],[FECHA AGENDO CITA]]</f>
        <v>44945</v>
      </c>
    </row>
    <row r="482" spans="1:27" s="15" customFormat="1" ht="26.45" hidden="1" customHeight="1">
      <c r="A482" s="6">
        <v>44945</v>
      </c>
      <c r="B482" s="9">
        <v>0.65625</v>
      </c>
      <c r="C482" s="9"/>
      <c r="D482" s="41">
        <v>5330</v>
      </c>
      <c r="E482" s="8">
        <v>111137</v>
      </c>
      <c r="F482" s="8" t="s">
        <v>100</v>
      </c>
      <c r="G482" s="97" t="s">
        <v>988</v>
      </c>
      <c r="H482" s="136" t="s">
        <v>37</v>
      </c>
      <c r="I482" s="8" t="s">
        <v>467</v>
      </c>
      <c r="J482" s="7" t="s">
        <v>468</v>
      </c>
      <c r="K482" s="7" t="s">
        <v>461</v>
      </c>
      <c r="L482" s="8" t="s">
        <v>92</v>
      </c>
      <c r="M482" s="11" t="s">
        <v>2285</v>
      </c>
      <c r="N482" s="11" t="s">
        <v>1656</v>
      </c>
      <c r="O482" s="11" t="s">
        <v>1194</v>
      </c>
      <c r="P482" s="204" t="s">
        <v>925</v>
      </c>
      <c r="Q482" s="8">
        <v>2022</v>
      </c>
      <c r="R482" s="3"/>
      <c r="S482" s="3" t="str">
        <f>TEXT(Tabla2[[#This Row],[FECHA]],"MMMM")</f>
        <v>enero</v>
      </c>
      <c r="T482" s="3" t="e">
        <f>VLOOKUP(Tabla2[[#This Row],[FOLIO]],Noshow11[[FOLIO]:[STATUS]],5,0)</f>
        <v>#N/A</v>
      </c>
      <c r="U482" s="2"/>
      <c r="V482" s="27"/>
      <c r="W482" s="27"/>
      <c r="X482" s="27"/>
      <c r="Y482" s="28"/>
      <c r="Z482" s="27"/>
      <c r="AA482" s="14">
        <f>Tabla2[[#This Row],[FECHA]]-Tabla2[[#This Row],[FECHA AGENDO CITA]]</f>
        <v>44945</v>
      </c>
    </row>
    <row r="483" spans="1:27" s="15" customFormat="1" ht="26.45" hidden="1" customHeight="1">
      <c r="A483" s="6">
        <v>44945</v>
      </c>
      <c r="B483" s="9">
        <v>0.66666666666666663</v>
      </c>
      <c r="C483" s="9"/>
      <c r="D483" s="41">
        <v>1899</v>
      </c>
      <c r="E483" s="8">
        <v>111138</v>
      </c>
      <c r="F483" s="8" t="s">
        <v>100</v>
      </c>
      <c r="G483" s="97" t="s">
        <v>945</v>
      </c>
      <c r="H483" s="136" t="s">
        <v>37</v>
      </c>
      <c r="I483" s="8" t="s">
        <v>2437</v>
      </c>
      <c r="J483" s="7" t="s">
        <v>724</v>
      </c>
      <c r="K483" s="7" t="s">
        <v>461</v>
      </c>
      <c r="L483" s="8" t="s">
        <v>160</v>
      </c>
      <c r="M483" s="11" t="s">
        <v>2285</v>
      </c>
      <c r="N483" s="11" t="s">
        <v>1656</v>
      </c>
      <c r="O483" s="11" t="s">
        <v>1194</v>
      </c>
      <c r="P483" s="204" t="s">
        <v>925</v>
      </c>
      <c r="Q483" s="8">
        <v>2020</v>
      </c>
      <c r="R483" s="3"/>
      <c r="S483" s="3" t="str">
        <f>TEXT(Tabla2[[#This Row],[FECHA]],"MMMM")</f>
        <v>enero</v>
      </c>
      <c r="T483" s="3" t="e">
        <f>VLOOKUP(Tabla2[[#This Row],[FOLIO]],Noshow11[[FOLIO]:[STATUS]],5,0)</f>
        <v>#N/A</v>
      </c>
      <c r="U483" s="2"/>
      <c r="V483" s="27"/>
      <c r="W483" s="27"/>
      <c r="X483" s="27"/>
      <c r="Y483" s="28"/>
      <c r="Z483" s="27"/>
      <c r="AA483" s="14">
        <f>Tabla2[[#This Row],[FECHA]]-Tabla2[[#This Row],[FECHA AGENDO CITA]]</f>
        <v>44945</v>
      </c>
    </row>
    <row r="484" spans="1:27" s="15" customFormat="1" ht="26.45" hidden="1" customHeight="1">
      <c r="A484" s="6">
        <v>44945</v>
      </c>
      <c r="B484" s="9">
        <v>0.67708333333333337</v>
      </c>
      <c r="C484" s="9"/>
      <c r="D484" s="41">
        <v>3260</v>
      </c>
      <c r="E484" s="8" t="s">
        <v>2438</v>
      </c>
      <c r="F484" s="8" t="s">
        <v>100</v>
      </c>
      <c r="G484" s="97" t="s">
        <v>1150</v>
      </c>
      <c r="H484" s="136" t="s">
        <v>37</v>
      </c>
      <c r="I484" s="8" t="s">
        <v>2439</v>
      </c>
      <c r="J484" s="7" t="s">
        <v>2440</v>
      </c>
      <c r="K484" s="7" t="s">
        <v>461</v>
      </c>
      <c r="L484" s="8" t="s">
        <v>160</v>
      </c>
      <c r="M484" s="11" t="s">
        <v>2285</v>
      </c>
      <c r="N484" s="11" t="s">
        <v>1656</v>
      </c>
      <c r="O484" s="11" t="s">
        <v>1194</v>
      </c>
      <c r="P484" s="204" t="s">
        <v>925</v>
      </c>
      <c r="Q484" s="8">
        <v>2020</v>
      </c>
      <c r="R484" s="3"/>
      <c r="S484" s="3" t="str">
        <f>TEXT(Tabla2[[#This Row],[FECHA]],"MMMM")</f>
        <v>enero</v>
      </c>
      <c r="T484" s="3" t="e">
        <f>VLOOKUP(Tabla2[[#This Row],[FOLIO]],Noshow11[[FOLIO]:[STATUS]],5,0)</f>
        <v>#N/A</v>
      </c>
      <c r="U484" s="2"/>
      <c r="V484" s="27"/>
      <c r="W484" s="27"/>
      <c r="X484" s="27"/>
      <c r="Y484" s="28"/>
      <c r="Z484" s="27"/>
      <c r="AA484" s="14">
        <f>Tabla2[[#This Row],[FECHA]]-Tabla2[[#This Row],[FECHA AGENDO CITA]]</f>
        <v>44945</v>
      </c>
    </row>
    <row r="485" spans="1:27" s="15" customFormat="1" ht="26.45" hidden="1" customHeight="1">
      <c r="A485" s="6">
        <v>44945</v>
      </c>
      <c r="B485" s="9">
        <v>0.6875</v>
      </c>
      <c r="C485" s="9"/>
      <c r="D485" s="41">
        <v>1899</v>
      </c>
      <c r="E485" s="8">
        <v>111140</v>
      </c>
      <c r="F485" s="8" t="s">
        <v>100</v>
      </c>
      <c r="G485" s="97" t="s">
        <v>1108</v>
      </c>
      <c r="H485" s="136" t="s">
        <v>37</v>
      </c>
      <c r="I485" s="8" t="s">
        <v>2441</v>
      </c>
      <c r="J485" s="7" t="s">
        <v>2442</v>
      </c>
      <c r="K485" s="7" t="s">
        <v>461</v>
      </c>
      <c r="L485" s="8" t="s">
        <v>145</v>
      </c>
      <c r="M485" s="11" t="s">
        <v>2285</v>
      </c>
      <c r="N485" s="11" t="s">
        <v>1656</v>
      </c>
      <c r="O485" s="11" t="s">
        <v>1194</v>
      </c>
      <c r="P485" s="204" t="s">
        <v>925</v>
      </c>
      <c r="Q485" s="8">
        <v>2022</v>
      </c>
      <c r="R485" s="3"/>
      <c r="S485" s="3" t="str">
        <f>TEXT(Tabla2[[#This Row],[FECHA]],"MMMM")</f>
        <v>enero</v>
      </c>
      <c r="T485" s="3" t="e">
        <f>VLOOKUP(Tabla2[[#This Row],[FOLIO]],Noshow11[[FOLIO]:[STATUS]],5,0)</f>
        <v>#N/A</v>
      </c>
      <c r="U485" s="2"/>
      <c r="V485" s="27"/>
      <c r="W485" s="27"/>
      <c r="X485" s="27"/>
      <c r="Y485" s="28"/>
      <c r="Z485" s="27"/>
      <c r="AA485" s="14">
        <f>Tabla2[[#This Row],[FECHA]]-Tabla2[[#This Row],[FECHA AGENDO CITA]]</f>
        <v>44945</v>
      </c>
    </row>
    <row r="486" spans="1:27" s="15" customFormat="1" ht="26.45" hidden="1" customHeight="1">
      <c r="A486" s="6">
        <v>44945</v>
      </c>
      <c r="B486" s="9">
        <v>0.69791666666666663</v>
      </c>
      <c r="C486" s="9"/>
      <c r="D486" s="41">
        <v>3260</v>
      </c>
      <c r="E486" s="8">
        <v>111141</v>
      </c>
      <c r="F486" s="8" t="s">
        <v>100</v>
      </c>
      <c r="G486" s="97" t="s">
        <v>1070</v>
      </c>
      <c r="H486" s="136" t="s">
        <v>37</v>
      </c>
      <c r="I486" s="8" t="s">
        <v>2443</v>
      </c>
      <c r="J486" s="7" t="s">
        <v>2444</v>
      </c>
      <c r="K486" s="7" t="s">
        <v>461</v>
      </c>
      <c r="L486" s="8" t="s">
        <v>289</v>
      </c>
      <c r="M486" s="11" t="s">
        <v>2285</v>
      </c>
      <c r="N486" s="11" t="s">
        <v>1656</v>
      </c>
      <c r="O486" s="11" t="s">
        <v>1194</v>
      </c>
      <c r="P486" s="204" t="s">
        <v>925</v>
      </c>
      <c r="Q486" s="8">
        <v>2022</v>
      </c>
      <c r="R486" s="3"/>
      <c r="S486" s="3" t="str">
        <f>TEXT(Tabla2[[#This Row],[FECHA]],"MMMM")</f>
        <v>enero</v>
      </c>
      <c r="T486" s="3" t="e">
        <f>VLOOKUP(Tabla2[[#This Row],[FOLIO]],Noshow11[[FOLIO]:[STATUS]],5,0)</f>
        <v>#N/A</v>
      </c>
      <c r="U486" s="2"/>
      <c r="V486" s="27"/>
      <c r="W486" s="27"/>
      <c r="X486" s="27"/>
      <c r="Y486" s="28"/>
      <c r="Z486" s="27"/>
      <c r="AA486" s="14">
        <f>Tabla2[[#This Row],[FECHA]]-Tabla2[[#This Row],[FECHA AGENDO CITA]]</f>
        <v>44945</v>
      </c>
    </row>
    <row r="487" spans="1:27" s="15" customFormat="1" ht="30.6" hidden="1" customHeight="1">
      <c r="A487" s="6">
        <v>44945</v>
      </c>
      <c r="B487" s="9">
        <v>0.72916666666666663</v>
      </c>
      <c r="C487" s="9"/>
      <c r="D487" s="41">
        <v>2653</v>
      </c>
      <c r="E487" s="8">
        <v>111045</v>
      </c>
      <c r="F487" s="8" t="s">
        <v>100</v>
      </c>
      <c r="G487" s="97" t="s">
        <v>2445</v>
      </c>
      <c r="H487" s="46"/>
      <c r="I487" s="8" t="s">
        <v>2446</v>
      </c>
      <c r="J487" s="7" t="s">
        <v>2447</v>
      </c>
      <c r="K487" s="7" t="s">
        <v>2448</v>
      </c>
      <c r="L487" s="8" t="s">
        <v>92</v>
      </c>
      <c r="M487" s="11" t="s">
        <v>93</v>
      </c>
      <c r="N487" s="11" t="s">
        <v>1430</v>
      </c>
      <c r="O487" s="11" t="s">
        <v>1431</v>
      </c>
      <c r="P487" s="204" t="s">
        <v>2263</v>
      </c>
      <c r="Q487" s="8">
        <v>2011</v>
      </c>
      <c r="R487" s="3"/>
      <c r="S487" s="3" t="str">
        <f>TEXT(Tabla2[[#This Row],[FECHA]],"MMMM")</f>
        <v>enero</v>
      </c>
      <c r="T487" s="3" t="e">
        <f>VLOOKUP(Tabla2[[#This Row],[FOLIO]],Noshow11[[FOLIO]:[STATUS]],5,0)</f>
        <v>#N/A</v>
      </c>
      <c r="U487" s="2"/>
      <c r="V487" s="27"/>
      <c r="W487" s="27"/>
      <c r="X487" s="27"/>
      <c r="Y487" s="28"/>
      <c r="Z487" s="27"/>
      <c r="AA487" s="14">
        <f>Tabla2[[#This Row],[FECHA]]-Tabla2[[#This Row],[FECHA AGENDO CITA]]</f>
        <v>44945</v>
      </c>
    </row>
    <row r="488" spans="1:27" s="15" customFormat="1" ht="30.6" hidden="1" customHeight="1">
      <c r="A488" s="6">
        <v>44946</v>
      </c>
      <c r="B488" s="9">
        <v>0.33333333333333331</v>
      </c>
      <c r="C488" s="9"/>
      <c r="D488" s="41">
        <v>2771</v>
      </c>
      <c r="E488" s="8">
        <v>111046</v>
      </c>
      <c r="F488" s="8" t="s">
        <v>944</v>
      </c>
      <c r="G488" s="98" t="s">
        <v>2449</v>
      </c>
      <c r="H488" s="45" t="s">
        <v>5</v>
      </c>
      <c r="I488" s="8" t="s">
        <v>2450</v>
      </c>
      <c r="J488" s="7" t="s">
        <v>2451</v>
      </c>
      <c r="K488" s="7" t="s">
        <v>2452</v>
      </c>
      <c r="L488" s="8" t="s">
        <v>83</v>
      </c>
      <c r="M488" s="11" t="s">
        <v>84</v>
      </c>
      <c r="N488" s="11">
        <v>0.35416666666666669</v>
      </c>
      <c r="O488" s="11">
        <v>0.45833333333333331</v>
      </c>
      <c r="P488" s="204" t="s">
        <v>2061</v>
      </c>
      <c r="Q488" s="229">
        <v>2022</v>
      </c>
      <c r="R488" s="3"/>
      <c r="S488" s="3" t="str">
        <f>TEXT(Tabla2[[#This Row],[FECHA]],"MMMM")</f>
        <v>enero</v>
      </c>
      <c r="T488" s="3" t="e">
        <f>VLOOKUP(Tabla2[[#This Row],[FOLIO]],Noshow11[[FOLIO]:[STATUS]],5,0)</f>
        <v>#N/A</v>
      </c>
      <c r="U488" s="2"/>
      <c r="V488" s="27"/>
      <c r="W488" s="27"/>
      <c r="X488" s="27"/>
      <c r="Y488" s="28"/>
      <c r="Z488" s="27"/>
      <c r="AA488" s="14">
        <f>Tabla2[[#This Row],[FECHA]]-Tabla2[[#This Row],[FECHA AGENDO CITA]]</f>
        <v>44946</v>
      </c>
    </row>
    <row r="489" spans="1:27" s="15" customFormat="1" ht="30.6" hidden="1" customHeight="1">
      <c r="A489" s="6">
        <v>44946</v>
      </c>
      <c r="B489" s="9">
        <v>0.33333333333333331</v>
      </c>
      <c r="C489" s="9"/>
      <c r="D489" s="41">
        <v>1899</v>
      </c>
      <c r="E489" s="8">
        <v>111060</v>
      </c>
      <c r="F489" s="8" t="s">
        <v>944</v>
      </c>
      <c r="G489" s="97" t="s">
        <v>1023</v>
      </c>
      <c r="H489" s="46"/>
      <c r="I489" s="8" t="s">
        <v>2453</v>
      </c>
      <c r="J489" s="7" t="s">
        <v>2454</v>
      </c>
      <c r="K489" s="7" t="s">
        <v>2455</v>
      </c>
      <c r="L489" s="8" t="s">
        <v>237</v>
      </c>
      <c r="M489" s="11" t="s">
        <v>93</v>
      </c>
      <c r="N489" s="11">
        <v>0.35416666666666669</v>
      </c>
      <c r="O489" s="11">
        <v>0.5</v>
      </c>
      <c r="P489" s="204" t="s">
        <v>949</v>
      </c>
      <c r="Q489" s="229">
        <v>2016</v>
      </c>
      <c r="R489" s="3"/>
      <c r="S489" s="3" t="str">
        <f>TEXT(Tabla2[[#This Row],[FECHA]],"MMMM")</f>
        <v>enero</v>
      </c>
      <c r="T489" s="3" t="e">
        <f>VLOOKUP(Tabla2[[#This Row],[FOLIO]],Noshow11[[FOLIO]:[STATUS]],5,0)</f>
        <v>#N/A</v>
      </c>
      <c r="U489" s="2"/>
      <c r="V489" s="27"/>
      <c r="W489" s="27"/>
      <c r="X489" s="27"/>
      <c r="Y489" s="28"/>
      <c r="Z489" s="27"/>
      <c r="AA489" s="14">
        <f>Tabla2[[#This Row],[FECHA]]-Tabla2[[#This Row],[FECHA AGENDO CITA]]</f>
        <v>44946</v>
      </c>
    </row>
    <row r="490" spans="1:27" s="15" customFormat="1" ht="30.6" hidden="1" customHeight="1">
      <c r="A490" s="6">
        <v>44946</v>
      </c>
      <c r="B490" s="9">
        <v>0.33333333333333331</v>
      </c>
      <c r="C490" s="9"/>
      <c r="D490" s="41">
        <v>5330</v>
      </c>
      <c r="E490" s="8">
        <v>111098</v>
      </c>
      <c r="F490" s="8" t="s">
        <v>1111</v>
      </c>
      <c r="G490" s="97" t="s">
        <v>988</v>
      </c>
      <c r="H490" s="46"/>
      <c r="I490" s="8" t="s">
        <v>2456</v>
      </c>
      <c r="J490" s="7" t="s">
        <v>2457</v>
      </c>
      <c r="K490" s="7" t="s">
        <v>2458</v>
      </c>
      <c r="L490" s="8" t="s">
        <v>482</v>
      </c>
      <c r="M490" s="11" t="s">
        <v>2285</v>
      </c>
      <c r="N490" s="11">
        <v>0.34375</v>
      </c>
      <c r="O490" s="11">
        <v>0.45833333333333331</v>
      </c>
      <c r="P490" s="204" t="s">
        <v>943</v>
      </c>
      <c r="Q490" s="229">
        <v>2020</v>
      </c>
      <c r="R490" s="3"/>
      <c r="S490" s="3" t="str">
        <f>TEXT(Tabla2[[#This Row],[FECHA]],"MMMM")</f>
        <v>enero</v>
      </c>
      <c r="T490" s="3" t="e">
        <f>VLOOKUP(Tabla2[[#This Row],[FOLIO]],Noshow11[[FOLIO]:[STATUS]],5,0)</f>
        <v>#N/A</v>
      </c>
      <c r="U490" s="2"/>
      <c r="V490" s="27"/>
      <c r="W490" s="27"/>
      <c r="X490" s="27"/>
      <c r="Y490" s="28"/>
      <c r="Z490" s="27"/>
      <c r="AA490" s="14">
        <f>Tabla2[[#This Row],[FECHA]]-Tabla2[[#This Row],[FECHA AGENDO CITA]]</f>
        <v>44946</v>
      </c>
    </row>
    <row r="491" spans="1:27" s="15" customFormat="1" ht="30.6" hidden="1" customHeight="1">
      <c r="A491" s="6">
        <v>44946</v>
      </c>
      <c r="B491" s="9">
        <v>0.34375</v>
      </c>
      <c r="C491" s="9"/>
      <c r="D491" s="41">
        <v>5330</v>
      </c>
      <c r="E491" s="8">
        <v>111120</v>
      </c>
      <c r="F491" s="8" t="s">
        <v>944</v>
      </c>
      <c r="G491" s="98" t="s">
        <v>988</v>
      </c>
      <c r="H491" s="45" t="s">
        <v>5</v>
      </c>
      <c r="I491" s="8" t="s">
        <v>2459</v>
      </c>
      <c r="J491" s="7" t="s">
        <v>2460</v>
      </c>
      <c r="K491" s="7" t="s">
        <v>1889</v>
      </c>
      <c r="L491" s="8" t="s">
        <v>277</v>
      </c>
      <c r="M491" s="11" t="s">
        <v>84</v>
      </c>
      <c r="N491" s="11">
        <v>0.36458333333333331</v>
      </c>
      <c r="O491" s="11">
        <v>0.5</v>
      </c>
      <c r="P491" s="204" t="s">
        <v>2461</v>
      </c>
      <c r="Q491" s="229">
        <v>2022</v>
      </c>
      <c r="R491" s="3"/>
      <c r="S491" s="3" t="str">
        <f>TEXT(Tabla2[[#This Row],[FECHA]],"MMMM")</f>
        <v>enero</v>
      </c>
      <c r="T491" s="3" t="e">
        <f>VLOOKUP(Tabla2[[#This Row],[FOLIO]],Noshow11[[FOLIO]:[STATUS]],5,0)</f>
        <v>#N/A</v>
      </c>
      <c r="U491" s="2"/>
      <c r="V491" s="27"/>
      <c r="W491" s="27"/>
      <c r="X491" s="27"/>
      <c r="Y491" s="28"/>
      <c r="Z491" s="27"/>
      <c r="AA491" s="14">
        <f>Tabla2[[#This Row],[FECHA]]-Tabla2[[#This Row],[FECHA AGENDO CITA]]</f>
        <v>44946</v>
      </c>
    </row>
    <row r="492" spans="1:27" s="15" customFormat="1" ht="30.6" hidden="1" customHeight="1">
      <c r="A492" s="6">
        <v>44946</v>
      </c>
      <c r="B492" s="9">
        <v>0.34375</v>
      </c>
      <c r="C492" s="9"/>
      <c r="D492" s="41">
        <v>0</v>
      </c>
      <c r="E492" s="8">
        <v>111180</v>
      </c>
      <c r="F492" s="8" t="s">
        <v>944</v>
      </c>
      <c r="G492" s="97" t="s">
        <v>2462</v>
      </c>
      <c r="H492" s="46"/>
      <c r="I492" s="8" t="s">
        <v>2463</v>
      </c>
      <c r="J492" s="7" t="s">
        <v>2464</v>
      </c>
      <c r="K492" s="7" t="s">
        <v>1820</v>
      </c>
      <c r="L492" s="8" t="s">
        <v>97</v>
      </c>
      <c r="M492" s="11" t="s">
        <v>98</v>
      </c>
      <c r="N492" s="11">
        <v>0.35416666666666669</v>
      </c>
      <c r="O492" s="11">
        <v>0.75</v>
      </c>
      <c r="P492" s="204" t="s">
        <v>954</v>
      </c>
      <c r="Q492" s="229">
        <v>2021</v>
      </c>
      <c r="R492" s="3"/>
      <c r="S492" s="3" t="str">
        <f>TEXT(Tabla2[[#This Row],[FECHA]],"MMMM")</f>
        <v>enero</v>
      </c>
      <c r="T492" s="3" t="e">
        <f>VLOOKUP(Tabla2[[#This Row],[FOLIO]],Noshow11[[FOLIO]:[STATUS]],5,0)</f>
        <v>#N/A</v>
      </c>
      <c r="U492" s="2" t="s">
        <v>22</v>
      </c>
      <c r="V492" s="27">
        <v>44952</v>
      </c>
      <c r="W492" s="27" t="s">
        <v>13</v>
      </c>
      <c r="X492" s="27" t="s">
        <v>9</v>
      </c>
      <c r="Y492" s="28" t="s">
        <v>2465</v>
      </c>
      <c r="Z492" s="27">
        <v>44945</v>
      </c>
      <c r="AA492" s="14">
        <f>Tabla2[[#This Row],[FECHA]]-Tabla2[[#This Row],[FECHA AGENDO CITA]]</f>
        <v>1</v>
      </c>
    </row>
    <row r="493" spans="1:27" s="15" customFormat="1" ht="30.6" hidden="1" customHeight="1">
      <c r="A493" s="6">
        <v>44946</v>
      </c>
      <c r="B493" s="9">
        <v>0.35416666666666669</v>
      </c>
      <c r="C493" s="9"/>
      <c r="D493" s="41">
        <v>2699</v>
      </c>
      <c r="E493" s="8">
        <v>111078</v>
      </c>
      <c r="F493" s="8" t="s">
        <v>1111</v>
      </c>
      <c r="G493" s="97" t="s">
        <v>2466</v>
      </c>
      <c r="H493" s="46"/>
      <c r="I493" s="8" t="s">
        <v>2467</v>
      </c>
      <c r="J493" s="7" t="s">
        <v>2468</v>
      </c>
      <c r="K493" s="7" t="s">
        <v>942</v>
      </c>
      <c r="L493" s="8" t="s">
        <v>193</v>
      </c>
      <c r="M493" s="11" t="s">
        <v>98</v>
      </c>
      <c r="N493" s="11">
        <v>0.375</v>
      </c>
      <c r="O493" s="11">
        <v>0.47916666666666669</v>
      </c>
      <c r="P493" s="204" t="s">
        <v>2469</v>
      </c>
      <c r="Q493" s="229">
        <v>2022</v>
      </c>
      <c r="R493" s="3"/>
      <c r="S493" s="3" t="str">
        <f>TEXT(Tabla2[[#This Row],[FECHA]],"MMMM")</f>
        <v>enero</v>
      </c>
      <c r="T493" s="3" t="e">
        <f>VLOOKUP(Tabla2[[#This Row],[FOLIO]],Noshow11[[FOLIO]:[STATUS]],5,0)</f>
        <v>#N/A</v>
      </c>
      <c r="U493" s="2"/>
      <c r="V493" s="27"/>
      <c r="W493" s="27"/>
      <c r="X493" s="27"/>
      <c r="Y493" s="28"/>
      <c r="Z493" s="27"/>
      <c r="AA493" s="14">
        <f>Tabla2[[#This Row],[FECHA]]-Tabla2[[#This Row],[FECHA AGENDO CITA]]</f>
        <v>44946</v>
      </c>
    </row>
    <row r="494" spans="1:27" s="15" customFormat="1" ht="30.6" hidden="1" customHeight="1">
      <c r="A494" s="6">
        <v>44946</v>
      </c>
      <c r="B494" s="9">
        <v>0.35416666666666669</v>
      </c>
      <c r="C494" s="9"/>
      <c r="D494" s="41">
        <v>1899</v>
      </c>
      <c r="E494" s="8">
        <v>111139</v>
      </c>
      <c r="F494" s="8" t="s">
        <v>920</v>
      </c>
      <c r="G494" s="97" t="s">
        <v>1015</v>
      </c>
      <c r="H494" s="46"/>
      <c r="I494" s="8" t="s">
        <v>2470</v>
      </c>
      <c r="J494" s="7" t="s">
        <v>2471</v>
      </c>
      <c r="K494" s="7" t="s">
        <v>2472</v>
      </c>
      <c r="L494" s="8" t="s">
        <v>83</v>
      </c>
      <c r="M494" s="11" t="s">
        <v>93</v>
      </c>
      <c r="N494" s="11">
        <v>0.36458333333333331</v>
      </c>
      <c r="O494" s="11">
        <v>0.47916666666666669</v>
      </c>
      <c r="P494" s="204" t="s">
        <v>2473</v>
      </c>
      <c r="Q494" s="229">
        <v>2022</v>
      </c>
      <c r="R494" s="3"/>
      <c r="S494" s="3" t="str">
        <f>TEXT(Tabla2[[#This Row],[FECHA]],"MMMM")</f>
        <v>enero</v>
      </c>
      <c r="T494" s="3" t="e">
        <f>VLOOKUP(Tabla2[[#This Row],[FOLIO]],Noshow11[[FOLIO]:[STATUS]],5,0)</f>
        <v>#N/A</v>
      </c>
      <c r="U494" s="2"/>
      <c r="V494" s="27"/>
      <c r="W494" s="27"/>
      <c r="X494" s="27"/>
      <c r="Y494" s="28"/>
      <c r="Z494" s="27"/>
      <c r="AA494" s="14">
        <f>Tabla2[[#This Row],[FECHA]]-Tabla2[[#This Row],[FECHA AGENDO CITA]]</f>
        <v>44946</v>
      </c>
    </row>
    <row r="495" spans="1:27" s="15" customFormat="1" ht="30.6" hidden="1" customHeight="1">
      <c r="A495" s="6">
        <v>44946</v>
      </c>
      <c r="B495" s="9">
        <v>0.36458333333333331</v>
      </c>
      <c r="C495" s="9"/>
      <c r="D495" s="41">
        <v>5330</v>
      </c>
      <c r="E495" s="8">
        <v>111202</v>
      </c>
      <c r="F495" s="8" t="s">
        <v>944</v>
      </c>
      <c r="G495" s="98" t="s">
        <v>988</v>
      </c>
      <c r="H495" s="45" t="s">
        <v>5</v>
      </c>
      <c r="I495" s="8" t="s">
        <v>2474</v>
      </c>
      <c r="J495" s="7" t="s">
        <v>2475</v>
      </c>
      <c r="K495" s="7" t="s">
        <v>2476</v>
      </c>
      <c r="L495" s="8" t="s">
        <v>83</v>
      </c>
      <c r="M495" s="11" t="s">
        <v>84</v>
      </c>
      <c r="N495" s="11">
        <v>0.39583333333333331</v>
      </c>
      <c r="O495" s="11">
        <v>0.54166666666666663</v>
      </c>
      <c r="P495" s="204" t="s">
        <v>2061</v>
      </c>
      <c r="Q495" s="229">
        <v>2017</v>
      </c>
      <c r="R495" s="3"/>
      <c r="S495" s="3" t="str">
        <f>TEXT(Tabla2[[#This Row],[FECHA]],"MMMM")</f>
        <v>enero</v>
      </c>
      <c r="T495" s="3" t="e">
        <f>VLOOKUP(Tabla2[[#This Row],[FOLIO]],Noshow11[[FOLIO]:[STATUS]],5,0)</f>
        <v>#N/A</v>
      </c>
      <c r="U495" s="2"/>
      <c r="V495" s="27"/>
      <c r="W495" s="27"/>
      <c r="X495" s="27"/>
      <c r="Y495" s="28"/>
      <c r="Z495" s="27"/>
      <c r="AA495" s="14">
        <f>Tabla2[[#This Row],[FECHA]]-Tabla2[[#This Row],[FECHA AGENDO CITA]]</f>
        <v>44946</v>
      </c>
    </row>
    <row r="496" spans="1:27" s="15" customFormat="1" ht="30.6" hidden="1" customHeight="1">
      <c r="A496" s="6">
        <v>44946</v>
      </c>
      <c r="B496" s="9">
        <v>0.36458333333333331</v>
      </c>
      <c r="C496" s="9"/>
      <c r="D496" s="41">
        <v>3260</v>
      </c>
      <c r="E496" s="8">
        <v>111199</v>
      </c>
      <c r="F496" s="8" t="s">
        <v>920</v>
      </c>
      <c r="G496" s="97" t="s">
        <v>1070</v>
      </c>
      <c r="H496" s="46"/>
      <c r="I496" s="8" t="s">
        <v>2477</v>
      </c>
      <c r="J496" s="7" t="s">
        <v>2478</v>
      </c>
      <c r="K496" s="7" t="s">
        <v>2479</v>
      </c>
      <c r="L496" s="8" t="s">
        <v>193</v>
      </c>
      <c r="M496" s="11" t="s">
        <v>93</v>
      </c>
      <c r="N496" s="11">
        <v>0.375</v>
      </c>
      <c r="O496" s="11">
        <v>0.48958333333333331</v>
      </c>
      <c r="P496" s="204" t="s">
        <v>1366</v>
      </c>
      <c r="Q496" s="229">
        <v>2021</v>
      </c>
      <c r="R496" s="3"/>
      <c r="S496" s="3" t="str">
        <f>TEXT(Tabla2[[#This Row],[FECHA]],"MMMM")</f>
        <v>enero</v>
      </c>
      <c r="T496" s="3" t="e">
        <f>VLOOKUP(Tabla2[[#This Row],[FOLIO]],Noshow11[[FOLIO]:[STATUS]],5,0)</f>
        <v>#N/A</v>
      </c>
      <c r="U496" s="2"/>
      <c r="V496" s="27"/>
      <c r="W496" s="27"/>
      <c r="X496" s="27"/>
      <c r="Y496" s="28"/>
      <c r="Z496" s="27"/>
      <c r="AA496" s="14">
        <f>Tabla2[[#This Row],[FECHA]]-Tabla2[[#This Row],[FECHA AGENDO CITA]]</f>
        <v>44946</v>
      </c>
    </row>
    <row r="497" spans="1:27" s="15" customFormat="1" ht="30.6" hidden="1" customHeight="1">
      <c r="A497" s="6">
        <v>44946</v>
      </c>
      <c r="B497" s="9">
        <v>0.375</v>
      </c>
      <c r="C497" s="9"/>
      <c r="D497" s="41">
        <v>0</v>
      </c>
      <c r="E497" s="8" t="s">
        <v>2480</v>
      </c>
      <c r="F497" s="8" t="s">
        <v>944</v>
      </c>
      <c r="G497" s="97" t="s">
        <v>2481</v>
      </c>
      <c r="H497" s="46"/>
      <c r="I497" s="8" t="s">
        <v>2482</v>
      </c>
      <c r="J497" s="7" t="s">
        <v>2483</v>
      </c>
      <c r="K497" s="7" t="s">
        <v>2484</v>
      </c>
      <c r="L497" s="8" t="s">
        <v>2485</v>
      </c>
      <c r="M497" s="11" t="s">
        <v>98</v>
      </c>
      <c r="N497" s="11">
        <v>0.39583333333333331</v>
      </c>
      <c r="O497" s="11">
        <v>0.54166666666666663</v>
      </c>
      <c r="P497" s="204"/>
      <c r="Q497" s="229">
        <v>2010</v>
      </c>
      <c r="R497" s="3"/>
      <c r="S497" s="3" t="str">
        <f>TEXT(Tabla2[[#This Row],[FECHA]],"MMMM")</f>
        <v>enero</v>
      </c>
      <c r="T497" s="3" t="e">
        <f>VLOOKUP(Tabla2[[#This Row],[FOLIO]],Noshow11[[FOLIO]:[STATUS]],5,0)</f>
        <v>#N/A</v>
      </c>
      <c r="U497" s="2"/>
      <c r="V497" s="27"/>
      <c r="W497" s="27"/>
      <c r="X497" s="27"/>
      <c r="Y497" s="28"/>
      <c r="Z497" s="27"/>
      <c r="AA497" s="14">
        <f>Tabla2[[#This Row],[FECHA]]-Tabla2[[#This Row],[FECHA AGENDO CITA]]</f>
        <v>44946</v>
      </c>
    </row>
    <row r="498" spans="1:27" s="15" customFormat="1" ht="30.6" hidden="1" customHeight="1">
      <c r="A498" s="6">
        <v>44946</v>
      </c>
      <c r="B498" s="9">
        <v>0.375</v>
      </c>
      <c r="C498" s="9"/>
      <c r="D498" s="41">
        <v>754</v>
      </c>
      <c r="E498" s="8">
        <v>111188</v>
      </c>
      <c r="F498" s="8" t="s">
        <v>1111</v>
      </c>
      <c r="G498" s="97" t="s">
        <v>2486</v>
      </c>
      <c r="H498" s="46"/>
      <c r="I498" s="8" t="s">
        <v>2487</v>
      </c>
      <c r="J498" s="7" t="s">
        <v>143</v>
      </c>
      <c r="K498" s="7" t="s">
        <v>2488</v>
      </c>
      <c r="L498" s="8" t="s">
        <v>83</v>
      </c>
      <c r="M498" s="11" t="s">
        <v>93</v>
      </c>
      <c r="N498" s="11">
        <v>0.41666666666666669</v>
      </c>
      <c r="O498" s="11" t="s">
        <v>2489</v>
      </c>
      <c r="P498" s="204" t="s">
        <v>2263</v>
      </c>
      <c r="Q498" s="229">
        <v>2023</v>
      </c>
      <c r="R498" s="3"/>
      <c r="S498" s="3" t="str">
        <f>TEXT(Tabla2[[#This Row],[FECHA]],"MMMM")</f>
        <v>enero</v>
      </c>
      <c r="T498" s="3" t="e">
        <f>VLOOKUP(Tabla2[[#This Row],[FOLIO]],Noshow11[[FOLIO]:[STATUS]],5,0)</f>
        <v>#N/A</v>
      </c>
      <c r="U498" s="2"/>
      <c r="V498" s="27"/>
      <c r="W498" s="27"/>
      <c r="X498" s="27"/>
      <c r="Y498" s="28"/>
      <c r="Z498" s="27"/>
      <c r="AA498" s="14">
        <f>Tabla2[[#This Row],[FECHA]]-Tabla2[[#This Row],[FECHA AGENDO CITA]]</f>
        <v>44946</v>
      </c>
    </row>
    <row r="499" spans="1:27" s="15" customFormat="1" ht="30.6" hidden="1" customHeight="1">
      <c r="A499" s="6">
        <v>44946</v>
      </c>
      <c r="B499" s="9">
        <v>0.375</v>
      </c>
      <c r="C499" s="9"/>
      <c r="D499" s="41">
        <v>1899</v>
      </c>
      <c r="E499" s="8">
        <v>111191</v>
      </c>
      <c r="F499" s="8" t="s">
        <v>920</v>
      </c>
      <c r="G499" s="97" t="s">
        <v>1015</v>
      </c>
      <c r="H499" s="46"/>
      <c r="I499" s="8" t="s">
        <v>2490</v>
      </c>
      <c r="J499" s="7" t="s">
        <v>2491</v>
      </c>
      <c r="K499" s="7" t="s">
        <v>2492</v>
      </c>
      <c r="L499" s="8" t="s">
        <v>230</v>
      </c>
      <c r="M499" s="11" t="s">
        <v>84</v>
      </c>
      <c r="N499" s="11">
        <v>0.39583333333333331</v>
      </c>
      <c r="O499" s="11">
        <v>0.5</v>
      </c>
      <c r="P499" s="204" t="s">
        <v>943</v>
      </c>
      <c r="Q499" s="229">
        <v>2021</v>
      </c>
      <c r="R499" s="3"/>
      <c r="S499" s="3" t="str">
        <f>TEXT(Tabla2[[#This Row],[FECHA]],"MMMM")</f>
        <v>enero</v>
      </c>
      <c r="T499" s="3" t="e">
        <f>VLOOKUP(Tabla2[[#This Row],[FOLIO]],Noshow11[[FOLIO]:[STATUS]],5,0)</f>
        <v>#N/A</v>
      </c>
      <c r="U499" s="2"/>
      <c r="V499" s="27"/>
      <c r="W499" s="27"/>
      <c r="X499" s="27"/>
      <c r="Y499" s="28"/>
      <c r="Z499" s="27"/>
      <c r="AA499" s="14">
        <f>Tabla2[[#This Row],[FECHA]]-Tabla2[[#This Row],[FECHA AGENDO CITA]]</f>
        <v>44946</v>
      </c>
    </row>
    <row r="500" spans="1:27" s="15" customFormat="1" ht="30.6" hidden="1" customHeight="1">
      <c r="A500" s="6">
        <v>44946</v>
      </c>
      <c r="B500" s="9">
        <v>0.39583333333333331</v>
      </c>
      <c r="C500" s="9"/>
      <c r="D500" s="41">
        <v>6599</v>
      </c>
      <c r="E500" s="8">
        <v>111095</v>
      </c>
      <c r="F500" s="8" t="s">
        <v>920</v>
      </c>
      <c r="G500" s="98" t="s">
        <v>1343</v>
      </c>
      <c r="H500" s="45" t="s">
        <v>5</v>
      </c>
      <c r="I500" s="8" t="s">
        <v>1609</v>
      </c>
      <c r="J500" s="7" t="s">
        <v>1610</v>
      </c>
      <c r="K500" s="7" t="s">
        <v>1611</v>
      </c>
      <c r="L500" s="8" t="s">
        <v>92</v>
      </c>
      <c r="M500" s="11" t="s">
        <v>93</v>
      </c>
      <c r="N500" s="11">
        <v>0.42708333333333331</v>
      </c>
      <c r="O500" s="11">
        <v>0.5625</v>
      </c>
      <c r="P500" s="204" t="s">
        <v>2061</v>
      </c>
      <c r="Q500" s="229">
        <v>2017</v>
      </c>
      <c r="R500" s="3"/>
      <c r="S500" s="3" t="str">
        <f>TEXT(Tabla2[[#This Row],[FECHA]],"MMMM")</f>
        <v>enero</v>
      </c>
      <c r="T500" s="3" t="e">
        <f>VLOOKUP(Tabla2[[#This Row],[FOLIO]],Noshow11[[FOLIO]:[STATUS]],5,0)</f>
        <v>#N/A</v>
      </c>
      <c r="U500" s="2"/>
      <c r="V500" s="27"/>
      <c r="W500" s="27"/>
      <c r="X500" s="27"/>
      <c r="Y500" s="28"/>
      <c r="Z500" s="27"/>
      <c r="AA500" s="14">
        <f>Tabla2[[#This Row],[FECHA]]-Tabla2[[#This Row],[FECHA AGENDO CITA]]</f>
        <v>44946</v>
      </c>
    </row>
    <row r="501" spans="1:27" s="15" customFormat="1" ht="30.6" hidden="1" customHeight="1">
      <c r="A501" s="6">
        <v>44946</v>
      </c>
      <c r="B501" s="9">
        <v>0.39583333333333331</v>
      </c>
      <c r="C501" s="9"/>
      <c r="D501" s="41">
        <v>3260</v>
      </c>
      <c r="E501" s="8">
        <v>111101</v>
      </c>
      <c r="F501" s="8" t="s">
        <v>100</v>
      </c>
      <c r="G501" s="98" t="s">
        <v>2493</v>
      </c>
      <c r="H501" s="45" t="s">
        <v>5</v>
      </c>
      <c r="I501" s="8" t="s">
        <v>2494</v>
      </c>
      <c r="J501" s="7" t="s">
        <v>2495</v>
      </c>
      <c r="K501" s="7" t="s">
        <v>2496</v>
      </c>
      <c r="L501" s="8" t="s">
        <v>92</v>
      </c>
      <c r="M501" s="11" t="s">
        <v>98</v>
      </c>
      <c r="N501" s="11">
        <v>0.40625</v>
      </c>
      <c r="O501" s="11" t="s">
        <v>2108</v>
      </c>
      <c r="P501" s="204" t="s">
        <v>2497</v>
      </c>
      <c r="Q501" s="229">
        <v>2011</v>
      </c>
      <c r="R501" s="3"/>
      <c r="S501" s="3" t="str">
        <f>TEXT(Tabla2[[#This Row],[FECHA]],"MMMM")</f>
        <v>enero</v>
      </c>
      <c r="T501" s="3" t="e">
        <f>VLOOKUP(Tabla2[[#This Row],[FOLIO]],Noshow11[[FOLIO]:[STATUS]],5,0)</f>
        <v>#N/A</v>
      </c>
      <c r="U501" s="2"/>
      <c r="V501" s="27"/>
      <c r="W501" s="27"/>
      <c r="X501" s="27"/>
      <c r="Y501" s="28"/>
      <c r="Z501" s="27"/>
      <c r="AA501" s="14">
        <f>Tabla2[[#This Row],[FECHA]]-Tabla2[[#This Row],[FECHA AGENDO CITA]]</f>
        <v>44946</v>
      </c>
    </row>
    <row r="502" spans="1:27" s="15" customFormat="1" ht="30.6" hidden="1" customHeight="1">
      <c r="A502" s="6">
        <v>44946</v>
      </c>
      <c r="B502" s="9">
        <v>0.39583333333333331</v>
      </c>
      <c r="C502" s="9"/>
      <c r="D502" s="41">
        <v>6599</v>
      </c>
      <c r="E502" s="8">
        <v>111115</v>
      </c>
      <c r="F502" s="8" t="s">
        <v>1111</v>
      </c>
      <c r="G502" s="97" t="s">
        <v>1343</v>
      </c>
      <c r="H502" s="108" t="s">
        <v>42</v>
      </c>
      <c r="I502" s="8" t="s">
        <v>2498</v>
      </c>
      <c r="J502" s="7" t="s">
        <v>143</v>
      </c>
      <c r="K502" s="7" t="s">
        <v>2499</v>
      </c>
      <c r="L502" s="8" t="s">
        <v>193</v>
      </c>
      <c r="M502" s="11" t="s">
        <v>2285</v>
      </c>
      <c r="N502" s="11" t="s">
        <v>64</v>
      </c>
      <c r="O502" s="11" t="s">
        <v>2500</v>
      </c>
      <c r="P502" s="204" t="s">
        <v>925</v>
      </c>
      <c r="Q502" s="229">
        <v>2019</v>
      </c>
      <c r="R502" s="3"/>
      <c r="S502" s="3" t="str">
        <f>TEXT(Tabla2[[#This Row],[FECHA]],"MMMM")</f>
        <v>enero</v>
      </c>
      <c r="T502" s="3" t="e">
        <f>VLOOKUP(Tabla2[[#This Row],[FOLIO]],Noshow11[[FOLIO]:[STATUS]],5,0)</f>
        <v>#N/A</v>
      </c>
      <c r="U502" s="2"/>
      <c r="V502" s="27"/>
      <c r="W502" s="27"/>
      <c r="X502" s="27"/>
      <c r="Y502" s="28"/>
      <c r="Z502" s="27"/>
      <c r="AA502" s="14">
        <f>Tabla2[[#This Row],[FECHA]]-Tabla2[[#This Row],[FECHA AGENDO CITA]]</f>
        <v>44946</v>
      </c>
    </row>
    <row r="503" spans="1:27" s="15" customFormat="1" ht="30.6" hidden="1" customHeight="1">
      <c r="A503" s="6">
        <v>44946</v>
      </c>
      <c r="B503" s="9">
        <v>0.40625</v>
      </c>
      <c r="C503" s="9"/>
      <c r="D503" s="41">
        <v>3260</v>
      </c>
      <c r="E503" s="8">
        <v>111117</v>
      </c>
      <c r="F503" s="8" t="s">
        <v>1111</v>
      </c>
      <c r="G503" s="97" t="s">
        <v>1161</v>
      </c>
      <c r="H503" s="108" t="s">
        <v>42</v>
      </c>
      <c r="I503" s="8" t="s">
        <v>2501</v>
      </c>
      <c r="J503" s="7" t="s">
        <v>143</v>
      </c>
      <c r="K503" s="7" t="s">
        <v>2499</v>
      </c>
      <c r="L503" s="8" t="s">
        <v>193</v>
      </c>
      <c r="M503" s="11" t="s">
        <v>2285</v>
      </c>
      <c r="N503" s="11" t="s">
        <v>64</v>
      </c>
      <c r="O503" s="11" t="s">
        <v>2500</v>
      </c>
      <c r="P503" s="204" t="s">
        <v>925</v>
      </c>
      <c r="Q503" s="229">
        <v>2021</v>
      </c>
      <c r="R503" s="3"/>
      <c r="S503" s="3" t="str">
        <f>TEXT(Tabla2[[#This Row],[FECHA]],"MMMM")</f>
        <v>enero</v>
      </c>
      <c r="T503" s="3" t="e">
        <f>VLOOKUP(Tabla2[[#This Row],[FOLIO]],Noshow11[[FOLIO]:[STATUS]],5,0)</f>
        <v>#N/A</v>
      </c>
      <c r="U503" s="2"/>
      <c r="V503" s="27"/>
      <c r="W503" s="27"/>
      <c r="X503" s="27"/>
      <c r="Y503" s="28"/>
      <c r="Z503" s="27"/>
      <c r="AA503" s="14">
        <f>Tabla2[[#This Row],[FECHA]]-Tabla2[[#This Row],[FECHA AGENDO CITA]]</f>
        <v>44946</v>
      </c>
    </row>
    <row r="504" spans="1:27" s="15" customFormat="1" ht="30.6" hidden="1" customHeight="1">
      <c r="A504" s="6">
        <v>44946</v>
      </c>
      <c r="B504" s="9">
        <v>0.41666666666666669</v>
      </c>
      <c r="C504" s="9"/>
      <c r="D504" s="41">
        <v>754</v>
      </c>
      <c r="E504" s="8">
        <v>111109</v>
      </c>
      <c r="F504" s="8" t="s">
        <v>944</v>
      </c>
      <c r="G504" s="97" t="s">
        <v>2486</v>
      </c>
      <c r="H504" s="46"/>
      <c r="I504" s="8" t="s">
        <v>2502</v>
      </c>
      <c r="J504" s="7" t="s">
        <v>2503</v>
      </c>
      <c r="K504" s="7" t="s">
        <v>2211</v>
      </c>
      <c r="L504" s="8" t="s">
        <v>160</v>
      </c>
      <c r="M504" s="11" t="s">
        <v>84</v>
      </c>
      <c r="N504" s="11">
        <v>0.5</v>
      </c>
      <c r="O504" s="11" t="s">
        <v>2108</v>
      </c>
      <c r="P504" s="204" t="s">
        <v>2504</v>
      </c>
      <c r="Q504" s="229">
        <v>2019</v>
      </c>
      <c r="R504" s="3"/>
      <c r="S504" s="3" t="str">
        <f>TEXT(Tabla2[[#This Row],[FECHA]],"MMMM")</f>
        <v>enero</v>
      </c>
      <c r="T504" s="3" t="e">
        <f>VLOOKUP(Tabla2[[#This Row],[FOLIO]],Noshow11[[FOLIO]:[STATUS]],5,0)</f>
        <v>#N/A</v>
      </c>
      <c r="U504" s="2" t="s">
        <v>40</v>
      </c>
      <c r="V504" s="27">
        <v>44952</v>
      </c>
      <c r="W504" s="27" t="s">
        <v>13</v>
      </c>
      <c r="X504" s="27" t="s">
        <v>9</v>
      </c>
      <c r="Y504" s="28" t="s">
        <v>2505</v>
      </c>
      <c r="Z504" s="27">
        <v>44943</v>
      </c>
      <c r="AA504" s="14">
        <f>Tabla2[[#This Row],[FECHA]]-Tabla2[[#This Row],[FECHA AGENDO CITA]]</f>
        <v>3</v>
      </c>
    </row>
    <row r="505" spans="1:27" s="15" customFormat="1" ht="30.6" hidden="1" customHeight="1">
      <c r="A505" s="6">
        <v>44946</v>
      </c>
      <c r="B505" s="9">
        <v>0.41666666666666669</v>
      </c>
      <c r="C505" s="9"/>
      <c r="D505" s="41">
        <v>3699</v>
      </c>
      <c r="E505" s="8">
        <v>111155</v>
      </c>
      <c r="F505" s="8" t="s">
        <v>100</v>
      </c>
      <c r="G505" s="97" t="s">
        <v>2506</v>
      </c>
      <c r="H505" s="46"/>
      <c r="I505" s="8" t="s">
        <v>2507</v>
      </c>
      <c r="J505" s="7" t="s">
        <v>2508</v>
      </c>
      <c r="K505" s="7" t="s">
        <v>2509</v>
      </c>
      <c r="L505" s="8" t="s">
        <v>97</v>
      </c>
      <c r="M505" s="11" t="s">
        <v>93</v>
      </c>
      <c r="N505" s="11">
        <v>0.42708333333333331</v>
      </c>
      <c r="O505" s="11">
        <v>0.58333333333333337</v>
      </c>
      <c r="P505" s="204" t="s">
        <v>949</v>
      </c>
      <c r="Q505" s="229">
        <v>2018</v>
      </c>
      <c r="R505" s="3"/>
      <c r="S505" s="3" t="str">
        <f>TEXT(Tabla2[[#This Row],[FECHA]],"MMMM")</f>
        <v>enero</v>
      </c>
      <c r="T505" s="3" t="e">
        <f>VLOOKUP(Tabla2[[#This Row],[FOLIO]],Noshow11[[FOLIO]:[STATUS]],5,0)</f>
        <v>#N/A</v>
      </c>
      <c r="U505" s="2"/>
      <c r="V505" s="27"/>
      <c r="W505" s="27"/>
      <c r="X505" s="27"/>
      <c r="Y505" s="28"/>
      <c r="Z505" s="27"/>
      <c r="AA505" s="14">
        <f>Tabla2[[#This Row],[FECHA]]-Tabla2[[#This Row],[FECHA AGENDO CITA]]</f>
        <v>44946</v>
      </c>
    </row>
    <row r="506" spans="1:27" s="15" customFormat="1" ht="30.6" hidden="1" customHeight="1">
      <c r="A506" s="6">
        <v>44946</v>
      </c>
      <c r="B506" s="9">
        <v>0.42708333333333331</v>
      </c>
      <c r="C506" s="9"/>
      <c r="D506" s="41">
        <v>2699</v>
      </c>
      <c r="E506" s="8">
        <v>111196</v>
      </c>
      <c r="F506" s="8" t="s">
        <v>920</v>
      </c>
      <c r="G506" s="97" t="s">
        <v>2510</v>
      </c>
      <c r="H506" s="46"/>
      <c r="I506" s="8" t="s">
        <v>2511</v>
      </c>
      <c r="J506" s="7" t="s">
        <v>2512</v>
      </c>
      <c r="K506" s="7" t="s">
        <v>2513</v>
      </c>
      <c r="L506" s="8" t="s">
        <v>152</v>
      </c>
      <c r="M506" s="11" t="s">
        <v>93</v>
      </c>
      <c r="N506" s="11">
        <v>0.45833333333333331</v>
      </c>
      <c r="O506" s="11">
        <v>0.58333333333333337</v>
      </c>
      <c r="P506" s="204" t="s">
        <v>1366</v>
      </c>
      <c r="Q506" s="229">
        <v>2020</v>
      </c>
      <c r="R506" s="3"/>
      <c r="S506" s="3" t="str">
        <f>TEXT(Tabla2[[#This Row],[FECHA]],"MMMM")</f>
        <v>enero</v>
      </c>
      <c r="T506" s="3" t="e">
        <f>VLOOKUP(Tabla2[[#This Row],[FOLIO]],Noshow11[[FOLIO]:[STATUS]],5,0)</f>
        <v>#N/A</v>
      </c>
      <c r="U506" s="2"/>
      <c r="V506" s="27"/>
      <c r="W506" s="27"/>
      <c r="X506" s="27"/>
      <c r="Y506" s="28"/>
      <c r="Z506" s="27"/>
      <c r="AA506" s="14">
        <f>Tabla2[[#This Row],[FECHA]]-Tabla2[[#This Row],[FECHA AGENDO CITA]]</f>
        <v>44946</v>
      </c>
    </row>
    <row r="507" spans="1:27" s="15" customFormat="1" ht="30.6" hidden="1" customHeight="1">
      <c r="A507" s="6">
        <v>44946</v>
      </c>
      <c r="B507" s="9">
        <v>0.4375</v>
      </c>
      <c r="C507" s="9"/>
      <c r="D507" s="41">
        <v>5330</v>
      </c>
      <c r="E507" s="8">
        <v>110962</v>
      </c>
      <c r="F507" s="8" t="s">
        <v>944</v>
      </c>
      <c r="G507" s="97" t="s">
        <v>988</v>
      </c>
      <c r="H507" s="108" t="s">
        <v>42</v>
      </c>
      <c r="I507" s="8" t="s">
        <v>2514</v>
      </c>
      <c r="J507" s="7" t="s">
        <v>2515</v>
      </c>
      <c r="K507" s="7" t="s">
        <v>2516</v>
      </c>
      <c r="L507" s="8" t="s">
        <v>160</v>
      </c>
      <c r="M507" s="11" t="s">
        <v>2285</v>
      </c>
      <c r="N507" s="11" t="s">
        <v>64</v>
      </c>
      <c r="O507" s="11"/>
      <c r="P507" s="204" t="s">
        <v>925</v>
      </c>
      <c r="Q507" s="229">
        <v>2020</v>
      </c>
      <c r="R507" s="3"/>
      <c r="S507" s="3" t="str">
        <f>TEXT(Tabla2[[#This Row],[FECHA]],"MMMM")</f>
        <v>enero</v>
      </c>
      <c r="T507" s="3" t="e">
        <f>VLOOKUP(Tabla2[[#This Row],[FOLIO]],Noshow11[[FOLIO]:[STATUS]],5,0)</f>
        <v>#N/A</v>
      </c>
      <c r="U507" s="2"/>
      <c r="V507" s="27"/>
      <c r="W507" s="27"/>
      <c r="X507" s="27"/>
      <c r="Y507" s="28"/>
      <c r="Z507" s="27"/>
      <c r="AA507" s="14">
        <f>Tabla2[[#This Row],[FECHA]]-Tabla2[[#This Row],[FECHA AGENDO CITA]]</f>
        <v>44946</v>
      </c>
    </row>
    <row r="508" spans="1:27" s="15" customFormat="1" ht="30.6" hidden="1" customHeight="1">
      <c r="A508" s="6">
        <v>44946</v>
      </c>
      <c r="B508" s="9">
        <v>0.4375</v>
      </c>
      <c r="C508" s="9"/>
      <c r="D508" s="41">
        <v>5330</v>
      </c>
      <c r="E508" s="8">
        <v>111179</v>
      </c>
      <c r="F508" s="8" t="s">
        <v>100</v>
      </c>
      <c r="G508" s="98" t="s">
        <v>988</v>
      </c>
      <c r="H508" s="45" t="s">
        <v>5</v>
      </c>
      <c r="I508" s="8" t="s">
        <v>2517</v>
      </c>
      <c r="J508" s="7" t="s">
        <v>2518</v>
      </c>
      <c r="K508" s="7" t="s">
        <v>2519</v>
      </c>
      <c r="L508" s="8" t="s">
        <v>193</v>
      </c>
      <c r="M508" s="11" t="s">
        <v>98</v>
      </c>
      <c r="N508" s="11">
        <v>0.44791666666666669</v>
      </c>
      <c r="O508" s="11">
        <v>0.54166666666666663</v>
      </c>
      <c r="P508" s="204" t="s">
        <v>2061</v>
      </c>
      <c r="Q508" s="229">
        <v>2022</v>
      </c>
      <c r="R508" s="3"/>
      <c r="S508" s="3" t="str">
        <f>TEXT(Tabla2[[#This Row],[FECHA]],"MMMM")</f>
        <v>enero</v>
      </c>
      <c r="T508" s="3" t="e">
        <f>VLOOKUP(Tabla2[[#This Row],[FOLIO]],Noshow11[[FOLIO]:[STATUS]],5,0)</f>
        <v>#N/A</v>
      </c>
      <c r="U508" s="2"/>
      <c r="V508" s="27"/>
      <c r="W508" s="27"/>
      <c r="X508" s="27"/>
      <c r="Y508" s="28"/>
      <c r="Z508" s="27"/>
      <c r="AA508" s="14">
        <f>Tabla2[[#This Row],[FECHA]]-Tabla2[[#This Row],[FECHA AGENDO CITA]]</f>
        <v>44946</v>
      </c>
    </row>
    <row r="509" spans="1:27" s="15" customFormat="1" ht="30.6" hidden="1" customHeight="1">
      <c r="A509" s="6">
        <v>44946</v>
      </c>
      <c r="B509" s="9">
        <v>0.44791666666666669</v>
      </c>
      <c r="C509" s="9"/>
      <c r="D509" s="41">
        <v>3260</v>
      </c>
      <c r="E509" s="8">
        <v>111142</v>
      </c>
      <c r="F509" s="8" t="s">
        <v>1111</v>
      </c>
      <c r="G509" s="97" t="s">
        <v>1480</v>
      </c>
      <c r="H509" s="46"/>
      <c r="I509" s="8" t="s">
        <v>2520</v>
      </c>
      <c r="J509" s="7" t="s">
        <v>2521</v>
      </c>
      <c r="K509" s="7" t="s">
        <v>2522</v>
      </c>
      <c r="L509" s="8" t="s">
        <v>193</v>
      </c>
      <c r="M509" s="11" t="s">
        <v>98</v>
      </c>
      <c r="N509" s="11">
        <v>0.45833333333333331</v>
      </c>
      <c r="O509" s="11">
        <v>0.54166666666666663</v>
      </c>
      <c r="P509" s="204" t="s">
        <v>949</v>
      </c>
      <c r="Q509" s="229">
        <v>2020</v>
      </c>
      <c r="R509" s="3"/>
      <c r="S509" s="3" t="str">
        <f>TEXT(Tabla2[[#This Row],[FECHA]],"MMMM")</f>
        <v>enero</v>
      </c>
      <c r="T509" s="3" t="e">
        <f>VLOOKUP(Tabla2[[#This Row],[FOLIO]],Noshow11[[FOLIO]:[STATUS]],5,0)</f>
        <v>#N/A</v>
      </c>
      <c r="U509" s="2"/>
      <c r="V509" s="27"/>
      <c r="W509" s="27"/>
      <c r="X509" s="27"/>
      <c r="Y509" s="28"/>
      <c r="Z509" s="27"/>
      <c r="AA509" s="14">
        <f>Tabla2[[#This Row],[FECHA]]-Tabla2[[#This Row],[FECHA AGENDO CITA]]</f>
        <v>44946</v>
      </c>
    </row>
    <row r="510" spans="1:27" s="15" customFormat="1" ht="30.6" hidden="1" customHeight="1">
      <c r="A510" s="6">
        <v>44946</v>
      </c>
      <c r="B510" s="9">
        <v>0.45833333333333331</v>
      </c>
      <c r="C510" s="9"/>
      <c r="D510" s="41">
        <v>1899</v>
      </c>
      <c r="E510" s="8">
        <v>110979</v>
      </c>
      <c r="F510" s="8" t="s">
        <v>1111</v>
      </c>
      <c r="G510" s="97" t="s">
        <v>984</v>
      </c>
      <c r="H510" s="108" t="s">
        <v>42</v>
      </c>
      <c r="I510" s="8" t="s">
        <v>2523</v>
      </c>
      <c r="J510" s="7" t="s">
        <v>2524</v>
      </c>
      <c r="K510" s="7" t="s">
        <v>2525</v>
      </c>
      <c r="L510" s="8" t="s">
        <v>92</v>
      </c>
      <c r="M510" s="11" t="s">
        <v>2285</v>
      </c>
      <c r="N510" s="11" t="s">
        <v>64</v>
      </c>
      <c r="O510" s="11"/>
      <c r="P510" s="204" t="s">
        <v>925</v>
      </c>
      <c r="Q510" s="229">
        <v>2016</v>
      </c>
      <c r="R510" s="3"/>
      <c r="S510" s="3" t="str">
        <f>TEXT(Tabla2[[#This Row],[FECHA]],"MMMM")</f>
        <v>enero</v>
      </c>
      <c r="T510" s="3" t="e">
        <f>VLOOKUP(Tabla2[[#This Row],[FOLIO]],Noshow11[[FOLIO]:[STATUS]],5,0)</f>
        <v>#N/A</v>
      </c>
      <c r="U510" s="2"/>
      <c r="V510" s="27"/>
      <c r="W510" s="27"/>
      <c r="X510" s="27"/>
      <c r="Y510" s="28"/>
      <c r="Z510" s="27"/>
      <c r="AA510" s="14">
        <f>Tabla2[[#This Row],[FECHA]]-Tabla2[[#This Row],[FECHA AGENDO CITA]]</f>
        <v>44946</v>
      </c>
    </row>
    <row r="511" spans="1:27" s="15" customFormat="1" ht="30.6" hidden="1" customHeight="1">
      <c r="A511" s="6">
        <v>44946</v>
      </c>
      <c r="B511" s="9">
        <v>0.45833333333333331</v>
      </c>
      <c r="C511" s="9"/>
      <c r="D511" s="41">
        <v>5330</v>
      </c>
      <c r="E511" s="8" t="s">
        <v>2526</v>
      </c>
      <c r="F511" s="8" t="s">
        <v>944</v>
      </c>
      <c r="G511" s="97" t="s">
        <v>988</v>
      </c>
      <c r="H511" s="46"/>
      <c r="I511" s="8" t="s">
        <v>2527</v>
      </c>
      <c r="J511" s="7" t="s">
        <v>2528</v>
      </c>
      <c r="K511" s="7" t="s">
        <v>2529</v>
      </c>
      <c r="L511" s="8" t="s">
        <v>250</v>
      </c>
      <c r="M511" s="11" t="s">
        <v>93</v>
      </c>
      <c r="N511" s="11">
        <v>0.45833333333333331</v>
      </c>
      <c r="O511" s="11">
        <v>0.625</v>
      </c>
      <c r="P511" s="204" t="s">
        <v>943</v>
      </c>
      <c r="Q511" s="229">
        <v>2019</v>
      </c>
      <c r="R511" s="3"/>
      <c r="S511" s="3" t="str">
        <f>TEXT(Tabla2[[#This Row],[FECHA]],"MMMM")</f>
        <v>enero</v>
      </c>
      <c r="T511" s="3" t="e">
        <f>VLOOKUP(Tabla2[[#This Row],[FOLIO]],Noshow11[[FOLIO]:[STATUS]],5,0)</f>
        <v>#N/A</v>
      </c>
      <c r="U511" s="2"/>
      <c r="V511" s="27"/>
      <c r="W511" s="27"/>
      <c r="X511" s="27"/>
      <c r="Y511" s="28"/>
      <c r="Z511" s="27"/>
      <c r="AA511" s="14">
        <f>Tabla2[[#This Row],[FECHA]]-Tabla2[[#This Row],[FECHA AGENDO CITA]]</f>
        <v>44946</v>
      </c>
    </row>
    <row r="512" spans="1:27" s="15" customFormat="1" ht="30.6" hidden="1" customHeight="1">
      <c r="A512" s="6">
        <v>44946</v>
      </c>
      <c r="B512" s="9">
        <v>0.47916666666666669</v>
      </c>
      <c r="C512" s="9"/>
      <c r="D512" s="41">
        <v>1899</v>
      </c>
      <c r="E512" s="8">
        <v>111176</v>
      </c>
      <c r="F512" s="8" t="s">
        <v>100</v>
      </c>
      <c r="G512" s="98" t="s">
        <v>1015</v>
      </c>
      <c r="H512" s="45" t="s">
        <v>5</v>
      </c>
      <c r="I512" s="8" t="s">
        <v>2530</v>
      </c>
      <c r="J512" s="7" t="s">
        <v>2531</v>
      </c>
      <c r="K512" s="7" t="s">
        <v>2532</v>
      </c>
      <c r="L512" s="8" t="s">
        <v>188</v>
      </c>
      <c r="M512" s="11" t="s">
        <v>98</v>
      </c>
      <c r="N512" s="11">
        <v>0.48958333333333331</v>
      </c>
      <c r="O512" s="11">
        <v>0.58333333333333337</v>
      </c>
      <c r="P512" s="204" t="s">
        <v>2061</v>
      </c>
      <c r="Q512" s="229">
        <v>2019</v>
      </c>
      <c r="R512" s="3"/>
      <c r="S512" s="3" t="str">
        <f>TEXT(Tabla2[[#This Row],[FECHA]],"MMMM")</f>
        <v>enero</v>
      </c>
      <c r="T512" s="3" t="e">
        <f>VLOOKUP(Tabla2[[#This Row],[FOLIO]],Noshow11[[FOLIO]:[STATUS]],5,0)</f>
        <v>#N/A</v>
      </c>
      <c r="U512" s="2"/>
      <c r="V512" s="27"/>
      <c r="W512" s="27"/>
      <c r="X512" s="27"/>
      <c r="Y512" s="28"/>
      <c r="Z512" s="27"/>
      <c r="AA512" s="14">
        <f>Tabla2[[#This Row],[FECHA]]-Tabla2[[#This Row],[FECHA AGENDO CITA]]</f>
        <v>44946</v>
      </c>
    </row>
    <row r="513" spans="1:27" s="15" customFormat="1" ht="30.6" hidden="1" customHeight="1">
      <c r="A513" s="6">
        <v>44946</v>
      </c>
      <c r="B513" s="9">
        <v>0.47916666666666669</v>
      </c>
      <c r="C513" s="9"/>
      <c r="D513" s="41">
        <v>2653</v>
      </c>
      <c r="E513" s="8">
        <v>111186</v>
      </c>
      <c r="F513" s="8" t="s">
        <v>920</v>
      </c>
      <c r="G513" s="97" t="s">
        <v>2533</v>
      </c>
      <c r="H513" s="46"/>
      <c r="I513" s="8" t="s">
        <v>2382</v>
      </c>
      <c r="J513" s="7" t="s">
        <v>2383</v>
      </c>
      <c r="K513" s="7" t="s">
        <v>2534</v>
      </c>
      <c r="L513" s="8" t="s">
        <v>230</v>
      </c>
      <c r="M513" s="11" t="s">
        <v>84</v>
      </c>
      <c r="N513" s="11">
        <v>0.5</v>
      </c>
      <c r="O513" s="11" t="s">
        <v>2489</v>
      </c>
      <c r="P513" s="204" t="s">
        <v>2535</v>
      </c>
      <c r="Q513" s="229">
        <v>2020</v>
      </c>
      <c r="R513" s="3"/>
      <c r="S513" s="3" t="str">
        <f>TEXT(Tabla2[[#This Row],[FECHA]],"MMMM")</f>
        <v>enero</v>
      </c>
      <c r="T513" s="3" t="e">
        <f>VLOOKUP(Tabla2[[#This Row],[FOLIO]],Noshow11[[FOLIO]:[STATUS]],5,0)</f>
        <v>#N/A</v>
      </c>
      <c r="U513" s="2"/>
      <c r="V513" s="27"/>
      <c r="W513" s="27"/>
      <c r="X513" s="27"/>
      <c r="Y513" s="28"/>
      <c r="Z513" s="27"/>
      <c r="AA513" s="14">
        <f>Tabla2[[#This Row],[FECHA]]-Tabla2[[#This Row],[FECHA AGENDO CITA]]</f>
        <v>44946</v>
      </c>
    </row>
    <row r="514" spans="1:27" s="15" customFormat="1" ht="30.6" hidden="1" customHeight="1">
      <c r="A514" s="6">
        <v>44946</v>
      </c>
      <c r="B514" s="9">
        <v>0.47916666666666669</v>
      </c>
      <c r="C514" s="9"/>
      <c r="D514" s="41">
        <v>1899</v>
      </c>
      <c r="E514" s="8">
        <v>111189</v>
      </c>
      <c r="F514" s="8" t="s">
        <v>100</v>
      </c>
      <c r="G514" s="97" t="s">
        <v>1108</v>
      </c>
      <c r="H514" s="108" t="s">
        <v>42</v>
      </c>
      <c r="I514" s="8" t="s">
        <v>2536</v>
      </c>
      <c r="J514" s="7" t="s">
        <v>2537</v>
      </c>
      <c r="K514" s="7" t="s">
        <v>2538</v>
      </c>
      <c r="L514" s="8" t="s">
        <v>170</v>
      </c>
      <c r="M514" s="11" t="s">
        <v>2285</v>
      </c>
      <c r="N514" s="11" t="s">
        <v>64</v>
      </c>
      <c r="O514" s="11"/>
      <c r="P514" s="204" t="s">
        <v>925</v>
      </c>
      <c r="Q514" s="229">
        <v>2023</v>
      </c>
      <c r="R514" s="3"/>
      <c r="S514" s="3" t="str">
        <f>TEXT(Tabla2[[#This Row],[FECHA]],"MMMM")</f>
        <v>enero</v>
      </c>
      <c r="T514" s="3" t="e">
        <f>VLOOKUP(Tabla2[[#This Row],[FOLIO]],Noshow11[[FOLIO]:[STATUS]],5,0)</f>
        <v>#N/A</v>
      </c>
      <c r="U514" s="2"/>
      <c r="V514" s="27"/>
      <c r="W514" s="27"/>
      <c r="X514" s="27"/>
      <c r="Y514" s="28"/>
      <c r="Z514" s="27"/>
      <c r="AA514" s="14">
        <f>Tabla2[[#This Row],[FECHA]]-Tabla2[[#This Row],[FECHA AGENDO CITA]]</f>
        <v>44946</v>
      </c>
    </row>
    <row r="515" spans="1:27" s="15" customFormat="1" ht="30.6" hidden="1" customHeight="1">
      <c r="A515" s="6">
        <v>44946</v>
      </c>
      <c r="B515" s="9">
        <v>0.5</v>
      </c>
      <c r="C515" s="9"/>
      <c r="D515" s="41">
        <v>1614.15</v>
      </c>
      <c r="E515" s="8">
        <v>111054</v>
      </c>
      <c r="F515" s="8" t="s">
        <v>100</v>
      </c>
      <c r="G515" s="98" t="s">
        <v>2539</v>
      </c>
      <c r="H515" s="45" t="s">
        <v>5</v>
      </c>
      <c r="I515" s="8" t="s">
        <v>2540</v>
      </c>
      <c r="J515" s="7" t="s">
        <v>2541</v>
      </c>
      <c r="K515" s="7" t="s">
        <v>2542</v>
      </c>
      <c r="L515" s="8" t="s">
        <v>357</v>
      </c>
      <c r="M515" s="11" t="s">
        <v>98</v>
      </c>
      <c r="N515" s="11">
        <v>0.51041666666666663</v>
      </c>
      <c r="O515" s="11">
        <v>0.70833333333333337</v>
      </c>
      <c r="P515" s="204" t="s">
        <v>2061</v>
      </c>
      <c r="Q515" s="229">
        <v>2021</v>
      </c>
      <c r="R515" s="3"/>
      <c r="S515" s="3" t="str">
        <f>TEXT(Tabla2[[#This Row],[FECHA]],"MMMM")</f>
        <v>enero</v>
      </c>
      <c r="T515" s="3" t="e">
        <f>VLOOKUP(Tabla2[[#This Row],[FOLIO]],Noshow11[[FOLIO]:[STATUS]],5,0)</f>
        <v>#N/A</v>
      </c>
      <c r="U515" s="2"/>
      <c r="V515" s="27"/>
      <c r="W515" s="27"/>
      <c r="X515" s="27"/>
      <c r="Y515" s="28"/>
      <c r="Z515" s="27"/>
      <c r="AA515" s="14">
        <f>Tabla2[[#This Row],[FECHA]]-Tabla2[[#This Row],[FECHA AGENDO CITA]]</f>
        <v>44946</v>
      </c>
    </row>
    <row r="516" spans="1:27" s="15" customFormat="1" ht="30.6" hidden="1" customHeight="1">
      <c r="A516" s="6">
        <v>44946</v>
      </c>
      <c r="B516" s="9">
        <v>0.5</v>
      </c>
      <c r="C516" s="9"/>
      <c r="D516" s="41">
        <v>1899</v>
      </c>
      <c r="E516" s="8">
        <v>111123</v>
      </c>
      <c r="F516" s="8" t="s">
        <v>920</v>
      </c>
      <c r="G516" s="97" t="s">
        <v>1023</v>
      </c>
      <c r="H516" s="108" t="s">
        <v>42</v>
      </c>
      <c r="I516" s="8" t="s">
        <v>2543</v>
      </c>
      <c r="J516" s="7" t="s">
        <v>2544</v>
      </c>
      <c r="K516" s="7" t="s">
        <v>2545</v>
      </c>
      <c r="L516" s="8" t="s">
        <v>193</v>
      </c>
      <c r="M516" s="11" t="s">
        <v>2285</v>
      </c>
      <c r="N516" s="11" t="s">
        <v>64</v>
      </c>
      <c r="O516" s="11"/>
      <c r="P516" s="204" t="s">
        <v>925</v>
      </c>
      <c r="Q516" s="229">
        <v>2016</v>
      </c>
      <c r="R516" s="3"/>
      <c r="S516" s="3" t="str">
        <f>TEXT(Tabla2[[#This Row],[FECHA]],"MMMM")</f>
        <v>enero</v>
      </c>
      <c r="T516" s="3" t="e">
        <f>VLOOKUP(Tabla2[[#This Row],[FOLIO]],Noshow11[[FOLIO]:[STATUS]],5,0)</f>
        <v>#N/A</v>
      </c>
      <c r="U516" s="2"/>
      <c r="V516" s="27"/>
      <c r="W516" s="27"/>
      <c r="X516" s="27"/>
      <c r="Y516" s="28"/>
      <c r="Z516" s="27"/>
      <c r="AA516" s="14">
        <f>Tabla2[[#This Row],[FECHA]]-Tabla2[[#This Row],[FECHA AGENDO CITA]]</f>
        <v>44946</v>
      </c>
    </row>
    <row r="517" spans="1:27" s="15" customFormat="1" ht="30.6" hidden="1" customHeight="1">
      <c r="A517" s="6">
        <v>44946</v>
      </c>
      <c r="B517" s="9">
        <v>0.5</v>
      </c>
      <c r="C517" s="9"/>
      <c r="D517" s="41">
        <v>1899</v>
      </c>
      <c r="E517" s="8">
        <v>111194</v>
      </c>
      <c r="F517" s="8" t="s">
        <v>944</v>
      </c>
      <c r="G517" s="98" t="s">
        <v>1015</v>
      </c>
      <c r="H517" s="45" t="s">
        <v>5</v>
      </c>
      <c r="I517" s="8" t="s">
        <v>2546</v>
      </c>
      <c r="J517" s="7" t="s">
        <v>2547</v>
      </c>
      <c r="K517" s="7" t="s">
        <v>2548</v>
      </c>
      <c r="L517" s="8" t="s">
        <v>97</v>
      </c>
      <c r="M517" s="11" t="s">
        <v>84</v>
      </c>
      <c r="N517" s="11">
        <v>0.54166666666666663</v>
      </c>
      <c r="O517" s="11">
        <v>0.70833333333333337</v>
      </c>
      <c r="P517" s="204" t="s">
        <v>2061</v>
      </c>
      <c r="Q517" s="229">
        <v>2021</v>
      </c>
      <c r="R517" s="3"/>
      <c r="S517" s="3" t="str">
        <f>TEXT(Tabla2[[#This Row],[FECHA]],"MMMM")</f>
        <v>enero</v>
      </c>
      <c r="T517" s="3" t="e">
        <f>VLOOKUP(Tabla2[[#This Row],[FOLIO]],Noshow11[[FOLIO]:[STATUS]],5,0)</f>
        <v>#N/A</v>
      </c>
      <c r="U517" s="2"/>
      <c r="V517" s="27"/>
      <c r="W517" s="27"/>
      <c r="X517" s="27"/>
      <c r="Y517" s="28"/>
      <c r="Z517" s="27"/>
      <c r="AA517" s="14">
        <f>Tabla2[[#This Row],[FECHA]]-Tabla2[[#This Row],[FECHA AGENDO CITA]]</f>
        <v>44946</v>
      </c>
    </row>
    <row r="518" spans="1:27" s="15" customFormat="1" ht="30.6" hidden="1" customHeight="1">
      <c r="A518" s="6">
        <v>44946</v>
      </c>
      <c r="B518" s="9">
        <v>0.52083333333333337</v>
      </c>
      <c r="C518" s="9"/>
      <c r="D518" s="41">
        <v>1899</v>
      </c>
      <c r="E518" s="8">
        <v>111185</v>
      </c>
      <c r="F518" s="8" t="s">
        <v>1111</v>
      </c>
      <c r="G518" s="97" t="s">
        <v>1108</v>
      </c>
      <c r="H518" s="108" t="s">
        <v>42</v>
      </c>
      <c r="I518" s="8" t="s">
        <v>2549</v>
      </c>
      <c r="J518" s="7" t="s">
        <v>143</v>
      </c>
      <c r="K518" s="7" t="s">
        <v>2550</v>
      </c>
      <c r="L518" s="8" t="s">
        <v>83</v>
      </c>
      <c r="M518" s="11" t="s">
        <v>2285</v>
      </c>
      <c r="N518" s="11" t="s">
        <v>64</v>
      </c>
      <c r="O518" s="11" t="s">
        <v>2500</v>
      </c>
      <c r="P518" s="204" t="s">
        <v>925</v>
      </c>
      <c r="Q518" s="229">
        <v>2022</v>
      </c>
      <c r="R518" s="3"/>
      <c r="S518" s="3" t="str">
        <f>TEXT(Tabla2[[#This Row],[FECHA]],"MMMM")</f>
        <v>enero</v>
      </c>
      <c r="T518" s="3" t="e">
        <f>VLOOKUP(Tabla2[[#This Row],[FOLIO]],Noshow11[[FOLIO]:[STATUS]],5,0)</f>
        <v>#N/A</v>
      </c>
      <c r="U518" s="2"/>
      <c r="V518" s="27"/>
      <c r="W518" s="27"/>
      <c r="X518" s="27"/>
      <c r="Y518" s="28"/>
      <c r="Z518" s="27"/>
      <c r="AA518" s="14">
        <f>Tabla2[[#This Row],[FECHA]]-Tabla2[[#This Row],[FECHA AGENDO CITA]]</f>
        <v>44946</v>
      </c>
    </row>
    <row r="519" spans="1:27" s="15" customFormat="1" ht="30.6" hidden="1" customHeight="1">
      <c r="A519" s="6">
        <v>44946</v>
      </c>
      <c r="B519" s="9">
        <v>0.52083333333333337</v>
      </c>
      <c r="C519" s="9"/>
      <c r="D519" s="41">
        <v>2699</v>
      </c>
      <c r="E519" s="8">
        <v>111198</v>
      </c>
      <c r="F519" s="8" t="s">
        <v>100</v>
      </c>
      <c r="G519" s="97" t="s">
        <v>2551</v>
      </c>
      <c r="H519" s="46"/>
      <c r="I519" s="8" t="s">
        <v>2552</v>
      </c>
      <c r="J519" s="7" t="s">
        <v>2553</v>
      </c>
      <c r="K519" s="7" t="s">
        <v>942</v>
      </c>
      <c r="L519" s="8" t="s">
        <v>193</v>
      </c>
      <c r="M519" s="11" t="s">
        <v>98</v>
      </c>
      <c r="N519" s="11">
        <v>0.53125</v>
      </c>
      <c r="O519" s="11">
        <v>0.72916666666666663</v>
      </c>
      <c r="P519" s="204" t="s">
        <v>2205</v>
      </c>
      <c r="Q519" s="229">
        <v>2022</v>
      </c>
      <c r="R519" s="3"/>
      <c r="S519" s="3" t="str">
        <f>TEXT(Tabla2[[#This Row],[FECHA]],"MMMM")</f>
        <v>enero</v>
      </c>
      <c r="T519" s="3" t="e">
        <f>VLOOKUP(Tabla2[[#This Row],[FOLIO]],Noshow11[[FOLIO]:[STATUS]],5,0)</f>
        <v>#N/A</v>
      </c>
      <c r="U519" s="2"/>
      <c r="V519" s="27"/>
      <c r="W519" s="27"/>
      <c r="X519" s="27"/>
      <c r="Y519" s="28"/>
      <c r="Z519" s="27"/>
      <c r="AA519" s="14">
        <f>Tabla2[[#This Row],[FECHA]]-Tabla2[[#This Row],[FECHA AGENDO CITA]]</f>
        <v>44946</v>
      </c>
    </row>
    <row r="520" spans="1:27" s="15" customFormat="1" ht="30.6" hidden="1" customHeight="1">
      <c r="A520" s="6">
        <v>44946</v>
      </c>
      <c r="B520" s="9">
        <v>0.60416666666666663</v>
      </c>
      <c r="C520" s="9"/>
      <c r="D520" s="41">
        <v>2653</v>
      </c>
      <c r="E520" s="8">
        <v>111106</v>
      </c>
      <c r="F520" s="8" t="s">
        <v>100</v>
      </c>
      <c r="G520" s="98" t="s">
        <v>2554</v>
      </c>
      <c r="H520" s="45" t="s">
        <v>5</v>
      </c>
      <c r="I520" s="8" t="s">
        <v>2555</v>
      </c>
      <c r="J520" s="7" t="s">
        <v>2556</v>
      </c>
      <c r="K520" s="7" t="s">
        <v>2557</v>
      </c>
      <c r="L520" s="8" t="s">
        <v>83</v>
      </c>
      <c r="M520" s="11" t="s">
        <v>84</v>
      </c>
      <c r="N520" s="11">
        <v>0.625</v>
      </c>
      <c r="O520" s="11" t="s">
        <v>2489</v>
      </c>
      <c r="P520" s="204" t="s">
        <v>2558</v>
      </c>
      <c r="Q520" s="229">
        <v>2012</v>
      </c>
      <c r="R520" s="3"/>
      <c r="S520" s="3" t="str">
        <f>TEXT(Tabla2[[#This Row],[FECHA]],"MMMM")</f>
        <v>enero</v>
      </c>
      <c r="T520" s="3" t="e">
        <f>VLOOKUP(Tabla2[[#This Row],[FOLIO]],Noshow11[[FOLIO]:[STATUS]],5,0)</f>
        <v>#N/A</v>
      </c>
      <c r="U520" s="2" t="s">
        <v>32</v>
      </c>
      <c r="V520" s="27">
        <v>44946</v>
      </c>
      <c r="W520" s="27" t="s">
        <v>18</v>
      </c>
      <c r="X520" s="27" t="s">
        <v>9</v>
      </c>
      <c r="Y520" s="28" t="s">
        <v>2559</v>
      </c>
      <c r="Z520" s="27">
        <v>44943</v>
      </c>
      <c r="AA520" s="14">
        <f>Tabla2[[#This Row],[FECHA]]-Tabla2[[#This Row],[FECHA AGENDO CITA]]</f>
        <v>3</v>
      </c>
    </row>
    <row r="521" spans="1:27" s="15" customFormat="1" ht="30.6" hidden="1" customHeight="1">
      <c r="A521" s="6">
        <v>44946</v>
      </c>
      <c r="B521" s="9">
        <v>0.625</v>
      </c>
      <c r="C521" s="9"/>
      <c r="D521" s="41">
        <v>3260</v>
      </c>
      <c r="E521" s="8">
        <v>111004</v>
      </c>
      <c r="F521" s="8" t="s">
        <v>920</v>
      </c>
      <c r="G521" s="97" t="s">
        <v>1070</v>
      </c>
      <c r="H521" s="46"/>
      <c r="I521" s="8" t="s">
        <v>2560</v>
      </c>
      <c r="J521" s="7" t="s">
        <v>2561</v>
      </c>
      <c r="K521" s="7" t="s">
        <v>1514</v>
      </c>
      <c r="L521" s="8" t="s">
        <v>193</v>
      </c>
      <c r="M521" s="11" t="s">
        <v>93</v>
      </c>
      <c r="N521" s="11">
        <v>0.63541666666666663</v>
      </c>
      <c r="O521" s="11">
        <v>0.75</v>
      </c>
      <c r="P521" s="204" t="s">
        <v>943</v>
      </c>
      <c r="Q521" s="229">
        <v>2022</v>
      </c>
      <c r="R521" s="3"/>
      <c r="S521" s="3" t="str">
        <f>TEXT(Tabla2[[#This Row],[FECHA]],"MMMM")</f>
        <v>enero</v>
      </c>
      <c r="T521" s="3" t="e">
        <f>VLOOKUP(Tabla2[[#This Row],[FOLIO]],Noshow11[[FOLIO]:[STATUS]],5,0)</f>
        <v>#N/A</v>
      </c>
      <c r="U521" s="2"/>
      <c r="V521" s="27"/>
      <c r="W521" s="27"/>
      <c r="X521" s="27"/>
      <c r="Y521" s="28"/>
      <c r="Z521" s="27"/>
      <c r="AA521" s="14">
        <f>Tabla2[[#This Row],[FECHA]]-Tabla2[[#This Row],[FECHA AGENDO CITA]]</f>
        <v>44946</v>
      </c>
    </row>
    <row r="522" spans="1:27" s="15" customFormat="1" ht="42" hidden="1" customHeight="1">
      <c r="A522" s="6">
        <v>44947</v>
      </c>
      <c r="B522" s="9">
        <v>0.33333333333333331</v>
      </c>
      <c r="C522" s="9"/>
      <c r="D522" s="41">
        <v>6599</v>
      </c>
      <c r="E522" s="8">
        <v>110912</v>
      </c>
      <c r="F522" s="8" t="s">
        <v>920</v>
      </c>
      <c r="G522" s="97" t="s">
        <v>989</v>
      </c>
      <c r="H522" s="46"/>
      <c r="I522" s="8" t="s">
        <v>2562</v>
      </c>
      <c r="J522" s="7" t="s">
        <v>2563</v>
      </c>
      <c r="K522" s="7" t="s">
        <v>2564</v>
      </c>
      <c r="L522" s="8" t="s">
        <v>97</v>
      </c>
      <c r="M522" s="11" t="s">
        <v>93</v>
      </c>
      <c r="N522" s="11">
        <v>0.34375</v>
      </c>
      <c r="O522" s="11">
        <v>0.45833333333333331</v>
      </c>
      <c r="P522" s="204" t="s">
        <v>1036</v>
      </c>
      <c r="Q522" s="8">
        <v>2019</v>
      </c>
      <c r="R522" s="3"/>
      <c r="S522" s="3" t="str">
        <f>TEXT(Tabla2[[#This Row],[FECHA]],"MMMM")</f>
        <v>enero</v>
      </c>
      <c r="T522" s="3" t="e">
        <f>VLOOKUP(Tabla2[[#This Row],[FOLIO]],Noshow11[[FOLIO]:[STATUS]],5,0)</f>
        <v>#N/A</v>
      </c>
      <c r="U522" s="2"/>
      <c r="V522" s="27"/>
      <c r="W522" s="27"/>
      <c r="X522" s="27"/>
      <c r="Y522" s="28"/>
      <c r="Z522" s="27"/>
      <c r="AA522" s="14">
        <f>Tabla2[[#This Row],[FECHA]]-Tabla2[[#This Row],[FECHA AGENDO CITA]]</f>
        <v>44947</v>
      </c>
    </row>
    <row r="523" spans="1:27" s="15" customFormat="1" ht="42" hidden="1" customHeight="1">
      <c r="A523" s="6">
        <v>44947</v>
      </c>
      <c r="B523" s="9">
        <v>0.33333333333333331</v>
      </c>
      <c r="C523" s="9"/>
      <c r="D523" s="41">
        <v>3260</v>
      </c>
      <c r="E523" s="8">
        <v>110959</v>
      </c>
      <c r="F523" s="8" t="s">
        <v>1111</v>
      </c>
      <c r="G523" s="98" t="s">
        <v>1161</v>
      </c>
      <c r="H523" s="45" t="s">
        <v>5</v>
      </c>
      <c r="I523" s="8" t="s">
        <v>2565</v>
      </c>
      <c r="J523" s="7" t="s">
        <v>2566</v>
      </c>
      <c r="K523" s="7" t="s">
        <v>2567</v>
      </c>
      <c r="L523" s="8" t="s">
        <v>1106</v>
      </c>
      <c r="M523" s="11" t="s">
        <v>98</v>
      </c>
      <c r="N523" s="11">
        <v>0.34375</v>
      </c>
      <c r="O523" s="11">
        <v>0.4375</v>
      </c>
      <c r="P523" s="204" t="s">
        <v>2061</v>
      </c>
      <c r="Q523" s="8">
        <v>2016</v>
      </c>
      <c r="R523" s="3"/>
      <c r="S523" s="3" t="str">
        <f>TEXT(Tabla2[[#This Row],[FECHA]],"MMMM")</f>
        <v>enero</v>
      </c>
      <c r="T523" s="3" t="e">
        <f>VLOOKUP(Tabla2[[#This Row],[FOLIO]],Noshow11[[FOLIO]:[STATUS]],5,0)</f>
        <v>#N/A</v>
      </c>
      <c r="U523" s="2"/>
      <c r="V523" s="27"/>
      <c r="W523" s="27"/>
      <c r="X523" s="27"/>
      <c r="Y523" s="28"/>
      <c r="Z523" s="27"/>
      <c r="AA523" s="14">
        <f>Tabla2[[#This Row],[FECHA]]-Tabla2[[#This Row],[FECHA AGENDO CITA]]</f>
        <v>44947</v>
      </c>
    </row>
    <row r="524" spans="1:27" s="15" customFormat="1" ht="42" hidden="1" customHeight="1">
      <c r="A524" s="6">
        <v>44947</v>
      </c>
      <c r="B524" s="9">
        <v>0.33333333333333331</v>
      </c>
      <c r="C524" s="9"/>
      <c r="D524" s="41">
        <v>3260</v>
      </c>
      <c r="E524" s="8">
        <v>110907</v>
      </c>
      <c r="F524" s="8" t="s">
        <v>944</v>
      </c>
      <c r="G524" s="97" t="s">
        <v>2568</v>
      </c>
      <c r="H524" s="46"/>
      <c r="I524" s="8" t="s">
        <v>2569</v>
      </c>
      <c r="J524" s="7" t="s">
        <v>2570</v>
      </c>
      <c r="K524" s="7" t="s">
        <v>2571</v>
      </c>
      <c r="L524" s="8" t="s">
        <v>92</v>
      </c>
      <c r="M524" s="11" t="s">
        <v>84</v>
      </c>
      <c r="N524" s="11">
        <v>0.34375</v>
      </c>
      <c r="O524" s="11">
        <v>0.45833333333333331</v>
      </c>
      <c r="P524" s="204" t="s">
        <v>925</v>
      </c>
      <c r="Q524" s="8">
        <v>2020</v>
      </c>
      <c r="R524" s="3"/>
      <c r="S524" s="3" t="str">
        <f>TEXT(Tabla2[[#This Row],[FECHA]],"MMMM")</f>
        <v>enero</v>
      </c>
      <c r="T524" s="3" t="e">
        <f>VLOOKUP(Tabla2[[#This Row],[FOLIO]],Noshow11[[FOLIO]:[STATUS]],5,0)</f>
        <v>#N/A</v>
      </c>
      <c r="U524" s="2"/>
      <c r="V524" s="27"/>
      <c r="W524" s="27"/>
      <c r="X524" s="27"/>
      <c r="Y524" s="28"/>
      <c r="Z524" s="27"/>
      <c r="AA524" s="14">
        <f>Tabla2[[#This Row],[FECHA]]-Tabla2[[#This Row],[FECHA AGENDO CITA]]</f>
        <v>44947</v>
      </c>
    </row>
    <row r="525" spans="1:27" s="15" customFormat="1" ht="42" hidden="1" customHeight="1">
      <c r="A525" s="6">
        <v>44947</v>
      </c>
      <c r="B525" s="9">
        <v>0.34375</v>
      </c>
      <c r="C525" s="9"/>
      <c r="D525" s="41">
        <v>3260</v>
      </c>
      <c r="E525" s="8">
        <v>110908</v>
      </c>
      <c r="F525" s="8" t="s">
        <v>944</v>
      </c>
      <c r="G525" s="97" t="s">
        <v>2572</v>
      </c>
      <c r="H525" s="46"/>
      <c r="I525" s="8" t="s">
        <v>2573</v>
      </c>
      <c r="J525" s="7" t="s">
        <v>2574</v>
      </c>
      <c r="K525" s="7" t="s">
        <v>2571</v>
      </c>
      <c r="L525" s="8" t="s">
        <v>152</v>
      </c>
      <c r="M525" s="11" t="s">
        <v>84</v>
      </c>
      <c r="N525" s="11">
        <v>0.35416666666666669</v>
      </c>
      <c r="O525" s="11">
        <v>0.45833333333333331</v>
      </c>
      <c r="P525" s="204" t="s">
        <v>954</v>
      </c>
      <c r="Q525" s="8">
        <v>2022</v>
      </c>
      <c r="R525" s="3"/>
      <c r="S525" s="3" t="str">
        <f>TEXT(Tabla2[[#This Row],[FECHA]],"MMMM")</f>
        <v>enero</v>
      </c>
      <c r="T525" s="3" t="e">
        <f>VLOOKUP(Tabla2[[#This Row],[FOLIO]],Noshow11[[FOLIO]:[STATUS]],5,0)</f>
        <v>#N/A</v>
      </c>
      <c r="U525" s="2"/>
      <c r="V525" s="27"/>
      <c r="W525" s="27"/>
      <c r="X525" s="27"/>
      <c r="Y525" s="28"/>
      <c r="Z525" s="27"/>
      <c r="AA525" s="14">
        <f>Tabla2[[#This Row],[FECHA]]-Tabla2[[#This Row],[FECHA AGENDO CITA]]</f>
        <v>44947</v>
      </c>
    </row>
    <row r="526" spans="1:27" s="15" customFormat="1" ht="42" hidden="1" customHeight="1">
      <c r="A526" s="6">
        <v>44947</v>
      </c>
      <c r="B526" s="9">
        <v>0.34375</v>
      </c>
      <c r="C526" s="9"/>
      <c r="D526" s="41">
        <v>1899</v>
      </c>
      <c r="E526" s="8">
        <v>111122</v>
      </c>
      <c r="F526" s="8" t="s">
        <v>944</v>
      </c>
      <c r="G526" s="98" t="s">
        <v>1108</v>
      </c>
      <c r="H526" s="45" t="s">
        <v>5</v>
      </c>
      <c r="I526" s="8" t="s">
        <v>2575</v>
      </c>
      <c r="J526" s="7" t="s">
        <v>2576</v>
      </c>
      <c r="K526" s="7" t="s">
        <v>2577</v>
      </c>
      <c r="L526" s="8" t="s">
        <v>83</v>
      </c>
      <c r="M526" s="11" t="s">
        <v>93</v>
      </c>
      <c r="N526" s="11">
        <v>0.36805555555555558</v>
      </c>
      <c r="O526" s="11">
        <v>0.45833333333333331</v>
      </c>
      <c r="P526" s="204" t="s">
        <v>954</v>
      </c>
      <c r="Q526" s="8">
        <v>2022</v>
      </c>
      <c r="R526" s="3"/>
      <c r="S526" s="3" t="str">
        <f>TEXT(Tabla2[[#This Row],[FECHA]],"MMMM")</f>
        <v>enero</v>
      </c>
      <c r="T526" s="3" t="e">
        <f>VLOOKUP(Tabla2[[#This Row],[FOLIO]],Noshow11[[FOLIO]:[STATUS]],5,0)</f>
        <v>#N/A</v>
      </c>
      <c r="U526" s="2"/>
      <c r="V526" s="27"/>
      <c r="W526" s="27"/>
      <c r="X526" s="27"/>
      <c r="Y526" s="28"/>
      <c r="Z526" s="27"/>
      <c r="AA526" s="14">
        <f>Tabla2[[#This Row],[FECHA]]-Tabla2[[#This Row],[FECHA AGENDO CITA]]</f>
        <v>44947</v>
      </c>
    </row>
    <row r="527" spans="1:27" s="15" customFormat="1" ht="42" hidden="1" customHeight="1">
      <c r="A527" s="6">
        <v>44947</v>
      </c>
      <c r="B527" s="9">
        <v>0.35416666666666669</v>
      </c>
      <c r="C527" s="9"/>
      <c r="D527" s="41">
        <v>1899</v>
      </c>
      <c r="E527" s="8">
        <v>111044</v>
      </c>
      <c r="F527" s="8" t="s">
        <v>920</v>
      </c>
      <c r="G527" s="97" t="s">
        <v>956</v>
      </c>
      <c r="H527" s="46"/>
      <c r="I527" s="8" t="s">
        <v>2578</v>
      </c>
      <c r="J527" s="7" t="s">
        <v>2579</v>
      </c>
      <c r="K527" s="7" t="s">
        <v>2580</v>
      </c>
      <c r="L527" s="8" t="s">
        <v>482</v>
      </c>
      <c r="M527" s="11" t="s">
        <v>93</v>
      </c>
      <c r="N527" s="11">
        <v>0.375</v>
      </c>
      <c r="O527" s="11">
        <v>0.5</v>
      </c>
      <c r="P527" s="204" t="s">
        <v>1366</v>
      </c>
      <c r="Q527" s="8">
        <v>2019</v>
      </c>
      <c r="R527" s="3"/>
      <c r="S527" s="3" t="str">
        <f>TEXT(Tabla2[[#This Row],[FECHA]],"MMMM")</f>
        <v>enero</v>
      </c>
      <c r="T527" s="3" t="e">
        <f>VLOOKUP(Tabla2[[#This Row],[FOLIO]],Noshow11[[FOLIO]:[STATUS]],5,0)</f>
        <v>#N/A</v>
      </c>
      <c r="U527" s="2"/>
      <c r="V527" s="27"/>
      <c r="W527" s="27"/>
      <c r="X527" s="27"/>
      <c r="Y527" s="28"/>
      <c r="Z527" s="27"/>
      <c r="AA527" s="14">
        <f>Tabla2[[#This Row],[FECHA]]-Tabla2[[#This Row],[FECHA AGENDO CITA]]</f>
        <v>44947</v>
      </c>
    </row>
    <row r="528" spans="1:27" s="15" customFormat="1" ht="42" hidden="1" customHeight="1">
      <c r="A528" s="6">
        <v>44947</v>
      </c>
      <c r="B528" s="9">
        <v>0.35416666666666669</v>
      </c>
      <c r="C528" s="9"/>
      <c r="D528" s="41">
        <v>1899</v>
      </c>
      <c r="E528" s="8">
        <v>111205</v>
      </c>
      <c r="F528" s="8" t="s">
        <v>944</v>
      </c>
      <c r="G528" s="98" t="s">
        <v>945</v>
      </c>
      <c r="H528" s="45" t="s">
        <v>5</v>
      </c>
      <c r="I528" s="8" t="s">
        <v>2581</v>
      </c>
      <c r="J528" s="7" t="s">
        <v>2582</v>
      </c>
      <c r="K528" s="7" t="s">
        <v>2583</v>
      </c>
      <c r="L528" s="8" t="s">
        <v>83</v>
      </c>
      <c r="M528" s="11" t="s">
        <v>84</v>
      </c>
      <c r="N528" s="11">
        <v>0.39583333333333331</v>
      </c>
      <c r="O528" s="11">
        <v>0.5</v>
      </c>
      <c r="P528" s="204" t="s">
        <v>2061</v>
      </c>
      <c r="Q528" s="8">
        <v>2018</v>
      </c>
      <c r="R528" s="3"/>
      <c r="S528" s="3" t="str">
        <f>TEXT(Tabla2[[#This Row],[FECHA]],"MMMM")</f>
        <v>enero</v>
      </c>
      <c r="T528" s="3" t="e">
        <f>VLOOKUP(Tabla2[[#This Row],[FOLIO]],Noshow11[[FOLIO]:[STATUS]],5,0)</f>
        <v>#N/A</v>
      </c>
      <c r="U528" s="2"/>
      <c r="V528" s="27"/>
      <c r="W528" s="27"/>
      <c r="X528" s="27"/>
      <c r="Y528" s="28"/>
      <c r="Z528" s="27"/>
      <c r="AA528" s="14">
        <f>Tabla2[[#This Row],[FECHA]]-Tabla2[[#This Row],[FECHA AGENDO CITA]]</f>
        <v>44947</v>
      </c>
    </row>
    <row r="529" spans="1:27" s="15" customFormat="1" ht="42" hidden="1" customHeight="1">
      <c r="A529" s="6">
        <v>44947</v>
      </c>
      <c r="B529" s="9">
        <v>0.35416666666666669</v>
      </c>
      <c r="C529" s="9"/>
      <c r="D529" s="41">
        <v>1899</v>
      </c>
      <c r="E529" s="8">
        <v>111088</v>
      </c>
      <c r="F529" s="8" t="s">
        <v>100</v>
      </c>
      <c r="G529" s="98" t="s">
        <v>1023</v>
      </c>
      <c r="H529" s="45" t="s">
        <v>5</v>
      </c>
      <c r="I529" s="8" t="s">
        <v>2584</v>
      </c>
      <c r="J529" s="7" t="s">
        <v>2585</v>
      </c>
      <c r="K529" s="7" t="s">
        <v>2586</v>
      </c>
      <c r="L529" s="8" t="s">
        <v>1766</v>
      </c>
      <c r="M529" s="11" t="s">
        <v>98</v>
      </c>
      <c r="N529" s="11">
        <v>0.375</v>
      </c>
      <c r="O529" s="11">
        <v>0.45833333333333331</v>
      </c>
      <c r="P529" s="204" t="s">
        <v>2061</v>
      </c>
      <c r="Q529" s="8">
        <v>2007</v>
      </c>
      <c r="R529" s="3"/>
      <c r="S529" s="3" t="str">
        <f>TEXT(Tabla2[[#This Row],[FECHA]],"MMMM")</f>
        <v>enero</v>
      </c>
      <c r="T529" s="3" t="e">
        <f>VLOOKUP(Tabla2[[#This Row],[FOLIO]],Noshow11[[FOLIO]:[STATUS]],5,0)</f>
        <v>#N/A</v>
      </c>
      <c r="U529" s="2"/>
      <c r="V529" s="27"/>
      <c r="W529" s="27"/>
      <c r="X529" s="27"/>
      <c r="Y529" s="28"/>
      <c r="Z529" s="27"/>
      <c r="AA529" s="14">
        <f>Tabla2[[#This Row],[FECHA]]-Tabla2[[#This Row],[FECHA AGENDO CITA]]</f>
        <v>44947</v>
      </c>
    </row>
    <row r="530" spans="1:27" s="15" customFormat="1" ht="42" hidden="1" customHeight="1">
      <c r="A530" s="6">
        <v>44947</v>
      </c>
      <c r="B530" s="9">
        <v>0.36458333333333331</v>
      </c>
      <c r="C530" s="9"/>
      <c r="D530" s="41">
        <v>0</v>
      </c>
      <c r="E530" s="8">
        <v>111089</v>
      </c>
      <c r="F530" s="8" t="s">
        <v>100</v>
      </c>
      <c r="G530" s="99" t="s">
        <v>2587</v>
      </c>
      <c r="H530" s="46" t="s">
        <v>10</v>
      </c>
      <c r="I530" s="8" t="s">
        <v>2584</v>
      </c>
      <c r="J530" s="7" t="s">
        <v>2585</v>
      </c>
      <c r="K530" s="7" t="s">
        <v>2586</v>
      </c>
      <c r="L530" s="8" t="s">
        <v>1766</v>
      </c>
      <c r="M530" s="11" t="s">
        <v>98</v>
      </c>
      <c r="N530" s="11">
        <v>0.46875</v>
      </c>
      <c r="O530" s="11">
        <v>0.58333333333333337</v>
      </c>
      <c r="P530" s="204" t="s">
        <v>1036</v>
      </c>
      <c r="Q530" s="8">
        <v>2007</v>
      </c>
      <c r="R530" s="3"/>
      <c r="S530" s="3" t="str">
        <f>TEXT(Tabla2[[#This Row],[FECHA]],"MMMM")</f>
        <v>enero</v>
      </c>
      <c r="T530" s="3" t="e">
        <f>VLOOKUP(Tabla2[[#This Row],[FOLIO]],Noshow11[[FOLIO]:[STATUS]],5,0)</f>
        <v>#N/A</v>
      </c>
      <c r="U530" s="2"/>
      <c r="V530" s="27"/>
      <c r="W530" s="27"/>
      <c r="X530" s="27"/>
      <c r="Y530" s="28"/>
      <c r="Z530" s="27"/>
      <c r="AA530" s="14">
        <f>Tabla2[[#This Row],[FECHA]]-Tabla2[[#This Row],[FECHA AGENDO CITA]]</f>
        <v>44947</v>
      </c>
    </row>
    <row r="531" spans="1:27" s="15" customFormat="1" ht="42" hidden="1" customHeight="1">
      <c r="A531" s="6">
        <v>44947</v>
      </c>
      <c r="B531" s="9">
        <v>0.36458333333333331</v>
      </c>
      <c r="C531" s="9"/>
      <c r="D531" s="41">
        <v>5140</v>
      </c>
      <c r="E531" s="8">
        <v>111152</v>
      </c>
      <c r="F531" s="8" t="s">
        <v>100</v>
      </c>
      <c r="G531" s="98" t="s">
        <v>1102</v>
      </c>
      <c r="H531" s="45" t="s">
        <v>5</v>
      </c>
      <c r="I531" s="8" t="s">
        <v>1146</v>
      </c>
      <c r="J531" s="7"/>
      <c r="K531" s="7" t="s">
        <v>1148</v>
      </c>
      <c r="L531" s="8" t="s">
        <v>193</v>
      </c>
      <c r="M531" s="11" t="s">
        <v>84</v>
      </c>
      <c r="N531" s="11">
        <v>0.46875</v>
      </c>
      <c r="O531" s="11">
        <v>0.57291666666666663</v>
      </c>
      <c r="P531" s="204" t="s">
        <v>2061</v>
      </c>
      <c r="Q531" s="8">
        <v>2020</v>
      </c>
      <c r="R531" s="3"/>
      <c r="S531" s="3" t="str">
        <f>TEXT(Tabla2[[#This Row],[FECHA]],"MMMM")</f>
        <v>enero</v>
      </c>
      <c r="T531" s="3" t="e">
        <f>VLOOKUP(Tabla2[[#This Row],[FOLIO]],Noshow11[[FOLIO]:[STATUS]],5,0)</f>
        <v>#N/A</v>
      </c>
      <c r="U531" s="2" t="s">
        <v>32</v>
      </c>
      <c r="V531" s="27">
        <v>44949</v>
      </c>
      <c r="W531" s="27" t="s">
        <v>18</v>
      </c>
      <c r="X531" s="27" t="s">
        <v>9</v>
      </c>
      <c r="Y531" s="28" t="s">
        <v>993</v>
      </c>
      <c r="Z531" s="27">
        <v>44944</v>
      </c>
      <c r="AA531" s="14">
        <f>Tabla2[[#This Row],[FECHA]]-Tabla2[[#This Row],[FECHA AGENDO CITA]]</f>
        <v>3</v>
      </c>
    </row>
    <row r="532" spans="1:27" s="15" customFormat="1" ht="42" hidden="1" customHeight="1">
      <c r="A532" s="6">
        <v>44947</v>
      </c>
      <c r="B532" s="9">
        <v>0.375</v>
      </c>
      <c r="C532" s="9"/>
      <c r="D532" s="41">
        <v>1899</v>
      </c>
      <c r="E532" s="8">
        <v>110913</v>
      </c>
      <c r="F532" s="8" t="s">
        <v>944</v>
      </c>
      <c r="G532" s="97" t="s">
        <v>939</v>
      </c>
      <c r="H532" s="46"/>
      <c r="I532" s="8" t="s">
        <v>2588</v>
      </c>
      <c r="J532" s="7" t="s">
        <v>2589</v>
      </c>
      <c r="K532" s="7" t="s">
        <v>2590</v>
      </c>
      <c r="L532" s="8" t="s">
        <v>92</v>
      </c>
      <c r="M532" s="11" t="s">
        <v>84</v>
      </c>
      <c r="N532" s="11">
        <v>0.38541666666666669</v>
      </c>
      <c r="O532" s="11">
        <v>0.45833333333333331</v>
      </c>
      <c r="P532" s="204" t="s">
        <v>925</v>
      </c>
      <c r="Q532" s="8">
        <v>2016</v>
      </c>
      <c r="R532" s="3"/>
      <c r="S532" s="3" t="str">
        <f>TEXT(Tabla2[[#This Row],[FECHA]],"MMMM")</f>
        <v>enero</v>
      </c>
      <c r="T532" s="3" t="e">
        <f>VLOOKUP(Tabla2[[#This Row],[FOLIO]],Noshow11[[FOLIO]:[STATUS]],5,0)</f>
        <v>#N/A</v>
      </c>
      <c r="U532" s="2" t="s">
        <v>32</v>
      </c>
      <c r="V532" s="27">
        <v>44953</v>
      </c>
      <c r="W532" s="27" t="s">
        <v>13</v>
      </c>
      <c r="X532" s="27" t="s">
        <v>9</v>
      </c>
      <c r="Y532" s="28" t="s">
        <v>2591</v>
      </c>
      <c r="Z532" s="27">
        <v>44937</v>
      </c>
      <c r="AA532" s="14">
        <f>Tabla2[[#This Row],[FECHA]]-Tabla2[[#This Row],[FECHA AGENDO CITA]]</f>
        <v>10</v>
      </c>
    </row>
    <row r="533" spans="1:27" s="15" customFormat="1" ht="42" hidden="1" customHeight="1">
      <c r="A533" s="6">
        <v>44947</v>
      </c>
      <c r="B533" s="9">
        <v>0.375</v>
      </c>
      <c r="C533" s="9"/>
      <c r="D533" s="41">
        <v>1899</v>
      </c>
      <c r="E533" s="8">
        <v>111242</v>
      </c>
      <c r="F533" s="8" t="s">
        <v>100</v>
      </c>
      <c r="G533" s="97" t="s">
        <v>956</v>
      </c>
      <c r="H533" s="46"/>
      <c r="I533" s="8" t="s">
        <v>2592</v>
      </c>
      <c r="J533" s="7" t="s">
        <v>2593</v>
      </c>
      <c r="K533" s="7" t="s">
        <v>2594</v>
      </c>
      <c r="L533" s="8" t="s">
        <v>83</v>
      </c>
      <c r="M533" s="11" t="s">
        <v>98</v>
      </c>
      <c r="N533" s="11">
        <v>0.45833333333333331</v>
      </c>
      <c r="O533" s="11">
        <v>0.58333333333333337</v>
      </c>
      <c r="P533" s="204" t="s">
        <v>1366</v>
      </c>
      <c r="Q533" s="8">
        <v>2021</v>
      </c>
      <c r="R533" s="3"/>
      <c r="S533" s="3" t="str">
        <f>TEXT(Tabla2[[#This Row],[FECHA]],"MMMM")</f>
        <v>enero</v>
      </c>
      <c r="T533" s="3" t="e">
        <f>VLOOKUP(Tabla2[[#This Row],[FOLIO]],Noshow11[[FOLIO]:[STATUS]],5,0)</f>
        <v>#N/A</v>
      </c>
      <c r="U533" s="2"/>
      <c r="V533" s="27"/>
      <c r="W533" s="27"/>
      <c r="X533" s="27"/>
      <c r="Y533" s="28"/>
      <c r="Z533" s="27"/>
      <c r="AA533" s="14">
        <f>Tabla2[[#This Row],[FECHA]]-Tabla2[[#This Row],[FECHA AGENDO CITA]]</f>
        <v>44947</v>
      </c>
    </row>
    <row r="534" spans="1:27" s="15" customFormat="1" ht="42" hidden="1" customHeight="1">
      <c r="A534" s="6">
        <v>44947</v>
      </c>
      <c r="B534" s="9">
        <v>0.375</v>
      </c>
      <c r="C534" s="9"/>
      <c r="D534" s="41">
        <v>0</v>
      </c>
      <c r="E534" s="8">
        <v>111154</v>
      </c>
      <c r="F534" s="8" t="s">
        <v>100</v>
      </c>
      <c r="G534" s="97" t="s">
        <v>2595</v>
      </c>
      <c r="H534" s="46"/>
      <c r="I534" s="8" t="s">
        <v>2596</v>
      </c>
      <c r="J534" s="7" t="s">
        <v>280</v>
      </c>
      <c r="K534" s="7" t="s">
        <v>2597</v>
      </c>
      <c r="L534" s="8" t="s">
        <v>165</v>
      </c>
      <c r="M534" s="11" t="s">
        <v>93</v>
      </c>
      <c r="N534" s="11">
        <v>0.51041666666666663</v>
      </c>
      <c r="O534" s="11">
        <v>0.58333333333333337</v>
      </c>
      <c r="P534" s="204" t="s">
        <v>1036</v>
      </c>
      <c r="Q534" s="8">
        <v>2022</v>
      </c>
      <c r="R534" s="3"/>
      <c r="S534" s="3" t="str">
        <f>TEXT(Tabla2[[#This Row],[FECHA]],"MMMM")</f>
        <v>enero</v>
      </c>
      <c r="T534" s="3" t="e">
        <f>VLOOKUP(Tabla2[[#This Row],[FOLIO]],Noshow11[[FOLIO]:[STATUS]],5,0)</f>
        <v>#N/A</v>
      </c>
      <c r="U534" s="2" t="s">
        <v>32</v>
      </c>
      <c r="V534" s="27">
        <v>44949</v>
      </c>
      <c r="W534" s="27" t="s">
        <v>18</v>
      </c>
      <c r="X534" s="27" t="s">
        <v>9</v>
      </c>
      <c r="Y534" s="28" t="s">
        <v>1157</v>
      </c>
      <c r="Z534" s="27">
        <v>44944</v>
      </c>
      <c r="AA534" s="14">
        <f>Tabla2[[#This Row],[FECHA]]-Tabla2[[#This Row],[FECHA AGENDO CITA]]</f>
        <v>3</v>
      </c>
    </row>
    <row r="535" spans="1:27" s="15" customFormat="1" ht="42" hidden="1" customHeight="1">
      <c r="A535" s="6">
        <v>44947</v>
      </c>
      <c r="B535" s="9">
        <v>0.39583333333333331</v>
      </c>
      <c r="C535" s="9"/>
      <c r="D535" s="41">
        <v>0</v>
      </c>
      <c r="E535" s="8">
        <v>110946</v>
      </c>
      <c r="F535" s="8" t="s">
        <v>100</v>
      </c>
      <c r="G535" s="99" t="s">
        <v>2598</v>
      </c>
      <c r="H535" s="46" t="s">
        <v>10</v>
      </c>
      <c r="I535" s="8" t="s">
        <v>2599</v>
      </c>
      <c r="J535" s="7" t="s">
        <v>2600</v>
      </c>
      <c r="K535" s="7" t="s">
        <v>2601</v>
      </c>
      <c r="L535" s="8" t="s">
        <v>188</v>
      </c>
      <c r="M535" s="11" t="s">
        <v>98</v>
      </c>
      <c r="N535" s="11">
        <v>0.42708333333333331</v>
      </c>
      <c r="O535" s="11">
        <v>0.58333333333333337</v>
      </c>
      <c r="P535" s="204" t="s">
        <v>1036</v>
      </c>
      <c r="Q535" s="8">
        <v>2022</v>
      </c>
      <c r="R535" s="3"/>
      <c r="S535" s="3" t="str">
        <f>TEXT(Tabla2[[#This Row],[FECHA]],"MMMM")</f>
        <v>enero</v>
      </c>
      <c r="T535" s="3" t="e">
        <f>VLOOKUP(Tabla2[[#This Row],[FOLIO]],Noshow11[[FOLIO]:[STATUS]],5,0)</f>
        <v>#N/A</v>
      </c>
      <c r="U535" s="2"/>
      <c r="V535" s="27"/>
      <c r="W535" s="27"/>
      <c r="X535" s="27"/>
      <c r="Y535" s="28"/>
      <c r="Z535" s="27"/>
      <c r="AA535" s="14">
        <f>Tabla2[[#This Row],[FECHA]]-Tabla2[[#This Row],[FECHA AGENDO CITA]]</f>
        <v>44947</v>
      </c>
    </row>
    <row r="536" spans="1:27" s="15" customFormat="1" ht="42" hidden="1" customHeight="1">
      <c r="A536" s="6">
        <v>44947</v>
      </c>
      <c r="B536" s="9">
        <v>0.39583333333333331</v>
      </c>
      <c r="C536" s="9"/>
      <c r="D536" s="41">
        <v>1899</v>
      </c>
      <c r="E536" s="8">
        <v>110982</v>
      </c>
      <c r="F536" s="8" t="s">
        <v>920</v>
      </c>
      <c r="G536" s="97" t="s">
        <v>945</v>
      </c>
      <c r="H536" s="46"/>
      <c r="I536" s="8" t="s">
        <v>2602</v>
      </c>
      <c r="J536" s="7" t="s">
        <v>2603</v>
      </c>
      <c r="K536" s="7" t="s">
        <v>2604</v>
      </c>
      <c r="L536" s="8" t="s">
        <v>92</v>
      </c>
      <c r="M536" s="11" t="s">
        <v>93</v>
      </c>
      <c r="N536" s="11">
        <v>0.41666666666666669</v>
      </c>
      <c r="O536" s="11">
        <v>0.58333333333333337</v>
      </c>
      <c r="P536" s="204" t="s">
        <v>1366</v>
      </c>
      <c r="Q536" s="8">
        <v>2020</v>
      </c>
      <c r="R536" s="3"/>
      <c r="S536" s="3" t="str">
        <f>TEXT(Tabla2[[#This Row],[FECHA]],"MMMM")</f>
        <v>enero</v>
      </c>
      <c r="T536" s="3" t="e">
        <f>VLOOKUP(Tabla2[[#This Row],[FOLIO]],Noshow11[[FOLIO]:[STATUS]],5,0)</f>
        <v>#N/A</v>
      </c>
      <c r="U536" s="2"/>
      <c r="V536" s="27"/>
      <c r="W536" s="27"/>
      <c r="X536" s="27"/>
      <c r="Y536" s="28"/>
      <c r="Z536" s="27"/>
      <c r="AA536" s="14">
        <f>Tabla2[[#This Row],[FECHA]]-Tabla2[[#This Row],[FECHA AGENDO CITA]]</f>
        <v>44947</v>
      </c>
    </row>
    <row r="537" spans="1:27" s="15" customFormat="1" ht="42" hidden="1" customHeight="1">
      <c r="A537" s="6">
        <v>44947</v>
      </c>
      <c r="B537" s="9">
        <v>0.41666666666666669</v>
      </c>
      <c r="C537" s="9"/>
      <c r="D537" s="41">
        <v>5330</v>
      </c>
      <c r="E537" s="8">
        <v>110975</v>
      </c>
      <c r="F537" s="8" t="s">
        <v>944</v>
      </c>
      <c r="G537" s="98" t="s">
        <v>1124</v>
      </c>
      <c r="H537" s="45" t="s">
        <v>5</v>
      </c>
      <c r="I537" s="8" t="s">
        <v>2605</v>
      </c>
      <c r="J537" s="7" t="s">
        <v>2606</v>
      </c>
      <c r="K537" s="7" t="s">
        <v>2607</v>
      </c>
      <c r="L537" s="8" t="s">
        <v>92</v>
      </c>
      <c r="M537" s="11" t="s">
        <v>98</v>
      </c>
      <c r="N537" s="11">
        <v>0.4375</v>
      </c>
      <c r="O537" s="11">
        <v>0.58333333333333337</v>
      </c>
      <c r="P537" s="204" t="s">
        <v>954</v>
      </c>
      <c r="Q537" s="8">
        <v>2014</v>
      </c>
      <c r="R537" s="3"/>
      <c r="S537" s="3" t="str">
        <f>TEXT(Tabla2[[#This Row],[FECHA]],"MMMM")</f>
        <v>enero</v>
      </c>
      <c r="T537" s="3" t="e">
        <f>VLOOKUP(Tabla2[[#This Row],[FOLIO]],Noshow11[[FOLIO]:[STATUS]],5,0)</f>
        <v>#N/A</v>
      </c>
      <c r="U537" s="2"/>
      <c r="V537" s="27"/>
      <c r="W537" s="27"/>
      <c r="X537" s="27"/>
      <c r="Y537" s="28"/>
      <c r="Z537" s="27"/>
      <c r="AA537" s="14">
        <f>Tabla2[[#This Row],[FECHA]]-Tabla2[[#This Row],[FECHA AGENDO CITA]]</f>
        <v>44947</v>
      </c>
    </row>
    <row r="538" spans="1:27" s="15" customFormat="1" ht="42" hidden="1" customHeight="1">
      <c r="A538" s="6">
        <v>44947</v>
      </c>
      <c r="B538" s="9">
        <v>0.41666666666666669</v>
      </c>
      <c r="C538" s="9"/>
      <c r="D538" s="41">
        <v>2699</v>
      </c>
      <c r="E538" s="8">
        <v>111013</v>
      </c>
      <c r="F538" s="8" t="s">
        <v>944</v>
      </c>
      <c r="G538" s="97" t="s">
        <v>1518</v>
      </c>
      <c r="H538" s="46"/>
      <c r="I538" s="8" t="s">
        <v>2608</v>
      </c>
      <c r="J538" s="7" t="s">
        <v>2609</v>
      </c>
      <c r="K538" s="7" t="s">
        <v>2610</v>
      </c>
      <c r="L538" s="8" t="s">
        <v>83</v>
      </c>
      <c r="M538" s="11" t="s">
        <v>93</v>
      </c>
      <c r="N538" s="11">
        <v>0.4375</v>
      </c>
      <c r="O538" s="11">
        <v>0.58333333333333337</v>
      </c>
      <c r="P538" s="204" t="s">
        <v>1615</v>
      </c>
      <c r="Q538" s="8">
        <v>2018</v>
      </c>
      <c r="R538" s="3"/>
      <c r="S538" s="3" t="str">
        <f>TEXT(Tabla2[[#This Row],[FECHA]],"MMMM")</f>
        <v>enero</v>
      </c>
      <c r="T538" s="3" t="e">
        <f>VLOOKUP(Tabla2[[#This Row],[FOLIO]],Noshow11[[FOLIO]:[STATUS]],5,0)</f>
        <v>#N/A</v>
      </c>
      <c r="U538" s="2"/>
      <c r="V538" s="27"/>
      <c r="W538" s="27"/>
      <c r="X538" s="27"/>
      <c r="Y538" s="28"/>
      <c r="Z538" s="27"/>
      <c r="AA538" s="14">
        <f>Tabla2[[#This Row],[FECHA]]-Tabla2[[#This Row],[FECHA AGENDO CITA]]</f>
        <v>44947</v>
      </c>
    </row>
    <row r="539" spans="1:27" s="15" customFormat="1" ht="42" hidden="1" customHeight="1">
      <c r="A539" s="6">
        <v>44947</v>
      </c>
      <c r="B539" s="9">
        <v>0.41666666666666669</v>
      </c>
      <c r="C539" s="9"/>
      <c r="D539" s="41">
        <v>0</v>
      </c>
      <c r="E539" s="8">
        <v>111082</v>
      </c>
      <c r="F539" s="8" t="s">
        <v>1111</v>
      </c>
      <c r="G539" s="99" t="s">
        <v>2611</v>
      </c>
      <c r="H539" s="46" t="s">
        <v>10</v>
      </c>
      <c r="I539" s="8" t="s">
        <v>2612</v>
      </c>
      <c r="J539" s="7" t="s">
        <v>143</v>
      </c>
      <c r="K539" s="7" t="s">
        <v>2613</v>
      </c>
      <c r="L539" s="8" t="s">
        <v>92</v>
      </c>
      <c r="M539" s="11" t="s">
        <v>84</v>
      </c>
      <c r="N539" s="11">
        <v>0.42708333333333331</v>
      </c>
      <c r="O539" s="11">
        <v>0.54166666666666663</v>
      </c>
      <c r="P539" s="204" t="s">
        <v>925</v>
      </c>
      <c r="Q539" s="8">
        <v>2015</v>
      </c>
      <c r="R539" s="3"/>
      <c r="S539" s="3" t="str">
        <f>TEXT(Tabla2[[#This Row],[FECHA]],"MMMM")</f>
        <v>enero</v>
      </c>
      <c r="T539" s="3" t="e">
        <f>VLOOKUP(Tabla2[[#This Row],[FOLIO]],Noshow11[[FOLIO]:[STATUS]],5,0)</f>
        <v>#N/A</v>
      </c>
      <c r="U539" s="2" t="s">
        <v>32</v>
      </c>
      <c r="V539" s="27">
        <v>44947</v>
      </c>
      <c r="W539" s="27" t="s">
        <v>13</v>
      </c>
      <c r="X539" s="27" t="s">
        <v>9</v>
      </c>
      <c r="Y539" s="28" t="s">
        <v>2614</v>
      </c>
      <c r="Z539" s="27">
        <v>44954</v>
      </c>
      <c r="AA539" s="14">
        <f>Tabla2[[#This Row],[FECHA]]-Tabla2[[#This Row],[FECHA AGENDO CITA]]</f>
        <v>-7</v>
      </c>
    </row>
    <row r="540" spans="1:27" s="15" customFormat="1" ht="42" hidden="1" customHeight="1">
      <c r="A540" s="6">
        <v>44947</v>
      </c>
      <c r="B540" s="9">
        <v>0.4375</v>
      </c>
      <c r="C540" s="9"/>
      <c r="D540" s="41">
        <v>1899</v>
      </c>
      <c r="E540" s="8">
        <v>111113</v>
      </c>
      <c r="F540" s="8" t="s">
        <v>920</v>
      </c>
      <c r="G540" s="98" t="s">
        <v>1023</v>
      </c>
      <c r="H540" s="45" t="s">
        <v>5</v>
      </c>
      <c r="I540" s="8" t="s">
        <v>2615</v>
      </c>
      <c r="J540" s="7" t="s">
        <v>724</v>
      </c>
      <c r="K540" s="7" t="s">
        <v>2616</v>
      </c>
      <c r="L540" s="8" t="s">
        <v>230</v>
      </c>
      <c r="M540" s="11" t="s">
        <v>98</v>
      </c>
      <c r="N540" s="11">
        <v>0.49305555555555558</v>
      </c>
      <c r="O540" s="11">
        <v>0.58333333333333337</v>
      </c>
      <c r="P540" s="204" t="s">
        <v>2061</v>
      </c>
      <c r="Q540" s="8">
        <v>2018</v>
      </c>
      <c r="R540" s="3"/>
      <c r="S540" s="3" t="str">
        <f>TEXT(Tabla2[[#This Row],[FECHA]],"MMMM")</f>
        <v>enero</v>
      </c>
      <c r="T540" s="3" t="e">
        <f>VLOOKUP(Tabla2[[#This Row],[FOLIO]],Noshow11[[FOLIO]:[STATUS]],5,0)</f>
        <v>#N/A</v>
      </c>
      <c r="U540" s="2"/>
      <c r="V540" s="27"/>
      <c r="W540" s="27"/>
      <c r="X540" s="27"/>
      <c r="Y540" s="28"/>
      <c r="Z540" s="27"/>
      <c r="AA540" s="14">
        <f>Tabla2[[#This Row],[FECHA]]-Tabla2[[#This Row],[FECHA AGENDO CITA]]</f>
        <v>44947</v>
      </c>
    </row>
    <row r="541" spans="1:27" s="15" customFormat="1" ht="42" hidden="1" customHeight="1">
      <c r="A541" s="6">
        <v>44947</v>
      </c>
      <c r="B541" s="9">
        <v>0.4375</v>
      </c>
      <c r="C541" s="9"/>
      <c r="D541" s="41">
        <v>3260</v>
      </c>
      <c r="E541" s="8">
        <v>111177</v>
      </c>
      <c r="F541" s="8" t="s">
        <v>920</v>
      </c>
      <c r="G541" s="98" t="s">
        <v>1070</v>
      </c>
      <c r="H541" s="45" t="s">
        <v>5</v>
      </c>
      <c r="I541" s="8" t="s">
        <v>2617</v>
      </c>
      <c r="J541" s="7" t="s">
        <v>2618</v>
      </c>
      <c r="K541" s="7" t="s">
        <v>2619</v>
      </c>
      <c r="L541" s="8" t="s">
        <v>193</v>
      </c>
      <c r="M541" s="11" t="s">
        <v>93</v>
      </c>
      <c r="N541" s="11">
        <v>0.47916666666666669</v>
      </c>
      <c r="O541" s="11">
        <v>0.58333333333333337</v>
      </c>
      <c r="P541" s="204" t="s">
        <v>2061</v>
      </c>
      <c r="Q541" s="8">
        <v>2022</v>
      </c>
      <c r="R541" s="3"/>
      <c r="S541" s="3" t="str">
        <f>TEXT(Tabla2[[#This Row],[FECHA]],"MMMM")</f>
        <v>enero</v>
      </c>
      <c r="T541" s="3" t="e">
        <f>VLOOKUP(Tabla2[[#This Row],[FOLIO]],Noshow11[[FOLIO]:[STATUS]],5,0)</f>
        <v>#N/A</v>
      </c>
      <c r="U541" s="2"/>
      <c r="V541" s="27"/>
      <c r="W541" s="27"/>
      <c r="X541" s="27"/>
      <c r="Y541" s="28"/>
      <c r="Z541" s="27"/>
      <c r="AA541" s="14">
        <f>Tabla2[[#This Row],[FECHA]]-Tabla2[[#This Row],[FECHA AGENDO CITA]]</f>
        <v>44947</v>
      </c>
    </row>
    <row r="542" spans="1:27" s="15" customFormat="1" ht="42" hidden="1" customHeight="1">
      <c r="A542" s="6">
        <v>44947</v>
      </c>
      <c r="B542" s="9">
        <v>0.4375</v>
      </c>
      <c r="C542" s="9"/>
      <c r="D542" s="41">
        <v>3240</v>
      </c>
      <c r="E542" s="8">
        <v>111231</v>
      </c>
      <c r="F542" s="8" t="s">
        <v>944</v>
      </c>
      <c r="G542" s="97" t="s">
        <v>1161</v>
      </c>
      <c r="H542" s="46"/>
      <c r="I542" s="8" t="s">
        <v>2620</v>
      </c>
      <c r="J542" s="7" t="s">
        <v>2621</v>
      </c>
      <c r="K542" s="7" t="s">
        <v>2622</v>
      </c>
      <c r="L542" s="8" t="s">
        <v>193</v>
      </c>
      <c r="M542" s="11" t="s">
        <v>84</v>
      </c>
      <c r="N542" s="11">
        <v>0.46527777777777773</v>
      </c>
      <c r="O542" s="11">
        <v>0.58333333333333337</v>
      </c>
      <c r="P542" s="204" t="s">
        <v>954</v>
      </c>
      <c r="Q542" s="8">
        <v>2016</v>
      </c>
      <c r="R542" s="3"/>
      <c r="S542" s="3" t="str">
        <f>TEXT(Tabla2[[#This Row],[FECHA]],"MMMM")</f>
        <v>enero</v>
      </c>
      <c r="T542" s="3" t="e">
        <f>VLOOKUP(Tabla2[[#This Row],[FOLIO]],Noshow11[[FOLIO]:[STATUS]],5,0)</f>
        <v>#N/A</v>
      </c>
      <c r="U542" s="2"/>
      <c r="V542" s="27"/>
      <c r="W542" s="27"/>
      <c r="X542" s="27"/>
      <c r="Y542" s="28"/>
      <c r="Z542" s="27"/>
      <c r="AA542" s="14">
        <f>Tabla2[[#This Row],[FECHA]]-Tabla2[[#This Row],[FECHA AGENDO CITA]]</f>
        <v>44947</v>
      </c>
    </row>
    <row r="543" spans="1:27" s="15" customFormat="1" ht="42" hidden="1" customHeight="1">
      <c r="A543" s="6">
        <v>44947</v>
      </c>
      <c r="B543" s="9">
        <v>0.45833333333333331</v>
      </c>
      <c r="C543" s="9"/>
      <c r="D543" s="41">
        <v>0</v>
      </c>
      <c r="E543" s="8">
        <v>111061</v>
      </c>
      <c r="F543" s="8" t="s">
        <v>100</v>
      </c>
      <c r="G543" s="97" t="s">
        <v>2623</v>
      </c>
      <c r="H543" s="46"/>
      <c r="I543" s="8" t="s">
        <v>2624</v>
      </c>
      <c r="J543" s="7" t="s">
        <v>2625</v>
      </c>
      <c r="K543" s="7" t="s">
        <v>2626</v>
      </c>
      <c r="L543" s="8" t="s">
        <v>193</v>
      </c>
      <c r="M543" s="11" t="s">
        <v>98</v>
      </c>
      <c r="N543" s="11">
        <v>0.46875</v>
      </c>
      <c r="O543" s="11">
        <v>0.58333333333333337</v>
      </c>
      <c r="P543" s="204" t="s">
        <v>925</v>
      </c>
      <c r="Q543" s="8">
        <v>2017</v>
      </c>
      <c r="R543" s="3"/>
      <c r="S543" s="3" t="str">
        <f>TEXT(Tabla2[[#This Row],[FECHA]],"MMMM")</f>
        <v>enero</v>
      </c>
      <c r="T543" s="3" t="e">
        <f>VLOOKUP(Tabla2[[#This Row],[FOLIO]],Noshow11[[FOLIO]:[STATUS]],5,0)</f>
        <v>#N/A</v>
      </c>
      <c r="U543" s="2"/>
      <c r="V543" s="27"/>
      <c r="W543" s="27"/>
      <c r="X543" s="27"/>
      <c r="Y543" s="28"/>
      <c r="Z543" s="27"/>
      <c r="AA543" s="14">
        <f>Tabla2[[#This Row],[FECHA]]-Tabla2[[#This Row],[FECHA AGENDO CITA]]</f>
        <v>44947</v>
      </c>
    </row>
    <row r="544" spans="1:27" s="15" customFormat="1" ht="42" hidden="1" customHeight="1">
      <c r="A544" s="6">
        <v>44947</v>
      </c>
      <c r="B544" s="9">
        <v>0.45833333333333331</v>
      </c>
      <c r="C544" s="9"/>
      <c r="D544" s="41">
        <v>1899</v>
      </c>
      <c r="E544" s="8">
        <v>111119</v>
      </c>
      <c r="F544" s="8" t="s">
        <v>920</v>
      </c>
      <c r="G544" s="98" t="s">
        <v>1605</v>
      </c>
      <c r="H544" s="45" t="s">
        <v>5</v>
      </c>
      <c r="I544" s="8">
        <v>75066045</v>
      </c>
      <c r="J544" s="7" t="s">
        <v>2627</v>
      </c>
      <c r="K544" s="7" t="s">
        <v>2628</v>
      </c>
      <c r="L544" s="8" t="s">
        <v>83</v>
      </c>
      <c r="M544" s="11" t="s">
        <v>84</v>
      </c>
      <c r="N544" s="11">
        <v>0.51041666666666663</v>
      </c>
      <c r="O544" s="11">
        <v>0.58333333333333337</v>
      </c>
      <c r="P544" s="204" t="s">
        <v>2061</v>
      </c>
      <c r="Q544" s="8">
        <v>2007</v>
      </c>
      <c r="R544" s="3"/>
      <c r="S544" s="3" t="str">
        <f>TEXT(Tabla2[[#This Row],[FECHA]],"MMMM")</f>
        <v>enero</v>
      </c>
      <c r="T544" s="3" t="e">
        <f>VLOOKUP(Tabla2[[#This Row],[FOLIO]],Noshow11[[FOLIO]:[STATUS]],5,0)</f>
        <v>#N/A</v>
      </c>
      <c r="U544" s="2"/>
      <c r="V544" s="27"/>
      <c r="W544" s="27"/>
      <c r="X544" s="27"/>
      <c r="Y544" s="28"/>
      <c r="Z544" s="27"/>
      <c r="AA544" s="14">
        <f>Tabla2[[#This Row],[FECHA]]-Tabla2[[#This Row],[FECHA AGENDO CITA]]</f>
        <v>44947</v>
      </c>
    </row>
    <row r="545" spans="1:27" s="15" customFormat="1" ht="42" hidden="1" customHeight="1">
      <c r="A545" s="6">
        <v>44947</v>
      </c>
      <c r="B545" s="9">
        <v>0.45833333333333331</v>
      </c>
      <c r="C545" s="9"/>
      <c r="D545" s="41">
        <v>1899</v>
      </c>
      <c r="E545" s="8">
        <v>111165</v>
      </c>
      <c r="F545" s="8" t="s">
        <v>1111</v>
      </c>
      <c r="G545" s="98" t="s">
        <v>945</v>
      </c>
      <c r="H545" s="45" t="s">
        <v>5</v>
      </c>
      <c r="I545" s="8" t="s">
        <v>2629</v>
      </c>
      <c r="J545" s="7" t="s">
        <v>724</v>
      </c>
      <c r="K545" s="7" t="s">
        <v>2630</v>
      </c>
      <c r="L545" s="8" t="s">
        <v>83</v>
      </c>
      <c r="M545" s="11" t="s">
        <v>93</v>
      </c>
      <c r="N545" s="11">
        <v>0.53125</v>
      </c>
      <c r="O545" s="11">
        <v>0.58333333333333337</v>
      </c>
      <c r="P545" s="204" t="s">
        <v>2061</v>
      </c>
      <c r="Q545" s="8">
        <v>2017</v>
      </c>
      <c r="R545" s="3"/>
      <c r="S545" s="3" t="str">
        <f>TEXT(Tabla2[[#This Row],[FECHA]],"MMMM")</f>
        <v>enero</v>
      </c>
      <c r="T545" s="3" t="e">
        <f>VLOOKUP(Tabla2[[#This Row],[FOLIO]],Noshow11[[FOLIO]:[STATUS]],5,0)</f>
        <v>#N/A</v>
      </c>
      <c r="U545" s="2"/>
      <c r="V545" s="27"/>
      <c r="W545" s="27"/>
      <c r="X545" s="27"/>
      <c r="Y545" s="28"/>
      <c r="Z545" s="27"/>
      <c r="AA545" s="14">
        <f>Tabla2[[#This Row],[FECHA]]-Tabla2[[#This Row],[FECHA AGENDO CITA]]</f>
        <v>44947</v>
      </c>
    </row>
    <row r="546" spans="1:27" s="15" customFormat="1" ht="42" hidden="1" customHeight="1">
      <c r="A546" s="6">
        <v>44947</v>
      </c>
      <c r="B546" s="9">
        <v>0.47916666666666669</v>
      </c>
      <c r="C546" s="9"/>
      <c r="D546" s="41">
        <v>1899</v>
      </c>
      <c r="E546" s="8">
        <v>111008</v>
      </c>
      <c r="F546" s="8" t="s">
        <v>920</v>
      </c>
      <c r="G546" s="97" t="s">
        <v>956</v>
      </c>
      <c r="H546" s="46"/>
      <c r="I546" s="8" t="s">
        <v>2631</v>
      </c>
      <c r="J546" s="7" t="s">
        <v>2632</v>
      </c>
      <c r="K546" s="7" t="s">
        <v>2633</v>
      </c>
      <c r="L546" s="8" t="s">
        <v>92</v>
      </c>
      <c r="M546" s="11" t="s">
        <v>98</v>
      </c>
      <c r="N546" s="11">
        <v>0.48958333333333331</v>
      </c>
      <c r="O546" s="11">
        <v>0.58333333333333337</v>
      </c>
      <c r="P546" s="204" t="s">
        <v>954</v>
      </c>
      <c r="Q546" s="8">
        <v>2021</v>
      </c>
      <c r="R546" s="3"/>
      <c r="S546" s="3" t="str">
        <f>TEXT(Tabla2[[#This Row],[FECHA]],"MMMM")</f>
        <v>enero</v>
      </c>
      <c r="T546" s="3" t="e">
        <f>VLOOKUP(Tabla2[[#This Row],[FOLIO]],Noshow11[[FOLIO]:[STATUS]],5,0)</f>
        <v>#N/A</v>
      </c>
      <c r="U546" s="2"/>
      <c r="V546" s="27"/>
      <c r="W546" s="27"/>
      <c r="X546" s="27"/>
      <c r="Y546" s="28"/>
      <c r="Z546" s="27"/>
      <c r="AA546" s="14">
        <f>Tabla2[[#This Row],[FECHA]]-Tabla2[[#This Row],[FECHA AGENDO CITA]]</f>
        <v>44947</v>
      </c>
    </row>
    <row r="547" spans="1:27" s="15" customFormat="1" ht="42" hidden="1" customHeight="1">
      <c r="A547" s="6">
        <v>44949</v>
      </c>
      <c r="B547" s="9">
        <v>0.33333333333333331</v>
      </c>
      <c r="C547" s="9"/>
      <c r="D547" s="41">
        <v>0</v>
      </c>
      <c r="E547" s="8">
        <v>110984</v>
      </c>
      <c r="F547" s="8" t="s">
        <v>100</v>
      </c>
      <c r="G547" s="97" t="s">
        <v>2634</v>
      </c>
      <c r="H547" s="46"/>
      <c r="I547" s="8" t="s">
        <v>1085</v>
      </c>
      <c r="J547" s="7" t="s">
        <v>1086</v>
      </c>
      <c r="K547" s="7" t="s">
        <v>1087</v>
      </c>
      <c r="L547" s="8" t="s">
        <v>83</v>
      </c>
      <c r="M547" s="11" t="s">
        <v>98</v>
      </c>
      <c r="N547" s="11">
        <v>0.34375</v>
      </c>
      <c r="O547" s="11">
        <v>0.44791666666666669</v>
      </c>
      <c r="P547" s="204" t="s">
        <v>975</v>
      </c>
      <c r="Q547" s="8">
        <v>2019</v>
      </c>
      <c r="R547" s="3"/>
      <c r="S547" s="3" t="str">
        <f>TEXT(Tabla2[[#This Row],[FECHA]],"MMMM")</f>
        <v>enero</v>
      </c>
      <c r="T547" s="3" t="e">
        <f>VLOOKUP(Tabla2[[#This Row],[FOLIO]],Noshow11[[FOLIO]:[STATUS]],5,0)</f>
        <v>#N/A</v>
      </c>
      <c r="U547" s="2"/>
      <c r="V547" s="27"/>
      <c r="W547" s="27"/>
      <c r="X547" s="27"/>
      <c r="Y547" s="28"/>
      <c r="Z547" s="27"/>
      <c r="AA547" s="14">
        <f>Tabla2[[#This Row],[FECHA]]-Tabla2[[#This Row],[FECHA AGENDO CITA]]</f>
        <v>44949</v>
      </c>
    </row>
    <row r="548" spans="1:27" s="15" customFormat="1" ht="42" hidden="1" customHeight="1">
      <c r="A548" s="6">
        <v>44949</v>
      </c>
      <c r="B548" s="9">
        <v>0.33333333333333331</v>
      </c>
      <c r="C548" s="9"/>
      <c r="D548" s="41">
        <v>6599</v>
      </c>
      <c r="E548" s="8">
        <v>111162</v>
      </c>
      <c r="F548" s="8" t="s">
        <v>944</v>
      </c>
      <c r="G548" s="97" t="s">
        <v>989</v>
      </c>
      <c r="H548" s="46" t="s">
        <v>1443</v>
      </c>
      <c r="I548" s="8" t="s">
        <v>359</v>
      </c>
      <c r="J548" s="7" t="s">
        <v>360</v>
      </c>
      <c r="K548" s="7" t="s">
        <v>361</v>
      </c>
      <c r="L548" s="8" t="s">
        <v>193</v>
      </c>
      <c r="M548" s="11" t="s">
        <v>93</v>
      </c>
      <c r="N548" s="11">
        <v>0.34375</v>
      </c>
      <c r="O548" s="11">
        <v>0.66666666666666663</v>
      </c>
      <c r="P548" s="204" t="s">
        <v>949</v>
      </c>
      <c r="Q548" s="8">
        <v>2021</v>
      </c>
      <c r="R548" s="3"/>
      <c r="S548" s="3" t="str">
        <f>TEXT(Tabla2[[#This Row],[FECHA]],"MMMM")</f>
        <v>enero</v>
      </c>
      <c r="T548" s="3" t="e">
        <f>VLOOKUP(Tabla2[[#This Row],[FOLIO]],Noshow11[[FOLIO]:[STATUS]],5,0)</f>
        <v>#N/A</v>
      </c>
      <c r="U548" s="2"/>
      <c r="V548" s="27"/>
      <c r="W548" s="27"/>
      <c r="X548" s="27"/>
      <c r="Y548" s="28"/>
      <c r="Z548" s="27"/>
      <c r="AA548" s="14">
        <f>Tabla2[[#This Row],[FECHA]]-Tabla2[[#This Row],[FECHA AGENDO CITA]]</f>
        <v>44949</v>
      </c>
    </row>
    <row r="549" spans="1:27" s="15" customFormat="1" ht="42" hidden="1" customHeight="1">
      <c r="A549" s="6">
        <v>44949</v>
      </c>
      <c r="B549" s="9">
        <v>0.33333333333333331</v>
      </c>
      <c r="C549" s="9"/>
      <c r="D549" s="41">
        <v>3260</v>
      </c>
      <c r="E549" s="8">
        <v>111192</v>
      </c>
      <c r="F549" s="8" t="s">
        <v>1111</v>
      </c>
      <c r="G549" s="97" t="s">
        <v>1161</v>
      </c>
      <c r="H549" s="46" t="s">
        <v>5</v>
      </c>
      <c r="I549" s="8" t="s">
        <v>2343</v>
      </c>
      <c r="J549" s="7" t="s">
        <v>2344</v>
      </c>
      <c r="K549" s="7" t="s">
        <v>2345</v>
      </c>
      <c r="L549" s="8" t="s">
        <v>97</v>
      </c>
      <c r="M549" s="11" t="s">
        <v>84</v>
      </c>
      <c r="N549" s="11">
        <v>0.35416666666666669</v>
      </c>
      <c r="O549" s="11">
        <v>0.45833333333333331</v>
      </c>
      <c r="P549" s="204" t="s">
        <v>2061</v>
      </c>
      <c r="Q549" s="8">
        <v>2020</v>
      </c>
      <c r="R549" s="3"/>
      <c r="S549" s="3" t="str">
        <f>TEXT(Tabla2[[#This Row],[FECHA]],"MMMM")</f>
        <v>enero</v>
      </c>
      <c r="T549" s="3" t="e">
        <f>VLOOKUP(Tabla2[[#This Row],[FOLIO]],Noshow11[[FOLIO]:[STATUS]],5,0)</f>
        <v>#N/A</v>
      </c>
      <c r="U549" s="2"/>
      <c r="V549" s="27"/>
      <c r="W549" s="27"/>
      <c r="X549" s="27"/>
      <c r="Y549" s="28"/>
      <c r="Z549" s="27"/>
      <c r="AA549" s="14">
        <f>Tabla2[[#This Row],[FECHA]]-Tabla2[[#This Row],[FECHA AGENDO CITA]]</f>
        <v>44949</v>
      </c>
    </row>
    <row r="550" spans="1:27" s="15" customFormat="1" ht="42" hidden="1" customHeight="1">
      <c r="A550" s="6">
        <v>44949</v>
      </c>
      <c r="B550" s="9">
        <v>0.34375</v>
      </c>
      <c r="C550" s="9"/>
      <c r="D550" s="41">
        <v>0</v>
      </c>
      <c r="E550" s="8">
        <v>111214</v>
      </c>
      <c r="F550" s="8" t="s">
        <v>944</v>
      </c>
      <c r="G550" s="97" t="s">
        <v>2635</v>
      </c>
      <c r="H550" s="46"/>
      <c r="I550" s="8" t="s">
        <v>1410</v>
      </c>
      <c r="J550" s="7" t="s">
        <v>2155</v>
      </c>
      <c r="K550" s="7" t="s">
        <v>1412</v>
      </c>
      <c r="L550" s="8" t="s">
        <v>83</v>
      </c>
      <c r="M550" s="11" t="s">
        <v>93</v>
      </c>
      <c r="N550" s="11">
        <v>0.35416666666666669</v>
      </c>
      <c r="O550" s="11">
        <v>0.65625</v>
      </c>
      <c r="P550" s="204" t="s">
        <v>1533</v>
      </c>
      <c r="Q550" s="8">
        <v>2016</v>
      </c>
      <c r="R550" s="3"/>
      <c r="S550" s="3" t="str">
        <f>TEXT(Tabla2[[#This Row],[FECHA]],"MMMM")</f>
        <v>enero</v>
      </c>
      <c r="T550" s="3" t="e">
        <f>VLOOKUP(Tabla2[[#This Row],[FOLIO]],Noshow11[[FOLIO]:[STATUS]],5,0)</f>
        <v>#N/A</v>
      </c>
      <c r="U550" s="2"/>
      <c r="V550" s="27"/>
      <c r="W550" s="27"/>
      <c r="X550" s="27"/>
      <c r="Y550" s="28"/>
      <c r="Z550" s="27"/>
      <c r="AA550" s="14">
        <f>Tabla2[[#This Row],[FECHA]]-Tabla2[[#This Row],[FECHA AGENDO CITA]]</f>
        <v>44949</v>
      </c>
    </row>
    <row r="551" spans="1:27" s="15" customFormat="1" ht="42" hidden="1" customHeight="1">
      <c r="A551" s="6">
        <v>44949</v>
      </c>
      <c r="B551" s="9">
        <v>0.34375</v>
      </c>
      <c r="C551" s="9"/>
      <c r="D551" s="41">
        <v>1899</v>
      </c>
      <c r="E551" s="8">
        <v>111215</v>
      </c>
      <c r="F551" s="8" t="s">
        <v>944</v>
      </c>
      <c r="G551" s="97" t="s">
        <v>945</v>
      </c>
      <c r="H551" s="46" t="s">
        <v>5</v>
      </c>
      <c r="I551" s="8" t="s">
        <v>2636</v>
      </c>
      <c r="J551" s="7" t="s">
        <v>2637</v>
      </c>
      <c r="K551" s="7" t="s">
        <v>2638</v>
      </c>
      <c r="L551" s="8" t="s">
        <v>92</v>
      </c>
      <c r="M551" s="11" t="s">
        <v>84</v>
      </c>
      <c r="N551" s="11">
        <v>0.35416666666666669</v>
      </c>
      <c r="O551" s="11">
        <v>0.58333333333333337</v>
      </c>
      <c r="P551" s="204" t="s">
        <v>2061</v>
      </c>
      <c r="Q551" s="8">
        <v>2021</v>
      </c>
      <c r="R551" s="3"/>
      <c r="S551" s="3" t="str">
        <f>TEXT(Tabla2[[#This Row],[FECHA]],"MMMM")</f>
        <v>enero</v>
      </c>
      <c r="T551" s="3" t="e">
        <f>VLOOKUP(Tabla2[[#This Row],[FOLIO]],Noshow11[[FOLIO]:[STATUS]],5,0)</f>
        <v>#N/A</v>
      </c>
      <c r="U551" s="2" t="s">
        <v>12</v>
      </c>
      <c r="V551" s="27">
        <v>44945</v>
      </c>
      <c r="W551" s="27" t="s">
        <v>13</v>
      </c>
      <c r="X551" s="27" t="s">
        <v>9</v>
      </c>
      <c r="Y551" s="28" t="s">
        <v>2639</v>
      </c>
      <c r="Z551" s="27">
        <v>44946</v>
      </c>
      <c r="AA551" s="14">
        <f>Tabla2[[#This Row],[FECHA]]-Tabla2[[#This Row],[FECHA AGENDO CITA]]</f>
        <v>3</v>
      </c>
    </row>
    <row r="552" spans="1:27" s="15" customFormat="1" ht="42" hidden="1" customHeight="1">
      <c r="A552" s="6">
        <v>44949</v>
      </c>
      <c r="B552" s="9">
        <v>0.34375</v>
      </c>
      <c r="C552" s="9"/>
      <c r="D552" s="41">
        <v>3260</v>
      </c>
      <c r="E552" s="8">
        <v>111216</v>
      </c>
      <c r="F552" s="8" t="s">
        <v>944</v>
      </c>
      <c r="G552" s="97" t="s">
        <v>1070</v>
      </c>
      <c r="H552" s="46"/>
      <c r="I552" s="8" t="s">
        <v>2640</v>
      </c>
      <c r="J552" s="7" t="s">
        <v>2641</v>
      </c>
      <c r="K552" s="7" t="s">
        <v>2642</v>
      </c>
      <c r="L552" s="8" t="s">
        <v>160</v>
      </c>
      <c r="M552" s="11" t="s">
        <v>98</v>
      </c>
      <c r="N552" s="11">
        <v>0.35416666666666669</v>
      </c>
      <c r="O552" s="11">
        <v>0.625</v>
      </c>
      <c r="P552" s="204" t="s">
        <v>943</v>
      </c>
      <c r="Q552" s="8">
        <v>2022</v>
      </c>
      <c r="R552" s="3"/>
      <c r="S552" s="3" t="str">
        <f>TEXT(Tabla2[[#This Row],[FECHA]],"MMMM")</f>
        <v>enero</v>
      </c>
      <c r="T552" s="3" t="e">
        <f>VLOOKUP(Tabla2[[#This Row],[FOLIO]],Noshow11[[FOLIO]:[STATUS]],5,0)</f>
        <v>#N/A</v>
      </c>
      <c r="U552" s="2"/>
      <c r="V552" s="27"/>
      <c r="W552" s="27"/>
      <c r="X552" s="27"/>
      <c r="Y552" s="28"/>
      <c r="Z552" s="27"/>
      <c r="AA552" s="14">
        <f>Tabla2[[#This Row],[FECHA]]-Tabla2[[#This Row],[FECHA AGENDO CITA]]</f>
        <v>44949</v>
      </c>
    </row>
    <row r="553" spans="1:27" s="15" customFormat="1" ht="42" hidden="1" customHeight="1">
      <c r="A553" s="6">
        <v>44949</v>
      </c>
      <c r="B553" s="9">
        <v>0.35416666666666669</v>
      </c>
      <c r="C553" s="9"/>
      <c r="D553" s="41">
        <v>0</v>
      </c>
      <c r="E553" s="8">
        <v>111097</v>
      </c>
      <c r="F553" s="8" t="s">
        <v>100</v>
      </c>
      <c r="G553" s="97" t="s">
        <v>2643</v>
      </c>
      <c r="H553" s="46"/>
      <c r="I553" s="8" t="s">
        <v>1798</v>
      </c>
      <c r="J553" s="7" t="s">
        <v>1799</v>
      </c>
      <c r="K553" s="7" t="s">
        <v>461</v>
      </c>
      <c r="L553" s="8" t="s">
        <v>170</v>
      </c>
      <c r="M553" s="11" t="s">
        <v>84</v>
      </c>
      <c r="N553" s="11">
        <v>0.375</v>
      </c>
      <c r="O553" s="34">
        <v>0</v>
      </c>
      <c r="P553" s="204" t="s">
        <v>975</v>
      </c>
      <c r="Q553" s="8">
        <v>2021</v>
      </c>
      <c r="R553" s="3"/>
      <c r="S553" s="3" t="str">
        <f>TEXT(Tabla2[[#This Row],[FECHA]],"MMMM")</f>
        <v>enero</v>
      </c>
      <c r="T553" s="3" t="e">
        <f>VLOOKUP(Tabla2[[#This Row],[FOLIO]],Noshow11[[FOLIO]:[STATUS]],5,0)</f>
        <v>#N/A</v>
      </c>
      <c r="U553" s="2"/>
      <c r="V553" s="27"/>
      <c r="W553" s="27"/>
      <c r="X553" s="27"/>
      <c r="Y553" s="28"/>
      <c r="Z553" s="27"/>
      <c r="AA553" s="14">
        <f>Tabla2[[#This Row],[FECHA]]-Tabla2[[#This Row],[FECHA AGENDO CITA]]</f>
        <v>44949</v>
      </c>
    </row>
    <row r="554" spans="1:27" s="15" customFormat="1" ht="42" hidden="1" customHeight="1">
      <c r="A554" s="6">
        <v>44949</v>
      </c>
      <c r="B554" s="9">
        <v>0.36458333333333331</v>
      </c>
      <c r="C554" s="9"/>
      <c r="D554" s="41">
        <v>5330</v>
      </c>
      <c r="E554" s="8">
        <v>111218</v>
      </c>
      <c r="F554" s="8" t="s">
        <v>100</v>
      </c>
      <c r="G554" s="97" t="s">
        <v>988</v>
      </c>
      <c r="H554" s="46" t="s">
        <v>5</v>
      </c>
      <c r="I554" s="8" t="s">
        <v>563</v>
      </c>
      <c r="J554" s="7" t="s">
        <v>564</v>
      </c>
      <c r="K554" s="7" t="s">
        <v>2644</v>
      </c>
      <c r="L554" s="8" t="s">
        <v>193</v>
      </c>
      <c r="M554" s="11" t="s">
        <v>84</v>
      </c>
      <c r="N554" s="11">
        <v>0.38541666666666669</v>
      </c>
      <c r="O554" s="11">
        <v>0.48958333333333331</v>
      </c>
      <c r="P554" s="204" t="s">
        <v>2061</v>
      </c>
      <c r="Q554" s="8">
        <v>2021</v>
      </c>
      <c r="R554" s="3"/>
      <c r="S554" s="3" t="str">
        <f>TEXT(Tabla2[[#This Row],[FECHA]],"MMMM")</f>
        <v>enero</v>
      </c>
      <c r="T554" s="3" t="e">
        <f>VLOOKUP(Tabla2[[#This Row],[FOLIO]],Noshow11[[FOLIO]:[STATUS]],5,0)</f>
        <v>#N/A</v>
      </c>
      <c r="U554" s="2"/>
      <c r="V554" s="27"/>
      <c r="W554" s="27"/>
      <c r="X554" s="27"/>
      <c r="Y554" s="28"/>
      <c r="Z554" s="27"/>
      <c r="AA554" s="14">
        <f>Tabla2[[#This Row],[FECHA]]-Tabla2[[#This Row],[FECHA AGENDO CITA]]</f>
        <v>44949</v>
      </c>
    </row>
    <row r="555" spans="1:27" s="15" customFormat="1" ht="42" hidden="1" customHeight="1">
      <c r="A555" s="6">
        <v>44949</v>
      </c>
      <c r="B555" s="9">
        <v>0.36458333333333331</v>
      </c>
      <c r="C555" s="9"/>
      <c r="D555" s="41">
        <v>1899</v>
      </c>
      <c r="E555" s="8">
        <v>111221</v>
      </c>
      <c r="F555" s="8" t="s">
        <v>944</v>
      </c>
      <c r="G555" s="97" t="s">
        <v>1886</v>
      </c>
      <c r="H555" s="46"/>
      <c r="I555" s="8" t="s">
        <v>2645</v>
      </c>
      <c r="J555" s="7" t="s">
        <v>2646</v>
      </c>
      <c r="K555" s="7" t="s">
        <v>2647</v>
      </c>
      <c r="L555" s="8" t="s">
        <v>193</v>
      </c>
      <c r="M555" s="11" t="s">
        <v>93</v>
      </c>
      <c r="N555" s="11">
        <v>0.375</v>
      </c>
      <c r="O555" s="11">
        <v>0.66666666666666663</v>
      </c>
      <c r="P555" s="204" t="s">
        <v>925</v>
      </c>
      <c r="Q555" s="8">
        <v>2018</v>
      </c>
      <c r="R555" s="3"/>
      <c r="S555" s="3" t="str">
        <f>TEXT(Tabla2[[#This Row],[FECHA]],"MMMM")</f>
        <v>enero</v>
      </c>
      <c r="T555" s="3" t="e">
        <f>VLOOKUP(Tabla2[[#This Row],[FOLIO]],Noshow11[[FOLIO]:[STATUS]],5,0)</f>
        <v>#N/A</v>
      </c>
      <c r="U555" s="2"/>
      <c r="V555" s="27"/>
      <c r="W555" s="27"/>
      <c r="X555" s="27"/>
      <c r="Y555" s="28"/>
      <c r="Z555" s="27"/>
      <c r="AA555" s="14">
        <f>Tabla2[[#This Row],[FECHA]]-Tabla2[[#This Row],[FECHA AGENDO CITA]]</f>
        <v>44949</v>
      </c>
    </row>
    <row r="556" spans="1:27" s="15" customFormat="1" ht="42" hidden="1" customHeight="1">
      <c r="A556" s="6">
        <v>44949</v>
      </c>
      <c r="B556" s="9">
        <v>0.36458333333333331</v>
      </c>
      <c r="C556" s="9"/>
      <c r="D556" s="41">
        <v>0</v>
      </c>
      <c r="E556" s="8" t="s">
        <v>2648</v>
      </c>
      <c r="F556" s="8" t="s">
        <v>100</v>
      </c>
      <c r="G556" s="97" t="s">
        <v>2649</v>
      </c>
      <c r="H556" s="46"/>
      <c r="I556" s="8" t="s">
        <v>1912</v>
      </c>
      <c r="J556" s="7" t="s">
        <v>1913</v>
      </c>
      <c r="K556" s="7" t="s">
        <v>2650</v>
      </c>
      <c r="L556" s="8" t="s">
        <v>482</v>
      </c>
      <c r="M556" s="11" t="s">
        <v>98</v>
      </c>
      <c r="N556" s="11">
        <v>0.375</v>
      </c>
      <c r="O556" s="11">
        <v>0.53125</v>
      </c>
      <c r="P556" s="204" t="s">
        <v>1036</v>
      </c>
      <c r="Q556" s="8">
        <v>2018</v>
      </c>
      <c r="R556" s="3"/>
      <c r="S556" s="3" t="str">
        <f>TEXT(Tabla2[[#This Row],[FECHA]],"MMMM")</f>
        <v>enero</v>
      </c>
      <c r="T556" s="3" t="e">
        <f>VLOOKUP(Tabla2[[#This Row],[FOLIO]],Noshow11[[FOLIO]:[STATUS]],5,0)</f>
        <v>#N/A</v>
      </c>
      <c r="U556" s="2"/>
      <c r="V556" s="27"/>
      <c r="W556" s="27"/>
      <c r="X556" s="27"/>
      <c r="Y556" s="28"/>
      <c r="Z556" s="27"/>
      <c r="AA556" s="14">
        <f>Tabla2[[#This Row],[FECHA]]-Tabla2[[#This Row],[FECHA AGENDO CITA]]</f>
        <v>44949</v>
      </c>
    </row>
    <row r="557" spans="1:27" s="15" customFormat="1" ht="42" hidden="1" customHeight="1">
      <c r="A557" s="6">
        <v>44949</v>
      </c>
      <c r="B557" s="9">
        <v>0.375</v>
      </c>
      <c r="C557" s="9"/>
      <c r="D557" s="41">
        <v>4060</v>
      </c>
      <c r="E557" s="8">
        <v>111048</v>
      </c>
      <c r="F557" s="8" t="s">
        <v>100</v>
      </c>
      <c r="G557" s="97" t="s">
        <v>2651</v>
      </c>
      <c r="H557" s="46" t="s">
        <v>5</v>
      </c>
      <c r="I557" s="8" t="s">
        <v>2652</v>
      </c>
      <c r="J557" s="7" t="s">
        <v>2653</v>
      </c>
      <c r="K557" s="7" t="s">
        <v>2654</v>
      </c>
      <c r="L557" s="8" t="s">
        <v>170</v>
      </c>
      <c r="M557" s="11" t="s">
        <v>98</v>
      </c>
      <c r="N557" s="11">
        <v>0.40625</v>
      </c>
      <c r="O557" s="11">
        <v>0.5</v>
      </c>
      <c r="P557" s="204" t="s">
        <v>2655</v>
      </c>
      <c r="Q557" s="8">
        <v>2014</v>
      </c>
      <c r="R557" s="3"/>
      <c r="S557" s="3" t="str">
        <f>TEXT(Tabla2[[#This Row],[FECHA]],"MMMM")</f>
        <v>enero</v>
      </c>
      <c r="T557" s="3" t="e">
        <f>VLOOKUP(Tabla2[[#This Row],[FOLIO]],Noshow11[[FOLIO]:[STATUS]],5,0)</f>
        <v>#N/A</v>
      </c>
      <c r="U557" s="2" t="s">
        <v>12</v>
      </c>
      <c r="V557" s="27">
        <v>44949</v>
      </c>
      <c r="W557" s="27" t="s">
        <v>18</v>
      </c>
      <c r="X557" s="27" t="s">
        <v>9</v>
      </c>
      <c r="Y557" s="28" t="s">
        <v>2656</v>
      </c>
      <c r="Z557" s="27">
        <v>44942</v>
      </c>
      <c r="AA557" s="14">
        <f>Tabla2[[#This Row],[FECHA]]-Tabla2[[#This Row],[FECHA AGENDO CITA]]</f>
        <v>7</v>
      </c>
    </row>
    <row r="558" spans="1:27" s="15" customFormat="1" ht="42" hidden="1" customHeight="1">
      <c r="A558" s="6">
        <v>44949</v>
      </c>
      <c r="B558" s="9">
        <v>0.375</v>
      </c>
      <c r="C558" s="9"/>
      <c r="D558" s="41">
        <v>2699</v>
      </c>
      <c r="E558" s="8">
        <v>111245</v>
      </c>
      <c r="F558" s="8" t="s">
        <v>1111</v>
      </c>
      <c r="G558" s="97" t="s">
        <v>2657</v>
      </c>
      <c r="H558" s="46"/>
      <c r="I558" s="8" t="s">
        <v>2658</v>
      </c>
      <c r="J558" s="7" t="s">
        <v>2659</v>
      </c>
      <c r="K558" s="7" t="s">
        <v>2660</v>
      </c>
      <c r="L558" s="8" t="s">
        <v>193</v>
      </c>
      <c r="M558" s="11" t="s">
        <v>84</v>
      </c>
      <c r="N558" s="11">
        <v>0.5</v>
      </c>
      <c r="O558" s="11">
        <v>0.75</v>
      </c>
      <c r="P558" s="204" t="s">
        <v>949</v>
      </c>
      <c r="Q558" s="8">
        <v>2019</v>
      </c>
      <c r="R558" s="3"/>
      <c r="S558" s="3" t="str">
        <f>TEXT(Tabla2[[#This Row],[FECHA]],"MMMM")</f>
        <v>enero</v>
      </c>
      <c r="T558" s="3" t="e">
        <f>VLOOKUP(Tabla2[[#This Row],[FOLIO]],Noshow11[[FOLIO]:[STATUS]],5,0)</f>
        <v>#N/A</v>
      </c>
      <c r="U558" s="2"/>
      <c r="V558" s="27"/>
      <c r="W558" s="27"/>
      <c r="X558" s="27"/>
      <c r="Y558" s="28"/>
      <c r="Z558" s="27"/>
      <c r="AA558" s="14">
        <f>Tabla2[[#This Row],[FECHA]]-Tabla2[[#This Row],[FECHA AGENDO CITA]]</f>
        <v>44949</v>
      </c>
    </row>
    <row r="559" spans="1:27" s="15" customFormat="1" ht="42" hidden="1" customHeight="1">
      <c r="A559" s="6">
        <v>44949</v>
      </c>
      <c r="B559" s="9">
        <v>0.375</v>
      </c>
      <c r="C559" s="9"/>
      <c r="D559" s="48">
        <v>5140</v>
      </c>
      <c r="E559" s="8">
        <v>111262</v>
      </c>
      <c r="F559" s="8" t="s">
        <v>920</v>
      </c>
      <c r="G559" s="97" t="s">
        <v>1102</v>
      </c>
      <c r="H559" s="46" t="s">
        <v>1443</v>
      </c>
      <c r="I559" s="8" t="s">
        <v>2373</v>
      </c>
      <c r="J559" s="7" t="s">
        <v>2374</v>
      </c>
      <c r="K559" s="7" t="s">
        <v>2049</v>
      </c>
      <c r="L559" s="8" t="s">
        <v>92</v>
      </c>
      <c r="M559" s="11" t="s">
        <v>93</v>
      </c>
      <c r="N559" s="11">
        <v>0.38541666666666669</v>
      </c>
      <c r="O559" s="11">
        <v>0.5</v>
      </c>
      <c r="P559" s="204" t="s">
        <v>943</v>
      </c>
      <c r="Q559" s="8">
        <v>2017</v>
      </c>
      <c r="R559" s="3"/>
      <c r="S559" s="3" t="str">
        <f>TEXT(Tabla2[[#This Row],[FECHA]],"MMMM")</f>
        <v>enero</v>
      </c>
      <c r="T559" s="3" t="e">
        <f>VLOOKUP(Tabla2[[#This Row],[FOLIO]],Noshow11[[FOLIO]:[STATUS]],5,0)</f>
        <v>#N/A</v>
      </c>
      <c r="U559" s="2"/>
      <c r="V559" s="27"/>
      <c r="W559" s="27"/>
      <c r="X559" s="27"/>
      <c r="Y559" s="28"/>
      <c r="Z559" s="27"/>
      <c r="AA559" s="14">
        <f>Tabla2[[#This Row],[FECHA]]-Tabla2[[#This Row],[FECHA AGENDO CITA]]</f>
        <v>44949</v>
      </c>
    </row>
    <row r="560" spans="1:27" s="15" customFormat="1" ht="42" hidden="1" customHeight="1">
      <c r="A560" s="6">
        <v>44949</v>
      </c>
      <c r="B560" s="9">
        <v>0.39583333333333331</v>
      </c>
      <c r="C560" s="9"/>
      <c r="D560" s="41">
        <v>6599</v>
      </c>
      <c r="E560" s="8">
        <v>111175</v>
      </c>
      <c r="F560" s="8" t="s">
        <v>944</v>
      </c>
      <c r="G560" s="97" t="s">
        <v>989</v>
      </c>
      <c r="H560" s="46" t="s">
        <v>1443</v>
      </c>
      <c r="I560" s="8" t="s">
        <v>2661</v>
      </c>
      <c r="J560" s="7" t="s">
        <v>2662</v>
      </c>
      <c r="K560" s="7" t="s">
        <v>2663</v>
      </c>
      <c r="L560" s="8" t="s">
        <v>92</v>
      </c>
      <c r="M560" s="11" t="s">
        <v>84</v>
      </c>
      <c r="N560" s="11">
        <v>0.41666666666666669</v>
      </c>
      <c r="O560" s="11">
        <v>0.73611111111111116</v>
      </c>
      <c r="P560" s="204" t="s">
        <v>925</v>
      </c>
      <c r="Q560" s="8">
        <v>2017</v>
      </c>
      <c r="R560" s="3"/>
      <c r="S560" s="3" t="str">
        <f>TEXT(Tabla2[[#This Row],[FECHA]],"MMMM")</f>
        <v>enero</v>
      </c>
      <c r="T560" s="3" t="e">
        <f>VLOOKUP(Tabla2[[#This Row],[FOLIO]],Noshow11[[FOLIO]:[STATUS]],5,0)</f>
        <v>#N/A</v>
      </c>
      <c r="U560" s="2"/>
      <c r="V560" s="27"/>
      <c r="W560" s="27"/>
      <c r="X560" s="27"/>
      <c r="Y560" s="28"/>
      <c r="Z560" s="27"/>
      <c r="AA560" s="14">
        <f>Tabla2[[#This Row],[FECHA]]-Tabla2[[#This Row],[FECHA AGENDO CITA]]</f>
        <v>44949</v>
      </c>
    </row>
    <row r="561" spans="1:27" s="15" customFormat="1" ht="42" hidden="1" customHeight="1">
      <c r="A561" s="6">
        <v>44949</v>
      </c>
      <c r="B561" s="9">
        <v>0.39583333333333331</v>
      </c>
      <c r="C561" s="9"/>
      <c r="D561" s="41">
        <v>0</v>
      </c>
      <c r="E561" s="8">
        <v>111184</v>
      </c>
      <c r="F561" s="8" t="s">
        <v>100</v>
      </c>
      <c r="G561" s="97" t="s">
        <v>2664</v>
      </c>
      <c r="H561" s="46"/>
      <c r="I561" s="8" t="s">
        <v>1446</v>
      </c>
      <c r="J561" s="7" t="s">
        <v>1447</v>
      </c>
      <c r="K561" s="7" t="s">
        <v>1448</v>
      </c>
      <c r="L561" s="8" t="s">
        <v>97</v>
      </c>
      <c r="M561" s="11" t="s">
        <v>98</v>
      </c>
      <c r="N561" s="11">
        <v>0.41666666666666669</v>
      </c>
      <c r="O561" s="11">
        <v>0.58333333333333337</v>
      </c>
      <c r="P561" s="204" t="s">
        <v>949</v>
      </c>
      <c r="Q561" s="8">
        <v>2014</v>
      </c>
      <c r="R561" s="3"/>
      <c r="S561" s="3" t="str">
        <f>TEXT(Tabla2[[#This Row],[FECHA]],"MMMM")</f>
        <v>enero</v>
      </c>
      <c r="T561" s="3" t="e">
        <f>VLOOKUP(Tabla2[[#This Row],[FOLIO]],Noshow11[[FOLIO]:[STATUS]],5,0)</f>
        <v>#N/A</v>
      </c>
      <c r="U561" s="2"/>
      <c r="V561" s="27"/>
      <c r="W561" s="27"/>
      <c r="X561" s="27"/>
      <c r="Y561" s="28"/>
      <c r="Z561" s="27"/>
      <c r="AA561" s="14">
        <f>Tabla2[[#This Row],[FECHA]]-Tabla2[[#This Row],[FECHA AGENDO CITA]]</f>
        <v>44949</v>
      </c>
    </row>
    <row r="562" spans="1:27" s="15" customFormat="1" ht="42" hidden="1" customHeight="1">
      <c r="A562" s="6">
        <v>44949</v>
      </c>
      <c r="B562" s="9">
        <v>0.40625</v>
      </c>
      <c r="C562" s="9"/>
      <c r="D562" s="41">
        <v>0</v>
      </c>
      <c r="E562" s="8">
        <v>111178</v>
      </c>
      <c r="F562" s="8" t="s">
        <v>944</v>
      </c>
      <c r="G562" s="97" t="s">
        <v>2665</v>
      </c>
      <c r="H562" s="46" t="s">
        <v>10</v>
      </c>
      <c r="I562" s="8" t="s">
        <v>2661</v>
      </c>
      <c r="J562" s="7" t="s">
        <v>2662</v>
      </c>
      <c r="K562" s="7" t="s">
        <v>2663</v>
      </c>
      <c r="L562" s="8" t="s">
        <v>92</v>
      </c>
      <c r="M562" s="11" t="s">
        <v>84</v>
      </c>
      <c r="N562" s="11">
        <v>0.47916666666666669</v>
      </c>
      <c r="O562" s="11">
        <v>0.73958333333333337</v>
      </c>
      <c r="P562" s="204" t="s">
        <v>925</v>
      </c>
      <c r="Q562" s="8">
        <v>2017</v>
      </c>
      <c r="R562" s="3"/>
      <c r="S562" s="3" t="str">
        <f>TEXT(Tabla2[[#This Row],[FECHA]],"MMMM")</f>
        <v>enero</v>
      </c>
      <c r="T562" s="3" t="e">
        <f>VLOOKUP(Tabla2[[#This Row],[FOLIO]],Noshow11[[FOLIO]:[STATUS]],5,0)</f>
        <v>#N/A</v>
      </c>
      <c r="U562" s="2"/>
      <c r="V562" s="27"/>
      <c r="W562" s="27"/>
      <c r="X562" s="27"/>
      <c r="Y562" s="28"/>
      <c r="Z562" s="27"/>
      <c r="AA562" s="14">
        <f>Tabla2[[#This Row],[FECHA]]-Tabla2[[#This Row],[FECHA AGENDO CITA]]</f>
        <v>44949</v>
      </c>
    </row>
    <row r="563" spans="1:27" s="15" customFormat="1" ht="42" hidden="1" customHeight="1">
      <c r="A563" s="6">
        <v>44949</v>
      </c>
      <c r="B563" s="9">
        <v>0.40625</v>
      </c>
      <c r="C563" s="9"/>
      <c r="D563" s="41">
        <v>1899</v>
      </c>
      <c r="E563" s="8">
        <v>111209</v>
      </c>
      <c r="F563" s="8" t="s">
        <v>100</v>
      </c>
      <c r="G563" s="97" t="s">
        <v>1023</v>
      </c>
      <c r="H563" s="46"/>
      <c r="I563" s="8" t="s">
        <v>2666</v>
      </c>
      <c r="J563" s="7" t="s">
        <v>2667</v>
      </c>
      <c r="K563" s="7" t="s">
        <v>2668</v>
      </c>
      <c r="L563" s="8" t="s">
        <v>193</v>
      </c>
      <c r="M563" s="11" t="s">
        <v>98</v>
      </c>
      <c r="N563" s="11">
        <v>0.41666666666666669</v>
      </c>
      <c r="O563" s="11">
        <v>0.52083333333333337</v>
      </c>
      <c r="P563" s="204" t="s">
        <v>954</v>
      </c>
      <c r="Q563" s="8">
        <v>2017</v>
      </c>
      <c r="R563" s="3"/>
      <c r="S563" s="3" t="str">
        <f>TEXT(Tabla2[[#This Row],[FECHA]],"MMMM")</f>
        <v>enero</v>
      </c>
      <c r="T563" s="3" t="e">
        <f>VLOOKUP(Tabla2[[#This Row],[FOLIO]],Noshow11[[FOLIO]:[STATUS]],5,0)</f>
        <v>#N/A</v>
      </c>
      <c r="U563" s="2"/>
      <c r="V563" s="27"/>
      <c r="W563" s="27"/>
      <c r="X563" s="27"/>
      <c r="Y563" s="28"/>
      <c r="Z563" s="27"/>
      <c r="AA563" s="14">
        <f>Tabla2[[#This Row],[FECHA]]-Tabla2[[#This Row],[FECHA AGENDO CITA]]</f>
        <v>44949</v>
      </c>
    </row>
    <row r="564" spans="1:27" s="15" customFormat="1" ht="42" hidden="1" customHeight="1">
      <c r="A564" s="6">
        <v>44949</v>
      </c>
      <c r="B564" s="9">
        <v>0.41666666666666669</v>
      </c>
      <c r="C564" s="9"/>
      <c r="D564" s="41">
        <v>3260</v>
      </c>
      <c r="E564" s="8">
        <v>111151</v>
      </c>
      <c r="F564" s="8" t="s">
        <v>944</v>
      </c>
      <c r="G564" s="97" t="s">
        <v>1070</v>
      </c>
      <c r="H564" s="46" t="s">
        <v>5</v>
      </c>
      <c r="I564" s="8" t="s">
        <v>2669</v>
      </c>
      <c r="J564" s="7" t="s">
        <v>143</v>
      </c>
      <c r="K564" s="7" t="s">
        <v>2670</v>
      </c>
      <c r="L564" s="8" t="s">
        <v>83</v>
      </c>
      <c r="M564" s="11" t="s">
        <v>98</v>
      </c>
      <c r="N564" s="11">
        <v>0.42708333333333331</v>
      </c>
      <c r="O564" s="11">
        <v>0.57291666666666663</v>
      </c>
      <c r="P564" s="204" t="s">
        <v>2061</v>
      </c>
      <c r="Q564" s="8">
        <v>2021</v>
      </c>
      <c r="R564" s="3"/>
      <c r="S564" s="3" t="str">
        <f>TEXT(Tabla2[[#This Row],[FECHA]],"MMMM")</f>
        <v>enero</v>
      </c>
      <c r="T564" s="3" t="e">
        <f>VLOOKUP(Tabla2[[#This Row],[FOLIO]],Noshow11[[FOLIO]:[STATUS]],5,0)</f>
        <v>#N/A</v>
      </c>
      <c r="U564" s="2" t="s">
        <v>22</v>
      </c>
      <c r="V564" s="27">
        <v>44947</v>
      </c>
      <c r="W564" s="27" t="s">
        <v>13</v>
      </c>
      <c r="X564" s="27" t="s">
        <v>9</v>
      </c>
      <c r="Y564" s="28" t="s">
        <v>2671</v>
      </c>
      <c r="Z564" s="27">
        <v>44942</v>
      </c>
      <c r="AA564" s="14">
        <f>Tabla2[[#This Row],[FECHA]]-Tabla2[[#This Row],[FECHA AGENDO CITA]]</f>
        <v>7</v>
      </c>
    </row>
    <row r="565" spans="1:27" s="15" customFormat="1" ht="42" hidden="1" customHeight="1">
      <c r="A565" s="6">
        <v>44949</v>
      </c>
      <c r="B565" s="9">
        <v>0.41666666666666669</v>
      </c>
      <c r="C565" s="9"/>
      <c r="D565" s="41">
        <v>1899</v>
      </c>
      <c r="E565" s="8">
        <v>111217</v>
      </c>
      <c r="F565" s="49" t="s">
        <v>920</v>
      </c>
      <c r="G565" s="98" t="s">
        <v>2672</v>
      </c>
      <c r="H565" s="46"/>
      <c r="I565" s="8" t="s">
        <v>2673</v>
      </c>
      <c r="J565" s="7" t="s">
        <v>143</v>
      </c>
      <c r="K565" s="7" t="s">
        <v>2674</v>
      </c>
      <c r="L565" s="8" t="s">
        <v>193</v>
      </c>
      <c r="M565" s="11" t="s">
        <v>93</v>
      </c>
      <c r="N565" s="11">
        <v>0.42708333333333331</v>
      </c>
      <c r="O565" s="11">
        <v>0.58333333333333337</v>
      </c>
      <c r="P565" s="204" t="s">
        <v>943</v>
      </c>
      <c r="Q565" s="8">
        <v>2022</v>
      </c>
      <c r="R565" s="3"/>
      <c r="S565" s="3" t="str">
        <f>TEXT(Tabla2[[#This Row],[FECHA]],"MMMM")</f>
        <v>enero</v>
      </c>
      <c r="T565" s="3" t="e">
        <f>VLOOKUP(Tabla2[[#This Row],[FOLIO]],Noshow11[[FOLIO]:[STATUS]],5,0)</f>
        <v>#N/A</v>
      </c>
      <c r="U565" s="2"/>
      <c r="V565" s="27"/>
      <c r="W565" s="27"/>
      <c r="X565" s="27"/>
      <c r="Y565" s="28"/>
      <c r="Z565" s="27"/>
      <c r="AA565" s="14">
        <f>Tabla2[[#This Row],[FECHA]]-Tabla2[[#This Row],[FECHA AGENDO CITA]]</f>
        <v>44949</v>
      </c>
    </row>
    <row r="566" spans="1:27" s="15" customFormat="1" ht="68.25" hidden="1" customHeight="1">
      <c r="A566" s="6">
        <v>44949</v>
      </c>
      <c r="B566" s="9">
        <v>0.41666666666666669</v>
      </c>
      <c r="C566" s="9"/>
      <c r="D566" s="41">
        <v>0</v>
      </c>
      <c r="E566" s="8">
        <v>111256</v>
      </c>
      <c r="F566" s="8" t="s">
        <v>944</v>
      </c>
      <c r="G566" s="97" t="s">
        <v>2675</v>
      </c>
      <c r="H566" s="46"/>
      <c r="I566" s="8" t="s">
        <v>2676</v>
      </c>
      <c r="J566" s="7" t="s">
        <v>2677</v>
      </c>
      <c r="K566" s="7" t="s">
        <v>2678</v>
      </c>
      <c r="L566" s="8" t="s">
        <v>250</v>
      </c>
      <c r="M566" s="11" t="s">
        <v>84</v>
      </c>
      <c r="N566" s="11">
        <v>0.45833333333333331</v>
      </c>
      <c r="O566" s="34">
        <v>0</v>
      </c>
      <c r="P566" s="204" t="s">
        <v>975</v>
      </c>
      <c r="Q566" s="8">
        <v>2018</v>
      </c>
      <c r="R566" s="3"/>
      <c r="S566" s="3" t="str">
        <f>TEXT(Tabla2[[#This Row],[FECHA]],"MMMM")</f>
        <v>enero</v>
      </c>
      <c r="T566" s="3" t="e">
        <f>VLOOKUP(Tabla2[[#This Row],[FOLIO]],Noshow11[[FOLIO]:[STATUS]],5,0)</f>
        <v>#N/A</v>
      </c>
      <c r="U566" s="2"/>
      <c r="V566" s="27"/>
      <c r="W566" s="27"/>
      <c r="X566" s="27"/>
      <c r="Y566" s="28"/>
      <c r="Z566" s="27"/>
      <c r="AA566" s="14">
        <f>Tabla2[[#This Row],[FECHA]]-Tabla2[[#This Row],[FECHA AGENDO CITA]]</f>
        <v>44949</v>
      </c>
    </row>
    <row r="567" spans="1:27" s="15" customFormat="1" ht="42" hidden="1" customHeight="1">
      <c r="A567" s="6">
        <v>44949</v>
      </c>
      <c r="B567" s="9">
        <v>0.4375</v>
      </c>
      <c r="C567" s="9"/>
      <c r="D567" s="41">
        <v>1899</v>
      </c>
      <c r="E567" s="8">
        <v>111145</v>
      </c>
      <c r="F567" s="8" t="s">
        <v>1111</v>
      </c>
      <c r="G567" s="97" t="s">
        <v>2679</v>
      </c>
      <c r="H567" s="46"/>
      <c r="I567" s="8" t="s">
        <v>2680</v>
      </c>
      <c r="J567" s="7" t="s">
        <v>2681</v>
      </c>
      <c r="K567" s="7" t="s">
        <v>361</v>
      </c>
      <c r="L567" s="8" t="s">
        <v>193</v>
      </c>
      <c r="M567" s="11" t="s">
        <v>84</v>
      </c>
      <c r="N567" s="11">
        <v>0.44791666666666669</v>
      </c>
      <c r="O567" s="11">
        <v>0.55208333333333337</v>
      </c>
      <c r="P567" s="204" t="s">
        <v>954</v>
      </c>
      <c r="Q567" s="8">
        <v>2018</v>
      </c>
      <c r="R567" s="3"/>
      <c r="S567" s="3" t="str">
        <f>TEXT(Tabla2[[#This Row],[FECHA]],"MMMM")</f>
        <v>enero</v>
      </c>
      <c r="T567" s="3" t="e">
        <f>VLOOKUP(Tabla2[[#This Row],[FOLIO]],Noshow11[[FOLIO]:[STATUS]],5,0)</f>
        <v>#N/A</v>
      </c>
      <c r="U567" s="2"/>
      <c r="V567" s="27"/>
      <c r="W567" s="27"/>
      <c r="X567" s="27"/>
      <c r="Y567" s="28"/>
      <c r="Z567" s="27"/>
      <c r="AA567" s="14">
        <f>Tabla2[[#This Row],[FECHA]]-Tabla2[[#This Row],[FECHA AGENDO CITA]]</f>
        <v>44949</v>
      </c>
    </row>
    <row r="568" spans="1:27" s="15" customFormat="1" ht="42" hidden="1" customHeight="1">
      <c r="A568" s="6">
        <v>44949</v>
      </c>
      <c r="B568" s="9">
        <v>0.4375</v>
      </c>
      <c r="C568" s="9"/>
      <c r="D568" s="41">
        <v>2699</v>
      </c>
      <c r="E568" s="8">
        <v>111233</v>
      </c>
      <c r="F568" s="49" t="s">
        <v>920</v>
      </c>
      <c r="G568" s="98" t="s">
        <v>2682</v>
      </c>
      <c r="H568" s="46" t="s">
        <v>5</v>
      </c>
      <c r="I568" s="8" t="s">
        <v>2683</v>
      </c>
      <c r="J568" s="7" t="s">
        <v>2684</v>
      </c>
      <c r="K568" s="7" t="s">
        <v>2685</v>
      </c>
      <c r="L568" s="8" t="s">
        <v>193</v>
      </c>
      <c r="M568" s="11" t="s">
        <v>93</v>
      </c>
      <c r="N568" s="11">
        <v>0.44791666666666669</v>
      </c>
      <c r="O568" s="11">
        <v>0.60416666666666663</v>
      </c>
      <c r="P568" s="204" t="s">
        <v>2686</v>
      </c>
      <c r="Q568" s="8">
        <v>2014</v>
      </c>
      <c r="R568" s="3"/>
      <c r="S568" s="3" t="str">
        <f>TEXT(Tabla2[[#This Row],[FECHA]],"MMMM")</f>
        <v>enero</v>
      </c>
      <c r="T568" s="3" t="e">
        <f>VLOOKUP(Tabla2[[#This Row],[FOLIO]],Noshow11[[FOLIO]:[STATUS]],5,0)</f>
        <v>#N/A</v>
      </c>
      <c r="U568" s="2"/>
      <c r="V568" s="27"/>
      <c r="W568" s="27"/>
      <c r="X568" s="27"/>
      <c r="Y568" s="28"/>
      <c r="Z568" s="27"/>
      <c r="AA568" s="14">
        <f>Tabla2[[#This Row],[FECHA]]-Tabla2[[#This Row],[FECHA AGENDO CITA]]</f>
        <v>44949</v>
      </c>
    </row>
    <row r="569" spans="1:27" s="15" customFormat="1" ht="42" hidden="1" customHeight="1">
      <c r="A569" s="6">
        <v>44949</v>
      </c>
      <c r="B569" s="9">
        <v>0.4375</v>
      </c>
      <c r="C569" s="9"/>
      <c r="D569" s="41">
        <v>5330</v>
      </c>
      <c r="E569" s="8">
        <v>111239</v>
      </c>
      <c r="F569" s="8" t="s">
        <v>920</v>
      </c>
      <c r="G569" s="97" t="s">
        <v>988</v>
      </c>
      <c r="H569" s="46" t="s">
        <v>1443</v>
      </c>
      <c r="I569" s="8" t="s">
        <v>2687</v>
      </c>
      <c r="J569" s="7" t="s">
        <v>2688</v>
      </c>
      <c r="K569" s="7" t="s">
        <v>2689</v>
      </c>
      <c r="L569" s="8" t="s">
        <v>83</v>
      </c>
      <c r="M569" s="11" t="s">
        <v>98</v>
      </c>
      <c r="N569" s="11">
        <v>0.45833333333333331</v>
      </c>
      <c r="O569" s="11">
        <v>0.58333333333333337</v>
      </c>
      <c r="P569" s="204" t="s">
        <v>949</v>
      </c>
      <c r="Q569" s="8">
        <v>2021</v>
      </c>
      <c r="R569" s="3"/>
      <c r="S569" s="3" t="str">
        <f>TEXT(Tabla2[[#This Row],[FECHA]],"MMMM")</f>
        <v>enero</v>
      </c>
      <c r="T569" s="3" t="e">
        <f>VLOOKUP(Tabla2[[#This Row],[FOLIO]],Noshow11[[FOLIO]:[STATUS]],5,0)</f>
        <v>#N/A</v>
      </c>
      <c r="U569" s="2"/>
      <c r="V569" s="27"/>
      <c r="W569" s="27"/>
      <c r="X569" s="27"/>
      <c r="Y569" s="28"/>
      <c r="Z569" s="27"/>
      <c r="AA569" s="14">
        <f>Tabla2[[#This Row],[FECHA]]-Tabla2[[#This Row],[FECHA AGENDO CITA]]</f>
        <v>44949</v>
      </c>
    </row>
    <row r="570" spans="1:27" s="15" customFormat="1" ht="42" hidden="1" customHeight="1">
      <c r="A570" s="6">
        <v>44949</v>
      </c>
      <c r="B570" s="9">
        <v>0.45833333333333331</v>
      </c>
      <c r="C570" s="9"/>
      <c r="D570" s="41">
        <v>1899</v>
      </c>
      <c r="E570" s="8">
        <v>111220</v>
      </c>
      <c r="F570" s="8" t="s">
        <v>100</v>
      </c>
      <c r="G570" s="97" t="s">
        <v>939</v>
      </c>
      <c r="H570" s="46" t="s">
        <v>5</v>
      </c>
      <c r="I570" s="8" t="s">
        <v>2690</v>
      </c>
      <c r="J570" s="7" t="s">
        <v>2691</v>
      </c>
      <c r="K570" s="7" t="s">
        <v>2692</v>
      </c>
      <c r="L570" s="8" t="s">
        <v>230</v>
      </c>
      <c r="M570" s="11" t="s">
        <v>84</v>
      </c>
      <c r="N570" s="11">
        <v>0.46875</v>
      </c>
      <c r="O570" s="11">
        <v>0.5625</v>
      </c>
      <c r="P570" s="204" t="s">
        <v>2061</v>
      </c>
      <c r="Q570" s="8">
        <v>2013</v>
      </c>
      <c r="R570" s="3"/>
      <c r="S570" s="3" t="str">
        <f>TEXT(Tabla2[[#This Row],[FECHA]],"MMMM")</f>
        <v>enero</v>
      </c>
      <c r="T570" s="3" t="e">
        <f>VLOOKUP(Tabla2[[#This Row],[FOLIO]],Noshow11[[FOLIO]:[STATUS]],5,0)</f>
        <v>#N/A</v>
      </c>
      <c r="U570" s="2"/>
      <c r="V570" s="27"/>
      <c r="W570" s="27"/>
      <c r="X570" s="27"/>
      <c r="Y570" s="28"/>
      <c r="Z570" s="27"/>
      <c r="AA570" s="14">
        <f>Tabla2[[#This Row],[FECHA]]-Tabla2[[#This Row],[FECHA AGENDO CITA]]</f>
        <v>44949</v>
      </c>
    </row>
    <row r="571" spans="1:27" s="15" customFormat="1" ht="42" hidden="1" customHeight="1">
      <c r="A571" s="6">
        <v>44949</v>
      </c>
      <c r="B571" s="9">
        <v>0.45833333333333331</v>
      </c>
      <c r="C571" s="9"/>
      <c r="D571" s="41">
        <v>1899</v>
      </c>
      <c r="E571" s="8">
        <v>111248</v>
      </c>
      <c r="F571" s="8" t="s">
        <v>944</v>
      </c>
      <c r="G571" s="97" t="s">
        <v>1297</v>
      </c>
      <c r="H571" s="46"/>
      <c r="I571" s="8" t="s">
        <v>2693</v>
      </c>
      <c r="J571" s="7" t="s">
        <v>2694</v>
      </c>
      <c r="K571" s="7" t="s">
        <v>2695</v>
      </c>
      <c r="L571" s="8" t="s">
        <v>193</v>
      </c>
      <c r="M571" s="11" t="s">
        <v>98</v>
      </c>
      <c r="N571" s="11">
        <v>0.46875</v>
      </c>
      <c r="O571" s="11">
        <v>0.64583333333333337</v>
      </c>
      <c r="P571" s="204" t="s">
        <v>954</v>
      </c>
      <c r="Q571" s="8">
        <v>2014</v>
      </c>
      <c r="R571" s="3"/>
      <c r="S571" s="3" t="str">
        <f>TEXT(Tabla2[[#This Row],[FECHA]],"MMMM")</f>
        <v>enero</v>
      </c>
      <c r="T571" s="3" t="e">
        <f>VLOOKUP(Tabla2[[#This Row],[FOLIO]],Noshow11[[FOLIO]:[STATUS]],5,0)</f>
        <v>#N/A</v>
      </c>
      <c r="U571" s="2"/>
      <c r="V571" s="27"/>
      <c r="W571" s="27"/>
      <c r="X571" s="27"/>
      <c r="Y571" s="28"/>
      <c r="Z571" s="27"/>
      <c r="AA571" s="14">
        <f>Tabla2[[#This Row],[FECHA]]-Tabla2[[#This Row],[FECHA AGENDO CITA]]</f>
        <v>44949</v>
      </c>
    </row>
    <row r="572" spans="1:27" s="15" customFormat="1" ht="42" hidden="1" customHeight="1">
      <c r="A572" s="6">
        <v>44949</v>
      </c>
      <c r="B572" s="9">
        <v>0.47916666666666669</v>
      </c>
      <c r="C572" s="9"/>
      <c r="D572" s="41">
        <v>2699</v>
      </c>
      <c r="E572" s="8">
        <v>111203</v>
      </c>
      <c r="F572" s="8" t="s">
        <v>100</v>
      </c>
      <c r="G572" s="97" t="s">
        <v>2696</v>
      </c>
      <c r="H572" s="46"/>
      <c r="I572" s="8" t="s">
        <v>2396</v>
      </c>
      <c r="J572" s="7" t="s">
        <v>2397</v>
      </c>
      <c r="K572" s="7" t="s">
        <v>2398</v>
      </c>
      <c r="L572" s="8" t="s">
        <v>165</v>
      </c>
      <c r="M572" s="11" t="s">
        <v>98</v>
      </c>
      <c r="N572" s="11">
        <v>0.52083333333333337</v>
      </c>
      <c r="O572" s="11">
        <v>0.72916666666666663</v>
      </c>
      <c r="P572" s="204" t="s">
        <v>1533</v>
      </c>
      <c r="Q572" s="8">
        <v>2022</v>
      </c>
      <c r="R572" s="3"/>
      <c r="S572" s="3" t="str">
        <f>TEXT(Tabla2[[#This Row],[FECHA]],"MMMM")</f>
        <v>enero</v>
      </c>
      <c r="T572" s="3" t="e">
        <f>VLOOKUP(Tabla2[[#This Row],[FOLIO]],Noshow11[[FOLIO]:[STATUS]],5,0)</f>
        <v>#N/A</v>
      </c>
      <c r="U572" s="2"/>
      <c r="V572" s="27"/>
      <c r="W572" s="27"/>
      <c r="X572" s="27"/>
      <c r="Y572" s="28"/>
      <c r="Z572" s="27"/>
      <c r="AA572" s="14">
        <f>Tabla2[[#This Row],[FECHA]]-Tabla2[[#This Row],[FECHA AGENDO CITA]]</f>
        <v>44949</v>
      </c>
    </row>
    <row r="573" spans="1:27" s="15" customFormat="1" ht="42" hidden="1" customHeight="1">
      <c r="A573" s="6">
        <v>44949</v>
      </c>
      <c r="B573" s="9">
        <v>0.47916666666666669</v>
      </c>
      <c r="C573" s="9"/>
      <c r="D573" s="41">
        <v>1899</v>
      </c>
      <c r="E573" s="8">
        <v>111227</v>
      </c>
      <c r="F573" s="8" t="s">
        <v>100</v>
      </c>
      <c r="G573" s="97" t="s">
        <v>945</v>
      </c>
      <c r="H573" s="46" t="s">
        <v>5</v>
      </c>
      <c r="I573" s="8" t="s">
        <v>2697</v>
      </c>
      <c r="J573" s="7" t="s">
        <v>2698</v>
      </c>
      <c r="K573" s="7" t="s">
        <v>2699</v>
      </c>
      <c r="L573" s="8" t="s">
        <v>97</v>
      </c>
      <c r="M573" s="11" t="s">
        <v>84</v>
      </c>
      <c r="N573" s="11">
        <v>0.48958333333333331</v>
      </c>
      <c r="O573" s="11">
        <v>0.625</v>
      </c>
      <c r="P573" s="204" t="s">
        <v>2061</v>
      </c>
      <c r="Q573" s="8">
        <v>2020</v>
      </c>
      <c r="R573" s="3"/>
      <c r="S573" s="3" t="str">
        <f>TEXT(Tabla2[[#This Row],[FECHA]],"MMMM")</f>
        <v>enero</v>
      </c>
      <c r="T573" s="3" t="e">
        <f>VLOOKUP(Tabla2[[#This Row],[FOLIO]],Noshow11[[FOLIO]:[STATUS]],5,0)</f>
        <v>#N/A</v>
      </c>
      <c r="U573" s="2"/>
      <c r="V573" s="27"/>
      <c r="W573" s="27"/>
      <c r="X573" s="27"/>
      <c r="Y573" s="28"/>
      <c r="Z573" s="27"/>
      <c r="AA573" s="14">
        <f>Tabla2[[#This Row],[FECHA]]-Tabla2[[#This Row],[FECHA AGENDO CITA]]</f>
        <v>44949</v>
      </c>
    </row>
    <row r="574" spans="1:27" s="15" customFormat="1" ht="42" hidden="1" customHeight="1">
      <c r="A574" s="6">
        <v>44949</v>
      </c>
      <c r="B574" s="9">
        <v>0.47916666666666669</v>
      </c>
      <c r="C574" s="9"/>
      <c r="D574" s="48">
        <v>1899</v>
      </c>
      <c r="E574" s="8">
        <v>111232</v>
      </c>
      <c r="F574" s="49" t="s">
        <v>920</v>
      </c>
      <c r="G574" s="98" t="s">
        <v>2700</v>
      </c>
      <c r="H574" s="46"/>
      <c r="I574" s="8" t="s">
        <v>2701</v>
      </c>
      <c r="J574" s="7" t="s">
        <v>2702</v>
      </c>
      <c r="K574" s="7" t="s">
        <v>2703</v>
      </c>
      <c r="L574" s="8" t="s">
        <v>92</v>
      </c>
      <c r="M574" s="11" t="s">
        <v>93</v>
      </c>
      <c r="N574" s="11">
        <v>0.48958333333333331</v>
      </c>
      <c r="O574" s="11">
        <v>0.57291666666666663</v>
      </c>
      <c r="P574" s="204" t="s">
        <v>943</v>
      </c>
      <c r="Q574" s="8">
        <v>2017</v>
      </c>
      <c r="R574" s="3"/>
      <c r="S574" s="3" t="str">
        <f>TEXT(Tabla2[[#This Row],[FECHA]],"MMMM")</f>
        <v>enero</v>
      </c>
      <c r="T574" s="3" t="e">
        <f>VLOOKUP(Tabla2[[#This Row],[FOLIO]],Noshow11[[FOLIO]:[STATUS]],5,0)</f>
        <v>#N/A</v>
      </c>
      <c r="U574" s="2"/>
      <c r="V574" s="27"/>
      <c r="W574" s="27"/>
      <c r="X574" s="27"/>
      <c r="Y574" s="28"/>
      <c r="Z574" s="27"/>
      <c r="AA574" s="14">
        <f>Tabla2[[#This Row],[FECHA]]-Tabla2[[#This Row],[FECHA AGENDO CITA]]</f>
        <v>44949</v>
      </c>
    </row>
    <row r="575" spans="1:27" s="15" customFormat="1" ht="42" hidden="1" customHeight="1">
      <c r="A575" s="6">
        <v>44949</v>
      </c>
      <c r="B575" s="9">
        <v>0.5</v>
      </c>
      <c r="C575" s="9"/>
      <c r="D575" s="41">
        <v>1899</v>
      </c>
      <c r="E575" s="8">
        <v>111204</v>
      </c>
      <c r="F575" s="8" t="s">
        <v>920</v>
      </c>
      <c r="G575" s="97" t="s">
        <v>2704</v>
      </c>
      <c r="H575" s="46"/>
      <c r="I575" s="8" t="s">
        <v>2705</v>
      </c>
      <c r="J575" s="7" t="s">
        <v>2706</v>
      </c>
      <c r="K575" s="7" t="s">
        <v>2707</v>
      </c>
      <c r="L575" s="8" t="s">
        <v>237</v>
      </c>
      <c r="M575" s="11" t="s">
        <v>98</v>
      </c>
      <c r="N575" s="11">
        <v>0.51041666666666663</v>
      </c>
      <c r="O575" s="11">
        <v>0.66666666666666663</v>
      </c>
      <c r="P575" s="204" t="s">
        <v>943</v>
      </c>
      <c r="Q575" s="8">
        <v>2013</v>
      </c>
      <c r="R575" s="3"/>
      <c r="S575" s="3" t="str">
        <f>TEXT(Tabla2[[#This Row],[FECHA]],"MMMM")</f>
        <v>enero</v>
      </c>
      <c r="T575" s="3" t="e">
        <f>VLOOKUP(Tabla2[[#This Row],[FOLIO]],Noshow11[[FOLIO]:[STATUS]],5,0)</f>
        <v>#N/A</v>
      </c>
      <c r="U575" s="2"/>
      <c r="V575" s="27"/>
      <c r="W575" s="27"/>
      <c r="X575" s="27"/>
      <c r="Y575" s="28"/>
      <c r="Z575" s="27"/>
      <c r="AA575" s="14">
        <f>Tabla2[[#This Row],[FECHA]]-Tabla2[[#This Row],[FECHA AGENDO CITA]]</f>
        <v>44949</v>
      </c>
    </row>
    <row r="576" spans="1:27" s="15" customFormat="1" ht="42" hidden="1" customHeight="1">
      <c r="A576" s="6">
        <v>44949</v>
      </c>
      <c r="B576" s="9">
        <v>0.5</v>
      </c>
      <c r="C576" s="9"/>
      <c r="D576" s="41">
        <v>2699</v>
      </c>
      <c r="E576" s="8">
        <v>111240</v>
      </c>
      <c r="F576" s="8" t="s">
        <v>944</v>
      </c>
      <c r="G576" s="97" t="s">
        <v>2708</v>
      </c>
      <c r="H576" s="46" t="s">
        <v>5</v>
      </c>
      <c r="I576" s="8" t="s">
        <v>2709</v>
      </c>
      <c r="J576" s="7" t="s">
        <v>2710</v>
      </c>
      <c r="K576" s="7" t="s">
        <v>2711</v>
      </c>
      <c r="L576" s="8" t="s">
        <v>193</v>
      </c>
      <c r="M576" s="11" t="s">
        <v>84</v>
      </c>
      <c r="N576" s="11">
        <v>0.51041666666666663</v>
      </c>
      <c r="O576" s="11">
        <v>0.67708333333333337</v>
      </c>
      <c r="P576" s="204" t="s">
        <v>2686</v>
      </c>
      <c r="Q576" s="8">
        <v>2016</v>
      </c>
      <c r="R576" s="3"/>
      <c r="S576" s="3" t="str">
        <f>TEXT(Tabla2[[#This Row],[FECHA]],"MMMM")</f>
        <v>enero</v>
      </c>
      <c r="T576" s="3" t="e">
        <f>VLOOKUP(Tabla2[[#This Row],[FOLIO]],Noshow11[[FOLIO]:[STATUS]],5,0)</f>
        <v>#N/A</v>
      </c>
      <c r="U576" s="2"/>
      <c r="V576" s="27"/>
      <c r="W576" s="27"/>
      <c r="X576" s="27"/>
      <c r="Y576" s="28"/>
      <c r="Z576" s="27"/>
      <c r="AA576" s="14">
        <f>Tabla2[[#This Row],[FECHA]]-Tabla2[[#This Row],[FECHA AGENDO CITA]]</f>
        <v>44949</v>
      </c>
    </row>
    <row r="577" spans="1:27" s="15" customFormat="1" ht="42" hidden="1" customHeight="1">
      <c r="A577" s="6">
        <v>44949</v>
      </c>
      <c r="B577" s="9">
        <v>0.52083333333333337</v>
      </c>
      <c r="C577" s="9"/>
      <c r="D577" s="41">
        <v>6599</v>
      </c>
      <c r="E577" s="8">
        <v>111247</v>
      </c>
      <c r="F577" s="8" t="s">
        <v>100</v>
      </c>
      <c r="G577" s="97" t="s">
        <v>989</v>
      </c>
      <c r="H577" s="46" t="s">
        <v>5</v>
      </c>
      <c r="I577" s="8" t="s">
        <v>2712</v>
      </c>
      <c r="J577" s="7" t="s">
        <v>2713</v>
      </c>
      <c r="K577" s="7" t="s">
        <v>2714</v>
      </c>
      <c r="L577" s="8" t="s">
        <v>145</v>
      </c>
      <c r="M577" s="11" t="s">
        <v>84</v>
      </c>
      <c r="N577" s="11">
        <v>0.54166666666666663</v>
      </c>
      <c r="O577" s="11">
        <v>0.70833333333333337</v>
      </c>
      <c r="P577" s="204" t="s">
        <v>2061</v>
      </c>
      <c r="Q577" s="8">
        <v>2018</v>
      </c>
      <c r="R577" s="3"/>
      <c r="S577" s="3" t="str">
        <f>TEXT(Tabla2[[#This Row],[FECHA]],"MMMM")</f>
        <v>enero</v>
      </c>
      <c r="T577" s="3" t="e">
        <f>VLOOKUP(Tabla2[[#This Row],[FOLIO]],Noshow11[[FOLIO]:[STATUS]],5,0)</f>
        <v>#N/A</v>
      </c>
      <c r="U577" s="2"/>
      <c r="V577" s="27"/>
      <c r="W577" s="27"/>
      <c r="X577" s="27"/>
      <c r="Y577" s="28"/>
      <c r="Z577" s="27"/>
      <c r="AA577" s="14">
        <f>Tabla2[[#This Row],[FECHA]]-Tabla2[[#This Row],[FECHA AGENDO CITA]]</f>
        <v>44949</v>
      </c>
    </row>
    <row r="578" spans="1:27" s="15" customFormat="1" ht="42" hidden="1" customHeight="1">
      <c r="A578" s="6">
        <v>44949</v>
      </c>
      <c r="B578" s="9">
        <v>0.52083333333333337</v>
      </c>
      <c r="C578" s="9"/>
      <c r="D578" s="41">
        <v>0</v>
      </c>
      <c r="E578" s="8">
        <v>111249</v>
      </c>
      <c r="F578" s="8" t="s">
        <v>100</v>
      </c>
      <c r="G578" s="97" t="s">
        <v>2715</v>
      </c>
      <c r="H578" s="46"/>
      <c r="I578" s="8" t="s">
        <v>2716</v>
      </c>
      <c r="J578" s="7" t="s">
        <v>143</v>
      </c>
      <c r="K578" s="7" t="s">
        <v>2717</v>
      </c>
      <c r="L578" s="8" t="s">
        <v>92</v>
      </c>
      <c r="M578" s="11" t="s">
        <v>98</v>
      </c>
      <c r="N578" s="11">
        <v>0.54166666666666663</v>
      </c>
      <c r="O578" s="34">
        <v>0</v>
      </c>
      <c r="P578" s="204" t="s">
        <v>1036</v>
      </c>
      <c r="Q578" s="8">
        <v>2008</v>
      </c>
      <c r="R578" s="3"/>
      <c r="S578" s="3" t="str">
        <f>TEXT(Tabla2[[#This Row],[FECHA]],"MMMM")</f>
        <v>enero</v>
      </c>
      <c r="T578" s="3" t="e">
        <f>VLOOKUP(Tabla2[[#This Row],[FOLIO]],Noshow11[[FOLIO]:[STATUS]],5,0)</f>
        <v>#N/A</v>
      </c>
      <c r="U578" s="2" t="s">
        <v>12</v>
      </c>
      <c r="V578" s="27">
        <v>44950</v>
      </c>
      <c r="W578" s="27" t="s">
        <v>18</v>
      </c>
      <c r="X578" s="27" t="s">
        <v>9</v>
      </c>
      <c r="Y578" s="28" t="s">
        <v>2718</v>
      </c>
      <c r="Z578" s="27">
        <v>44946</v>
      </c>
      <c r="AA578" s="14">
        <f>Tabla2[[#This Row],[FECHA]]-Tabla2[[#This Row],[FECHA AGENDO CITA]]</f>
        <v>3</v>
      </c>
    </row>
    <row r="579" spans="1:27" s="15" customFormat="1" ht="42" hidden="1" customHeight="1">
      <c r="A579" s="6">
        <v>44949</v>
      </c>
      <c r="B579" s="9">
        <v>0.54166666666666663</v>
      </c>
      <c r="C579" s="9"/>
      <c r="D579" s="41">
        <v>2699</v>
      </c>
      <c r="E579" s="8">
        <v>111235</v>
      </c>
      <c r="F579" s="8" t="s">
        <v>920</v>
      </c>
      <c r="G579" s="97" t="s">
        <v>2708</v>
      </c>
      <c r="H579" s="46"/>
      <c r="I579" s="8" t="s">
        <v>2719</v>
      </c>
      <c r="J579" s="7" t="s">
        <v>2720</v>
      </c>
      <c r="K579" s="7" t="s">
        <v>300</v>
      </c>
      <c r="L579" s="8" t="s">
        <v>145</v>
      </c>
      <c r="M579" s="11" t="s">
        <v>98</v>
      </c>
      <c r="N579" s="11">
        <v>0.55208333333333337</v>
      </c>
      <c r="O579" s="11">
        <v>0.66666666666666663</v>
      </c>
      <c r="P579" s="204" t="s">
        <v>2721</v>
      </c>
      <c r="Q579" s="8">
        <v>2018</v>
      </c>
      <c r="R579" s="3"/>
      <c r="S579" s="3" t="str">
        <f>TEXT(Tabla2[[#This Row],[FECHA]],"MMMM")</f>
        <v>enero</v>
      </c>
      <c r="T579" s="3" t="e">
        <f>VLOOKUP(Tabla2[[#This Row],[FOLIO]],Noshow11[[FOLIO]:[STATUS]],5,0)</f>
        <v>#N/A</v>
      </c>
      <c r="U579" s="2"/>
      <c r="V579" s="27"/>
      <c r="W579" s="27"/>
      <c r="X579" s="27"/>
      <c r="Y579" s="28"/>
      <c r="Z579" s="27"/>
      <c r="AA579" s="14">
        <f>Tabla2[[#This Row],[FECHA]]-Tabla2[[#This Row],[FECHA AGENDO CITA]]</f>
        <v>44949</v>
      </c>
    </row>
    <row r="580" spans="1:27" s="15" customFormat="1" ht="42" hidden="1" customHeight="1">
      <c r="A580" s="6">
        <v>44949</v>
      </c>
      <c r="B580" s="9">
        <v>0.5625</v>
      </c>
      <c r="C580" s="9"/>
      <c r="D580" s="41">
        <v>2699</v>
      </c>
      <c r="E580" s="8">
        <v>111251</v>
      </c>
      <c r="F580" s="8" t="s">
        <v>920</v>
      </c>
      <c r="G580" s="97" t="s">
        <v>2722</v>
      </c>
      <c r="H580" s="46" t="s">
        <v>5</v>
      </c>
      <c r="I580" s="8" t="s">
        <v>2723</v>
      </c>
      <c r="J580" s="7" t="s">
        <v>2724</v>
      </c>
      <c r="K580" s="7" t="s">
        <v>2725</v>
      </c>
      <c r="L580" s="8" t="s">
        <v>193</v>
      </c>
      <c r="M580" s="11" t="s">
        <v>93</v>
      </c>
      <c r="N580" s="11">
        <v>0.58333333333333337</v>
      </c>
      <c r="O580" s="11">
        <v>0.72916666666666663</v>
      </c>
      <c r="P580" s="204" t="s">
        <v>2686</v>
      </c>
      <c r="Q580" s="8">
        <v>2022</v>
      </c>
      <c r="R580" s="3"/>
      <c r="S580" s="3" t="str">
        <f>TEXT(Tabla2[[#This Row],[FECHA]],"MMMM")</f>
        <v>enero</v>
      </c>
      <c r="T580" s="3" t="e">
        <f>VLOOKUP(Tabla2[[#This Row],[FOLIO]],Noshow11[[FOLIO]:[STATUS]],5,0)</f>
        <v>#N/A</v>
      </c>
      <c r="U580" s="2"/>
      <c r="V580" s="27"/>
      <c r="W580" s="27"/>
      <c r="X580" s="27"/>
      <c r="Y580" s="28"/>
      <c r="Z580" s="27"/>
      <c r="AA580" s="14">
        <f>Tabla2[[#This Row],[FECHA]]-Tabla2[[#This Row],[FECHA AGENDO CITA]]</f>
        <v>44949</v>
      </c>
    </row>
    <row r="581" spans="1:27" s="15" customFormat="1" ht="42" hidden="1" customHeight="1">
      <c r="A581" s="6">
        <v>44949</v>
      </c>
      <c r="B581" s="9">
        <v>0.58333333333333337</v>
      </c>
      <c r="C581" s="9"/>
      <c r="D581" s="41">
        <v>1899</v>
      </c>
      <c r="E581" s="8">
        <v>111207</v>
      </c>
      <c r="F581" s="8" t="s">
        <v>920</v>
      </c>
      <c r="G581" s="97" t="s">
        <v>939</v>
      </c>
      <c r="H581" s="46"/>
      <c r="I581" s="8" t="s">
        <v>2726</v>
      </c>
      <c r="J581" s="7" t="s">
        <v>2727</v>
      </c>
      <c r="K581" s="7" t="s">
        <v>2728</v>
      </c>
      <c r="L581" s="8" t="s">
        <v>92</v>
      </c>
      <c r="M581" s="11" t="s">
        <v>93</v>
      </c>
      <c r="N581" s="11">
        <v>0.59375</v>
      </c>
      <c r="O581" s="11">
        <v>0.66666666666666663</v>
      </c>
      <c r="P581" s="204" t="s">
        <v>925</v>
      </c>
      <c r="Q581" s="8">
        <v>2018</v>
      </c>
      <c r="R581" s="3"/>
      <c r="S581" s="3" t="str">
        <f>TEXT(Tabla2[[#This Row],[FECHA]],"MMMM")</f>
        <v>enero</v>
      </c>
      <c r="T581" s="3" t="e">
        <f>VLOOKUP(Tabla2[[#This Row],[FOLIO]],Noshow11[[FOLIO]:[STATUS]],5,0)</f>
        <v>#N/A</v>
      </c>
      <c r="U581" s="2"/>
      <c r="V581" s="27"/>
      <c r="W581" s="27"/>
      <c r="X581" s="27"/>
      <c r="Y581" s="28"/>
      <c r="Z581" s="27"/>
      <c r="AA581" s="14">
        <f>Tabla2[[#This Row],[FECHA]]-Tabla2[[#This Row],[FECHA AGENDO CITA]]</f>
        <v>44949</v>
      </c>
    </row>
    <row r="582" spans="1:27" s="15" customFormat="1" ht="42" hidden="1" customHeight="1">
      <c r="A582" s="6">
        <v>44949</v>
      </c>
      <c r="B582" s="9">
        <v>0.625</v>
      </c>
      <c r="C582" s="9"/>
      <c r="D582" s="41">
        <v>1899</v>
      </c>
      <c r="E582" s="8">
        <v>111150</v>
      </c>
      <c r="F582" s="8" t="s">
        <v>100</v>
      </c>
      <c r="G582" s="97" t="s">
        <v>1015</v>
      </c>
      <c r="H582" s="46"/>
      <c r="I582" s="8" t="s">
        <v>2729</v>
      </c>
      <c r="J582" s="7" t="s">
        <v>2730</v>
      </c>
      <c r="K582" s="7" t="s">
        <v>2731</v>
      </c>
      <c r="L582" s="8" t="s">
        <v>83</v>
      </c>
      <c r="M582" s="11" t="s">
        <v>98</v>
      </c>
      <c r="N582" s="11">
        <v>0.63541666666666663</v>
      </c>
      <c r="O582" s="11">
        <v>0.75</v>
      </c>
      <c r="P582" s="204" t="s">
        <v>925</v>
      </c>
      <c r="Q582" s="8">
        <v>2021</v>
      </c>
      <c r="R582" s="3"/>
      <c r="S582" s="3" t="str">
        <f>TEXT(Tabla2[[#This Row],[FECHA]],"MMMM")</f>
        <v>enero</v>
      </c>
      <c r="T582" s="3" t="e">
        <f>VLOOKUP(Tabla2[[#This Row],[FOLIO]],Noshow11[[FOLIO]:[STATUS]],5,0)</f>
        <v>#N/A</v>
      </c>
      <c r="U582" s="2"/>
      <c r="V582" s="27"/>
      <c r="W582" s="27"/>
      <c r="X582" s="27"/>
      <c r="Y582" s="28"/>
      <c r="Z582" s="27"/>
      <c r="AA582" s="14">
        <f>Tabla2[[#This Row],[FECHA]]-Tabla2[[#This Row],[FECHA AGENDO CITA]]</f>
        <v>44949</v>
      </c>
    </row>
    <row r="583" spans="1:27" s="15" customFormat="1" ht="42" hidden="1" customHeight="1">
      <c r="A583" s="6">
        <v>44949</v>
      </c>
      <c r="B583" s="9">
        <v>0.625</v>
      </c>
      <c r="C583" s="9"/>
      <c r="D583" s="41">
        <v>0</v>
      </c>
      <c r="E583" s="8">
        <v>111260</v>
      </c>
      <c r="F583" s="8" t="s">
        <v>920</v>
      </c>
      <c r="G583" s="97" t="s">
        <v>2732</v>
      </c>
      <c r="H583" s="46"/>
      <c r="I583" s="8" t="s">
        <v>2733</v>
      </c>
      <c r="J583" s="7" t="s">
        <v>2734</v>
      </c>
      <c r="K583" s="7" t="s">
        <v>2735</v>
      </c>
      <c r="L583" s="8" t="s">
        <v>230</v>
      </c>
      <c r="M583" s="11" t="s">
        <v>84</v>
      </c>
      <c r="N583" s="11">
        <v>0.63541666666666663</v>
      </c>
      <c r="O583" s="11">
        <v>0.75</v>
      </c>
      <c r="P583" s="204" t="s">
        <v>943</v>
      </c>
      <c r="Q583" s="8">
        <v>2014</v>
      </c>
      <c r="R583" s="3"/>
      <c r="S583" s="3" t="str">
        <f>TEXT(Tabla2[[#This Row],[FECHA]],"MMMM")</f>
        <v>enero</v>
      </c>
      <c r="T583" s="3" t="e">
        <f>VLOOKUP(Tabla2[[#This Row],[FOLIO]],Noshow11[[FOLIO]:[STATUS]],5,0)</f>
        <v>#N/A</v>
      </c>
      <c r="U583" s="2"/>
      <c r="V583" s="27"/>
      <c r="W583" s="27"/>
      <c r="X583" s="27"/>
      <c r="Y583" s="28"/>
      <c r="Z583" s="27"/>
      <c r="AA583" s="14">
        <f>Tabla2[[#This Row],[FECHA]]-Tabla2[[#This Row],[FECHA AGENDO CITA]]</f>
        <v>44949</v>
      </c>
    </row>
    <row r="584" spans="1:27" s="15" customFormat="1" ht="44.45" hidden="1" customHeight="1">
      <c r="A584" s="50">
        <v>44950</v>
      </c>
      <c r="B584" s="51">
        <v>0.33333333333333331</v>
      </c>
      <c r="C584" s="51"/>
      <c r="D584" s="52">
        <v>3260</v>
      </c>
      <c r="E584" s="53">
        <v>111100</v>
      </c>
      <c r="F584" s="53" t="s">
        <v>944</v>
      </c>
      <c r="G584" s="97" t="s">
        <v>1070</v>
      </c>
      <c r="H584" s="96"/>
      <c r="I584" s="53" t="s">
        <v>2736</v>
      </c>
      <c r="J584" s="55" t="s">
        <v>2737</v>
      </c>
      <c r="K584" s="55" t="s">
        <v>2738</v>
      </c>
      <c r="L584" s="53" t="s">
        <v>97</v>
      </c>
      <c r="M584" s="56" t="s">
        <v>84</v>
      </c>
      <c r="N584" s="56">
        <v>0.35416666666666669</v>
      </c>
      <c r="O584" s="56">
        <v>0.5</v>
      </c>
      <c r="P584" s="78" t="s">
        <v>949</v>
      </c>
      <c r="Q584" s="8">
        <v>2022</v>
      </c>
      <c r="R584" s="55"/>
      <c r="S584" s="3" t="str">
        <f>TEXT(Tabla2[[#This Row],[FECHA]],"MMMM")</f>
        <v>enero</v>
      </c>
      <c r="T584" s="3" t="e">
        <f>VLOOKUP(Tabla2[[#This Row],[FOLIO]],Noshow11[[FOLIO]:[STATUS]],5,0)</f>
        <v>#N/A</v>
      </c>
      <c r="U584" s="2"/>
      <c r="V584" s="27"/>
      <c r="W584" s="27"/>
      <c r="X584" s="27"/>
      <c r="Y584" s="28"/>
      <c r="Z584" s="27"/>
      <c r="AA584" s="14">
        <f>Tabla2[[#This Row],[FECHA]]-Tabla2[[#This Row],[FECHA AGENDO CITA]]</f>
        <v>44950</v>
      </c>
    </row>
    <row r="585" spans="1:27" s="15" customFormat="1" ht="44.45" hidden="1" customHeight="1">
      <c r="A585" s="50">
        <v>44950</v>
      </c>
      <c r="B585" s="51">
        <v>0.33333333333333331</v>
      </c>
      <c r="C585" s="51"/>
      <c r="D585" s="52">
        <v>0</v>
      </c>
      <c r="E585" s="53">
        <v>111250</v>
      </c>
      <c r="F585" s="53" t="s">
        <v>944</v>
      </c>
      <c r="G585" s="97" t="s">
        <v>2739</v>
      </c>
      <c r="H585" s="96"/>
      <c r="I585" s="53" t="s">
        <v>2740</v>
      </c>
      <c r="J585" s="55" t="s">
        <v>2741</v>
      </c>
      <c r="K585" s="55" t="s">
        <v>2742</v>
      </c>
      <c r="L585" s="53" t="s">
        <v>230</v>
      </c>
      <c r="M585" s="56" t="s">
        <v>98</v>
      </c>
      <c r="N585" s="56">
        <v>0.35416666666666669</v>
      </c>
      <c r="O585" s="56">
        <v>0.5</v>
      </c>
      <c r="P585" s="78" t="s">
        <v>954</v>
      </c>
      <c r="Q585" s="8">
        <v>2020</v>
      </c>
      <c r="R585" s="55"/>
      <c r="S585" s="3" t="str">
        <f>TEXT(Tabla2[[#This Row],[FECHA]],"MMMM")</f>
        <v>enero</v>
      </c>
      <c r="T585" s="3" t="e">
        <f>VLOOKUP(Tabla2[[#This Row],[FOLIO]],Noshow11[[FOLIO]:[STATUS]],5,0)</f>
        <v>#N/A</v>
      </c>
      <c r="U585" s="2"/>
      <c r="V585" s="27"/>
      <c r="W585" s="27"/>
      <c r="X585" s="27"/>
      <c r="Y585" s="28"/>
      <c r="Z585" s="27"/>
      <c r="AA585" s="14">
        <f>Tabla2[[#This Row],[FECHA]]-Tabla2[[#This Row],[FECHA AGENDO CITA]]</f>
        <v>44950</v>
      </c>
    </row>
    <row r="586" spans="1:27" s="15" customFormat="1" ht="44.45" hidden="1" customHeight="1">
      <c r="A586" s="50">
        <v>44950</v>
      </c>
      <c r="B586" s="51">
        <v>0.34375</v>
      </c>
      <c r="C586" s="51"/>
      <c r="D586" s="52">
        <v>1899</v>
      </c>
      <c r="E586" s="53">
        <v>111268</v>
      </c>
      <c r="F586" s="53" t="s">
        <v>920</v>
      </c>
      <c r="G586" s="98" t="s">
        <v>1108</v>
      </c>
      <c r="H586" s="58" t="s">
        <v>5</v>
      </c>
      <c r="I586" s="53" t="s">
        <v>2743</v>
      </c>
      <c r="J586" s="55" t="s">
        <v>143</v>
      </c>
      <c r="K586" s="55" t="s">
        <v>2744</v>
      </c>
      <c r="L586" s="53" t="s">
        <v>1095</v>
      </c>
      <c r="M586" s="56" t="s">
        <v>93</v>
      </c>
      <c r="N586" s="56">
        <v>0.35416666666666669</v>
      </c>
      <c r="O586" s="56">
        <v>0.45833333333333331</v>
      </c>
      <c r="P586" s="78" t="s">
        <v>2061</v>
      </c>
      <c r="Q586" s="8">
        <v>2022</v>
      </c>
      <c r="R586" s="55"/>
      <c r="S586" s="3" t="str">
        <f>TEXT(Tabla2[[#This Row],[FECHA]],"MMMM")</f>
        <v>enero</v>
      </c>
      <c r="T586" s="3" t="e">
        <f>VLOOKUP(Tabla2[[#This Row],[FOLIO]],Noshow11[[FOLIO]:[STATUS]],5,0)</f>
        <v>#N/A</v>
      </c>
      <c r="U586" s="2"/>
      <c r="V586" s="27"/>
      <c r="W586" s="27"/>
      <c r="X586" s="27"/>
      <c r="Y586" s="28"/>
      <c r="Z586" s="27"/>
      <c r="AA586" s="14">
        <f>Tabla2[[#This Row],[FECHA]]-Tabla2[[#This Row],[FECHA AGENDO CITA]]</f>
        <v>44950</v>
      </c>
    </row>
    <row r="587" spans="1:27" s="15" customFormat="1" ht="44.45" hidden="1" customHeight="1">
      <c r="A587" s="50">
        <v>44950</v>
      </c>
      <c r="B587" s="51">
        <v>0.34375</v>
      </c>
      <c r="C587" s="51"/>
      <c r="D587" s="52">
        <v>1899</v>
      </c>
      <c r="E587" s="53">
        <v>111269</v>
      </c>
      <c r="F587" s="53" t="s">
        <v>920</v>
      </c>
      <c r="G587" s="97" t="s">
        <v>1015</v>
      </c>
      <c r="H587" s="96"/>
      <c r="I587" s="53" t="s">
        <v>239</v>
      </c>
      <c r="J587" s="55" t="s">
        <v>240</v>
      </c>
      <c r="K587" s="55" t="s">
        <v>241</v>
      </c>
      <c r="L587" s="53" t="s">
        <v>152</v>
      </c>
      <c r="M587" s="56" t="s">
        <v>84</v>
      </c>
      <c r="N587" s="56">
        <v>0.35416666666666669</v>
      </c>
      <c r="O587" s="56">
        <v>0.45833333333333331</v>
      </c>
      <c r="P587" s="78" t="s">
        <v>925</v>
      </c>
      <c r="Q587" s="8">
        <v>2022</v>
      </c>
      <c r="R587" s="55"/>
      <c r="S587" s="3" t="str">
        <f>TEXT(Tabla2[[#This Row],[FECHA]],"MMMM")</f>
        <v>enero</v>
      </c>
      <c r="T587" s="3" t="e">
        <f>VLOOKUP(Tabla2[[#This Row],[FOLIO]],Noshow11[[FOLIO]:[STATUS]],5,0)</f>
        <v>#N/A</v>
      </c>
      <c r="U587" s="2"/>
      <c r="V587" s="27"/>
      <c r="W587" s="27"/>
      <c r="X587" s="27"/>
      <c r="Y587" s="28"/>
      <c r="Z587" s="27"/>
      <c r="AA587" s="14">
        <f>Tabla2[[#This Row],[FECHA]]-Tabla2[[#This Row],[FECHA AGENDO CITA]]</f>
        <v>44950</v>
      </c>
    </row>
    <row r="588" spans="1:27" s="15" customFormat="1" ht="44.45" hidden="1" customHeight="1">
      <c r="A588" s="50">
        <v>44950</v>
      </c>
      <c r="B588" s="51">
        <v>0.34375</v>
      </c>
      <c r="C588" s="51"/>
      <c r="D588" s="52">
        <v>1899</v>
      </c>
      <c r="E588" s="53">
        <v>111289</v>
      </c>
      <c r="F588" s="53" t="s">
        <v>1111</v>
      </c>
      <c r="G588" s="98" t="s">
        <v>1023</v>
      </c>
      <c r="H588" s="58" t="s">
        <v>5</v>
      </c>
      <c r="I588" s="53" t="s">
        <v>2745</v>
      </c>
      <c r="J588" s="55" t="s">
        <v>2746</v>
      </c>
      <c r="K588" s="55" t="s">
        <v>2747</v>
      </c>
      <c r="L588" s="53" t="s">
        <v>97</v>
      </c>
      <c r="M588" s="56" t="s">
        <v>98</v>
      </c>
      <c r="N588" s="56">
        <v>0.36458333333333331</v>
      </c>
      <c r="O588" s="56">
        <v>0.58333333333333337</v>
      </c>
      <c r="P588" s="78" t="s">
        <v>2061</v>
      </c>
      <c r="Q588" s="8">
        <v>2018</v>
      </c>
      <c r="R588" s="55"/>
      <c r="S588" s="3" t="str">
        <f>TEXT(Tabla2[[#This Row],[FECHA]],"MMMM")</f>
        <v>enero</v>
      </c>
      <c r="T588" s="3" t="e">
        <f>VLOOKUP(Tabla2[[#This Row],[FOLIO]],Noshow11[[FOLIO]:[STATUS]],5,0)</f>
        <v>#N/A</v>
      </c>
      <c r="U588" s="2"/>
      <c r="V588" s="27"/>
      <c r="W588" s="27"/>
      <c r="X588" s="27"/>
      <c r="Y588" s="28"/>
      <c r="Z588" s="27"/>
      <c r="AA588" s="14">
        <f>Tabla2[[#This Row],[FECHA]]-Tabla2[[#This Row],[FECHA AGENDO CITA]]</f>
        <v>44950</v>
      </c>
    </row>
    <row r="589" spans="1:27" s="15" customFormat="1" ht="44.45" hidden="1" customHeight="1">
      <c r="A589" s="50">
        <v>44950</v>
      </c>
      <c r="B589" s="51">
        <v>0.35416666666666669</v>
      </c>
      <c r="C589" s="51"/>
      <c r="D589" s="52">
        <v>1899</v>
      </c>
      <c r="E589" s="53">
        <v>111271</v>
      </c>
      <c r="F589" s="53" t="s">
        <v>920</v>
      </c>
      <c r="G589" s="97" t="s">
        <v>956</v>
      </c>
      <c r="H589" s="96"/>
      <c r="I589" s="53" t="s">
        <v>2748</v>
      </c>
      <c r="J589" s="55" t="s">
        <v>2749</v>
      </c>
      <c r="K589" s="55" t="s">
        <v>2750</v>
      </c>
      <c r="L589" s="53" t="s">
        <v>97</v>
      </c>
      <c r="M589" s="56" t="s">
        <v>93</v>
      </c>
      <c r="N589" s="56">
        <v>0.38541666666666669</v>
      </c>
      <c r="O589" s="56">
        <v>0.47916666666666669</v>
      </c>
      <c r="P589" s="78" t="s">
        <v>925</v>
      </c>
      <c r="Q589" s="8">
        <v>2021</v>
      </c>
      <c r="R589" s="55"/>
      <c r="S589" s="3" t="str">
        <f>TEXT(Tabla2[[#This Row],[FECHA]],"MMMM")</f>
        <v>enero</v>
      </c>
      <c r="T589" s="3" t="e">
        <f>VLOOKUP(Tabla2[[#This Row],[FOLIO]],Noshow11[[FOLIO]:[STATUS]],5,0)</f>
        <v>#N/A</v>
      </c>
      <c r="U589" s="2"/>
      <c r="V589" s="27"/>
      <c r="W589" s="27"/>
      <c r="X589" s="27"/>
      <c r="Y589" s="28"/>
      <c r="Z589" s="27"/>
      <c r="AA589" s="14">
        <f>Tabla2[[#This Row],[FECHA]]-Tabla2[[#This Row],[FECHA AGENDO CITA]]</f>
        <v>44950</v>
      </c>
    </row>
    <row r="590" spans="1:27" s="15" customFormat="1" ht="44.45" hidden="1" customHeight="1">
      <c r="A590" s="50">
        <v>44950</v>
      </c>
      <c r="B590" s="51">
        <v>0.35416666666666669</v>
      </c>
      <c r="C590" s="51"/>
      <c r="D590" s="52">
        <v>1899</v>
      </c>
      <c r="E590" s="53">
        <v>111276</v>
      </c>
      <c r="F590" s="53" t="s">
        <v>100</v>
      </c>
      <c r="G590" s="97" t="s">
        <v>1605</v>
      </c>
      <c r="H590" s="96"/>
      <c r="I590" s="53" t="s">
        <v>2751</v>
      </c>
      <c r="J590" s="55" t="s">
        <v>2752</v>
      </c>
      <c r="K590" s="55" t="s">
        <v>2753</v>
      </c>
      <c r="L590" s="53" t="s">
        <v>145</v>
      </c>
      <c r="M590" s="56" t="s">
        <v>98</v>
      </c>
      <c r="N590" s="56">
        <v>0.375</v>
      </c>
      <c r="O590" s="56">
        <v>0.47916666666666669</v>
      </c>
      <c r="P590" s="78" t="s">
        <v>1366</v>
      </c>
      <c r="Q590" s="8">
        <v>2012</v>
      </c>
      <c r="R590" s="55"/>
      <c r="S590" s="3" t="str">
        <f>TEXT(Tabla2[[#This Row],[FECHA]],"MMMM")</f>
        <v>enero</v>
      </c>
      <c r="T590" s="3" t="e">
        <f>VLOOKUP(Tabla2[[#This Row],[FOLIO]],Noshow11[[FOLIO]:[STATUS]],5,0)</f>
        <v>#N/A</v>
      </c>
      <c r="U590" s="2"/>
      <c r="V590" s="27"/>
      <c r="W590" s="27"/>
      <c r="X590" s="27"/>
      <c r="Y590" s="28"/>
      <c r="Z590" s="27"/>
      <c r="AA590" s="14">
        <f>Tabla2[[#This Row],[FECHA]]-Tabla2[[#This Row],[FECHA AGENDO CITA]]</f>
        <v>44950</v>
      </c>
    </row>
    <row r="591" spans="1:27" s="15" customFormat="1" ht="44.45" hidden="1" customHeight="1">
      <c r="A591" s="50">
        <v>44950</v>
      </c>
      <c r="B591" s="51">
        <v>0.375</v>
      </c>
      <c r="C591" s="51"/>
      <c r="D591" s="52">
        <v>3260</v>
      </c>
      <c r="E591" s="53">
        <v>111172</v>
      </c>
      <c r="F591" s="53" t="s">
        <v>100</v>
      </c>
      <c r="G591" s="98" t="s">
        <v>1070</v>
      </c>
      <c r="H591" s="58" t="s">
        <v>5</v>
      </c>
      <c r="I591" s="53" t="s">
        <v>2754</v>
      </c>
      <c r="J591" s="55" t="s">
        <v>2755</v>
      </c>
      <c r="K591" s="55" t="s">
        <v>2756</v>
      </c>
      <c r="L591" s="53" t="s">
        <v>160</v>
      </c>
      <c r="M591" s="56" t="s">
        <v>98</v>
      </c>
      <c r="N591" s="56">
        <v>0.38541666666666669</v>
      </c>
      <c r="O591" s="56">
        <v>0.54166666666666663</v>
      </c>
      <c r="P591" s="78" t="s">
        <v>2061</v>
      </c>
      <c r="Q591" s="8">
        <v>2021</v>
      </c>
      <c r="R591" s="55"/>
      <c r="S591" s="3" t="str">
        <f>TEXT(Tabla2[[#This Row],[FECHA]],"MMMM")</f>
        <v>enero</v>
      </c>
      <c r="T591" s="3" t="e">
        <f>VLOOKUP(Tabla2[[#This Row],[FOLIO]],Noshow11[[FOLIO]:[STATUS]],5,0)</f>
        <v>#N/A</v>
      </c>
      <c r="U591" s="2"/>
      <c r="V591" s="27"/>
      <c r="W591" s="27"/>
      <c r="X591" s="27"/>
      <c r="Y591" s="28"/>
      <c r="Z591" s="27"/>
      <c r="AA591" s="14">
        <f>Tabla2[[#This Row],[FECHA]]-Tabla2[[#This Row],[FECHA AGENDO CITA]]</f>
        <v>44950</v>
      </c>
    </row>
    <row r="592" spans="1:27" s="15" customFormat="1" ht="44.45" hidden="1" customHeight="1">
      <c r="A592" s="50">
        <v>44950</v>
      </c>
      <c r="B592" s="51">
        <v>0.375</v>
      </c>
      <c r="C592" s="51"/>
      <c r="D592" s="52">
        <v>5330</v>
      </c>
      <c r="E592" s="53">
        <v>111226</v>
      </c>
      <c r="F592" s="53" t="s">
        <v>100</v>
      </c>
      <c r="G592" s="98" t="s">
        <v>988</v>
      </c>
      <c r="H592" s="58" t="s">
        <v>5</v>
      </c>
      <c r="I592" s="53" t="s">
        <v>2757</v>
      </c>
      <c r="J592" s="55" t="s">
        <v>2758</v>
      </c>
      <c r="K592" s="55" t="s">
        <v>2759</v>
      </c>
      <c r="L592" s="53" t="s">
        <v>193</v>
      </c>
      <c r="M592" s="56" t="s">
        <v>84</v>
      </c>
      <c r="N592" s="56">
        <v>0.40277777777777773</v>
      </c>
      <c r="O592" s="56">
        <v>0.5</v>
      </c>
      <c r="P592" s="78" t="s">
        <v>2061</v>
      </c>
      <c r="Q592" s="8">
        <v>2017</v>
      </c>
      <c r="R592" s="55"/>
      <c r="S592" s="3" t="str">
        <f>TEXT(Tabla2[[#This Row],[FECHA]],"MMMM")</f>
        <v>enero</v>
      </c>
      <c r="T592" s="3" t="e">
        <f>VLOOKUP(Tabla2[[#This Row],[FOLIO]],Noshow11[[FOLIO]:[STATUS]],5,0)</f>
        <v>#N/A</v>
      </c>
      <c r="U592" s="2"/>
      <c r="V592" s="27"/>
      <c r="W592" s="27"/>
      <c r="X592" s="27"/>
      <c r="Y592" s="28"/>
      <c r="Z592" s="27"/>
      <c r="AA592" s="14">
        <f>Tabla2[[#This Row],[FECHA]]-Tabla2[[#This Row],[FECHA AGENDO CITA]]</f>
        <v>44950</v>
      </c>
    </row>
    <row r="593" spans="1:27" s="15" customFormat="1" ht="44.45" hidden="1" customHeight="1">
      <c r="A593" s="50">
        <v>44950</v>
      </c>
      <c r="B593" s="51">
        <v>0.375</v>
      </c>
      <c r="C593" s="51"/>
      <c r="D593" s="52">
        <v>1899</v>
      </c>
      <c r="E593" s="53">
        <v>111243</v>
      </c>
      <c r="F593" s="53" t="s">
        <v>944</v>
      </c>
      <c r="G593" s="97" t="s">
        <v>2760</v>
      </c>
      <c r="H593" s="96"/>
      <c r="I593" s="53" t="s">
        <v>2761</v>
      </c>
      <c r="J593" s="55" t="s">
        <v>2762</v>
      </c>
      <c r="K593" s="55" t="s">
        <v>117</v>
      </c>
      <c r="L593" s="53" t="s">
        <v>482</v>
      </c>
      <c r="M593" s="56" t="s">
        <v>93</v>
      </c>
      <c r="N593" s="56">
        <v>0.38541666666666669</v>
      </c>
      <c r="O593" s="56">
        <v>0.5</v>
      </c>
      <c r="P593" s="78" t="s">
        <v>949</v>
      </c>
      <c r="Q593" s="8">
        <v>2019</v>
      </c>
      <c r="R593" s="55"/>
      <c r="S593" s="3" t="str">
        <f>TEXT(Tabla2[[#This Row],[FECHA]],"MMMM")</f>
        <v>enero</v>
      </c>
      <c r="T593" s="3" t="e">
        <f>VLOOKUP(Tabla2[[#This Row],[FOLIO]],Noshow11[[FOLIO]:[STATUS]],5,0)</f>
        <v>#N/A</v>
      </c>
      <c r="U593" s="2"/>
      <c r="V593" s="27"/>
      <c r="W593" s="27"/>
      <c r="X593" s="27"/>
      <c r="Y593" s="28"/>
      <c r="Z593" s="27"/>
      <c r="AA593" s="14">
        <f>Tabla2[[#This Row],[FECHA]]-Tabla2[[#This Row],[FECHA AGENDO CITA]]</f>
        <v>44950</v>
      </c>
    </row>
    <row r="594" spans="1:27" s="15" customFormat="1" ht="44.45" hidden="1" customHeight="1">
      <c r="A594" s="50">
        <v>44950</v>
      </c>
      <c r="B594" s="51">
        <v>0.39583333333333331</v>
      </c>
      <c r="C594" s="51"/>
      <c r="D594" s="52">
        <v>1899</v>
      </c>
      <c r="E594" s="53">
        <v>111254</v>
      </c>
      <c r="F594" s="53" t="s">
        <v>920</v>
      </c>
      <c r="G594" s="97" t="s">
        <v>945</v>
      </c>
      <c r="H594" s="96"/>
      <c r="I594" s="53" t="s">
        <v>2763</v>
      </c>
      <c r="J594" s="55" t="s">
        <v>2764</v>
      </c>
      <c r="K594" s="55" t="s">
        <v>2765</v>
      </c>
      <c r="L594" s="53" t="s">
        <v>160</v>
      </c>
      <c r="M594" s="56" t="s">
        <v>93</v>
      </c>
      <c r="N594" s="56">
        <v>0.40625</v>
      </c>
      <c r="O594" s="56">
        <v>0.5</v>
      </c>
      <c r="P594" s="78" t="s">
        <v>943</v>
      </c>
      <c r="Q594" s="8">
        <v>2019</v>
      </c>
      <c r="R594" s="55"/>
      <c r="S594" s="3" t="str">
        <f>TEXT(Tabla2[[#This Row],[FECHA]],"MMMM")</f>
        <v>enero</v>
      </c>
      <c r="T594" s="3" t="e">
        <f>VLOOKUP(Tabla2[[#This Row],[FOLIO]],Noshow11[[FOLIO]:[STATUS]],5,0)</f>
        <v>#N/A</v>
      </c>
      <c r="U594" s="2"/>
      <c r="V594" s="27"/>
      <c r="W594" s="27"/>
      <c r="X594" s="27"/>
      <c r="Y594" s="28"/>
      <c r="Z594" s="27"/>
      <c r="AA594" s="14">
        <f>Tabla2[[#This Row],[FECHA]]-Tabla2[[#This Row],[FECHA AGENDO CITA]]</f>
        <v>44950</v>
      </c>
    </row>
    <row r="595" spans="1:27" s="15" customFormat="1" ht="44.45" hidden="1" customHeight="1">
      <c r="A595" s="50">
        <v>44950</v>
      </c>
      <c r="B595" s="51">
        <v>0.39583333333333331</v>
      </c>
      <c r="C595" s="51"/>
      <c r="D595" s="52">
        <v>0</v>
      </c>
      <c r="E595" s="53">
        <v>111293</v>
      </c>
      <c r="F595" s="53" t="s">
        <v>100</v>
      </c>
      <c r="G595" s="97" t="s">
        <v>2766</v>
      </c>
      <c r="H595" s="96"/>
      <c r="I595" s="53" t="s">
        <v>2767</v>
      </c>
      <c r="J595" s="55" t="s">
        <v>2768</v>
      </c>
      <c r="K595" s="55" t="s">
        <v>2769</v>
      </c>
      <c r="L595" s="53" t="s">
        <v>230</v>
      </c>
      <c r="M595" s="56" t="s">
        <v>98</v>
      </c>
      <c r="N595" s="56">
        <v>0.40625</v>
      </c>
      <c r="O595" s="56">
        <v>0.58333333333333337</v>
      </c>
      <c r="P595" s="78" t="s">
        <v>954</v>
      </c>
      <c r="Q595" s="8">
        <v>2017</v>
      </c>
      <c r="R595" s="55"/>
      <c r="S595" s="3" t="str">
        <f>TEXT(Tabla2[[#This Row],[FECHA]],"MMMM")</f>
        <v>enero</v>
      </c>
      <c r="T595" s="3" t="e">
        <f>VLOOKUP(Tabla2[[#This Row],[FOLIO]],Noshow11[[FOLIO]:[STATUS]],5,0)</f>
        <v>#N/A</v>
      </c>
      <c r="U595" s="2"/>
      <c r="V595" s="27"/>
      <c r="W595" s="27"/>
      <c r="X595" s="27"/>
      <c r="Y595" s="28"/>
      <c r="Z595" s="27"/>
      <c r="AA595" s="14">
        <f>Tabla2[[#This Row],[FECHA]]-Tabla2[[#This Row],[FECHA AGENDO CITA]]</f>
        <v>44950</v>
      </c>
    </row>
    <row r="596" spans="1:27" s="15" customFormat="1" ht="44.45" hidden="1" customHeight="1">
      <c r="A596" s="50">
        <v>44950</v>
      </c>
      <c r="B596" s="51">
        <v>0.41666666666666669</v>
      </c>
      <c r="C596" s="51"/>
      <c r="D596" s="52">
        <v>1899</v>
      </c>
      <c r="E596" s="53">
        <v>111266</v>
      </c>
      <c r="F596" s="53" t="s">
        <v>920</v>
      </c>
      <c r="G596" s="97" t="s">
        <v>1297</v>
      </c>
      <c r="H596" s="96"/>
      <c r="I596" s="53" t="s">
        <v>2701</v>
      </c>
      <c r="J596" s="55" t="s">
        <v>2702</v>
      </c>
      <c r="K596" s="55" t="s">
        <v>2703</v>
      </c>
      <c r="L596" s="53" t="s">
        <v>92</v>
      </c>
      <c r="M596" s="56" t="s">
        <v>84</v>
      </c>
      <c r="N596" s="56">
        <v>0.4375</v>
      </c>
      <c r="O596" s="56">
        <v>0.66666666666666663</v>
      </c>
      <c r="P596" s="78" t="s">
        <v>943</v>
      </c>
      <c r="Q596" s="8">
        <v>2017</v>
      </c>
      <c r="R596" s="55"/>
      <c r="S596" s="3" t="str">
        <f>TEXT(Tabla2[[#This Row],[FECHA]],"MMMM")</f>
        <v>enero</v>
      </c>
      <c r="T596" s="3" t="e">
        <f>VLOOKUP(Tabla2[[#This Row],[FOLIO]],Noshow11[[FOLIO]:[STATUS]],5,0)</f>
        <v>#N/A</v>
      </c>
      <c r="U596" s="2"/>
      <c r="V596" s="27"/>
      <c r="W596" s="27"/>
      <c r="X596" s="27"/>
      <c r="Y596" s="28"/>
      <c r="Z596" s="27"/>
      <c r="AA596" s="14">
        <f>Tabla2[[#This Row],[FECHA]]-Tabla2[[#This Row],[FECHA AGENDO CITA]]</f>
        <v>44950</v>
      </c>
    </row>
    <row r="597" spans="1:27" s="15" customFormat="1" ht="44.45" hidden="1" customHeight="1">
      <c r="A597" s="50">
        <v>44950</v>
      </c>
      <c r="B597" s="51">
        <v>0.41666666666666669</v>
      </c>
      <c r="C597" s="51"/>
      <c r="D597" s="52">
        <v>6599</v>
      </c>
      <c r="E597" s="53">
        <v>111277</v>
      </c>
      <c r="F597" s="53" t="s">
        <v>100</v>
      </c>
      <c r="G597" s="98" t="s">
        <v>1343</v>
      </c>
      <c r="H597" s="58" t="s">
        <v>5</v>
      </c>
      <c r="I597" s="53" t="s">
        <v>2770</v>
      </c>
      <c r="J597" s="55" t="s">
        <v>2771</v>
      </c>
      <c r="K597" s="55" t="s">
        <v>2772</v>
      </c>
      <c r="L597" s="53" t="s">
        <v>97</v>
      </c>
      <c r="M597" s="56" t="s">
        <v>98</v>
      </c>
      <c r="N597" s="56">
        <v>0.44791666666666669</v>
      </c>
      <c r="O597" s="56">
        <v>0.70833333333333337</v>
      </c>
      <c r="P597" s="78" t="s">
        <v>2061</v>
      </c>
      <c r="Q597" s="8">
        <v>2016</v>
      </c>
      <c r="R597" s="55"/>
      <c r="S597" s="3" t="str">
        <f>TEXT(Tabla2[[#This Row],[FECHA]],"MMMM")</f>
        <v>enero</v>
      </c>
      <c r="T597" s="3" t="e">
        <f>VLOOKUP(Tabla2[[#This Row],[FOLIO]],Noshow11[[FOLIO]:[STATUS]],5,0)</f>
        <v>#N/A</v>
      </c>
      <c r="U597" s="2"/>
      <c r="V597" s="27"/>
      <c r="W597" s="27"/>
      <c r="X597" s="27"/>
      <c r="Y597" s="28"/>
      <c r="Z597" s="27"/>
      <c r="AA597" s="14">
        <f>Tabla2[[#This Row],[FECHA]]-Tabla2[[#This Row],[FECHA AGENDO CITA]]</f>
        <v>44950</v>
      </c>
    </row>
    <row r="598" spans="1:27" s="15" customFormat="1" ht="44.45" hidden="1" customHeight="1">
      <c r="A598" s="50">
        <v>44950</v>
      </c>
      <c r="B598" s="51">
        <v>0.4375</v>
      </c>
      <c r="C598" s="51"/>
      <c r="D598" s="52">
        <v>754</v>
      </c>
      <c r="E598" s="53">
        <v>111236</v>
      </c>
      <c r="F598" s="53" t="s">
        <v>944</v>
      </c>
      <c r="G598" s="97" t="s">
        <v>2773</v>
      </c>
      <c r="H598" s="96"/>
      <c r="I598" s="53" t="s">
        <v>2774</v>
      </c>
      <c r="J598" s="55" t="s">
        <v>143</v>
      </c>
      <c r="K598" s="55" t="s">
        <v>2775</v>
      </c>
      <c r="L598" s="53" t="s">
        <v>145</v>
      </c>
      <c r="M598" s="56" t="s">
        <v>84</v>
      </c>
      <c r="N598" s="56">
        <v>0.45833333333333331</v>
      </c>
      <c r="O598" s="56" t="s">
        <v>929</v>
      </c>
      <c r="P598" s="78" t="s">
        <v>2263</v>
      </c>
      <c r="Q598" s="8">
        <v>2012</v>
      </c>
      <c r="R598" s="55"/>
      <c r="S598" s="3" t="str">
        <f>TEXT(Tabla2[[#This Row],[FECHA]],"MMMM")</f>
        <v>enero</v>
      </c>
      <c r="T598" s="3" t="e">
        <f>VLOOKUP(Tabla2[[#This Row],[FOLIO]],Noshow11[[FOLIO]:[STATUS]],5,0)</f>
        <v>#N/A</v>
      </c>
      <c r="U598" s="2" t="s">
        <v>40</v>
      </c>
      <c r="V598" s="27">
        <v>44949</v>
      </c>
      <c r="W598" s="27" t="s">
        <v>13</v>
      </c>
      <c r="X598" s="27" t="s">
        <v>9</v>
      </c>
      <c r="Y598" s="28" t="s">
        <v>2776</v>
      </c>
      <c r="Z598" s="27">
        <v>44946</v>
      </c>
      <c r="AA598" s="14">
        <f>Tabla2[[#This Row],[FECHA]]-Tabla2[[#This Row],[FECHA AGENDO CITA]]</f>
        <v>4</v>
      </c>
    </row>
    <row r="599" spans="1:27" s="15" customFormat="1" ht="44.45" hidden="1" customHeight="1">
      <c r="A599" s="50">
        <v>44950</v>
      </c>
      <c r="B599" s="51">
        <v>0.4375</v>
      </c>
      <c r="C599" s="51"/>
      <c r="D599" s="52">
        <v>0</v>
      </c>
      <c r="E599" s="53">
        <v>111263</v>
      </c>
      <c r="F599" s="53" t="s">
        <v>920</v>
      </c>
      <c r="G599" s="97" t="s">
        <v>2777</v>
      </c>
      <c r="H599" s="96"/>
      <c r="I599" s="53" t="s">
        <v>1951</v>
      </c>
      <c r="J599" s="55" t="s">
        <v>2778</v>
      </c>
      <c r="K599" s="55" t="s">
        <v>1953</v>
      </c>
      <c r="L599" s="53" t="s">
        <v>170</v>
      </c>
      <c r="M599" s="56" t="s">
        <v>93</v>
      </c>
      <c r="N599" s="56">
        <v>0.44791666666666669</v>
      </c>
      <c r="O599" s="56">
        <v>0.58333333333333337</v>
      </c>
      <c r="P599" s="78" t="s">
        <v>1383</v>
      </c>
      <c r="Q599" s="8">
        <v>2015</v>
      </c>
      <c r="R599" s="55"/>
      <c r="S599" s="3" t="str">
        <f>TEXT(Tabla2[[#This Row],[FECHA]],"MMMM")</f>
        <v>enero</v>
      </c>
      <c r="T599" s="3" t="e">
        <f>VLOOKUP(Tabla2[[#This Row],[FOLIO]],Noshow11[[FOLIO]:[STATUS]],5,0)</f>
        <v>#N/A</v>
      </c>
      <c r="U599" s="2"/>
      <c r="V599" s="27"/>
      <c r="W599" s="27"/>
      <c r="X599" s="27"/>
      <c r="Y599" s="28"/>
      <c r="Z599" s="27"/>
      <c r="AA599" s="14">
        <f>Tabla2[[#This Row],[FECHA]]-Tabla2[[#This Row],[FECHA AGENDO CITA]]</f>
        <v>44950</v>
      </c>
    </row>
    <row r="600" spans="1:27" s="15" customFormat="1" ht="44.45" hidden="1" customHeight="1">
      <c r="A600" s="50">
        <v>44950</v>
      </c>
      <c r="B600" s="51">
        <v>0.45833333333333331</v>
      </c>
      <c r="C600" s="51"/>
      <c r="D600" s="52">
        <v>3260</v>
      </c>
      <c r="E600" s="53">
        <v>111153</v>
      </c>
      <c r="F600" s="53" t="s">
        <v>920</v>
      </c>
      <c r="G600" s="97" t="s">
        <v>1150</v>
      </c>
      <c r="H600" s="96"/>
      <c r="I600" s="53" t="s">
        <v>2779</v>
      </c>
      <c r="J600" s="55" t="s">
        <v>2780</v>
      </c>
      <c r="K600" s="55" t="s">
        <v>2781</v>
      </c>
      <c r="L600" s="53" t="s">
        <v>230</v>
      </c>
      <c r="M600" s="56" t="s">
        <v>93</v>
      </c>
      <c r="N600" s="56">
        <v>0.46875</v>
      </c>
      <c r="O600" s="56">
        <v>0.66666666666666663</v>
      </c>
      <c r="P600" s="78" t="s">
        <v>954</v>
      </c>
      <c r="Q600" s="8">
        <v>2020</v>
      </c>
      <c r="R600" s="55"/>
      <c r="S600" s="3" t="str">
        <f>TEXT(Tabla2[[#This Row],[FECHA]],"MMMM")</f>
        <v>enero</v>
      </c>
      <c r="T600" s="3" t="e">
        <f>VLOOKUP(Tabla2[[#This Row],[FOLIO]],Noshow11[[FOLIO]:[STATUS]],5,0)</f>
        <v>#N/A</v>
      </c>
      <c r="U600" s="2"/>
      <c r="V600" s="27"/>
      <c r="W600" s="27"/>
      <c r="X600" s="27"/>
      <c r="Y600" s="28"/>
      <c r="Z600" s="27"/>
      <c r="AA600" s="14">
        <f>Tabla2[[#This Row],[FECHA]]-Tabla2[[#This Row],[FECHA AGENDO CITA]]</f>
        <v>44950</v>
      </c>
    </row>
    <row r="601" spans="1:27" s="15" customFormat="1" ht="44.45" hidden="1" customHeight="1">
      <c r="A601" s="50">
        <v>44950</v>
      </c>
      <c r="B601" s="51">
        <v>0.45833333333333331</v>
      </c>
      <c r="C601" s="51"/>
      <c r="D601" s="52">
        <v>1899</v>
      </c>
      <c r="E601" s="53">
        <v>111301</v>
      </c>
      <c r="F601" s="53" t="s">
        <v>100</v>
      </c>
      <c r="G601" s="97" t="s">
        <v>1108</v>
      </c>
      <c r="H601" s="96"/>
      <c r="I601" s="53" t="s">
        <v>2782</v>
      </c>
      <c r="J601" s="55" t="s">
        <v>143</v>
      </c>
      <c r="K601" s="55" t="s">
        <v>2783</v>
      </c>
      <c r="L601" s="53" t="s">
        <v>193</v>
      </c>
      <c r="M601" s="56" t="s">
        <v>84</v>
      </c>
      <c r="N601" s="56">
        <v>0.46875</v>
      </c>
      <c r="O601" s="56">
        <v>0.58333333333333337</v>
      </c>
      <c r="P601" s="78" t="s">
        <v>949</v>
      </c>
      <c r="Q601" s="8">
        <v>2022</v>
      </c>
      <c r="R601" s="55"/>
      <c r="S601" s="3" t="str">
        <f>TEXT(Tabla2[[#This Row],[FECHA]],"MMMM")</f>
        <v>enero</v>
      </c>
      <c r="T601" s="3" t="e">
        <f>VLOOKUP(Tabla2[[#This Row],[FOLIO]],Noshow11[[FOLIO]:[STATUS]],5,0)</f>
        <v>#N/A</v>
      </c>
      <c r="U601" s="2" t="s">
        <v>32</v>
      </c>
      <c r="V601" s="27">
        <v>44950</v>
      </c>
      <c r="W601" s="27" t="s">
        <v>18</v>
      </c>
      <c r="X601" s="27" t="s">
        <v>9</v>
      </c>
      <c r="Y601" s="28" t="s">
        <v>2784</v>
      </c>
      <c r="Z601" s="27">
        <v>44949</v>
      </c>
      <c r="AA601" s="14">
        <f>Tabla2[[#This Row],[FECHA]]-Tabla2[[#This Row],[FECHA AGENDO CITA]]</f>
        <v>1</v>
      </c>
    </row>
    <row r="602" spans="1:27" s="15" customFormat="1" ht="44.45" hidden="1" customHeight="1">
      <c r="A602" s="50">
        <v>44950</v>
      </c>
      <c r="B602" s="51">
        <v>0.46875</v>
      </c>
      <c r="C602" s="51"/>
      <c r="D602" s="52">
        <v>5140</v>
      </c>
      <c r="E602" s="53">
        <v>111303</v>
      </c>
      <c r="F602" s="53" t="s">
        <v>100</v>
      </c>
      <c r="G602" s="98" t="s">
        <v>1102</v>
      </c>
      <c r="H602" s="58" t="s">
        <v>5</v>
      </c>
      <c r="I602" s="53" t="s">
        <v>425</v>
      </c>
      <c r="J602" s="55" t="s">
        <v>426</v>
      </c>
      <c r="K602" s="55" t="s">
        <v>427</v>
      </c>
      <c r="L602" s="53" t="s">
        <v>193</v>
      </c>
      <c r="M602" s="56" t="s">
        <v>84</v>
      </c>
      <c r="N602" s="56">
        <v>0.47916666666666669</v>
      </c>
      <c r="O602" s="56">
        <v>0.66666666666666663</v>
      </c>
      <c r="P602" s="78" t="s">
        <v>2061</v>
      </c>
      <c r="Q602" s="8">
        <v>2021</v>
      </c>
      <c r="R602" s="55"/>
      <c r="S602" s="3" t="str">
        <f>TEXT(Tabla2[[#This Row],[FECHA]],"MMMM")</f>
        <v>enero</v>
      </c>
      <c r="T602" s="3" t="e">
        <f>VLOOKUP(Tabla2[[#This Row],[FOLIO]],Noshow11[[FOLIO]:[STATUS]],5,0)</f>
        <v>#N/A</v>
      </c>
      <c r="U602" s="2"/>
      <c r="V602" s="27"/>
      <c r="W602" s="27"/>
      <c r="X602" s="27"/>
      <c r="Y602" s="28"/>
      <c r="Z602" s="27"/>
      <c r="AA602" s="14">
        <f>Tabla2[[#This Row],[FECHA]]-Tabla2[[#This Row],[FECHA AGENDO CITA]]</f>
        <v>44950</v>
      </c>
    </row>
    <row r="603" spans="1:27" s="15" customFormat="1" ht="44.45" hidden="1" customHeight="1">
      <c r="A603" s="50">
        <v>44950</v>
      </c>
      <c r="B603" s="51">
        <v>0.47916666666666669</v>
      </c>
      <c r="C603" s="51"/>
      <c r="D603" s="52">
        <v>2699</v>
      </c>
      <c r="E603" s="53">
        <v>111157</v>
      </c>
      <c r="F603" s="53" t="s">
        <v>920</v>
      </c>
      <c r="G603" s="97" t="s">
        <v>1967</v>
      </c>
      <c r="H603" s="96"/>
      <c r="I603" s="53" t="s">
        <v>2785</v>
      </c>
      <c r="J603" s="55" t="s">
        <v>2786</v>
      </c>
      <c r="K603" s="55" t="s">
        <v>2787</v>
      </c>
      <c r="L603" s="53" t="s">
        <v>170</v>
      </c>
      <c r="M603" s="56" t="s">
        <v>93</v>
      </c>
      <c r="N603" s="56">
        <v>0.5</v>
      </c>
      <c r="O603" s="56">
        <v>0.66666666666666663</v>
      </c>
      <c r="P603" s="78" t="s">
        <v>1729</v>
      </c>
      <c r="Q603" s="8">
        <v>2020</v>
      </c>
      <c r="R603" s="55"/>
      <c r="S603" s="3" t="str">
        <f>TEXT(Tabla2[[#This Row],[FECHA]],"MMMM")</f>
        <v>enero</v>
      </c>
      <c r="T603" s="3" t="e">
        <f>VLOOKUP(Tabla2[[#This Row],[FOLIO]],Noshow11[[FOLIO]:[STATUS]],5,0)</f>
        <v>#N/A</v>
      </c>
      <c r="U603" s="2"/>
      <c r="V603" s="27"/>
      <c r="W603" s="27"/>
      <c r="X603" s="27"/>
      <c r="Y603" s="28"/>
      <c r="Z603" s="27"/>
      <c r="AA603" s="14">
        <f>Tabla2[[#This Row],[FECHA]]-Tabla2[[#This Row],[FECHA AGENDO CITA]]</f>
        <v>44950</v>
      </c>
    </row>
    <row r="604" spans="1:27" s="15" customFormat="1" ht="44.45" hidden="1" customHeight="1">
      <c r="A604" s="50">
        <v>44950</v>
      </c>
      <c r="B604" s="51">
        <v>0.47916666666666669</v>
      </c>
      <c r="C604" s="51"/>
      <c r="D604" s="52">
        <v>0</v>
      </c>
      <c r="E604" s="53">
        <v>111307</v>
      </c>
      <c r="F604" s="53" t="s">
        <v>944</v>
      </c>
      <c r="G604" s="97" t="s">
        <v>2788</v>
      </c>
      <c r="H604" s="96"/>
      <c r="I604" s="53" t="s">
        <v>2249</v>
      </c>
      <c r="J604" s="55" t="s">
        <v>2250</v>
      </c>
      <c r="K604" s="55" t="s">
        <v>2251</v>
      </c>
      <c r="L604" s="53" t="s">
        <v>83</v>
      </c>
      <c r="M604" s="56" t="s">
        <v>84</v>
      </c>
      <c r="N604" s="56">
        <v>0.52083333333333337</v>
      </c>
      <c r="O604" s="56">
        <v>0.70833333333333337</v>
      </c>
      <c r="P604" s="78" t="s">
        <v>943</v>
      </c>
      <c r="Q604" s="8">
        <v>2016</v>
      </c>
      <c r="R604" s="55"/>
      <c r="S604" s="3" t="str">
        <f>TEXT(Tabla2[[#This Row],[FECHA]],"MMMM")</f>
        <v>enero</v>
      </c>
      <c r="T604" s="3" t="e">
        <f>VLOOKUP(Tabla2[[#This Row],[FOLIO]],Noshow11[[FOLIO]:[STATUS]],5,0)</f>
        <v>#N/A</v>
      </c>
      <c r="U604" s="2"/>
      <c r="V604" s="27"/>
      <c r="W604" s="27"/>
      <c r="X604" s="27"/>
      <c r="Y604" s="28"/>
      <c r="Z604" s="27"/>
      <c r="AA604" s="14">
        <f>Tabla2[[#This Row],[FECHA]]-Tabla2[[#This Row],[FECHA AGENDO CITA]]</f>
        <v>44950</v>
      </c>
    </row>
    <row r="605" spans="1:27" s="15" customFormat="1" ht="44.45" hidden="1" customHeight="1">
      <c r="A605" s="50">
        <v>44950</v>
      </c>
      <c r="B605" s="51">
        <v>0.5</v>
      </c>
      <c r="C605" s="51"/>
      <c r="D605" s="52">
        <v>5330</v>
      </c>
      <c r="E605" s="53">
        <v>111105</v>
      </c>
      <c r="F605" s="53" t="s">
        <v>920</v>
      </c>
      <c r="G605" s="98" t="s">
        <v>1124</v>
      </c>
      <c r="H605" s="58" t="s">
        <v>5</v>
      </c>
      <c r="I605" s="53" t="s">
        <v>1745</v>
      </c>
      <c r="J605" s="55" t="s">
        <v>1746</v>
      </c>
      <c r="K605" s="55" t="s">
        <v>1637</v>
      </c>
      <c r="L605" s="53" t="s">
        <v>145</v>
      </c>
      <c r="M605" s="56" t="s">
        <v>93</v>
      </c>
      <c r="N605" s="56">
        <v>0.52083333333333337</v>
      </c>
      <c r="O605" s="56">
        <v>0.70833333333333337</v>
      </c>
      <c r="P605" s="78" t="s">
        <v>2061</v>
      </c>
      <c r="Q605" s="8">
        <v>2016</v>
      </c>
      <c r="R605" s="55"/>
      <c r="S605" s="3" t="str">
        <f>TEXT(Tabla2[[#This Row],[FECHA]],"MMMM")</f>
        <v>enero</v>
      </c>
      <c r="T605" s="3" t="e">
        <f>VLOOKUP(Tabla2[[#This Row],[FOLIO]],Noshow11[[FOLIO]:[STATUS]],5,0)</f>
        <v>#N/A</v>
      </c>
      <c r="U605" s="2"/>
      <c r="V605" s="27"/>
      <c r="W605" s="27"/>
      <c r="X605" s="27"/>
      <c r="Y605" s="28"/>
      <c r="Z605" s="27"/>
      <c r="AA605" s="14">
        <f>Tabla2[[#This Row],[FECHA]]-Tabla2[[#This Row],[FECHA AGENDO CITA]]</f>
        <v>44950</v>
      </c>
    </row>
    <row r="606" spans="1:27" s="15" customFormat="1" ht="44.45" hidden="1" customHeight="1">
      <c r="A606" s="50">
        <v>44950</v>
      </c>
      <c r="B606" s="51">
        <v>0.5</v>
      </c>
      <c r="C606" s="51"/>
      <c r="D606" s="52">
        <v>754</v>
      </c>
      <c r="E606" s="53">
        <v>111255</v>
      </c>
      <c r="F606" s="53" t="s">
        <v>920</v>
      </c>
      <c r="G606" s="97" t="s">
        <v>2789</v>
      </c>
      <c r="H606" s="96"/>
      <c r="I606" s="53" t="s">
        <v>2790</v>
      </c>
      <c r="J606" s="55" t="s">
        <v>2791</v>
      </c>
      <c r="K606" s="55" t="s">
        <v>2792</v>
      </c>
      <c r="L606" s="53" t="s">
        <v>170</v>
      </c>
      <c r="M606" s="56" t="s">
        <v>84</v>
      </c>
      <c r="N606" s="56">
        <v>0.54166666666666663</v>
      </c>
      <c r="O606" s="56" t="s">
        <v>929</v>
      </c>
      <c r="P606" s="78" t="s">
        <v>2263</v>
      </c>
      <c r="Q606" s="8">
        <v>2010</v>
      </c>
      <c r="R606" s="55"/>
      <c r="S606" s="3" t="str">
        <f>TEXT(Tabla2[[#This Row],[FECHA]],"MMMM")</f>
        <v>enero</v>
      </c>
      <c r="T606" s="3" t="e">
        <f>VLOOKUP(Tabla2[[#This Row],[FOLIO]],Noshow11[[FOLIO]:[STATUS]],5,0)</f>
        <v>#N/A</v>
      </c>
      <c r="U606" s="2"/>
      <c r="V606" s="27"/>
      <c r="W606" s="27"/>
      <c r="X606" s="27"/>
      <c r="Y606" s="28"/>
      <c r="Z606" s="27"/>
      <c r="AA606" s="14">
        <f>Tabla2[[#This Row],[FECHA]]-Tabla2[[#This Row],[FECHA AGENDO CITA]]</f>
        <v>44950</v>
      </c>
    </row>
    <row r="607" spans="1:27" s="15" customFormat="1" ht="38.450000000000003" hidden="1" customHeight="1">
      <c r="A607" s="50">
        <v>44950</v>
      </c>
      <c r="B607" s="51">
        <v>0.51041666666666663</v>
      </c>
      <c r="C607" s="51"/>
      <c r="D607" s="52">
        <v>3260</v>
      </c>
      <c r="E607" s="53">
        <v>111311</v>
      </c>
      <c r="F607" s="53" t="s">
        <v>100</v>
      </c>
      <c r="G607" s="97" t="s">
        <v>1070</v>
      </c>
      <c r="H607" s="96"/>
      <c r="I607" s="53" t="s">
        <v>2793</v>
      </c>
      <c r="J607" s="55" t="s">
        <v>2794</v>
      </c>
      <c r="K607" s="55" t="s">
        <v>2795</v>
      </c>
      <c r="L607" s="53" t="s">
        <v>108</v>
      </c>
      <c r="M607" s="56" t="s">
        <v>93</v>
      </c>
      <c r="N607" s="56">
        <v>0.52083333333333337</v>
      </c>
      <c r="O607" s="56">
        <v>0.72916666666666663</v>
      </c>
      <c r="P607" s="78" t="s">
        <v>954</v>
      </c>
      <c r="Q607" s="8">
        <v>2022</v>
      </c>
      <c r="R607" s="55"/>
      <c r="S607" s="3" t="str">
        <f>TEXT(Tabla2[[#This Row],[FECHA]],"MMMM")</f>
        <v>enero</v>
      </c>
      <c r="T607" s="3" t="e">
        <f>VLOOKUP(Tabla2[[#This Row],[FOLIO]],Noshow11[[FOLIO]:[STATUS]],5,0)</f>
        <v>#N/A</v>
      </c>
      <c r="U607" s="2"/>
      <c r="V607" s="27"/>
      <c r="W607" s="27"/>
      <c r="X607" s="27"/>
      <c r="Y607" s="28"/>
      <c r="Z607" s="27"/>
      <c r="AA607" s="14">
        <f>Tabla2[[#This Row],[FECHA]]-Tabla2[[#This Row],[FECHA AGENDO CITA]]</f>
        <v>44950</v>
      </c>
    </row>
    <row r="608" spans="1:27" s="15" customFormat="1" ht="38.450000000000003" hidden="1" customHeight="1">
      <c r="A608" s="50">
        <v>44950</v>
      </c>
      <c r="B608" s="51">
        <v>0.54166666666666663</v>
      </c>
      <c r="C608" s="51"/>
      <c r="D608" s="52">
        <v>2742</v>
      </c>
      <c r="E608" s="53">
        <v>111238</v>
      </c>
      <c r="F608" s="53" t="s">
        <v>920</v>
      </c>
      <c r="G608" s="97" t="s">
        <v>2796</v>
      </c>
      <c r="H608" s="96"/>
      <c r="I608" s="53" t="s">
        <v>2424</v>
      </c>
      <c r="J608" s="55" t="s">
        <v>2425</v>
      </c>
      <c r="K608" s="55" t="s">
        <v>531</v>
      </c>
      <c r="L608" s="53" t="s">
        <v>230</v>
      </c>
      <c r="M608" s="56" t="s">
        <v>98</v>
      </c>
      <c r="N608" s="56">
        <v>0.5625</v>
      </c>
      <c r="O608" s="56">
        <v>0.75</v>
      </c>
      <c r="P608" s="78" t="s">
        <v>954</v>
      </c>
      <c r="Q608" s="8">
        <v>2013</v>
      </c>
      <c r="R608" s="55"/>
      <c r="S608" s="3" t="str">
        <f>TEXT(Tabla2[[#This Row],[FECHA]],"MMMM")</f>
        <v>enero</v>
      </c>
      <c r="T608" s="3" t="e">
        <f>VLOOKUP(Tabla2[[#This Row],[FOLIO]],Noshow11[[FOLIO]:[STATUS]],5,0)</f>
        <v>#N/A</v>
      </c>
      <c r="U608" s="2"/>
      <c r="V608" s="27"/>
      <c r="W608" s="27"/>
      <c r="X608" s="27"/>
      <c r="Y608" s="28"/>
      <c r="Z608" s="27"/>
      <c r="AA608" s="14">
        <f>Tabla2[[#This Row],[FECHA]]-Tabla2[[#This Row],[FECHA AGENDO CITA]]</f>
        <v>44950</v>
      </c>
    </row>
    <row r="609" spans="1:27" s="15" customFormat="1" ht="38.450000000000003" hidden="1" customHeight="1">
      <c r="A609" s="50">
        <v>44950</v>
      </c>
      <c r="B609" s="51">
        <v>0.5625</v>
      </c>
      <c r="C609" s="51"/>
      <c r="D609" s="52">
        <v>1899</v>
      </c>
      <c r="E609" s="53">
        <v>111274</v>
      </c>
      <c r="F609" s="53" t="s">
        <v>100</v>
      </c>
      <c r="G609" s="97" t="s">
        <v>1015</v>
      </c>
      <c r="H609" s="96"/>
      <c r="I609" s="53" t="s">
        <v>2797</v>
      </c>
      <c r="J609" s="55" t="s">
        <v>2798</v>
      </c>
      <c r="K609" s="55" t="s">
        <v>2799</v>
      </c>
      <c r="L609" s="53" t="s">
        <v>289</v>
      </c>
      <c r="M609" s="56" t="s">
        <v>93</v>
      </c>
      <c r="N609" s="56">
        <v>0.58333333333333337</v>
      </c>
      <c r="O609" s="56">
        <v>0.70833333333333337</v>
      </c>
      <c r="P609" s="78" t="s">
        <v>949</v>
      </c>
      <c r="Q609" s="8">
        <v>2022</v>
      </c>
      <c r="R609" s="55"/>
      <c r="S609" s="3" t="str">
        <f>TEXT(Tabla2[[#This Row],[FECHA]],"MMMM")</f>
        <v>enero</v>
      </c>
      <c r="T609" s="3" t="e">
        <f>VLOOKUP(Tabla2[[#This Row],[FOLIO]],Noshow11[[FOLIO]:[STATUS]],5,0)</f>
        <v>#N/A</v>
      </c>
      <c r="U609" s="2"/>
      <c r="V609" s="27"/>
      <c r="W609" s="27"/>
      <c r="X609" s="27"/>
      <c r="Y609" s="28"/>
      <c r="Z609" s="27"/>
      <c r="AA609" s="14">
        <f>Tabla2[[#This Row],[FECHA]]-Tabla2[[#This Row],[FECHA AGENDO CITA]]</f>
        <v>44950</v>
      </c>
    </row>
    <row r="610" spans="1:27" s="15" customFormat="1" ht="38.450000000000003" hidden="1" customHeight="1">
      <c r="A610" s="50">
        <v>44950</v>
      </c>
      <c r="B610" s="51">
        <v>0.58333333333333337</v>
      </c>
      <c r="C610" s="51"/>
      <c r="D610" s="52">
        <v>1899</v>
      </c>
      <c r="E610" s="53">
        <v>111281</v>
      </c>
      <c r="F610" s="53" t="s">
        <v>920</v>
      </c>
      <c r="G610" s="97" t="s">
        <v>939</v>
      </c>
      <c r="H610" s="96"/>
      <c r="I610" s="53" t="s">
        <v>2726</v>
      </c>
      <c r="J610" s="55" t="s">
        <v>2727</v>
      </c>
      <c r="K610" s="55" t="s">
        <v>2728</v>
      </c>
      <c r="L610" s="53" t="s">
        <v>92</v>
      </c>
      <c r="M610" s="56" t="s">
        <v>93</v>
      </c>
      <c r="N610" s="56">
        <v>0.59375</v>
      </c>
      <c r="O610" s="56">
        <v>0.70833333333333337</v>
      </c>
      <c r="P610" s="78" t="s">
        <v>925</v>
      </c>
      <c r="Q610" s="8">
        <v>2018</v>
      </c>
      <c r="R610" s="55"/>
      <c r="S610" s="3" t="str">
        <f>TEXT(Tabla2[[#This Row],[FECHA]],"MMMM")</f>
        <v>enero</v>
      </c>
      <c r="T610" s="3" t="e">
        <f>VLOOKUP(Tabla2[[#This Row],[FOLIO]],Noshow11[[FOLIO]:[STATUS]],5,0)</f>
        <v>#N/A</v>
      </c>
      <c r="U610" s="2"/>
      <c r="V610" s="27"/>
      <c r="W610" s="27"/>
      <c r="X610" s="27"/>
      <c r="Y610" s="28"/>
      <c r="Z610" s="27"/>
      <c r="AA610" s="14">
        <f>Tabla2[[#This Row],[FECHA]]-Tabla2[[#This Row],[FECHA AGENDO CITA]]</f>
        <v>44950</v>
      </c>
    </row>
    <row r="611" spans="1:27" s="15" customFormat="1" ht="38.450000000000003" hidden="1" customHeight="1">
      <c r="A611" s="50">
        <v>44950</v>
      </c>
      <c r="B611" s="51">
        <v>0.70833333333333337</v>
      </c>
      <c r="C611" s="51"/>
      <c r="D611" s="52">
        <v>1899</v>
      </c>
      <c r="E611" s="53">
        <v>111313</v>
      </c>
      <c r="F611" s="53" t="s">
        <v>100</v>
      </c>
      <c r="G611" s="97" t="s">
        <v>2800</v>
      </c>
      <c r="H611" s="96"/>
      <c r="I611" s="53" t="s">
        <v>2801</v>
      </c>
      <c r="J611" s="55" t="s">
        <v>2802</v>
      </c>
      <c r="K611" s="55" t="s">
        <v>2803</v>
      </c>
      <c r="L611" s="53" t="s">
        <v>83</v>
      </c>
      <c r="M611" s="56" t="s">
        <v>84</v>
      </c>
      <c r="N611" s="56">
        <v>0.33333333333333331</v>
      </c>
      <c r="O611" s="56">
        <v>0.45833333333333331</v>
      </c>
      <c r="P611" s="78" t="s">
        <v>975</v>
      </c>
      <c r="Q611" s="8">
        <v>2021</v>
      </c>
      <c r="R611" s="55"/>
      <c r="S611" s="3" t="str">
        <f>TEXT(Tabla2[[#This Row],[FECHA]],"MMMM")</f>
        <v>enero</v>
      </c>
      <c r="T611" s="3" t="e">
        <f>VLOOKUP(Tabla2[[#This Row],[FOLIO]],Noshow11[[FOLIO]:[STATUS]],5,0)</f>
        <v>#N/A</v>
      </c>
      <c r="U611" s="2" t="s">
        <v>12</v>
      </c>
      <c r="V611" s="27">
        <v>44951</v>
      </c>
      <c r="W611" s="27" t="s">
        <v>18</v>
      </c>
      <c r="X611" s="27" t="s">
        <v>9</v>
      </c>
      <c r="Y611" s="28" t="s">
        <v>2804</v>
      </c>
      <c r="Z611" s="27">
        <v>44949</v>
      </c>
      <c r="AA611" s="14">
        <f>Tabla2[[#This Row],[FECHA]]-Tabla2[[#This Row],[FECHA AGENDO CITA]]</f>
        <v>1</v>
      </c>
    </row>
    <row r="612" spans="1:27" ht="38.450000000000003" hidden="1" customHeight="1">
      <c r="A612" s="50">
        <v>44951</v>
      </c>
      <c r="B612" s="51">
        <v>0.33333333333333331</v>
      </c>
      <c r="C612" s="51"/>
      <c r="D612" s="52">
        <v>1899</v>
      </c>
      <c r="E612" s="53">
        <v>111174</v>
      </c>
      <c r="F612" s="53" t="s">
        <v>920</v>
      </c>
      <c r="G612" s="97" t="s">
        <v>939</v>
      </c>
      <c r="H612" s="96"/>
      <c r="I612" s="53" t="s">
        <v>2805</v>
      </c>
      <c r="J612" s="55" t="s">
        <v>2806</v>
      </c>
      <c r="K612" s="55" t="s">
        <v>2807</v>
      </c>
      <c r="L612" s="53" t="s">
        <v>152</v>
      </c>
      <c r="M612" s="56" t="s">
        <v>84</v>
      </c>
      <c r="N612" s="56">
        <v>0.34375</v>
      </c>
      <c r="O612" s="56">
        <v>0.45833333333333331</v>
      </c>
      <c r="P612" s="78" t="s">
        <v>943</v>
      </c>
      <c r="Q612" s="8">
        <v>2017</v>
      </c>
      <c r="R612" s="55"/>
      <c r="S612" s="55" t="str">
        <f>TEXT(Tabla2[[#This Row],[FECHA]],"MMMM")</f>
        <v>enero</v>
      </c>
      <c r="T612" s="55" t="e">
        <f>VLOOKUP(Tabla2[[#This Row],[FOLIO]],Noshow11[[FOLIO]:[STATUS]],5,0)</f>
        <v>#N/A</v>
      </c>
      <c r="U612" s="1"/>
      <c r="V612" s="65"/>
      <c r="W612" s="65"/>
      <c r="X612" s="65"/>
      <c r="Y612" s="66"/>
      <c r="AA612" s="67">
        <f>Tabla2[[#This Row],[FECHA]]-Tabla2[[#This Row],[FECHA AGENDO CITA]]</f>
        <v>44951</v>
      </c>
    </row>
    <row r="613" spans="1:27" ht="38.450000000000003" hidden="1" customHeight="1">
      <c r="A613" s="50">
        <v>44951</v>
      </c>
      <c r="B613" s="51">
        <v>0.33333333333333331</v>
      </c>
      <c r="C613" s="51"/>
      <c r="D613" s="52">
        <v>2653</v>
      </c>
      <c r="E613" s="53">
        <v>111187</v>
      </c>
      <c r="F613" s="53" t="s">
        <v>944</v>
      </c>
      <c r="G613" s="97" t="s">
        <v>2808</v>
      </c>
      <c r="H613" s="96"/>
      <c r="I613" s="53" t="s">
        <v>2809</v>
      </c>
      <c r="J613" s="55" t="s">
        <v>2810</v>
      </c>
      <c r="K613" s="55" t="s">
        <v>2811</v>
      </c>
      <c r="L613" s="53" t="s">
        <v>482</v>
      </c>
      <c r="M613" s="56" t="s">
        <v>93</v>
      </c>
      <c r="N613" s="56">
        <v>0.35416666666666669</v>
      </c>
      <c r="O613" s="56" t="s">
        <v>929</v>
      </c>
      <c r="P613" s="78" t="s">
        <v>2263</v>
      </c>
      <c r="Q613" s="8">
        <v>2018</v>
      </c>
      <c r="R613" s="55"/>
      <c r="S613" s="55" t="str">
        <f>TEXT(Tabla2[[#This Row],[FECHA]],"MMMM")</f>
        <v>enero</v>
      </c>
      <c r="T613" s="55" t="e">
        <f>VLOOKUP(Tabla2[[#This Row],[FOLIO]],Noshow11[[FOLIO]:[STATUS]],5,0)</f>
        <v>#N/A</v>
      </c>
      <c r="U613" s="1" t="s">
        <v>28</v>
      </c>
      <c r="V613" s="65">
        <v>44944</v>
      </c>
      <c r="W613" s="65" t="s">
        <v>13</v>
      </c>
      <c r="X613" s="65" t="s">
        <v>9</v>
      </c>
      <c r="Y613" s="66" t="s">
        <v>2812</v>
      </c>
      <c r="Z613" s="65">
        <v>44945</v>
      </c>
      <c r="AA613" s="67">
        <f>Tabla2[[#This Row],[FECHA]]-Tabla2[[#This Row],[FECHA AGENDO CITA]]</f>
        <v>6</v>
      </c>
    </row>
    <row r="614" spans="1:27" ht="38.450000000000003" hidden="1" customHeight="1">
      <c r="A614" s="50">
        <v>44951</v>
      </c>
      <c r="B614" s="51">
        <v>0.33333333333333331</v>
      </c>
      <c r="C614" s="51"/>
      <c r="D614" s="52">
        <v>2888</v>
      </c>
      <c r="E614" s="53">
        <v>111291</v>
      </c>
      <c r="F614" s="53" t="s">
        <v>944</v>
      </c>
      <c r="G614" s="97" t="s">
        <v>2813</v>
      </c>
      <c r="H614" s="96"/>
      <c r="I614" s="53" t="s">
        <v>2083</v>
      </c>
      <c r="J614" s="55" t="s">
        <v>2084</v>
      </c>
      <c r="K614" s="55" t="s">
        <v>2085</v>
      </c>
      <c r="L614" s="53" t="s">
        <v>230</v>
      </c>
      <c r="M614" s="56" t="s">
        <v>98</v>
      </c>
      <c r="N614" s="56">
        <v>0.35416666666666669</v>
      </c>
      <c r="O614" s="56">
        <v>0.69791666666666663</v>
      </c>
      <c r="P614" s="78" t="s">
        <v>949</v>
      </c>
      <c r="Q614" s="8">
        <v>2014</v>
      </c>
      <c r="R614" s="55"/>
      <c r="S614" s="55" t="str">
        <f>TEXT(Tabla2[[#This Row],[FECHA]],"MMMM")</f>
        <v>enero</v>
      </c>
      <c r="T614" s="55" t="e">
        <f>VLOOKUP(Tabla2[[#This Row],[FOLIO]],Noshow11[[FOLIO]:[STATUS]],5,0)</f>
        <v>#N/A</v>
      </c>
      <c r="U614" s="1" t="s">
        <v>28</v>
      </c>
      <c r="V614" s="65">
        <v>44948</v>
      </c>
      <c r="W614" s="65" t="s">
        <v>13</v>
      </c>
      <c r="X614" s="65" t="s">
        <v>9</v>
      </c>
      <c r="Y614" s="66" t="s">
        <v>2814</v>
      </c>
      <c r="Z614" s="65">
        <v>44949</v>
      </c>
      <c r="AA614" s="67">
        <f>Tabla2[[#This Row],[FECHA]]-Tabla2[[#This Row],[FECHA AGENDO CITA]]</f>
        <v>2</v>
      </c>
    </row>
    <row r="615" spans="1:27" ht="38.450000000000003" hidden="1" customHeight="1">
      <c r="A615" s="50">
        <v>44951</v>
      </c>
      <c r="B615" s="51">
        <v>0.34375</v>
      </c>
      <c r="C615" s="51"/>
      <c r="D615" s="52">
        <v>1899</v>
      </c>
      <c r="E615" s="53">
        <v>111224</v>
      </c>
      <c r="F615" s="53" t="s">
        <v>100</v>
      </c>
      <c r="G615" s="98" t="s">
        <v>1015</v>
      </c>
      <c r="H615" s="58" t="s">
        <v>5</v>
      </c>
      <c r="I615" s="53" t="s">
        <v>2815</v>
      </c>
      <c r="J615" s="55" t="s">
        <v>2816</v>
      </c>
      <c r="K615" s="55" t="s">
        <v>2817</v>
      </c>
      <c r="L615" s="53" t="s">
        <v>170</v>
      </c>
      <c r="M615" s="56" t="s">
        <v>98</v>
      </c>
      <c r="N615" s="56">
        <v>0.35416666666666669</v>
      </c>
      <c r="O615" s="56">
        <v>0.46875</v>
      </c>
      <c r="P615" s="78" t="s">
        <v>2061</v>
      </c>
      <c r="Q615" s="8">
        <v>2021</v>
      </c>
      <c r="R615" s="55"/>
      <c r="S615" s="55" t="str">
        <f>TEXT(Tabla2[[#This Row],[FECHA]],"MMMM")</f>
        <v>enero</v>
      </c>
      <c r="T615" s="55" t="e">
        <f>VLOOKUP(Tabla2[[#This Row],[FOLIO]],Noshow11[[FOLIO]:[STATUS]],5,0)</f>
        <v>#N/A</v>
      </c>
      <c r="U615" s="1"/>
      <c r="V615" s="65"/>
      <c r="W615" s="65"/>
      <c r="X615" s="65"/>
      <c r="Y615" s="66"/>
      <c r="AA615" s="67">
        <f>Tabla2[[#This Row],[FECHA]]-Tabla2[[#This Row],[FECHA AGENDO CITA]]</f>
        <v>44951</v>
      </c>
    </row>
    <row r="616" spans="1:27" ht="38.450000000000003" hidden="1" customHeight="1">
      <c r="A616" s="50">
        <v>44951</v>
      </c>
      <c r="B616" s="51">
        <v>0.35416666666666669</v>
      </c>
      <c r="C616" s="51"/>
      <c r="D616" s="52">
        <v>5140</v>
      </c>
      <c r="E616" s="53">
        <v>111258</v>
      </c>
      <c r="F616" s="53" t="s">
        <v>920</v>
      </c>
      <c r="G616" s="97" t="s">
        <v>2818</v>
      </c>
      <c r="H616" s="96"/>
      <c r="I616" s="53" t="s">
        <v>2819</v>
      </c>
      <c r="J616" s="55" t="s">
        <v>2820</v>
      </c>
      <c r="K616" s="55" t="s">
        <v>2821</v>
      </c>
      <c r="L616" s="53" t="s">
        <v>97</v>
      </c>
      <c r="M616" s="56" t="s">
        <v>98</v>
      </c>
      <c r="N616" s="56">
        <v>0.375</v>
      </c>
      <c r="O616" s="56">
        <v>0.66666666666666663</v>
      </c>
      <c r="P616" s="78" t="s">
        <v>954</v>
      </c>
      <c r="Q616" s="8">
        <v>2013</v>
      </c>
      <c r="R616" s="55"/>
      <c r="S616" s="55" t="str">
        <f>TEXT(Tabla2[[#This Row],[FECHA]],"MMMM")</f>
        <v>enero</v>
      </c>
      <c r="T616" s="55" t="e">
        <f>VLOOKUP(Tabla2[[#This Row],[FOLIO]],Noshow11[[FOLIO]:[STATUS]],5,0)</f>
        <v>#N/A</v>
      </c>
      <c r="U616" s="1"/>
      <c r="V616" s="65"/>
      <c r="W616" s="65"/>
      <c r="X616" s="65"/>
      <c r="Y616" s="66"/>
      <c r="AA616" s="67">
        <f>Tabla2[[#This Row],[FECHA]]-Tabla2[[#This Row],[FECHA AGENDO CITA]]</f>
        <v>44951</v>
      </c>
    </row>
    <row r="617" spans="1:27" ht="38.450000000000003" hidden="1" customHeight="1">
      <c r="A617" s="50">
        <v>44951</v>
      </c>
      <c r="B617" s="51">
        <v>0.35416666666666669</v>
      </c>
      <c r="C617" s="51"/>
      <c r="D617" s="52">
        <v>5140</v>
      </c>
      <c r="E617" s="53">
        <v>111298</v>
      </c>
      <c r="F617" s="53" t="s">
        <v>100</v>
      </c>
      <c r="G617" s="98" t="s">
        <v>1102</v>
      </c>
      <c r="H617" s="58" t="s">
        <v>5</v>
      </c>
      <c r="I617" s="53" t="s">
        <v>1146</v>
      </c>
      <c r="J617" s="55"/>
      <c r="K617" s="55" t="s">
        <v>1148</v>
      </c>
      <c r="L617" s="53" t="s">
        <v>193</v>
      </c>
      <c r="M617" s="56" t="s">
        <v>84</v>
      </c>
      <c r="N617" s="56">
        <v>0.36458333333333331</v>
      </c>
      <c r="O617" s="56">
        <v>0.57291666666666663</v>
      </c>
      <c r="P617" s="78" t="s">
        <v>2061</v>
      </c>
      <c r="Q617" s="8">
        <v>2020</v>
      </c>
      <c r="R617" s="55"/>
      <c r="S617" s="55" t="str">
        <f>TEXT(Tabla2[[#This Row],[FECHA]],"MMMM")</f>
        <v>enero</v>
      </c>
      <c r="T617" s="55" t="e">
        <f>VLOOKUP(Tabla2[[#This Row],[FOLIO]],Noshow11[[FOLIO]:[STATUS]],5,0)</f>
        <v>#N/A</v>
      </c>
      <c r="U617" s="1" t="s">
        <v>32</v>
      </c>
      <c r="V617" s="65">
        <v>44951</v>
      </c>
      <c r="W617" s="65" t="s">
        <v>18</v>
      </c>
      <c r="X617" s="65" t="s">
        <v>9</v>
      </c>
      <c r="Y617" s="66" t="s">
        <v>993</v>
      </c>
      <c r="Z617" s="65">
        <v>44944</v>
      </c>
      <c r="AA617" s="67">
        <f>Tabla2[[#This Row],[FECHA]]-Tabla2[[#This Row],[FECHA AGENDO CITA]]</f>
        <v>7</v>
      </c>
    </row>
    <row r="618" spans="1:27" ht="38.450000000000003" hidden="1" customHeight="1">
      <c r="A618" s="50">
        <v>44951</v>
      </c>
      <c r="B618" s="51">
        <v>0.35416666666666669</v>
      </c>
      <c r="C618" s="51"/>
      <c r="D618" s="52">
        <v>1472.59</v>
      </c>
      <c r="E618" s="53">
        <v>111334</v>
      </c>
      <c r="F618" s="53" t="s">
        <v>920</v>
      </c>
      <c r="G618" s="97" t="s">
        <v>950</v>
      </c>
      <c r="H618" s="96"/>
      <c r="I618" s="53">
        <v>71128382</v>
      </c>
      <c r="J618" s="55" t="s">
        <v>2822</v>
      </c>
      <c r="K618" s="55" t="s">
        <v>2823</v>
      </c>
      <c r="L618" s="53" t="s">
        <v>83</v>
      </c>
      <c r="M618" s="56" t="s">
        <v>93</v>
      </c>
      <c r="N618" s="56">
        <v>0.375</v>
      </c>
      <c r="O618" s="56">
        <v>0.47916666666666669</v>
      </c>
      <c r="P618" s="78" t="s">
        <v>1366</v>
      </c>
      <c r="Q618" s="8">
        <v>2007</v>
      </c>
      <c r="R618" s="55"/>
      <c r="S618" s="55" t="str">
        <f>TEXT(Tabla2[[#This Row],[FECHA]],"MMMM")</f>
        <v>enero</v>
      </c>
      <c r="T618" s="55" t="e">
        <f>VLOOKUP(Tabla2[[#This Row],[FOLIO]],Noshow11[[FOLIO]:[STATUS]],5,0)</f>
        <v>#N/A</v>
      </c>
      <c r="U618" s="1"/>
      <c r="V618" s="65"/>
      <c r="W618" s="65"/>
      <c r="X618" s="65"/>
      <c r="Y618" s="66"/>
      <c r="AA618" s="67">
        <f>Tabla2[[#This Row],[FECHA]]-Tabla2[[#This Row],[FECHA AGENDO CITA]]</f>
        <v>44951</v>
      </c>
    </row>
    <row r="619" spans="1:27" ht="38.450000000000003" hidden="1" customHeight="1">
      <c r="A619" s="50">
        <v>44951</v>
      </c>
      <c r="B619" s="51">
        <v>0.36458333333333331</v>
      </c>
      <c r="C619" s="51"/>
      <c r="D619" s="52">
        <v>0</v>
      </c>
      <c r="E619" s="53">
        <v>111308</v>
      </c>
      <c r="F619" s="53" t="s">
        <v>944</v>
      </c>
      <c r="G619" s="99" t="s">
        <v>2824</v>
      </c>
      <c r="H619" s="96" t="s">
        <v>10</v>
      </c>
      <c r="I619" s="53" t="s">
        <v>2825</v>
      </c>
      <c r="J619" s="55" t="s">
        <v>2826</v>
      </c>
      <c r="K619" s="55" t="s">
        <v>2827</v>
      </c>
      <c r="L619" s="53" t="s">
        <v>108</v>
      </c>
      <c r="M619" s="56" t="s">
        <v>93</v>
      </c>
      <c r="N619" s="56">
        <v>0.375</v>
      </c>
      <c r="O619" s="56">
        <v>0.45833333333333331</v>
      </c>
      <c r="P619" s="78" t="s">
        <v>975</v>
      </c>
      <c r="Q619" s="8">
        <v>2021</v>
      </c>
      <c r="R619" s="55"/>
      <c r="S619" s="55" t="str">
        <f>TEXT(Tabla2[[#This Row],[FECHA]],"MMMM")</f>
        <v>enero</v>
      </c>
      <c r="T619" s="55" t="e">
        <f>VLOOKUP(Tabla2[[#This Row],[FOLIO]],Noshow11[[FOLIO]:[STATUS]],5,0)</f>
        <v>#N/A</v>
      </c>
      <c r="U619" s="1" t="s">
        <v>38</v>
      </c>
      <c r="V619" s="65">
        <v>44951</v>
      </c>
      <c r="W619" s="65" t="s">
        <v>13</v>
      </c>
      <c r="X619" s="65" t="s">
        <v>9</v>
      </c>
      <c r="Y619" s="66" t="s">
        <v>2828</v>
      </c>
      <c r="Z619" s="65">
        <v>44950</v>
      </c>
      <c r="AA619" s="67">
        <f>Tabla2[[#This Row],[FECHA]]-Tabla2[[#This Row],[FECHA AGENDO CITA]]</f>
        <v>1</v>
      </c>
    </row>
    <row r="620" spans="1:27" ht="38.450000000000003" hidden="1" customHeight="1">
      <c r="A620" s="50">
        <v>44951</v>
      </c>
      <c r="B620" s="51">
        <v>0.36458333333333331</v>
      </c>
      <c r="C620" s="51"/>
      <c r="D620" s="52">
        <v>754</v>
      </c>
      <c r="E620" s="53">
        <v>111367</v>
      </c>
      <c r="F620" s="53" t="s">
        <v>944</v>
      </c>
      <c r="G620" s="97" t="s">
        <v>2829</v>
      </c>
      <c r="H620" s="96"/>
      <c r="I620" s="53" t="s">
        <v>2830</v>
      </c>
      <c r="J620" s="55" t="s">
        <v>143</v>
      </c>
      <c r="K620" s="55" t="s">
        <v>2831</v>
      </c>
      <c r="L620" s="53" t="s">
        <v>170</v>
      </c>
      <c r="M620" s="56" t="s">
        <v>84</v>
      </c>
      <c r="N620" s="56">
        <v>0.44791666666666669</v>
      </c>
      <c r="O620" s="56" t="s">
        <v>929</v>
      </c>
      <c r="P620" s="78" t="s">
        <v>2126</v>
      </c>
      <c r="Q620" s="8">
        <v>2010</v>
      </c>
      <c r="R620" s="55"/>
      <c r="S620" s="55" t="str">
        <f>TEXT(Tabla2[[#This Row],[FECHA]],"MMMM")</f>
        <v>enero</v>
      </c>
      <c r="T620" s="55" t="e">
        <f>VLOOKUP(Tabla2[[#This Row],[FOLIO]],Noshow11[[FOLIO]:[STATUS]],5,0)</f>
        <v>#N/A</v>
      </c>
      <c r="U620" s="1" t="s">
        <v>40</v>
      </c>
      <c r="V620" s="65">
        <v>44950</v>
      </c>
      <c r="W620" s="65" t="s">
        <v>13</v>
      </c>
      <c r="X620" s="65" t="s">
        <v>9</v>
      </c>
      <c r="Y620" s="66" t="s">
        <v>2832</v>
      </c>
      <c r="Z620" s="65">
        <v>44950</v>
      </c>
      <c r="AA620" s="67">
        <f>Tabla2[[#This Row],[FECHA]]-Tabla2[[#This Row],[FECHA AGENDO CITA]]</f>
        <v>1</v>
      </c>
    </row>
    <row r="621" spans="1:27" ht="38.450000000000003" hidden="1" customHeight="1">
      <c r="A621" s="50">
        <v>44951</v>
      </c>
      <c r="B621" s="51">
        <v>0.375</v>
      </c>
      <c r="C621" s="51"/>
      <c r="D621" s="52">
        <v>0</v>
      </c>
      <c r="E621" s="53">
        <v>111228</v>
      </c>
      <c r="F621" s="53" t="s">
        <v>1111</v>
      </c>
      <c r="G621" s="97" t="s">
        <v>2833</v>
      </c>
      <c r="H621" s="136" t="s">
        <v>37</v>
      </c>
      <c r="I621" s="53" t="s">
        <v>2834</v>
      </c>
      <c r="J621" s="55" t="s">
        <v>2835</v>
      </c>
      <c r="K621" s="55" t="s">
        <v>2836</v>
      </c>
      <c r="L621" s="53" t="s">
        <v>165</v>
      </c>
      <c r="M621" s="56" t="s">
        <v>84</v>
      </c>
      <c r="N621" s="56" t="s">
        <v>1194</v>
      </c>
      <c r="O621" s="56" t="s">
        <v>1195</v>
      </c>
      <c r="P621" s="78" t="s">
        <v>925</v>
      </c>
      <c r="Q621" s="8">
        <v>2022</v>
      </c>
      <c r="R621" s="55"/>
      <c r="S621" s="55" t="str">
        <f>TEXT(Tabla2[[#This Row],[FECHA]],"MMMM")</f>
        <v>enero</v>
      </c>
      <c r="T621" s="55" t="e">
        <f>VLOOKUP(Tabla2[[#This Row],[FOLIO]],Noshow11[[FOLIO]:[STATUS]],5,0)</f>
        <v>#N/A</v>
      </c>
      <c r="U621" s="1"/>
      <c r="V621" s="65"/>
      <c r="W621" s="65"/>
      <c r="X621" s="65"/>
      <c r="Y621" s="66"/>
      <c r="AA621" s="67">
        <f>Tabla2[[#This Row],[FECHA]]-Tabla2[[#This Row],[FECHA AGENDO CITA]]</f>
        <v>44951</v>
      </c>
    </row>
    <row r="622" spans="1:27" ht="38.450000000000003" hidden="1" customHeight="1">
      <c r="A622" s="50">
        <v>44951</v>
      </c>
      <c r="B622" s="51">
        <v>0.375</v>
      </c>
      <c r="C622" s="51"/>
      <c r="D622" s="52">
        <v>6130</v>
      </c>
      <c r="E622" s="53">
        <v>111328</v>
      </c>
      <c r="F622" s="53" t="s">
        <v>944</v>
      </c>
      <c r="G622" s="97" t="s">
        <v>1911</v>
      </c>
      <c r="H622" s="96"/>
      <c r="I622" s="53" t="s">
        <v>2837</v>
      </c>
      <c r="J622" s="55" t="s">
        <v>2838</v>
      </c>
      <c r="K622" s="55" t="s">
        <v>2839</v>
      </c>
      <c r="L622" s="53" t="s">
        <v>83</v>
      </c>
      <c r="M622" s="56" t="s">
        <v>98</v>
      </c>
      <c r="N622" s="56">
        <v>0.41666666666666669</v>
      </c>
      <c r="O622" s="56">
        <v>0.58333333333333337</v>
      </c>
      <c r="P622" s="78" t="s">
        <v>2205</v>
      </c>
      <c r="Q622" s="8">
        <v>2022</v>
      </c>
      <c r="R622" s="55"/>
      <c r="S622" s="55" t="str">
        <f>TEXT(Tabla2[[#This Row],[FECHA]],"MMMM")</f>
        <v>enero</v>
      </c>
      <c r="T622" s="55" t="e">
        <f>VLOOKUP(Tabla2[[#This Row],[FOLIO]],Noshow11[[FOLIO]:[STATUS]],5,0)</f>
        <v>#N/A</v>
      </c>
      <c r="U622" s="1"/>
      <c r="V622" s="65"/>
      <c r="W622" s="65"/>
      <c r="X622" s="65"/>
      <c r="Y622" s="66"/>
      <c r="AA622" s="67">
        <f>Tabla2[[#This Row],[FECHA]]-Tabla2[[#This Row],[FECHA AGENDO CITA]]</f>
        <v>44951</v>
      </c>
    </row>
    <row r="623" spans="1:27" ht="38.450000000000003" hidden="1" customHeight="1">
      <c r="A623" s="50">
        <v>44951</v>
      </c>
      <c r="B623" s="51">
        <v>0.375</v>
      </c>
      <c r="C623" s="51"/>
      <c r="D623" s="52">
        <v>1899</v>
      </c>
      <c r="E623" s="53">
        <v>111348</v>
      </c>
      <c r="F623" s="53" t="s">
        <v>100</v>
      </c>
      <c r="G623" s="97" t="s">
        <v>1108</v>
      </c>
      <c r="H623" s="96"/>
      <c r="I623" s="53" t="s">
        <v>2840</v>
      </c>
      <c r="J623" s="55" t="s">
        <v>143</v>
      </c>
      <c r="K623" s="55" t="s">
        <v>2841</v>
      </c>
      <c r="L623" s="53" t="s">
        <v>170</v>
      </c>
      <c r="M623" s="56" t="s">
        <v>93</v>
      </c>
      <c r="N623" s="56">
        <v>0.38541666666666669</v>
      </c>
      <c r="O623" s="56">
        <v>0.5</v>
      </c>
      <c r="P623" s="78" t="s">
        <v>943</v>
      </c>
      <c r="Q623" s="8">
        <v>2023</v>
      </c>
      <c r="R623" s="55"/>
      <c r="S623" s="55" t="str">
        <f>TEXT(Tabla2[[#This Row],[FECHA]],"MMMM")</f>
        <v>enero</v>
      </c>
      <c r="T623" s="55" t="e">
        <f>VLOOKUP(Tabla2[[#This Row],[FOLIO]],Noshow11[[FOLIO]:[STATUS]],5,0)</f>
        <v>#N/A</v>
      </c>
      <c r="U623" s="1"/>
      <c r="V623" s="65"/>
      <c r="W623" s="65"/>
      <c r="X623" s="65"/>
      <c r="Y623" s="66"/>
      <c r="AA623" s="67">
        <f>Tabla2[[#This Row],[FECHA]]-Tabla2[[#This Row],[FECHA AGENDO CITA]]</f>
        <v>44951</v>
      </c>
    </row>
    <row r="624" spans="1:27" ht="38.450000000000003" hidden="1" customHeight="1">
      <c r="A624" s="50">
        <v>44951</v>
      </c>
      <c r="B624" s="51">
        <v>0.39583333333333331</v>
      </c>
      <c r="C624" s="51"/>
      <c r="D624" s="52">
        <v>2653</v>
      </c>
      <c r="E624" s="53">
        <v>111264</v>
      </c>
      <c r="F624" s="53" t="s">
        <v>100</v>
      </c>
      <c r="G624" s="97" t="s">
        <v>2842</v>
      </c>
      <c r="H624" s="96"/>
      <c r="I624" s="53" t="s">
        <v>2843</v>
      </c>
      <c r="J624" s="55" t="s">
        <v>2844</v>
      </c>
      <c r="K624" s="55" t="s">
        <v>2845</v>
      </c>
      <c r="L624" s="53" t="s">
        <v>97</v>
      </c>
      <c r="M624" s="56" t="s">
        <v>98</v>
      </c>
      <c r="N624" s="56">
        <v>0.41666666666666669</v>
      </c>
      <c r="O624" s="56" t="s">
        <v>929</v>
      </c>
      <c r="P624" s="78" t="s">
        <v>2846</v>
      </c>
      <c r="Q624" s="8">
        <v>2022</v>
      </c>
      <c r="R624" s="55"/>
      <c r="S624" s="55" t="str">
        <f>TEXT(Tabla2[[#This Row],[FECHA]],"MMMM")</f>
        <v>enero</v>
      </c>
      <c r="T624" s="55" t="e">
        <f>VLOOKUP(Tabla2[[#This Row],[FOLIO]],Noshow11[[FOLIO]:[STATUS]],5,0)</f>
        <v>#N/A</v>
      </c>
      <c r="U624" s="1"/>
      <c r="V624" s="65"/>
      <c r="W624" s="65"/>
      <c r="X624" s="65"/>
      <c r="Y624" s="66"/>
      <c r="AA624" s="67">
        <f>Tabla2[[#This Row],[FECHA]]-Tabla2[[#This Row],[FECHA AGENDO CITA]]</f>
        <v>44951</v>
      </c>
    </row>
    <row r="625" spans="1:27" ht="38.450000000000003" hidden="1" customHeight="1">
      <c r="A625" s="50">
        <v>44951</v>
      </c>
      <c r="B625" s="51">
        <v>0.39583333333333331</v>
      </c>
      <c r="C625" s="51"/>
      <c r="D625" s="52">
        <v>1899</v>
      </c>
      <c r="E625" s="53">
        <v>111288</v>
      </c>
      <c r="F625" s="53" t="s">
        <v>100</v>
      </c>
      <c r="G625" s="98" t="s">
        <v>1108</v>
      </c>
      <c r="H625" s="58" t="s">
        <v>5</v>
      </c>
      <c r="I625" s="53" t="s">
        <v>2847</v>
      </c>
      <c r="J625" s="55" t="s">
        <v>143</v>
      </c>
      <c r="K625" s="55" t="s">
        <v>2848</v>
      </c>
      <c r="L625" s="53" t="s">
        <v>230</v>
      </c>
      <c r="M625" s="56" t="s">
        <v>93</v>
      </c>
      <c r="N625" s="56">
        <v>0.40625</v>
      </c>
      <c r="O625" s="56">
        <v>0.45833333333333331</v>
      </c>
      <c r="P625" s="78" t="s">
        <v>2061</v>
      </c>
      <c r="Q625" s="8">
        <v>2022</v>
      </c>
      <c r="R625" s="55"/>
      <c r="S625" s="55" t="str">
        <f>TEXT(Tabla2[[#This Row],[FECHA]],"MMMM")</f>
        <v>enero</v>
      </c>
      <c r="T625" s="55" t="e">
        <f>VLOOKUP(Tabla2[[#This Row],[FOLIO]],Noshow11[[FOLIO]:[STATUS]],5,0)</f>
        <v>#N/A</v>
      </c>
      <c r="U625" s="1"/>
      <c r="V625" s="65"/>
      <c r="W625" s="65"/>
      <c r="X625" s="65"/>
      <c r="Y625" s="66"/>
      <c r="AA625" s="67">
        <f>Tabla2[[#This Row],[FECHA]]-Tabla2[[#This Row],[FECHA AGENDO CITA]]</f>
        <v>44951</v>
      </c>
    </row>
    <row r="626" spans="1:27" ht="38.450000000000003" hidden="1" customHeight="1">
      <c r="A626" s="50">
        <v>44951</v>
      </c>
      <c r="B626" s="51">
        <v>0.39583333333333331</v>
      </c>
      <c r="C626" s="51"/>
      <c r="D626" s="52">
        <v>1899</v>
      </c>
      <c r="E626" s="53">
        <v>111322</v>
      </c>
      <c r="F626" s="53" t="s">
        <v>920</v>
      </c>
      <c r="G626" s="97" t="s">
        <v>956</v>
      </c>
      <c r="H626" s="136" t="s">
        <v>37</v>
      </c>
      <c r="I626" s="53" t="s">
        <v>2849</v>
      </c>
      <c r="J626" s="55" t="s">
        <v>143</v>
      </c>
      <c r="K626" s="55" t="s">
        <v>2850</v>
      </c>
      <c r="L626" s="53" t="s">
        <v>289</v>
      </c>
      <c r="M626" s="56" t="s">
        <v>84</v>
      </c>
      <c r="N626" s="56" t="s">
        <v>1194</v>
      </c>
      <c r="O626" s="56" t="s">
        <v>1195</v>
      </c>
      <c r="P626" s="78" t="s">
        <v>925</v>
      </c>
      <c r="Q626" s="8">
        <v>2021</v>
      </c>
      <c r="R626" s="55"/>
      <c r="S626" s="55" t="str">
        <f>TEXT(Tabla2[[#This Row],[FECHA]],"MMMM")</f>
        <v>enero</v>
      </c>
      <c r="T626" s="55" t="e">
        <f>VLOOKUP(Tabla2[[#This Row],[FOLIO]],Noshow11[[FOLIO]:[STATUS]],5,0)</f>
        <v>#N/A</v>
      </c>
      <c r="U626" s="1"/>
      <c r="V626" s="65"/>
      <c r="W626" s="65"/>
      <c r="X626" s="65"/>
      <c r="Y626" s="66"/>
      <c r="AA626" s="67">
        <f>Tabla2[[#This Row],[FECHA]]-Tabla2[[#This Row],[FECHA AGENDO CITA]]</f>
        <v>44951</v>
      </c>
    </row>
    <row r="627" spans="1:27" ht="38.450000000000003" hidden="1" customHeight="1">
      <c r="A627" s="50">
        <v>44951</v>
      </c>
      <c r="B627" s="51">
        <v>0.41666666666666669</v>
      </c>
      <c r="C627" s="51"/>
      <c r="D627" s="52">
        <v>1899</v>
      </c>
      <c r="E627" s="53">
        <v>111208</v>
      </c>
      <c r="F627" s="53" t="s">
        <v>100</v>
      </c>
      <c r="G627" s="97" t="s">
        <v>988</v>
      </c>
      <c r="H627" s="136" t="s">
        <v>37</v>
      </c>
      <c r="I627" s="53" t="s">
        <v>2851</v>
      </c>
      <c r="J627" s="55" t="s">
        <v>2852</v>
      </c>
      <c r="K627" s="55" t="s">
        <v>2853</v>
      </c>
      <c r="L627" s="53" t="s">
        <v>160</v>
      </c>
      <c r="M627" s="56" t="s">
        <v>84</v>
      </c>
      <c r="N627" s="56" t="s">
        <v>1194</v>
      </c>
      <c r="O627" s="56" t="s">
        <v>1195</v>
      </c>
      <c r="P627" s="78" t="s">
        <v>925</v>
      </c>
      <c r="Q627" s="8">
        <v>2021</v>
      </c>
      <c r="R627" s="55"/>
      <c r="S627" s="55" t="str">
        <f>TEXT(Tabla2[[#This Row],[FECHA]],"MMMM")</f>
        <v>enero</v>
      </c>
      <c r="T627" s="55" t="e">
        <f>VLOOKUP(Tabla2[[#This Row],[FOLIO]],Noshow11[[FOLIO]:[STATUS]],5,0)</f>
        <v>#N/A</v>
      </c>
      <c r="U627" s="1"/>
      <c r="V627" s="65"/>
      <c r="W627" s="65"/>
      <c r="X627" s="65"/>
      <c r="Y627" s="66"/>
      <c r="AA627" s="67">
        <f>Tabla2[[#This Row],[FECHA]]-Tabla2[[#This Row],[FECHA AGENDO CITA]]</f>
        <v>44951</v>
      </c>
    </row>
    <row r="628" spans="1:27" ht="38.450000000000003" hidden="1" customHeight="1">
      <c r="A628" s="50">
        <v>44951</v>
      </c>
      <c r="B628" s="51">
        <v>0.41666666666666669</v>
      </c>
      <c r="C628" s="51"/>
      <c r="D628" s="52">
        <v>5140</v>
      </c>
      <c r="E628" s="53">
        <v>111267</v>
      </c>
      <c r="F628" s="53" t="s">
        <v>100</v>
      </c>
      <c r="G628" s="98" t="s">
        <v>1080</v>
      </c>
      <c r="H628" s="58" t="s">
        <v>5</v>
      </c>
      <c r="I628" s="53" t="s">
        <v>2854</v>
      </c>
      <c r="J628" s="55" t="s">
        <v>2855</v>
      </c>
      <c r="K628" s="55" t="s">
        <v>2856</v>
      </c>
      <c r="L628" s="53" t="s">
        <v>92</v>
      </c>
      <c r="M628" s="56" t="s">
        <v>93</v>
      </c>
      <c r="N628" s="56">
        <v>0.42708333333333331</v>
      </c>
      <c r="O628" s="56">
        <v>0.58333333333333337</v>
      </c>
      <c r="P628" s="78" t="s">
        <v>2061</v>
      </c>
      <c r="Q628" s="8">
        <v>2013</v>
      </c>
      <c r="R628" s="55"/>
      <c r="S628" s="55" t="str">
        <f>TEXT(Tabla2[[#This Row],[FECHA]],"MMMM")</f>
        <v>enero</v>
      </c>
      <c r="T628" s="55" t="e">
        <f>VLOOKUP(Tabla2[[#This Row],[FOLIO]],Noshow11[[FOLIO]:[STATUS]],5,0)</f>
        <v>#N/A</v>
      </c>
      <c r="U628" s="1"/>
      <c r="V628" s="65"/>
      <c r="W628" s="65"/>
      <c r="X628" s="65"/>
      <c r="Y628" s="66"/>
      <c r="AA628" s="67">
        <f>Tabla2[[#This Row],[FECHA]]-Tabla2[[#This Row],[FECHA AGENDO CITA]]</f>
        <v>44951</v>
      </c>
    </row>
    <row r="629" spans="1:27" ht="38.450000000000003" hidden="1" customHeight="1">
      <c r="A629" s="50">
        <v>44951</v>
      </c>
      <c r="B629" s="51">
        <v>0.42708333333333331</v>
      </c>
      <c r="C629" s="51"/>
      <c r="D629" s="52">
        <v>3260</v>
      </c>
      <c r="E629" s="53">
        <v>111335</v>
      </c>
      <c r="F629" s="53" t="s">
        <v>100</v>
      </c>
      <c r="G629" s="97" t="s">
        <v>1070</v>
      </c>
      <c r="H629" s="96"/>
      <c r="I629" s="53" t="s">
        <v>2857</v>
      </c>
      <c r="J629" s="55" t="s">
        <v>2858</v>
      </c>
      <c r="K629" s="55" t="s">
        <v>2859</v>
      </c>
      <c r="L629" s="53" t="s">
        <v>193</v>
      </c>
      <c r="M629" s="56" t="s">
        <v>84</v>
      </c>
      <c r="N629" s="56">
        <v>0.4375</v>
      </c>
      <c r="O629" s="56">
        <v>0.58333333333333337</v>
      </c>
      <c r="P629" s="78" t="s">
        <v>943</v>
      </c>
      <c r="Q629" s="8">
        <v>2022</v>
      </c>
      <c r="R629" s="55"/>
      <c r="S629" s="55" t="str">
        <f>TEXT(Tabla2[[#This Row],[FECHA]],"MMMM")</f>
        <v>enero</v>
      </c>
      <c r="T629" s="55" t="e">
        <f>VLOOKUP(Tabla2[[#This Row],[FOLIO]],Noshow11[[FOLIO]:[STATUS]],5,0)</f>
        <v>#N/A</v>
      </c>
      <c r="U629" s="1"/>
      <c r="V629" s="65"/>
      <c r="W629" s="65"/>
      <c r="X629" s="65"/>
      <c r="Y629" s="66"/>
      <c r="AA629" s="67">
        <f>Tabla2[[#This Row],[FECHA]]-Tabla2[[#This Row],[FECHA AGENDO CITA]]</f>
        <v>44951</v>
      </c>
    </row>
    <row r="630" spans="1:27" ht="38.450000000000003" hidden="1" customHeight="1">
      <c r="A630" s="50">
        <v>44951</v>
      </c>
      <c r="B630" s="51">
        <v>0.4375</v>
      </c>
      <c r="C630" s="51"/>
      <c r="D630" s="52">
        <v>3260</v>
      </c>
      <c r="E630" s="53">
        <v>111273</v>
      </c>
      <c r="F630" s="53" t="s">
        <v>920</v>
      </c>
      <c r="G630" s="97" t="s">
        <v>1150</v>
      </c>
      <c r="H630" s="96"/>
      <c r="I630" s="53" t="s">
        <v>2860</v>
      </c>
      <c r="J630" s="55" t="s">
        <v>2861</v>
      </c>
      <c r="K630" s="55" t="s">
        <v>2862</v>
      </c>
      <c r="L630" s="53" t="s">
        <v>193</v>
      </c>
      <c r="M630" s="56" t="s">
        <v>93</v>
      </c>
      <c r="N630" s="56">
        <v>0.47916666666666669</v>
      </c>
      <c r="O630" s="56">
        <v>0.58333333333333337</v>
      </c>
      <c r="P630" s="78" t="s">
        <v>949</v>
      </c>
      <c r="Q630" s="8">
        <v>2020</v>
      </c>
      <c r="R630" s="55"/>
      <c r="S630" s="55" t="str">
        <f>TEXT(Tabla2[[#This Row],[FECHA]],"MMMM")</f>
        <v>enero</v>
      </c>
      <c r="T630" s="55" t="e">
        <f>VLOOKUP(Tabla2[[#This Row],[FOLIO]],Noshow11[[FOLIO]:[STATUS]],5,0)</f>
        <v>#N/A</v>
      </c>
      <c r="U630" s="1"/>
      <c r="V630" s="65"/>
      <c r="W630" s="65"/>
      <c r="X630" s="65"/>
      <c r="Y630" s="66"/>
      <c r="AA630" s="67">
        <f>Tabla2[[#This Row],[FECHA]]-Tabla2[[#This Row],[FECHA AGENDO CITA]]</f>
        <v>44951</v>
      </c>
    </row>
    <row r="631" spans="1:27" ht="38.450000000000003" hidden="1" customHeight="1">
      <c r="A631" s="50">
        <v>44951</v>
      </c>
      <c r="B631" s="51">
        <v>0.4375</v>
      </c>
      <c r="C631" s="51"/>
      <c r="D631" s="52">
        <v>3260</v>
      </c>
      <c r="E631" s="53">
        <v>111283</v>
      </c>
      <c r="F631" s="53" t="s">
        <v>920</v>
      </c>
      <c r="G631" s="97" t="s">
        <v>1161</v>
      </c>
      <c r="H631" s="136" t="s">
        <v>37</v>
      </c>
      <c r="I631" s="53" t="s">
        <v>2863</v>
      </c>
      <c r="J631" s="55" t="s">
        <v>2864</v>
      </c>
      <c r="K631" s="55" t="s">
        <v>2865</v>
      </c>
      <c r="L631" s="53" t="s">
        <v>1095</v>
      </c>
      <c r="M631" s="56" t="s">
        <v>84</v>
      </c>
      <c r="N631" s="56" t="s">
        <v>1194</v>
      </c>
      <c r="O631" s="56" t="s">
        <v>1195</v>
      </c>
      <c r="P631" s="78" t="s">
        <v>925</v>
      </c>
      <c r="Q631" s="8">
        <v>2016</v>
      </c>
      <c r="R631" s="55"/>
      <c r="S631" s="55" t="str">
        <f>TEXT(Tabla2[[#This Row],[FECHA]],"MMMM")</f>
        <v>enero</v>
      </c>
      <c r="T631" s="55" t="e">
        <f>VLOOKUP(Tabla2[[#This Row],[FOLIO]],Noshow11[[FOLIO]:[STATUS]],5,0)</f>
        <v>#N/A</v>
      </c>
      <c r="U631" s="1"/>
      <c r="V631" s="65"/>
      <c r="W631" s="65"/>
      <c r="X631" s="65"/>
      <c r="Y631" s="66"/>
      <c r="AA631" s="67">
        <f>Tabla2[[#This Row],[FECHA]]-Tabla2[[#This Row],[FECHA AGENDO CITA]]</f>
        <v>44951</v>
      </c>
    </row>
    <row r="632" spans="1:27" ht="38.450000000000003" hidden="1" customHeight="1">
      <c r="A632" s="50">
        <v>44951</v>
      </c>
      <c r="B632" s="51">
        <v>0.4375</v>
      </c>
      <c r="C632" s="51"/>
      <c r="D632" s="52">
        <v>1899</v>
      </c>
      <c r="E632" s="53">
        <v>111327</v>
      </c>
      <c r="F632" s="53" t="s">
        <v>100</v>
      </c>
      <c r="G632" s="98" t="s">
        <v>1297</v>
      </c>
      <c r="H632" s="58" t="s">
        <v>5</v>
      </c>
      <c r="I632" s="53" t="s">
        <v>2866</v>
      </c>
      <c r="J632" s="55" t="s">
        <v>2867</v>
      </c>
      <c r="K632" s="55" t="s">
        <v>2868</v>
      </c>
      <c r="L632" s="53" t="s">
        <v>230</v>
      </c>
      <c r="M632" s="56" t="s">
        <v>98</v>
      </c>
      <c r="N632" s="56">
        <v>0.45833333333333331</v>
      </c>
      <c r="O632" s="56">
        <v>0.625</v>
      </c>
      <c r="P632" s="78" t="s">
        <v>2061</v>
      </c>
      <c r="Q632" s="8">
        <v>2017</v>
      </c>
      <c r="R632" s="55"/>
      <c r="S632" s="55" t="str">
        <f>TEXT(Tabla2[[#This Row],[FECHA]],"MMMM")</f>
        <v>enero</v>
      </c>
      <c r="T632" s="55" t="e">
        <f>VLOOKUP(Tabla2[[#This Row],[FOLIO]],Noshow11[[FOLIO]:[STATUS]],5,0)</f>
        <v>#N/A</v>
      </c>
      <c r="U632" s="1"/>
      <c r="V632" s="65"/>
      <c r="W632" s="65"/>
      <c r="X632" s="65"/>
      <c r="Y632" s="66"/>
      <c r="AA632" s="67">
        <f>Tabla2[[#This Row],[FECHA]]-Tabla2[[#This Row],[FECHA AGENDO CITA]]</f>
        <v>44951</v>
      </c>
    </row>
    <row r="633" spans="1:27" ht="38.450000000000003" hidden="1" customHeight="1">
      <c r="A633" s="50">
        <v>44951</v>
      </c>
      <c r="B633" s="51">
        <v>0.45833333333333331</v>
      </c>
      <c r="C633" s="51"/>
      <c r="D633" s="52">
        <v>1899</v>
      </c>
      <c r="E633" s="53">
        <v>111286</v>
      </c>
      <c r="F633" s="53" t="s">
        <v>100</v>
      </c>
      <c r="G633" s="98" t="s">
        <v>984</v>
      </c>
      <c r="H633" s="58" t="s">
        <v>5</v>
      </c>
      <c r="I633" s="53" t="s">
        <v>2869</v>
      </c>
      <c r="J633" s="55" t="s">
        <v>2870</v>
      </c>
      <c r="K633" s="55" t="s">
        <v>2871</v>
      </c>
      <c r="L633" s="53" t="s">
        <v>170</v>
      </c>
      <c r="M633" s="56" t="s">
        <v>98</v>
      </c>
      <c r="N633" s="56">
        <v>0.4826388888888889</v>
      </c>
      <c r="O633" s="56">
        <v>0.58333333333333337</v>
      </c>
      <c r="P633" s="78" t="s">
        <v>2061</v>
      </c>
      <c r="Q633" s="8">
        <v>2013</v>
      </c>
      <c r="R633" s="55"/>
      <c r="S633" s="55" t="str">
        <f>TEXT(Tabla2[[#This Row],[FECHA]],"MMMM")</f>
        <v>enero</v>
      </c>
      <c r="T633" s="55" t="e">
        <f>VLOOKUP(Tabla2[[#This Row],[FOLIO]],Noshow11[[FOLIO]:[STATUS]],5,0)</f>
        <v>#N/A</v>
      </c>
      <c r="U633" s="1"/>
      <c r="V633" s="65"/>
      <c r="W633" s="65"/>
      <c r="X633" s="65"/>
      <c r="Y633" s="66"/>
      <c r="AA633" s="67">
        <f>Tabla2[[#This Row],[FECHA]]-Tabla2[[#This Row],[FECHA AGENDO CITA]]</f>
        <v>44951</v>
      </c>
    </row>
    <row r="634" spans="1:27" ht="38.450000000000003" hidden="1" customHeight="1">
      <c r="A634" s="50">
        <v>44951</v>
      </c>
      <c r="B634" s="51">
        <v>0.45833333333333331</v>
      </c>
      <c r="C634" s="51"/>
      <c r="D634" s="52">
        <v>3260</v>
      </c>
      <c r="E634" s="53">
        <v>111296</v>
      </c>
      <c r="F634" s="53" t="s">
        <v>920</v>
      </c>
      <c r="G634" s="97" t="s">
        <v>1070</v>
      </c>
      <c r="H634" s="96"/>
      <c r="I634" s="53" t="s">
        <v>2872</v>
      </c>
      <c r="J634" s="55" t="s">
        <v>2873</v>
      </c>
      <c r="K634" s="55" t="s">
        <v>2874</v>
      </c>
      <c r="L634" s="53" t="s">
        <v>97</v>
      </c>
      <c r="M634" s="56" t="s">
        <v>84</v>
      </c>
      <c r="N634" s="56">
        <v>0.46875</v>
      </c>
      <c r="O634" s="56">
        <v>0.58333333333333337</v>
      </c>
      <c r="P634" s="78" t="s">
        <v>943</v>
      </c>
      <c r="Q634" s="8">
        <v>2021</v>
      </c>
      <c r="R634" s="55"/>
      <c r="S634" s="55" t="str">
        <f>TEXT(Tabla2[[#This Row],[FECHA]],"MMMM")</f>
        <v>enero</v>
      </c>
      <c r="T634" s="55" t="e">
        <f>VLOOKUP(Tabla2[[#This Row],[FOLIO]],Noshow11[[FOLIO]:[STATUS]],5,0)</f>
        <v>#N/A</v>
      </c>
      <c r="U634" s="1"/>
      <c r="V634" s="65"/>
      <c r="W634" s="65"/>
      <c r="X634" s="65"/>
      <c r="Y634" s="66"/>
      <c r="AA634" s="67">
        <f>Tabla2[[#This Row],[FECHA]]-Tabla2[[#This Row],[FECHA AGENDO CITA]]</f>
        <v>44951</v>
      </c>
    </row>
    <row r="635" spans="1:27" ht="38.450000000000003" hidden="1" customHeight="1">
      <c r="A635" s="50">
        <v>44951</v>
      </c>
      <c r="B635" s="51">
        <v>0.46875</v>
      </c>
      <c r="C635" s="51"/>
      <c r="D635" s="52">
        <v>5330</v>
      </c>
      <c r="E635" s="53">
        <v>111336</v>
      </c>
      <c r="F635" s="53" t="s">
        <v>1111</v>
      </c>
      <c r="G635" s="97" t="s">
        <v>1046</v>
      </c>
      <c r="H635" s="136" t="s">
        <v>37</v>
      </c>
      <c r="I635" s="53">
        <v>75034165</v>
      </c>
      <c r="J635" s="55" t="s">
        <v>724</v>
      </c>
      <c r="K635" s="55" t="s">
        <v>2875</v>
      </c>
      <c r="L635" s="53" t="s">
        <v>83</v>
      </c>
      <c r="M635" s="56" t="s">
        <v>84</v>
      </c>
      <c r="N635" s="56" t="s">
        <v>1194</v>
      </c>
      <c r="O635" s="56" t="s">
        <v>1195</v>
      </c>
      <c r="P635" s="78" t="s">
        <v>925</v>
      </c>
      <c r="Q635" s="8">
        <v>2007</v>
      </c>
      <c r="R635" s="55"/>
      <c r="S635" s="55" t="str">
        <f>TEXT(Tabla2[[#This Row],[FECHA]],"MMMM")</f>
        <v>enero</v>
      </c>
      <c r="T635" s="55" t="e">
        <f>VLOOKUP(Tabla2[[#This Row],[FOLIO]],Noshow11[[FOLIO]:[STATUS]],5,0)</f>
        <v>#N/A</v>
      </c>
      <c r="U635" s="1"/>
      <c r="V635" s="65"/>
      <c r="W635" s="65"/>
      <c r="X635" s="65"/>
      <c r="Y635" s="66"/>
      <c r="AA635" s="67">
        <f>Tabla2[[#This Row],[FECHA]]-Tabla2[[#This Row],[FECHA AGENDO CITA]]</f>
        <v>44951</v>
      </c>
    </row>
    <row r="636" spans="1:27" ht="38.450000000000003" hidden="1" customHeight="1">
      <c r="A636" s="50">
        <v>44951</v>
      </c>
      <c r="B636" s="51">
        <v>0.47916666666666669</v>
      </c>
      <c r="C636" s="51"/>
      <c r="D636" s="52">
        <v>0</v>
      </c>
      <c r="E636" s="53">
        <v>111294</v>
      </c>
      <c r="F636" s="53" t="s">
        <v>944</v>
      </c>
      <c r="G636" s="97" t="s">
        <v>2876</v>
      </c>
      <c r="H636" s="136" t="s">
        <v>37</v>
      </c>
      <c r="I636" s="53" t="s">
        <v>2877</v>
      </c>
      <c r="J636" s="55" t="s">
        <v>143</v>
      </c>
      <c r="K636" s="55" t="s">
        <v>2878</v>
      </c>
      <c r="L636" s="53" t="s">
        <v>1106</v>
      </c>
      <c r="M636" s="56" t="s">
        <v>84</v>
      </c>
      <c r="N636" s="56" t="s">
        <v>1194</v>
      </c>
      <c r="O636" s="56" t="s">
        <v>1195</v>
      </c>
      <c r="P636" s="78" t="s">
        <v>925</v>
      </c>
      <c r="Q636" s="8">
        <v>2016</v>
      </c>
      <c r="R636" s="55"/>
      <c r="S636" s="55" t="str">
        <f>TEXT(Tabla2[[#This Row],[FECHA]],"MMMM")</f>
        <v>enero</v>
      </c>
      <c r="T636" s="55" t="e">
        <f>VLOOKUP(Tabla2[[#This Row],[FOLIO]],Noshow11[[FOLIO]:[STATUS]],5,0)</f>
        <v>#N/A</v>
      </c>
      <c r="U636" s="1"/>
      <c r="V636" s="65"/>
      <c r="W636" s="65"/>
      <c r="X636" s="65"/>
      <c r="Y636" s="66"/>
      <c r="AA636" s="67">
        <f>Tabla2[[#This Row],[FECHA]]-Tabla2[[#This Row],[FECHA AGENDO CITA]]</f>
        <v>44951</v>
      </c>
    </row>
    <row r="637" spans="1:27" ht="38.450000000000003" hidden="1" customHeight="1">
      <c r="A637" s="50">
        <v>44951</v>
      </c>
      <c r="B637" s="51">
        <v>0.47916666666666669</v>
      </c>
      <c r="C637" s="51"/>
      <c r="D637" s="52">
        <v>5140</v>
      </c>
      <c r="E637" s="53">
        <v>111320</v>
      </c>
      <c r="F637" s="53" t="s">
        <v>184</v>
      </c>
      <c r="G637" s="97" t="s">
        <v>2879</v>
      </c>
      <c r="H637" s="96"/>
      <c r="I637" s="53" t="s">
        <v>2880</v>
      </c>
      <c r="J637" s="55" t="s">
        <v>2881</v>
      </c>
      <c r="K637" s="55" t="s">
        <v>2882</v>
      </c>
      <c r="L637" s="53" t="s">
        <v>152</v>
      </c>
      <c r="M637" s="56" t="s">
        <v>98</v>
      </c>
      <c r="N637" s="56">
        <v>0.5</v>
      </c>
      <c r="O637" s="56">
        <v>0.66666666666666663</v>
      </c>
      <c r="P637" s="78" t="s">
        <v>975</v>
      </c>
      <c r="Q637" s="8">
        <v>2017</v>
      </c>
      <c r="R637" s="55"/>
      <c r="S637" s="55" t="str">
        <f>TEXT(Tabla2[[#This Row],[FECHA]],"MMMM")</f>
        <v>enero</v>
      </c>
      <c r="T637" s="55" t="e">
        <f>VLOOKUP(Tabla2[[#This Row],[FOLIO]],Noshow11[[FOLIO]:[STATUS]],5,0)</f>
        <v>#N/A</v>
      </c>
      <c r="U637" s="1"/>
      <c r="V637" s="65"/>
      <c r="W637" s="65"/>
      <c r="X637" s="65"/>
      <c r="Y637" s="66"/>
      <c r="AA637" s="67">
        <f>Tabla2[[#This Row],[FECHA]]-Tabla2[[#This Row],[FECHA AGENDO CITA]]</f>
        <v>44951</v>
      </c>
    </row>
    <row r="638" spans="1:27" ht="38.450000000000003" hidden="1" customHeight="1">
      <c r="A638" s="50">
        <v>44951</v>
      </c>
      <c r="B638" s="51">
        <v>0.5</v>
      </c>
      <c r="C638" s="51"/>
      <c r="D638" s="52">
        <v>3260</v>
      </c>
      <c r="E638" s="53">
        <v>111330</v>
      </c>
      <c r="F638" s="53" t="s">
        <v>920</v>
      </c>
      <c r="G638" s="97" t="s">
        <v>1070</v>
      </c>
      <c r="H638" s="136" t="s">
        <v>37</v>
      </c>
      <c r="I638" s="53" t="s">
        <v>2883</v>
      </c>
      <c r="J638" s="55" t="s">
        <v>2884</v>
      </c>
      <c r="K638" s="55" t="s">
        <v>2885</v>
      </c>
      <c r="L638" s="53" t="s">
        <v>97</v>
      </c>
      <c r="M638" s="56" t="s">
        <v>93</v>
      </c>
      <c r="N638" s="56" t="s">
        <v>1194</v>
      </c>
      <c r="O638" s="56" t="s">
        <v>1195</v>
      </c>
      <c r="P638" s="78" t="s">
        <v>925</v>
      </c>
      <c r="Q638" s="8">
        <v>2022</v>
      </c>
      <c r="R638" s="55"/>
      <c r="S638" s="55" t="str">
        <f>TEXT(Tabla2[[#This Row],[FECHA]],"MMMM")</f>
        <v>enero</v>
      </c>
      <c r="T638" s="55" t="e">
        <f>VLOOKUP(Tabla2[[#This Row],[FOLIO]],Noshow11[[FOLIO]:[STATUS]],5,0)</f>
        <v>#N/A</v>
      </c>
      <c r="U638" s="1"/>
      <c r="V638" s="65"/>
      <c r="W638" s="65"/>
      <c r="X638" s="65"/>
      <c r="Y638" s="66"/>
      <c r="AA638" s="67">
        <f>Tabla2[[#This Row],[FECHA]]-Tabla2[[#This Row],[FECHA AGENDO CITA]]</f>
        <v>44951</v>
      </c>
    </row>
    <row r="639" spans="1:27" ht="38.450000000000003" hidden="1" customHeight="1">
      <c r="A639" s="50">
        <v>44951</v>
      </c>
      <c r="B639" s="51">
        <v>0.5</v>
      </c>
      <c r="C639" s="51"/>
      <c r="D639" s="52">
        <v>2699</v>
      </c>
      <c r="E639" s="53">
        <v>111351</v>
      </c>
      <c r="F639" s="53" t="s">
        <v>944</v>
      </c>
      <c r="G639" s="98" t="s">
        <v>966</v>
      </c>
      <c r="H639" s="58" t="s">
        <v>5</v>
      </c>
      <c r="I639" s="53" t="s">
        <v>2886</v>
      </c>
      <c r="J639" s="55" t="s">
        <v>143</v>
      </c>
      <c r="K639" s="55" t="s">
        <v>2887</v>
      </c>
      <c r="L639" s="53" t="s">
        <v>92</v>
      </c>
      <c r="M639" s="56" t="s">
        <v>84</v>
      </c>
      <c r="N639" s="56">
        <v>0.51041666666666663</v>
      </c>
      <c r="O639" s="56">
        <v>0.66666666666666663</v>
      </c>
      <c r="P639" s="78" t="s">
        <v>2061</v>
      </c>
      <c r="Q639" s="8">
        <v>2020</v>
      </c>
      <c r="R639" s="55"/>
      <c r="S639" s="55" t="str">
        <f>TEXT(Tabla2[[#This Row],[FECHA]],"MMMM")</f>
        <v>enero</v>
      </c>
      <c r="T639" s="55" t="e">
        <f>VLOOKUP(Tabla2[[#This Row],[FOLIO]],Noshow11[[FOLIO]:[STATUS]],5,0)</f>
        <v>#N/A</v>
      </c>
      <c r="U639" s="1"/>
      <c r="V639" s="65"/>
      <c r="W639" s="65"/>
      <c r="X639" s="65"/>
      <c r="Y639" s="66"/>
      <c r="AA639" s="67">
        <f>Tabla2[[#This Row],[FECHA]]-Tabla2[[#This Row],[FECHA AGENDO CITA]]</f>
        <v>44951</v>
      </c>
    </row>
    <row r="640" spans="1:27" ht="38.450000000000003" hidden="1" customHeight="1">
      <c r="A640" s="115">
        <v>44951</v>
      </c>
      <c r="B640" s="116">
        <v>0.5</v>
      </c>
      <c r="C640" s="116"/>
      <c r="D640" s="117">
        <v>1899</v>
      </c>
      <c r="E640" s="118">
        <v>111358</v>
      </c>
      <c r="F640" s="118" t="s">
        <v>100</v>
      </c>
      <c r="G640" s="119" t="s">
        <v>1015</v>
      </c>
      <c r="H640" s="120" t="s">
        <v>5</v>
      </c>
      <c r="I640" s="118" t="s">
        <v>295</v>
      </c>
      <c r="J640" s="121" t="s">
        <v>143</v>
      </c>
      <c r="K640" s="121" t="s">
        <v>296</v>
      </c>
      <c r="L640" s="118" t="s">
        <v>83</v>
      </c>
      <c r="M640" s="122" t="s">
        <v>98</v>
      </c>
      <c r="N640" s="122">
        <v>0.52430555555555558</v>
      </c>
      <c r="O640" s="122">
        <v>0.66666666666666663</v>
      </c>
      <c r="P640" s="205" t="s">
        <v>2061</v>
      </c>
      <c r="Q640" s="127">
        <v>2021</v>
      </c>
      <c r="R640" s="121"/>
      <c r="S640" s="121" t="str">
        <f>TEXT(Tabla2[[#This Row],[FECHA]],"MMMM")</f>
        <v>enero</v>
      </c>
      <c r="T640" s="121" t="e">
        <f>VLOOKUP(Tabla2[[#This Row],[FOLIO]],Noshow11[[FOLIO]:[STATUS]],5,0)</f>
        <v>#N/A</v>
      </c>
      <c r="U640" s="1" t="s">
        <v>12</v>
      </c>
      <c r="V640" s="65">
        <v>44951</v>
      </c>
      <c r="W640" s="65" t="s">
        <v>18</v>
      </c>
      <c r="X640" s="65" t="s">
        <v>9</v>
      </c>
      <c r="Y640" s="66" t="s">
        <v>2888</v>
      </c>
      <c r="Z640" s="65">
        <v>44950</v>
      </c>
      <c r="AA640" s="67">
        <f>Tabla2[[#This Row],[FECHA]]-Tabla2[[#This Row],[FECHA AGENDO CITA]]</f>
        <v>1</v>
      </c>
    </row>
    <row r="641" spans="1:27" ht="38.450000000000003" hidden="1" customHeight="1">
      <c r="A641" s="50">
        <v>44951</v>
      </c>
      <c r="B641" s="51">
        <v>0.52083333333333337</v>
      </c>
      <c r="C641" s="51"/>
      <c r="D641" s="52">
        <v>0</v>
      </c>
      <c r="E641" s="53">
        <v>111314</v>
      </c>
      <c r="F641" s="53" t="s">
        <v>944</v>
      </c>
      <c r="G641" s="97" t="s">
        <v>2889</v>
      </c>
      <c r="H641" s="96"/>
      <c r="I641" s="53" t="s">
        <v>2311</v>
      </c>
      <c r="J641" s="55" t="s">
        <v>2312</v>
      </c>
      <c r="K641" s="55" t="s">
        <v>2313</v>
      </c>
      <c r="L641" s="53" t="s">
        <v>92</v>
      </c>
      <c r="M641" s="56" t="s">
        <v>93</v>
      </c>
      <c r="N641" s="56">
        <v>0.54166666666666663</v>
      </c>
      <c r="O641" s="56">
        <v>0.70833333333333337</v>
      </c>
      <c r="P641" s="78" t="s">
        <v>954</v>
      </c>
      <c r="Q641" s="8">
        <v>2015</v>
      </c>
      <c r="R641" s="55"/>
      <c r="S641" s="55" t="str">
        <f>TEXT(Tabla2[[#This Row],[FECHA]],"MMMM")</f>
        <v>enero</v>
      </c>
      <c r="T641" s="55" t="e">
        <f>VLOOKUP(Tabla2[[#This Row],[FOLIO]],Noshow11[[FOLIO]:[STATUS]],5,0)</f>
        <v>#N/A</v>
      </c>
      <c r="U641" s="1"/>
      <c r="V641" s="65"/>
      <c r="W641" s="65"/>
      <c r="X641" s="65"/>
      <c r="Y641" s="66"/>
      <c r="AA641" s="67">
        <f>Tabla2[[#This Row],[FECHA]]-Tabla2[[#This Row],[FECHA AGENDO CITA]]</f>
        <v>44951</v>
      </c>
    </row>
    <row r="642" spans="1:27" ht="38.450000000000003" hidden="1" customHeight="1">
      <c r="A642" s="50">
        <v>44951</v>
      </c>
      <c r="B642" s="51">
        <v>0.52083333333333337</v>
      </c>
      <c r="C642" s="51"/>
      <c r="D642" s="52">
        <v>1899</v>
      </c>
      <c r="E642" s="53">
        <v>111362</v>
      </c>
      <c r="F642" s="53" t="s">
        <v>184</v>
      </c>
      <c r="G642" s="98" t="s">
        <v>1108</v>
      </c>
      <c r="H642" s="58" t="s">
        <v>5</v>
      </c>
      <c r="I642" s="53" t="s">
        <v>2782</v>
      </c>
      <c r="J642" s="55" t="s">
        <v>143</v>
      </c>
      <c r="K642" s="55" t="s">
        <v>2783</v>
      </c>
      <c r="L642" s="53" t="s">
        <v>193</v>
      </c>
      <c r="M642" s="56" t="s">
        <v>98</v>
      </c>
      <c r="N642" s="56">
        <v>0.55208333333333337</v>
      </c>
      <c r="O642" s="56">
        <v>0.70833333333333337</v>
      </c>
      <c r="P642" s="78" t="s">
        <v>2061</v>
      </c>
      <c r="Q642" s="8">
        <v>2022</v>
      </c>
      <c r="R642" s="55"/>
      <c r="S642" s="55" t="str">
        <f>TEXT(Tabla2[[#This Row],[FECHA]],"MMMM")</f>
        <v>enero</v>
      </c>
      <c r="T642" s="55" t="e">
        <f>VLOOKUP(Tabla2[[#This Row],[FOLIO]],Noshow11[[FOLIO]:[STATUS]],5,0)</f>
        <v>#N/A</v>
      </c>
      <c r="U642" s="1"/>
      <c r="V642" s="65"/>
      <c r="W642" s="65"/>
      <c r="X642" s="65"/>
      <c r="Y642" s="66"/>
      <c r="AA642" s="67">
        <f>Tabla2[[#This Row],[FECHA]]-Tabla2[[#This Row],[FECHA AGENDO CITA]]</f>
        <v>44951</v>
      </c>
    </row>
    <row r="643" spans="1:27" ht="38.450000000000003" hidden="1" customHeight="1">
      <c r="A643" s="50">
        <v>44951</v>
      </c>
      <c r="B643" s="51">
        <v>0.54166666666666663</v>
      </c>
      <c r="C643" s="51"/>
      <c r="D643" s="52">
        <v>0</v>
      </c>
      <c r="E643" s="53">
        <v>111337</v>
      </c>
      <c r="F643" s="53" t="s">
        <v>920</v>
      </c>
      <c r="G643" s="97" t="s">
        <v>2890</v>
      </c>
      <c r="H643" s="96"/>
      <c r="I643" s="53" t="s">
        <v>706</v>
      </c>
      <c r="J643" s="55" t="s">
        <v>2891</v>
      </c>
      <c r="K643" s="55" t="s">
        <v>300</v>
      </c>
      <c r="L643" s="53" t="s">
        <v>83</v>
      </c>
      <c r="M643" s="56" t="s">
        <v>98</v>
      </c>
      <c r="N643" s="56">
        <v>0.55208333333333337</v>
      </c>
      <c r="O643" s="56">
        <v>0.75</v>
      </c>
      <c r="P643" s="78" t="s">
        <v>1366</v>
      </c>
      <c r="Q643" s="8">
        <v>2020</v>
      </c>
      <c r="R643" s="55"/>
      <c r="S643" s="55" t="str">
        <f>TEXT(Tabla2[[#This Row],[FECHA]],"MMMM")</f>
        <v>enero</v>
      </c>
      <c r="T643" s="55" t="e">
        <f>VLOOKUP(Tabla2[[#This Row],[FOLIO]],Noshow11[[FOLIO]:[STATUS]],5,0)</f>
        <v>#N/A</v>
      </c>
      <c r="U643" s="1"/>
      <c r="V643" s="65"/>
      <c r="W643" s="65"/>
      <c r="X643" s="65"/>
      <c r="Y643" s="66"/>
      <c r="AA643" s="67">
        <f>Tabla2[[#This Row],[FECHA]]-Tabla2[[#This Row],[FECHA AGENDO CITA]]</f>
        <v>44951</v>
      </c>
    </row>
    <row r="644" spans="1:27" ht="38.450000000000003" hidden="1" customHeight="1">
      <c r="A644" s="50">
        <v>44951</v>
      </c>
      <c r="B644" s="51">
        <v>0.54166666666666663</v>
      </c>
      <c r="C644" s="51"/>
      <c r="D644" s="52">
        <v>0</v>
      </c>
      <c r="E644" s="53">
        <v>111365</v>
      </c>
      <c r="F644" s="53" t="s">
        <v>1111</v>
      </c>
      <c r="G644" s="97" t="s">
        <v>2892</v>
      </c>
      <c r="H644" s="96"/>
      <c r="I644" s="53" t="s">
        <v>2893</v>
      </c>
      <c r="J644" s="55" t="s">
        <v>2894</v>
      </c>
      <c r="K644" s="55" t="s">
        <v>225</v>
      </c>
      <c r="L644" s="53" t="s">
        <v>230</v>
      </c>
      <c r="M644" s="56" t="s">
        <v>93</v>
      </c>
      <c r="N644" s="56">
        <v>0.55208333333333337</v>
      </c>
      <c r="O644" s="56">
        <v>0.75</v>
      </c>
      <c r="P644" s="78" t="s">
        <v>1036</v>
      </c>
      <c r="Q644" s="8">
        <v>2004</v>
      </c>
      <c r="R644" s="55"/>
      <c r="S644" s="55" t="str">
        <f>TEXT(Tabla2[[#This Row],[FECHA]],"MMMM")</f>
        <v>enero</v>
      </c>
      <c r="T644" s="55" t="e">
        <f>VLOOKUP(Tabla2[[#This Row],[FOLIO]],Noshow11[[FOLIO]:[STATUS]],5,0)</f>
        <v>#N/A</v>
      </c>
      <c r="U644" s="1"/>
      <c r="V644" s="65"/>
      <c r="W644" s="65"/>
      <c r="X644" s="65"/>
      <c r="Y644" s="66"/>
      <c r="AA644" s="67">
        <f>Tabla2[[#This Row],[FECHA]]-Tabla2[[#This Row],[FECHA AGENDO CITA]]</f>
        <v>44951</v>
      </c>
    </row>
    <row r="645" spans="1:27" ht="38.450000000000003" hidden="1" customHeight="1">
      <c r="A645" s="50">
        <v>44951</v>
      </c>
      <c r="B645" s="51">
        <v>0.5625</v>
      </c>
      <c r="C645" s="51"/>
      <c r="D645" s="52">
        <v>6599</v>
      </c>
      <c r="E645" s="53">
        <v>110552</v>
      </c>
      <c r="F645" s="53" t="s">
        <v>944</v>
      </c>
      <c r="G645" s="98" t="s">
        <v>989</v>
      </c>
      <c r="H645" s="58" t="s">
        <v>5</v>
      </c>
      <c r="I645" s="53" t="s">
        <v>2895</v>
      </c>
      <c r="J645" s="55" t="s">
        <v>2896</v>
      </c>
      <c r="K645" s="55" t="s">
        <v>2897</v>
      </c>
      <c r="L645" s="53" t="s">
        <v>83</v>
      </c>
      <c r="M645" s="56" t="s">
        <v>93</v>
      </c>
      <c r="N645" s="56">
        <v>0.58333333333333337</v>
      </c>
      <c r="O645" s="56">
        <v>0.70833333333333337</v>
      </c>
      <c r="P645" s="78" t="s">
        <v>2061</v>
      </c>
      <c r="Q645" s="8">
        <v>2017</v>
      </c>
      <c r="R645" s="55"/>
      <c r="S645" s="55" t="str">
        <f>TEXT(Tabla2[[#This Row],[FECHA]],"MMMM")</f>
        <v>enero</v>
      </c>
      <c r="T645" s="55" t="e">
        <f>VLOOKUP(Tabla2[[#This Row],[FOLIO]],Noshow11[[FOLIO]:[STATUS]],5,0)</f>
        <v>#N/A</v>
      </c>
      <c r="U645" s="1"/>
      <c r="V645" s="65"/>
      <c r="W645" s="65"/>
      <c r="X645" s="65"/>
      <c r="Y645" s="66"/>
      <c r="AA645" s="67">
        <f>Tabla2[[#This Row],[FECHA]]-Tabla2[[#This Row],[FECHA AGENDO CITA]]</f>
        <v>44951</v>
      </c>
    </row>
    <row r="646" spans="1:27" ht="38.450000000000003" hidden="1" customHeight="1">
      <c r="A646" s="50">
        <v>44951</v>
      </c>
      <c r="B646" s="51">
        <v>0.58333333333333337</v>
      </c>
      <c r="C646" s="51"/>
      <c r="D646" s="52">
        <v>6599</v>
      </c>
      <c r="E646" s="53">
        <v>111325</v>
      </c>
      <c r="F646" s="53" t="s">
        <v>184</v>
      </c>
      <c r="G646" s="97" t="s">
        <v>989</v>
      </c>
      <c r="H646" s="96"/>
      <c r="I646" s="53" t="s">
        <v>2898</v>
      </c>
      <c r="J646" s="55" t="s">
        <v>2899</v>
      </c>
      <c r="K646" s="55" t="s">
        <v>2900</v>
      </c>
      <c r="L646" s="53" t="s">
        <v>482</v>
      </c>
      <c r="M646" s="56" t="s">
        <v>93</v>
      </c>
      <c r="N646" s="56">
        <v>0.59375</v>
      </c>
      <c r="O646" s="56">
        <v>0.70833333333333337</v>
      </c>
      <c r="P646" s="78" t="s">
        <v>949</v>
      </c>
      <c r="Q646" s="8">
        <v>2020</v>
      </c>
      <c r="R646" s="55"/>
      <c r="S646" s="55" t="str">
        <f>TEXT(Tabla2[[#This Row],[FECHA]],"MMMM")</f>
        <v>enero</v>
      </c>
      <c r="T646" s="55" t="e">
        <f>VLOOKUP(Tabla2[[#This Row],[FOLIO]],Noshow11[[FOLIO]:[STATUS]],5,0)</f>
        <v>#N/A</v>
      </c>
      <c r="U646" s="1"/>
      <c r="V646" s="65"/>
      <c r="W646" s="65"/>
      <c r="X646" s="65"/>
      <c r="Y646" s="66"/>
      <c r="AA646" s="67">
        <f>Tabla2[[#This Row],[FECHA]]-Tabla2[[#This Row],[FECHA AGENDO CITA]]</f>
        <v>44951</v>
      </c>
    </row>
    <row r="647" spans="1:27" ht="38.450000000000003" hidden="1" customHeight="1">
      <c r="A647" s="50">
        <v>44951</v>
      </c>
      <c r="B647" s="51">
        <v>0.625</v>
      </c>
      <c r="C647" s="51"/>
      <c r="D647" s="52">
        <v>6599</v>
      </c>
      <c r="E647" s="53">
        <v>111319</v>
      </c>
      <c r="F647" s="53" t="s">
        <v>920</v>
      </c>
      <c r="G647" s="98" t="s">
        <v>989</v>
      </c>
      <c r="H647" s="58" t="s">
        <v>5</v>
      </c>
      <c r="I647" s="53" t="s">
        <v>2901</v>
      </c>
      <c r="J647" s="55" t="s">
        <v>2902</v>
      </c>
      <c r="K647" s="55" t="s">
        <v>2903</v>
      </c>
      <c r="L647" s="53" t="s">
        <v>92</v>
      </c>
      <c r="M647" s="56" t="s">
        <v>84</v>
      </c>
      <c r="N647" s="56">
        <v>0.59375</v>
      </c>
      <c r="O647" s="56">
        <v>0.72916666666666663</v>
      </c>
      <c r="P647" s="78" t="s">
        <v>2061</v>
      </c>
      <c r="Q647" s="8">
        <v>2018</v>
      </c>
      <c r="R647" s="55"/>
      <c r="S647" s="55" t="str">
        <f>TEXT(Tabla2[[#This Row],[FECHA]],"MMMM")</f>
        <v>enero</v>
      </c>
      <c r="T647" s="55" t="e">
        <f>VLOOKUP(Tabla2[[#This Row],[FOLIO]],Noshow11[[FOLIO]:[STATUS]],5,0)</f>
        <v>#N/A</v>
      </c>
      <c r="U647" s="1"/>
      <c r="V647" s="65"/>
      <c r="W647" s="65"/>
      <c r="X647" s="65"/>
      <c r="Y647" s="66"/>
      <c r="AA647" s="67">
        <f>Tabla2[[#This Row],[FECHA]]-Tabla2[[#This Row],[FECHA AGENDO CITA]]</f>
        <v>44951</v>
      </c>
    </row>
    <row r="648" spans="1:27" ht="38.450000000000003" hidden="1" customHeight="1">
      <c r="A648" s="50">
        <v>44951</v>
      </c>
      <c r="B648" s="51">
        <v>0.70833333333333337</v>
      </c>
      <c r="C648" s="51"/>
      <c r="D648" s="52">
        <v>1899</v>
      </c>
      <c r="E648" s="53">
        <v>110250</v>
      </c>
      <c r="F648" s="53" t="s">
        <v>184</v>
      </c>
      <c r="G648" s="98" t="s">
        <v>2904</v>
      </c>
      <c r="H648" s="58" t="s">
        <v>5</v>
      </c>
      <c r="I648" s="53" t="s">
        <v>2905</v>
      </c>
      <c r="J648" s="55" t="s">
        <v>2906</v>
      </c>
      <c r="K648" s="55" t="s">
        <v>2907</v>
      </c>
      <c r="L648" s="53" t="s">
        <v>145</v>
      </c>
      <c r="M648" s="56" t="s">
        <v>98</v>
      </c>
      <c r="N648" s="56" t="s">
        <v>1430</v>
      </c>
      <c r="O648" s="56" t="s">
        <v>1431</v>
      </c>
      <c r="P648" s="78" t="s">
        <v>2061</v>
      </c>
      <c r="Q648" s="8">
        <v>2012</v>
      </c>
      <c r="R648" s="55"/>
      <c r="S648" s="55" t="str">
        <f>TEXT(Tabla2[[#This Row],[FECHA]],"MMMM")</f>
        <v>enero</v>
      </c>
      <c r="T648" s="55" t="e">
        <f>VLOOKUP(Tabla2[[#This Row],[FOLIO]],Noshow11[[FOLIO]:[STATUS]],5,0)</f>
        <v>#N/A</v>
      </c>
      <c r="U648" s="1"/>
      <c r="V648" s="65"/>
      <c r="W648" s="65"/>
      <c r="X648" s="65"/>
      <c r="Y648" s="66"/>
      <c r="AA648" s="67">
        <f>Tabla2[[#This Row],[FECHA]]-Tabla2[[#This Row],[FECHA AGENDO CITA]]</f>
        <v>44951</v>
      </c>
    </row>
    <row r="649" spans="1:27" ht="38.450000000000003" hidden="1" customHeight="1">
      <c r="A649" s="6">
        <v>44952</v>
      </c>
      <c r="B649" s="9">
        <v>0.33333333333333331</v>
      </c>
      <c r="C649" s="9"/>
      <c r="D649" s="41">
        <v>4299</v>
      </c>
      <c r="E649" s="8">
        <v>111041</v>
      </c>
      <c r="F649" s="8" t="s">
        <v>1111</v>
      </c>
      <c r="G649" s="97" t="s">
        <v>2908</v>
      </c>
      <c r="H649" s="46"/>
      <c r="I649" s="8" t="s">
        <v>2032</v>
      </c>
      <c r="J649" s="7" t="s">
        <v>2033</v>
      </c>
      <c r="K649" s="7" t="s">
        <v>2034</v>
      </c>
      <c r="L649" s="8" t="s">
        <v>97</v>
      </c>
      <c r="M649" s="11" t="s">
        <v>93</v>
      </c>
      <c r="N649" s="11">
        <v>0.35416666666666669</v>
      </c>
      <c r="O649" s="11">
        <v>0.5</v>
      </c>
      <c r="P649" s="204" t="s">
        <v>2126</v>
      </c>
      <c r="Q649" s="8">
        <v>2018</v>
      </c>
      <c r="R649" s="3"/>
      <c r="S649" s="3" t="str">
        <f>TEXT(Tabla2[[#This Row],[FECHA]],"MMMM")</f>
        <v>enero</v>
      </c>
      <c r="T649" s="3" t="e">
        <f>VLOOKUP(Tabla2[[#This Row],[FOLIO]],Noshow11[[FOLIO]:[STATUS]],5,0)</f>
        <v>#N/A</v>
      </c>
      <c r="U649" s="2"/>
      <c r="V649" s="27"/>
      <c r="W649" s="27"/>
      <c r="X649" s="27"/>
      <c r="Y649" s="28"/>
      <c r="Z649" s="27"/>
      <c r="AA649" s="14">
        <f>Tabla2[[#This Row],[FECHA]]-Tabla2[[#This Row],[FECHA AGENDO CITA]]</f>
        <v>44952</v>
      </c>
    </row>
    <row r="650" spans="1:27" ht="38.450000000000003" hidden="1" customHeight="1">
      <c r="A650" s="6">
        <v>44952</v>
      </c>
      <c r="B650" s="9">
        <v>0.33333333333333331</v>
      </c>
      <c r="C650" s="9"/>
      <c r="D650" s="41">
        <v>1899</v>
      </c>
      <c r="E650" s="8">
        <v>111355</v>
      </c>
      <c r="F650" s="8" t="s">
        <v>1111</v>
      </c>
      <c r="G650" s="97" t="s">
        <v>1108</v>
      </c>
      <c r="H650" s="46"/>
      <c r="I650" s="8" t="s">
        <v>2909</v>
      </c>
      <c r="J650" s="7" t="s">
        <v>143</v>
      </c>
      <c r="K650" s="7" t="s">
        <v>2910</v>
      </c>
      <c r="L650" s="8" t="s">
        <v>193</v>
      </c>
      <c r="M650" s="11" t="s">
        <v>84</v>
      </c>
      <c r="N650" s="11">
        <v>0.35416666666666669</v>
      </c>
      <c r="O650" s="11">
        <v>0.45833333333333331</v>
      </c>
      <c r="P650" s="204" t="s">
        <v>949</v>
      </c>
      <c r="Q650" s="8">
        <v>2022</v>
      </c>
      <c r="R650" s="3"/>
      <c r="S650" s="3" t="str">
        <f>TEXT(Tabla2[[#This Row],[FECHA]],"MMMM")</f>
        <v>enero</v>
      </c>
      <c r="T650" s="3" t="e">
        <f>VLOOKUP(Tabla2[[#This Row],[FOLIO]],Noshow11[[FOLIO]:[STATUS]],5,0)</f>
        <v>#N/A</v>
      </c>
      <c r="U650" s="2"/>
      <c r="V650" s="27"/>
      <c r="W650" s="27"/>
      <c r="X650" s="27"/>
      <c r="Y650" s="28"/>
      <c r="Z650" s="27"/>
      <c r="AA650" s="14">
        <f>Tabla2[[#This Row],[FECHA]]-Tabla2[[#This Row],[FECHA AGENDO CITA]]</f>
        <v>44952</v>
      </c>
    </row>
    <row r="651" spans="1:27" ht="38.450000000000003" hidden="1" customHeight="1">
      <c r="A651" s="6">
        <v>44952</v>
      </c>
      <c r="B651" s="9">
        <v>0.34375</v>
      </c>
      <c r="C651" s="9"/>
      <c r="D651" s="41">
        <v>6599</v>
      </c>
      <c r="E651" s="8">
        <v>111347</v>
      </c>
      <c r="F651" s="8" t="s">
        <v>920</v>
      </c>
      <c r="G651" s="98" t="s">
        <v>989</v>
      </c>
      <c r="H651" s="45" t="s">
        <v>5</v>
      </c>
      <c r="I651" s="8" t="s">
        <v>2911</v>
      </c>
      <c r="J651" s="7" t="s">
        <v>2912</v>
      </c>
      <c r="K651" s="7" t="s">
        <v>2913</v>
      </c>
      <c r="L651" s="8" t="s">
        <v>277</v>
      </c>
      <c r="M651" s="11" t="s">
        <v>98</v>
      </c>
      <c r="N651" s="11">
        <v>0.36458333333333331</v>
      </c>
      <c r="O651" s="11">
        <v>0.45833333333333331</v>
      </c>
      <c r="P651" s="204" t="s">
        <v>2061</v>
      </c>
      <c r="Q651" s="8">
        <v>2022</v>
      </c>
      <c r="R651" s="3"/>
      <c r="S651" s="3" t="str">
        <f>TEXT(Tabla2[[#This Row],[FECHA]],"MMMM")</f>
        <v>enero</v>
      </c>
      <c r="T651" s="3" t="e">
        <f>VLOOKUP(Tabla2[[#This Row],[FOLIO]],Noshow11[[FOLIO]:[STATUS]],5,0)</f>
        <v>#N/A</v>
      </c>
      <c r="U651" s="2"/>
      <c r="V651" s="27"/>
      <c r="W651" s="27"/>
      <c r="X651" s="27"/>
      <c r="Y651" s="28"/>
      <c r="Z651" s="27"/>
      <c r="AA651" s="14">
        <f>Tabla2[[#This Row],[FECHA]]-Tabla2[[#This Row],[FECHA AGENDO CITA]]</f>
        <v>44952</v>
      </c>
    </row>
    <row r="652" spans="1:27" ht="38.450000000000003" hidden="1" customHeight="1">
      <c r="A652" s="6">
        <v>44952</v>
      </c>
      <c r="B652" s="9">
        <v>0.34375</v>
      </c>
      <c r="C652" s="9"/>
      <c r="D652" s="41">
        <v>1899</v>
      </c>
      <c r="E652" s="8">
        <v>111384</v>
      </c>
      <c r="F652" s="8" t="s">
        <v>920</v>
      </c>
      <c r="G652" s="97" t="s">
        <v>956</v>
      </c>
      <c r="H652" s="46"/>
      <c r="I652" s="8" t="s">
        <v>2914</v>
      </c>
      <c r="J652" s="7" t="s">
        <v>2915</v>
      </c>
      <c r="K652" s="7" t="s">
        <v>2916</v>
      </c>
      <c r="L652" s="8" t="s">
        <v>482</v>
      </c>
      <c r="M652" s="11" t="s">
        <v>93</v>
      </c>
      <c r="N652" s="11">
        <v>0.35416666666666669</v>
      </c>
      <c r="O652" s="11">
        <v>0.45833333333333331</v>
      </c>
      <c r="P652" s="204" t="s">
        <v>954</v>
      </c>
      <c r="Q652" s="8">
        <v>2020</v>
      </c>
      <c r="R652" s="3"/>
      <c r="S652" s="3" t="str">
        <f>TEXT(Tabla2[[#This Row],[FECHA]],"MMMM")</f>
        <v>enero</v>
      </c>
      <c r="T652" s="3" t="e">
        <f>VLOOKUP(Tabla2[[#This Row],[FOLIO]],Noshow11[[FOLIO]:[STATUS]],5,0)</f>
        <v>#N/A</v>
      </c>
      <c r="U652" s="2"/>
      <c r="V652" s="27"/>
      <c r="W652" s="27"/>
      <c r="X652" s="27"/>
      <c r="Y652" s="28"/>
      <c r="Z652" s="27"/>
      <c r="AA652" s="14">
        <f>Tabla2[[#This Row],[FECHA]]-Tabla2[[#This Row],[FECHA AGENDO CITA]]</f>
        <v>44952</v>
      </c>
    </row>
    <row r="653" spans="1:27" ht="38.450000000000003" hidden="1" customHeight="1">
      <c r="A653" s="6">
        <v>44952</v>
      </c>
      <c r="B653" s="9">
        <v>0.35416666666666669</v>
      </c>
      <c r="C653" s="9"/>
      <c r="D653" s="41">
        <v>5330</v>
      </c>
      <c r="E653" s="8">
        <v>111297</v>
      </c>
      <c r="F653" s="8" t="s">
        <v>100</v>
      </c>
      <c r="G653" s="97" t="s">
        <v>988</v>
      </c>
      <c r="H653" s="46"/>
      <c r="I653" s="8" t="s">
        <v>2917</v>
      </c>
      <c r="J653" s="7" t="s">
        <v>2918</v>
      </c>
      <c r="K653" s="7" t="s">
        <v>2919</v>
      </c>
      <c r="L653" s="8" t="s">
        <v>152</v>
      </c>
      <c r="M653" s="11" t="s">
        <v>93</v>
      </c>
      <c r="N653" s="11">
        <v>0.39583333333333331</v>
      </c>
      <c r="O653" s="11">
        <v>0.5</v>
      </c>
      <c r="P653" s="204" t="s">
        <v>954</v>
      </c>
      <c r="Q653" s="8">
        <v>2021</v>
      </c>
      <c r="R653" s="3"/>
      <c r="S653" s="3" t="str">
        <f>TEXT(Tabla2[[#This Row],[FECHA]],"MMMM")</f>
        <v>enero</v>
      </c>
      <c r="T653" s="3" t="e">
        <f>VLOOKUP(Tabla2[[#This Row],[FOLIO]],Noshow11[[FOLIO]:[STATUS]],5,0)</f>
        <v>#N/A</v>
      </c>
      <c r="U653" s="2"/>
      <c r="V653" s="27"/>
      <c r="W653" s="27"/>
      <c r="X653" s="27"/>
      <c r="Y653" s="28"/>
      <c r="Z653" s="27"/>
      <c r="AA653" s="14">
        <f>Tabla2[[#This Row],[FECHA]]-Tabla2[[#This Row],[FECHA AGENDO CITA]]</f>
        <v>44952</v>
      </c>
    </row>
    <row r="654" spans="1:27" ht="38.450000000000003" hidden="1" customHeight="1">
      <c r="A654" s="6">
        <v>44952</v>
      </c>
      <c r="B654" s="9">
        <v>0.35416666666666669</v>
      </c>
      <c r="C654" s="9"/>
      <c r="D654" s="41">
        <v>754</v>
      </c>
      <c r="E654" s="8">
        <v>111386</v>
      </c>
      <c r="F654" s="8" t="s">
        <v>920</v>
      </c>
      <c r="G654" s="97" t="s">
        <v>2920</v>
      </c>
      <c r="H654" s="46"/>
      <c r="I654" s="8" t="s">
        <v>2921</v>
      </c>
      <c r="J654" s="7" t="s">
        <v>143</v>
      </c>
      <c r="K654" s="7" t="s">
        <v>2922</v>
      </c>
      <c r="L654" s="8" t="s">
        <v>92</v>
      </c>
      <c r="M654" s="11" t="s">
        <v>84</v>
      </c>
      <c r="N654" s="11">
        <v>0.51041666666666663</v>
      </c>
      <c r="O654" s="11">
        <v>0.66666666666666663</v>
      </c>
      <c r="P654" s="204" t="s">
        <v>2126</v>
      </c>
      <c r="Q654" s="8">
        <v>2023</v>
      </c>
      <c r="R654" s="3"/>
      <c r="S654" s="3" t="str">
        <f>TEXT(Tabla2[[#This Row],[FECHA]],"MMMM")</f>
        <v>enero</v>
      </c>
      <c r="T654" s="3" t="e">
        <f>VLOOKUP(Tabla2[[#This Row],[FOLIO]],Noshow11[[FOLIO]:[STATUS]],5,0)</f>
        <v>#N/A</v>
      </c>
      <c r="U654" s="2"/>
      <c r="V654" s="27"/>
      <c r="W654" s="27"/>
      <c r="X654" s="27"/>
      <c r="Y654" s="28"/>
      <c r="Z654" s="27"/>
      <c r="AA654" s="14">
        <f>Tabla2[[#This Row],[FECHA]]-Tabla2[[#This Row],[FECHA AGENDO CITA]]</f>
        <v>44952</v>
      </c>
    </row>
    <row r="655" spans="1:27" ht="38.450000000000003" hidden="1" customHeight="1">
      <c r="A655" s="6">
        <v>44952</v>
      </c>
      <c r="B655" s="9">
        <v>0.36458333333333331</v>
      </c>
      <c r="C655" s="9"/>
      <c r="D655" s="41">
        <v>3260</v>
      </c>
      <c r="E655" s="8">
        <v>111344</v>
      </c>
      <c r="F655" s="8" t="s">
        <v>920</v>
      </c>
      <c r="G655" s="97" t="s">
        <v>1161</v>
      </c>
      <c r="H655" s="46"/>
      <c r="I655" s="8" t="s">
        <v>2923</v>
      </c>
      <c r="J655" s="7" t="s">
        <v>2924</v>
      </c>
      <c r="K655" s="7" t="s">
        <v>2925</v>
      </c>
      <c r="L655" s="8" t="s">
        <v>277</v>
      </c>
      <c r="M655" s="11" t="s">
        <v>93</v>
      </c>
      <c r="N655" s="11">
        <v>0.375</v>
      </c>
      <c r="O655" s="11">
        <v>0.58333333333333337</v>
      </c>
      <c r="P655" s="204" t="s">
        <v>943</v>
      </c>
      <c r="Q655" s="8">
        <v>2018</v>
      </c>
      <c r="R655" s="3"/>
      <c r="S655" s="3" t="str">
        <f>TEXT(Tabla2[[#This Row],[FECHA]],"MMMM")</f>
        <v>enero</v>
      </c>
      <c r="T655" s="3" t="e">
        <f>VLOOKUP(Tabla2[[#This Row],[FOLIO]],Noshow11[[FOLIO]:[STATUS]],5,0)</f>
        <v>#N/A</v>
      </c>
      <c r="U655" s="2"/>
      <c r="V655" s="27"/>
      <c r="W655" s="27"/>
      <c r="X655" s="27"/>
      <c r="Y655" s="28"/>
      <c r="Z655" s="27"/>
      <c r="AA655" s="14">
        <f>Tabla2[[#This Row],[FECHA]]-Tabla2[[#This Row],[FECHA AGENDO CITA]]</f>
        <v>44952</v>
      </c>
    </row>
    <row r="656" spans="1:27" ht="38.450000000000003" hidden="1" customHeight="1">
      <c r="A656" s="6">
        <v>44952</v>
      </c>
      <c r="B656" s="9">
        <v>0.36458333333333331</v>
      </c>
      <c r="C656" s="9"/>
      <c r="D656" s="41">
        <v>5330</v>
      </c>
      <c r="E656" s="8">
        <v>111364</v>
      </c>
      <c r="F656" s="8" t="s">
        <v>944</v>
      </c>
      <c r="G656" s="98" t="s">
        <v>988</v>
      </c>
      <c r="H656" s="45" t="s">
        <v>5</v>
      </c>
      <c r="I656" s="8" t="s">
        <v>2926</v>
      </c>
      <c r="J656" s="7" t="s">
        <v>2927</v>
      </c>
      <c r="K656" s="7" t="s">
        <v>2928</v>
      </c>
      <c r="L656" s="8" t="s">
        <v>83</v>
      </c>
      <c r="M656" s="11" t="s">
        <v>98</v>
      </c>
      <c r="N656" s="11">
        <v>0.41666666666666669</v>
      </c>
      <c r="O656" s="11">
        <v>0.58333333333333337</v>
      </c>
      <c r="P656" s="204" t="s">
        <v>2061</v>
      </c>
      <c r="Q656" s="8">
        <v>2021</v>
      </c>
      <c r="R656" s="3"/>
      <c r="S656" s="3" t="str">
        <f>TEXT(Tabla2[[#This Row],[FECHA]],"MMMM")</f>
        <v>enero</v>
      </c>
      <c r="T656" s="3" t="e">
        <f>VLOOKUP(Tabla2[[#This Row],[FOLIO]],Noshow11[[FOLIO]:[STATUS]],5,0)</f>
        <v>#N/A</v>
      </c>
      <c r="U656" s="2" t="s">
        <v>40</v>
      </c>
      <c r="V656" s="27">
        <v>44951</v>
      </c>
      <c r="W656" s="27" t="s">
        <v>13</v>
      </c>
      <c r="X656" s="27" t="s">
        <v>9</v>
      </c>
      <c r="Y656" s="28" t="s">
        <v>2929</v>
      </c>
      <c r="Z656" s="27">
        <v>44950</v>
      </c>
      <c r="AA656" s="14">
        <f>Tabla2[[#This Row],[FECHA]]-Tabla2[[#This Row],[FECHA AGENDO CITA]]</f>
        <v>2</v>
      </c>
    </row>
    <row r="657" spans="1:27" ht="38.450000000000003" hidden="1" customHeight="1">
      <c r="A657" s="6">
        <v>44952</v>
      </c>
      <c r="B657" s="9">
        <v>0.36458333333333331</v>
      </c>
      <c r="C657" s="9"/>
      <c r="D657" s="41">
        <v>3260</v>
      </c>
      <c r="E657" s="8">
        <v>111393</v>
      </c>
      <c r="F657" s="8" t="s">
        <v>944</v>
      </c>
      <c r="G657" s="97" t="s">
        <v>1070</v>
      </c>
      <c r="H657" s="46"/>
      <c r="I657" s="8" t="s">
        <v>2930</v>
      </c>
      <c r="J657" s="7" t="s">
        <v>2931</v>
      </c>
      <c r="K657" s="7" t="s">
        <v>2932</v>
      </c>
      <c r="L657" s="8" t="s">
        <v>193</v>
      </c>
      <c r="M657" s="11" t="s">
        <v>84</v>
      </c>
      <c r="N657" s="11">
        <v>0.4375</v>
      </c>
      <c r="O657" s="11">
        <v>0.58333333333333337</v>
      </c>
      <c r="P657" s="204" t="s">
        <v>954</v>
      </c>
      <c r="Q657" s="8">
        <v>2021</v>
      </c>
      <c r="R657" s="3"/>
      <c r="S657" s="3" t="str">
        <f>TEXT(Tabla2[[#This Row],[FECHA]],"MMMM")</f>
        <v>enero</v>
      </c>
      <c r="T657" s="3" t="e">
        <f>VLOOKUP(Tabla2[[#This Row],[FOLIO]],Noshow11[[FOLIO]:[STATUS]],5,0)</f>
        <v>#N/A</v>
      </c>
      <c r="U657" s="2"/>
      <c r="V657" s="27"/>
      <c r="W657" s="27"/>
      <c r="X657" s="27"/>
      <c r="Y657" s="28"/>
      <c r="Z657" s="27"/>
      <c r="AA657" s="14">
        <f>Tabla2[[#This Row],[FECHA]]-Tabla2[[#This Row],[FECHA AGENDO CITA]]</f>
        <v>44952</v>
      </c>
    </row>
    <row r="658" spans="1:27" ht="38.450000000000003" hidden="1" customHeight="1">
      <c r="A658" s="6">
        <v>44952</v>
      </c>
      <c r="B658" s="9">
        <v>0.375</v>
      </c>
      <c r="C658" s="9"/>
      <c r="D658" s="41">
        <v>1899</v>
      </c>
      <c r="E658" s="8">
        <v>111265</v>
      </c>
      <c r="F658" s="8" t="s">
        <v>944</v>
      </c>
      <c r="G658" s="98" t="s">
        <v>1598</v>
      </c>
      <c r="H658" s="45" t="s">
        <v>5</v>
      </c>
      <c r="I658" s="8" t="s">
        <v>2933</v>
      </c>
      <c r="J658" s="7" t="s">
        <v>2934</v>
      </c>
      <c r="K658" s="7" t="s">
        <v>117</v>
      </c>
      <c r="L658" s="8" t="s">
        <v>193</v>
      </c>
      <c r="M658" s="11" t="s">
        <v>98</v>
      </c>
      <c r="N658" s="11">
        <v>0.39583333333333331</v>
      </c>
      <c r="O658" s="11">
        <v>0.5</v>
      </c>
      <c r="P658" s="204" t="s">
        <v>2061</v>
      </c>
      <c r="Q658" s="8">
        <v>2020</v>
      </c>
      <c r="R658" s="3"/>
      <c r="S658" s="3" t="str">
        <f>TEXT(Tabla2[[#This Row],[FECHA]],"MMMM")</f>
        <v>enero</v>
      </c>
      <c r="T658" s="3" t="e">
        <f>VLOOKUP(Tabla2[[#This Row],[FOLIO]],Noshow11[[FOLIO]:[STATUS]],5,0)</f>
        <v>#N/A</v>
      </c>
      <c r="U658" s="2"/>
      <c r="V658" s="27"/>
      <c r="W658" s="27"/>
      <c r="X658" s="27"/>
      <c r="Y658" s="28"/>
      <c r="Z658" s="27"/>
      <c r="AA658" s="14">
        <f>Tabla2[[#This Row],[FECHA]]-Tabla2[[#This Row],[FECHA AGENDO CITA]]</f>
        <v>44952</v>
      </c>
    </row>
    <row r="659" spans="1:27" ht="38.450000000000003" hidden="1" customHeight="1">
      <c r="A659" s="6">
        <v>44952</v>
      </c>
      <c r="B659" s="9">
        <v>0.375</v>
      </c>
      <c r="C659" s="9"/>
      <c r="D659" s="41">
        <v>3260</v>
      </c>
      <c r="E659" s="8">
        <v>111329</v>
      </c>
      <c r="F659" s="8" t="s">
        <v>1111</v>
      </c>
      <c r="G659" s="97" t="s">
        <v>1070</v>
      </c>
      <c r="H659" s="46"/>
      <c r="I659" s="8" t="s">
        <v>2935</v>
      </c>
      <c r="J659" s="7" t="s">
        <v>2936</v>
      </c>
      <c r="K659" s="7" t="s">
        <v>2937</v>
      </c>
      <c r="L659" s="8" t="s">
        <v>357</v>
      </c>
      <c r="M659" s="11" t="s">
        <v>84</v>
      </c>
      <c r="N659" s="11">
        <v>0.38541666666666669</v>
      </c>
      <c r="O659" s="11">
        <v>0.58333333333333337</v>
      </c>
      <c r="P659" s="204" t="s">
        <v>949</v>
      </c>
      <c r="Q659" s="8">
        <v>2020</v>
      </c>
      <c r="R659" s="3"/>
      <c r="S659" s="3" t="str">
        <f>TEXT(Tabla2[[#This Row],[FECHA]],"MMMM")</f>
        <v>enero</v>
      </c>
      <c r="T659" s="3" t="e">
        <f>VLOOKUP(Tabla2[[#This Row],[FOLIO]],Noshow11[[FOLIO]:[STATUS]],5,0)</f>
        <v>#N/A</v>
      </c>
      <c r="U659" s="2"/>
      <c r="V659" s="27"/>
      <c r="W659" s="27"/>
      <c r="X659" s="27"/>
      <c r="Y659" s="28"/>
      <c r="Z659" s="27"/>
      <c r="AA659" s="14">
        <f>Tabla2[[#This Row],[FECHA]]-Tabla2[[#This Row],[FECHA AGENDO CITA]]</f>
        <v>44952</v>
      </c>
    </row>
    <row r="660" spans="1:27" ht="38.450000000000003" hidden="1" customHeight="1">
      <c r="A660" s="6">
        <v>44952</v>
      </c>
      <c r="B660" s="9">
        <v>0.375</v>
      </c>
      <c r="C660" s="9"/>
      <c r="D660" s="41">
        <v>0</v>
      </c>
      <c r="E660" s="8">
        <v>111397</v>
      </c>
      <c r="F660" s="8" t="s">
        <v>944</v>
      </c>
      <c r="G660" s="97" t="s">
        <v>2938</v>
      </c>
      <c r="H660" s="46"/>
      <c r="I660" s="8" t="s">
        <v>2939</v>
      </c>
      <c r="J660" s="7" t="s">
        <v>2940</v>
      </c>
      <c r="K660" s="7" t="s">
        <v>2941</v>
      </c>
      <c r="L660" s="8" t="s">
        <v>230</v>
      </c>
      <c r="M660" s="11" t="s">
        <v>93</v>
      </c>
      <c r="N660" s="11">
        <v>0.38541666666666669</v>
      </c>
      <c r="O660" s="11">
        <v>0.66666666666666663</v>
      </c>
      <c r="P660" s="204" t="s">
        <v>925</v>
      </c>
      <c r="Q660" s="8">
        <v>2013</v>
      </c>
      <c r="R660" s="3"/>
      <c r="S660" s="3" t="str">
        <f>TEXT(Tabla2[[#This Row],[FECHA]],"MMMM")</f>
        <v>enero</v>
      </c>
      <c r="T660" s="3" t="e">
        <f>VLOOKUP(Tabla2[[#This Row],[FOLIO]],Noshow11[[FOLIO]:[STATUS]],5,0)</f>
        <v>#N/A</v>
      </c>
      <c r="U660" s="2"/>
      <c r="V660" s="27"/>
      <c r="W660" s="27"/>
      <c r="X660" s="27"/>
      <c r="Y660" s="28"/>
      <c r="Z660" s="27"/>
      <c r="AA660" s="14">
        <f>Tabla2[[#This Row],[FECHA]]-Tabla2[[#This Row],[FECHA AGENDO CITA]]</f>
        <v>44952</v>
      </c>
    </row>
    <row r="661" spans="1:27" ht="38.450000000000003" hidden="1" customHeight="1">
      <c r="A661" s="6">
        <v>44952</v>
      </c>
      <c r="B661" s="9">
        <v>0.39583333333333331</v>
      </c>
      <c r="C661" s="9"/>
      <c r="D661" s="41">
        <v>754</v>
      </c>
      <c r="E661" s="8">
        <v>111295</v>
      </c>
      <c r="F661" s="8" t="s">
        <v>100</v>
      </c>
      <c r="G661" s="97" t="s">
        <v>2942</v>
      </c>
      <c r="H661" s="46"/>
      <c r="I661" s="8" t="s">
        <v>1771</v>
      </c>
      <c r="J661" s="7" t="s">
        <v>724</v>
      </c>
      <c r="K661" s="7" t="s">
        <v>1772</v>
      </c>
      <c r="L661" s="8" t="s">
        <v>277</v>
      </c>
      <c r="M661" s="11" t="s">
        <v>84</v>
      </c>
      <c r="N661" s="11">
        <v>0.4375</v>
      </c>
      <c r="O661" s="11" t="s">
        <v>929</v>
      </c>
      <c r="P661" s="204" t="s">
        <v>2126</v>
      </c>
      <c r="Q661" s="8">
        <v>2018</v>
      </c>
      <c r="R661" s="3"/>
      <c r="S661" s="3" t="str">
        <f>TEXT(Tabla2[[#This Row],[FECHA]],"MMMM")</f>
        <v>enero</v>
      </c>
      <c r="T661" s="3" t="e">
        <f>VLOOKUP(Tabla2[[#This Row],[FOLIO]],Noshow11[[FOLIO]:[STATUS]],5,0)</f>
        <v>#N/A</v>
      </c>
      <c r="U661" s="2"/>
      <c r="V661" s="27"/>
      <c r="W661" s="27"/>
      <c r="X661" s="27"/>
      <c r="Y661" s="28"/>
      <c r="Z661" s="27"/>
      <c r="AA661" s="14">
        <f>Tabla2[[#This Row],[FECHA]]-Tabla2[[#This Row],[FECHA AGENDO CITA]]</f>
        <v>44952</v>
      </c>
    </row>
    <row r="662" spans="1:27" ht="38.450000000000003" hidden="1" customHeight="1">
      <c r="A662" s="6">
        <v>44952</v>
      </c>
      <c r="B662" s="9">
        <v>0.39583333333333331</v>
      </c>
      <c r="C662" s="9"/>
      <c r="D662" s="41">
        <v>4060</v>
      </c>
      <c r="E662" s="8">
        <v>111349</v>
      </c>
      <c r="F662" s="8" t="s">
        <v>100</v>
      </c>
      <c r="G662" s="97" t="s">
        <v>2066</v>
      </c>
      <c r="H662" s="46"/>
      <c r="I662" s="8" t="s">
        <v>2943</v>
      </c>
      <c r="J662" s="7" t="s">
        <v>2944</v>
      </c>
      <c r="K662" s="7" t="s">
        <v>2945</v>
      </c>
      <c r="L662" s="8" t="s">
        <v>108</v>
      </c>
      <c r="M662" s="11" t="s">
        <v>98</v>
      </c>
      <c r="N662" s="11">
        <v>0.41666666666666669</v>
      </c>
      <c r="O662" s="11">
        <v>0.58333333333333337</v>
      </c>
      <c r="P662" s="204" t="s">
        <v>1729</v>
      </c>
      <c r="Q662" s="8">
        <v>2022</v>
      </c>
      <c r="R662" s="3"/>
      <c r="S662" s="3" t="str">
        <f>TEXT(Tabla2[[#This Row],[FECHA]],"MMMM")</f>
        <v>enero</v>
      </c>
      <c r="T662" s="3" t="e">
        <f>VLOOKUP(Tabla2[[#This Row],[FOLIO]],Noshow11[[FOLIO]:[STATUS]],5,0)</f>
        <v>#N/A</v>
      </c>
      <c r="U662" s="2"/>
      <c r="V662" s="27"/>
      <c r="W662" s="27"/>
      <c r="X662" s="27"/>
      <c r="Y662" s="28"/>
      <c r="Z662" s="27"/>
      <c r="AA662" s="14">
        <f>Tabla2[[#This Row],[FECHA]]-Tabla2[[#This Row],[FECHA AGENDO CITA]]</f>
        <v>44952</v>
      </c>
    </row>
    <row r="663" spans="1:27" ht="38.450000000000003" hidden="1" customHeight="1">
      <c r="A663" s="6">
        <v>44952</v>
      </c>
      <c r="B663" s="9">
        <v>0.41666666666666669</v>
      </c>
      <c r="C663" s="9"/>
      <c r="D663" s="41">
        <v>1899</v>
      </c>
      <c r="E663" s="8">
        <v>111169</v>
      </c>
      <c r="F663" s="8" t="s">
        <v>100</v>
      </c>
      <c r="G663" s="98" t="s">
        <v>1015</v>
      </c>
      <c r="H663" s="45" t="s">
        <v>5</v>
      </c>
      <c r="I663" s="8" t="s">
        <v>2946</v>
      </c>
      <c r="J663" s="7" t="s">
        <v>2947</v>
      </c>
      <c r="K663" s="7" t="s">
        <v>2948</v>
      </c>
      <c r="L663" s="8" t="s">
        <v>108</v>
      </c>
      <c r="M663" s="11" t="s">
        <v>98</v>
      </c>
      <c r="N663" s="11">
        <v>0.4375</v>
      </c>
      <c r="O663" s="11">
        <v>0.58333333333333337</v>
      </c>
      <c r="P663" s="204" t="s">
        <v>2061</v>
      </c>
      <c r="Q663" s="8">
        <v>2021</v>
      </c>
      <c r="R663" s="3"/>
      <c r="S663" s="3" t="str">
        <f>TEXT(Tabla2[[#This Row],[FECHA]],"MMMM")</f>
        <v>enero</v>
      </c>
      <c r="T663" s="3" t="e">
        <f>VLOOKUP(Tabla2[[#This Row],[FOLIO]],Noshow11[[FOLIO]:[STATUS]],5,0)</f>
        <v>#N/A</v>
      </c>
      <c r="U663" s="2" t="s">
        <v>32</v>
      </c>
      <c r="V663" s="27">
        <v>44944</v>
      </c>
      <c r="W663" s="27" t="s">
        <v>18</v>
      </c>
      <c r="X663" s="27" t="s">
        <v>9</v>
      </c>
      <c r="Y663" s="28" t="s">
        <v>993</v>
      </c>
      <c r="Z663" s="27">
        <v>44944</v>
      </c>
      <c r="AA663" s="14">
        <f>Tabla2[[#This Row],[FECHA]]-Tabla2[[#This Row],[FECHA AGENDO CITA]]</f>
        <v>8</v>
      </c>
    </row>
    <row r="664" spans="1:27" ht="38.450000000000003" hidden="1" customHeight="1">
      <c r="A664" s="6">
        <v>44952</v>
      </c>
      <c r="B664" s="9">
        <v>0.41666666666666669</v>
      </c>
      <c r="C664" s="9"/>
      <c r="D664" s="41">
        <v>1899</v>
      </c>
      <c r="E664" s="8">
        <v>111259</v>
      </c>
      <c r="F664" s="8" t="s">
        <v>944</v>
      </c>
      <c r="G664" s="98" t="s">
        <v>1015</v>
      </c>
      <c r="H664" s="45" t="s">
        <v>5</v>
      </c>
      <c r="I664" s="8" t="s">
        <v>2949</v>
      </c>
      <c r="J664" s="7" t="s">
        <v>2950</v>
      </c>
      <c r="K664" s="7" t="s">
        <v>2951</v>
      </c>
      <c r="L664" s="8" t="s">
        <v>193</v>
      </c>
      <c r="M664" s="11" t="s">
        <v>93</v>
      </c>
      <c r="N664" s="11">
        <v>0.45833333333333331</v>
      </c>
      <c r="O664" s="11">
        <v>0.66666666666666663</v>
      </c>
      <c r="P664" s="204" t="s">
        <v>2061</v>
      </c>
      <c r="Q664" s="8">
        <v>2022</v>
      </c>
      <c r="R664" s="3"/>
      <c r="S664" s="3" t="str">
        <f>TEXT(Tabla2[[#This Row],[FECHA]],"MMMM")</f>
        <v>enero</v>
      </c>
      <c r="T664" s="3" t="e">
        <f>VLOOKUP(Tabla2[[#This Row],[FOLIO]],Noshow11[[FOLIO]:[STATUS]],5,0)</f>
        <v>#N/A</v>
      </c>
      <c r="U664" s="2"/>
      <c r="V664" s="27"/>
      <c r="W664" s="27"/>
      <c r="X664" s="27"/>
      <c r="Y664" s="28"/>
      <c r="Z664" s="27"/>
      <c r="AA664" s="14">
        <f>Tabla2[[#This Row],[FECHA]]-Tabla2[[#This Row],[FECHA AGENDO CITA]]</f>
        <v>44952</v>
      </c>
    </row>
    <row r="665" spans="1:27" ht="38.450000000000003" hidden="1" customHeight="1">
      <c r="A665" s="6">
        <v>44952</v>
      </c>
      <c r="B665" s="9">
        <v>0.41666666666666669</v>
      </c>
      <c r="C665" s="9"/>
      <c r="D665" s="41">
        <v>5330</v>
      </c>
      <c r="E665" s="8">
        <v>111356</v>
      </c>
      <c r="F665" s="8" t="s">
        <v>920</v>
      </c>
      <c r="G665" s="97" t="s">
        <v>1124</v>
      </c>
      <c r="H665" s="46"/>
      <c r="I665" s="8" t="s">
        <v>2952</v>
      </c>
      <c r="J665" s="7" t="s">
        <v>2953</v>
      </c>
      <c r="K665" s="7" t="s">
        <v>2954</v>
      </c>
      <c r="L665" s="8" t="s">
        <v>83</v>
      </c>
      <c r="M665" s="11" t="s">
        <v>84</v>
      </c>
      <c r="N665" s="11">
        <v>0.42708333333333331</v>
      </c>
      <c r="O665" s="11">
        <v>0.58333333333333337</v>
      </c>
      <c r="P665" s="204" t="s">
        <v>949</v>
      </c>
      <c r="Q665" s="8">
        <v>2017</v>
      </c>
      <c r="R665" s="3"/>
      <c r="S665" s="3" t="str">
        <f>TEXT(Tabla2[[#This Row],[FECHA]],"MMMM")</f>
        <v>enero</v>
      </c>
      <c r="T665" s="3" t="e">
        <f>VLOOKUP(Tabla2[[#This Row],[FOLIO]],Noshow11[[FOLIO]:[STATUS]],5,0)</f>
        <v>#N/A</v>
      </c>
      <c r="U665" s="2"/>
      <c r="V665" s="27"/>
      <c r="W665" s="27"/>
      <c r="X665" s="27"/>
      <c r="Y665" s="28"/>
      <c r="Z665" s="27"/>
      <c r="AA665" s="14">
        <f>Tabla2[[#This Row],[FECHA]]-Tabla2[[#This Row],[FECHA AGENDO CITA]]</f>
        <v>44952</v>
      </c>
    </row>
    <row r="666" spans="1:27" ht="38.450000000000003" hidden="1" customHeight="1">
      <c r="A666" s="6">
        <v>44952</v>
      </c>
      <c r="B666" s="9">
        <v>0.4375</v>
      </c>
      <c r="C666" s="9"/>
      <c r="D666" s="41">
        <v>1899</v>
      </c>
      <c r="E666" s="8">
        <v>111353</v>
      </c>
      <c r="F666" s="8" t="s">
        <v>100</v>
      </c>
      <c r="G666" s="97" t="s">
        <v>1015</v>
      </c>
      <c r="H666" s="46"/>
      <c r="I666" s="8" t="s">
        <v>2955</v>
      </c>
      <c r="J666" s="7" t="s">
        <v>2956</v>
      </c>
      <c r="K666" s="7" t="s">
        <v>2957</v>
      </c>
      <c r="L666" s="8" t="s">
        <v>83</v>
      </c>
      <c r="M666" s="11" t="s">
        <v>93</v>
      </c>
      <c r="N666" s="11">
        <v>0.44791666666666669</v>
      </c>
      <c r="O666" s="11">
        <v>0.58333333333333337</v>
      </c>
      <c r="P666" s="204" t="s">
        <v>954</v>
      </c>
      <c r="Q666" s="8">
        <v>2020</v>
      </c>
      <c r="R666" s="3"/>
      <c r="S666" s="3" t="str">
        <f>TEXT(Tabla2[[#This Row],[FECHA]],"MMMM")</f>
        <v>enero</v>
      </c>
      <c r="T666" s="3" t="e">
        <f>VLOOKUP(Tabla2[[#This Row],[FOLIO]],Noshow11[[FOLIO]:[STATUS]],5,0)</f>
        <v>#N/A</v>
      </c>
      <c r="U666" s="2"/>
      <c r="V666" s="27"/>
      <c r="W666" s="27"/>
      <c r="X666" s="27"/>
      <c r="Y666" s="28"/>
      <c r="Z666" s="27"/>
      <c r="AA666" s="14">
        <f>Tabla2[[#This Row],[FECHA]]-Tabla2[[#This Row],[FECHA AGENDO CITA]]</f>
        <v>44952</v>
      </c>
    </row>
    <row r="667" spans="1:27" ht="38.450000000000003" hidden="1" customHeight="1">
      <c r="A667" s="6">
        <v>44952</v>
      </c>
      <c r="B667" s="9">
        <v>0.4375</v>
      </c>
      <c r="C667" s="9"/>
      <c r="D667" s="41">
        <v>1899</v>
      </c>
      <c r="E667" s="8">
        <v>111360</v>
      </c>
      <c r="F667" s="8" t="s">
        <v>920</v>
      </c>
      <c r="G667" s="97" t="s">
        <v>939</v>
      </c>
      <c r="H667" s="46"/>
      <c r="I667" s="8" t="s">
        <v>2726</v>
      </c>
      <c r="J667" s="7" t="s">
        <v>2727</v>
      </c>
      <c r="K667" s="7" t="s">
        <v>2728</v>
      </c>
      <c r="L667" s="8" t="s">
        <v>92</v>
      </c>
      <c r="M667" s="11" t="s">
        <v>84</v>
      </c>
      <c r="N667" s="11">
        <v>0.44791666666666669</v>
      </c>
      <c r="O667" s="11">
        <v>0.5</v>
      </c>
      <c r="P667" s="204" t="s">
        <v>943</v>
      </c>
      <c r="Q667" s="8">
        <v>2018</v>
      </c>
      <c r="R667" s="3"/>
      <c r="S667" s="3" t="str">
        <f>TEXT(Tabla2[[#This Row],[FECHA]],"MMMM")</f>
        <v>enero</v>
      </c>
      <c r="T667" s="3" t="e">
        <f>VLOOKUP(Tabla2[[#This Row],[FOLIO]],Noshow11[[FOLIO]:[STATUS]],5,0)</f>
        <v>#N/A</v>
      </c>
      <c r="U667" s="2"/>
      <c r="V667" s="27"/>
      <c r="W667" s="27"/>
      <c r="X667" s="27"/>
      <c r="Y667" s="28"/>
      <c r="Z667" s="27"/>
      <c r="AA667" s="14">
        <f>Tabla2[[#This Row],[FECHA]]-Tabla2[[#This Row],[FECHA AGENDO CITA]]</f>
        <v>44952</v>
      </c>
    </row>
    <row r="668" spans="1:27" ht="38.450000000000003" hidden="1" customHeight="1">
      <c r="A668" s="6">
        <v>44952</v>
      </c>
      <c r="B668" s="9">
        <v>0.45833333333333331</v>
      </c>
      <c r="C668" s="9"/>
      <c r="D668" s="41">
        <v>5330</v>
      </c>
      <c r="E668" s="8">
        <v>111278</v>
      </c>
      <c r="F668" s="8" t="s">
        <v>944</v>
      </c>
      <c r="G668" s="98" t="s">
        <v>1124</v>
      </c>
      <c r="H668" s="45" t="s">
        <v>5</v>
      </c>
      <c r="I668" s="8" t="s">
        <v>2958</v>
      </c>
      <c r="J668" s="7" t="s">
        <v>2959</v>
      </c>
      <c r="K668" s="7" t="s">
        <v>117</v>
      </c>
      <c r="L668" s="8" t="s">
        <v>152</v>
      </c>
      <c r="M668" s="11" t="s">
        <v>84</v>
      </c>
      <c r="N668" s="11">
        <v>0.46875</v>
      </c>
      <c r="O668" s="11">
        <v>0.66666666666666663</v>
      </c>
      <c r="P668" s="204" t="s">
        <v>2061</v>
      </c>
      <c r="Q668" s="8">
        <v>2017</v>
      </c>
      <c r="R668" s="3"/>
      <c r="S668" s="3" t="str">
        <f>TEXT(Tabla2[[#This Row],[FECHA]],"MMMM")</f>
        <v>enero</v>
      </c>
      <c r="T668" s="3" t="e">
        <f>VLOOKUP(Tabla2[[#This Row],[FOLIO]],Noshow11[[FOLIO]:[STATUS]],5,0)</f>
        <v>#N/A</v>
      </c>
      <c r="U668" s="2"/>
      <c r="V668" s="27"/>
      <c r="W668" s="27"/>
      <c r="X668" s="27"/>
      <c r="Y668" s="28"/>
      <c r="Z668" s="27"/>
      <c r="AA668" s="14">
        <f>Tabla2[[#This Row],[FECHA]]-Tabla2[[#This Row],[FECHA AGENDO CITA]]</f>
        <v>44952</v>
      </c>
    </row>
    <row r="669" spans="1:27" ht="38.450000000000003" hidden="1" customHeight="1">
      <c r="A669" s="6">
        <v>44952</v>
      </c>
      <c r="B669" s="9">
        <v>0.45833333333333331</v>
      </c>
      <c r="C669" s="9"/>
      <c r="D669" s="41">
        <v>1899</v>
      </c>
      <c r="E669" s="8">
        <v>111300</v>
      </c>
      <c r="F669" s="8" t="s">
        <v>920</v>
      </c>
      <c r="G669" s="97" t="s">
        <v>1436</v>
      </c>
      <c r="H669" s="46"/>
      <c r="I669" s="8" t="s">
        <v>2960</v>
      </c>
      <c r="J669" s="7" t="s">
        <v>2961</v>
      </c>
      <c r="K669" s="7" t="s">
        <v>2962</v>
      </c>
      <c r="L669" s="8" t="s">
        <v>230</v>
      </c>
      <c r="M669" s="11" t="s">
        <v>93</v>
      </c>
      <c r="N669" s="11">
        <v>0.45833333333333331</v>
      </c>
      <c r="O669" s="11">
        <v>0.625</v>
      </c>
      <c r="P669" s="204" t="s">
        <v>949</v>
      </c>
      <c r="Q669" s="8">
        <v>2012</v>
      </c>
      <c r="R669" s="3"/>
      <c r="S669" s="3" t="str">
        <f>TEXT(Tabla2[[#This Row],[FECHA]],"MMMM")</f>
        <v>enero</v>
      </c>
      <c r="T669" s="3" t="e">
        <f>VLOOKUP(Tabla2[[#This Row],[FOLIO]],Noshow11[[FOLIO]:[STATUS]],5,0)</f>
        <v>#N/A</v>
      </c>
      <c r="U669" s="2" t="s">
        <v>28</v>
      </c>
      <c r="V669" s="27">
        <v>44958</v>
      </c>
      <c r="W669" s="27" t="s">
        <v>13</v>
      </c>
      <c r="X669" s="27" t="s">
        <v>9</v>
      </c>
      <c r="Y669" s="28" t="s">
        <v>2963</v>
      </c>
      <c r="Z669" s="27">
        <v>44949</v>
      </c>
      <c r="AA669" s="14">
        <f>Tabla2[[#This Row],[FECHA]]-Tabla2[[#This Row],[FECHA AGENDO CITA]]</f>
        <v>3</v>
      </c>
    </row>
    <row r="670" spans="1:27" ht="38.450000000000003" hidden="1" customHeight="1">
      <c r="A670" s="6">
        <v>44952</v>
      </c>
      <c r="B670" s="9">
        <v>0.45833333333333331</v>
      </c>
      <c r="C670" s="9"/>
      <c r="D670" s="41">
        <v>2880</v>
      </c>
      <c r="E670" s="8">
        <v>111376</v>
      </c>
      <c r="F670" s="8" t="s">
        <v>944</v>
      </c>
      <c r="G670" s="97" t="s">
        <v>2964</v>
      </c>
      <c r="H670" s="46"/>
      <c r="I670" s="8" t="s">
        <v>2083</v>
      </c>
      <c r="J670" s="7" t="s">
        <v>2084</v>
      </c>
      <c r="K670" s="7" t="s">
        <v>2085</v>
      </c>
      <c r="L670" s="8" t="s">
        <v>230</v>
      </c>
      <c r="M670" s="11" t="s">
        <v>98</v>
      </c>
      <c r="N670" s="11">
        <v>0.5</v>
      </c>
      <c r="O670" s="11">
        <v>0.66666666666666663</v>
      </c>
      <c r="P670" s="204" t="s">
        <v>954</v>
      </c>
      <c r="Q670" s="8">
        <v>2014</v>
      </c>
      <c r="R670" s="3"/>
      <c r="S670" s="3" t="str">
        <f>TEXT(Tabla2[[#This Row],[FECHA]],"MMMM")</f>
        <v>enero</v>
      </c>
      <c r="T670" s="3" t="e">
        <f>VLOOKUP(Tabla2[[#This Row],[FOLIO]],Noshow11[[FOLIO]:[STATUS]],5,0)</f>
        <v>#N/A</v>
      </c>
      <c r="U670" s="2"/>
      <c r="V670" s="27"/>
      <c r="W670" s="27"/>
      <c r="X670" s="27"/>
      <c r="Y670" s="28"/>
      <c r="Z670" s="27"/>
      <c r="AA670" s="14">
        <f>Tabla2[[#This Row],[FECHA]]-Tabla2[[#This Row],[FECHA AGENDO CITA]]</f>
        <v>44952</v>
      </c>
    </row>
    <row r="671" spans="1:27" ht="38.450000000000003" hidden="1" customHeight="1">
      <c r="A671" s="6">
        <v>44952</v>
      </c>
      <c r="B671" s="9">
        <v>0.46875</v>
      </c>
      <c r="C671" s="9"/>
      <c r="D671" s="41">
        <v>1899</v>
      </c>
      <c r="E671" s="8">
        <v>111312</v>
      </c>
      <c r="F671" s="8" t="s">
        <v>100</v>
      </c>
      <c r="G671" s="97" t="s">
        <v>945</v>
      </c>
      <c r="H671" s="46"/>
      <c r="I671" s="8" t="s">
        <v>2965</v>
      </c>
      <c r="J671" s="7" t="s">
        <v>2966</v>
      </c>
      <c r="K671" s="7" t="s">
        <v>2967</v>
      </c>
      <c r="L671" s="8" t="s">
        <v>83</v>
      </c>
      <c r="M671" s="11" t="s">
        <v>84</v>
      </c>
      <c r="N671" s="11">
        <v>0.47916666666666669</v>
      </c>
      <c r="O671" s="11">
        <v>0.58333333333333337</v>
      </c>
      <c r="P671" s="204" t="s">
        <v>943</v>
      </c>
      <c r="Q671" s="8">
        <v>2020</v>
      </c>
      <c r="R671" s="3"/>
      <c r="S671" s="3" t="str">
        <f>TEXT(Tabla2[[#This Row],[FECHA]],"MMMM")</f>
        <v>enero</v>
      </c>
      <c r="T671" s="3" t="e">
        <f>VLOOKUP(Tabla2[[#This Row],[FOLIO]],Noshow11[[FOLIO]:[STATUS]],5,0)</f>
        <v>#N/A</v>
      </c>
      <c r="U671" s="2"/>
      <c r="V671" s="27"/>
      <c r="W671" s="27"/>
      <c r="X671" s="27"/>
      <c r="Y671" s="28"/>
      <c r="Z671" s="27"/>
      <c r="AA671" s="14">
        <f>Tabla2[[#This Row],[FECHA]]-Tabla2[[#This Row],[FECHA AGENDO CITA]]</f>
        <v>44952</v>
      </c>
    </row>
    <row r="672" spans="1:27" ht="38.450000000000003" hidden="1" customHeight="1">
      <c r="A672" s="6">
        <v>44952</v>
      </c>
      <c r="B672" s="9">
        <v>0.47916666666666669</v>
      </c>
      <c r="C672" s="9"/>
      <c r="D672" s="41">
        <v>3260</v>
      </c>
      <c r="E672" s="8">
        <v>111377</v>
      </c>
      <c r="F672" s="8" t="s">
        <v>100</v>
      </c>
      <c r="G672" s="97" t="s">
        <v>1070</v>
      </c>
      <c r="H672" s="46"/>
      <c r="I672" s="8" t="s">
        <v>2968</v>
      </c>
      <c r="J672" s="7" t="s">
        <v>143</v>
      </c>
      <c r="K672" s="7" t="s">
        <v>2969</v>
      </c>
      <c r="L672" s="8" t="s">
        <v>193</v>
      </c>
      <c r="M672" s="11" t="s">
        <v>98</v>
      </c>
      <c r="N672" s="11">
        <v>0.48958333333333331</v>
      </c>
      <c r="O672" s="11">
        <v>0.58333333333333337</v>
      </c>
      <c r="P672" s="204" t="s">
        <v>949</v>
      </c>
      <c r="Q672" s="8">
        <v>2022</v>
      </c>
      <c r="R672" s="3"/>
      <c r="S672" s="3" t="str">
        <f>TEXT(Tabla2[[#This Row],[FECHA]],"MMMM")</f>
        <v>enero</v>
      </c>
      <c r="T672" s="3" t="e">
        <f>VLOOKUP(Tabla2[[#This Row],[FOLIO]],Noshow11[[FOLIO]:[STATUS]],5,0)</f>
        <v>#N/A</v>
      </c>
      <c r="U672" s="2"/>
      <c r="V672" s="27"/>
      <c r="W672" s="27"/>
      <c r="X672" s="27"/>
      <c r="Y672" s="28"/>
      <c r="Z672" s="27"/>
      <c r="AA672" s="14">
        <f>Tabla2[[#This Row],[FECHA]]-Tabla2[[#This Row],[FECHA AGENDO CITA]]</f>
        <v>44952</v>
      </c>
    </row>
    <row r="673" spans="1:27" ht="38.450000000000003" hidden="1" customHeight="1">
      <c r="A673" s="6">
        <v>44952</v>
      </c>
      <c r="B673" s="9">
        <v>0.47916666666666669</v>
      </c>
      <c r="C673" s="9"/>
      <c r="D673" s="41">
        <v>5140</v>
      </c>
      <c r="E673" s="8">
        <v>111380</v>
      </c>
      <c r="F673" s="8" t="s">
        <v>944</v>
      </c>
      <c r="G673" s="98" t="s">
        <v>1102</v>
      </c>
      <c r="H673" s="45" t="s">
        <v>5</v>
      </c>
      <c r="I673" s="8" t="s">
        <v>2970</v>
      </c>
      <c r="J673" s="7" t="s">
        <v>2971</v>
      </c>
      <c r="K673" s="7" t="s">
        <v>2972</v>
      </c>
      <c r="L673" s="8" t="s">
        <v>237</v>
      </c>
      <c r="M673" s="11" t="s">
        <v>93</v>
      </c>
      <c r="N673" s="11">
        <v>0.5</v>
      </c>
      <c r="O673" s="11">
        <v>0.66666666666666663</v>
      </c>
      <c r="P673" s="204" t="s">
        <v>2061</v>
      </c>
      <c r="Q673" s="8">
        <v>2013</v>
      </c>
      <c r="R673" s="3"/>
      <c r="S673" s="3" t="str">
        <f>TEXT(Tabla2[[#This Row],[FECHA]],"MMMM")</f>
        <v>enero</v>
      </c>
      <c r="T673" s="3" t="e">
        <f>VLOOKUP(Tabla2[[#This Row],[FOLIO]],Noshow11[[FOLIO]:[STATUS]],5,0)</f>
        <v>#N/A</v>
      </c>
      <c r="U673" s="2"/>
      <c r="V673" s="27"/>
      <c r="W673" s="27"/>
      <c r="X673" s="27"/>
      <c r="Y673" s="28"/>
      <c r="Z673" s="27"/>
      <c r="AA673" s="14">
        <f>Tabla2[[#This Row],[FECHA]]-Tabla2[[#This Row],[FECHA AGENDO CITA]]</f>
        <v>44952</v>
      </c>
    </row>
    <row r="674" spans="1:27" ht="38.450000000000003" hidden="1" customHeight="1">
      <c r="A674" s="6">
        <v>44952</v>
      </c>
      <c r="B674" s="9">
        <v>0.5</v>
      </c>
      <c r="C674" s="9"/>
      <c r="D674" s="41">
        <v>2699</v>
      </c>
      <c r="E674" s="8">
        <v>111385</v>
      </c>
      <c r="F674" s="8" t="s">
        <v>944</v>
      </c>
      <c r="G674" s="98" t="s">
        <v>966</v>
      </c>
      <c r="H674" s="45" t="s">
        <v>5</v>
      </c>
      <c r="I674" s="8" t="s">
        <v>2973</v>
      </c>
      <c r="J674" s="7" t="s">
        <v>2974</v>
      </c>
      <c r="K674" s="7" t="s">
        <v>2975</v>
      </c>
      <c r="L674" s="8" t="s">
        <v>230</v>
      </c>
      <c r="M674" s="11" t="s">
        <v>84</v>
      </c>
      <c r="N674" s="11">
        <v>0.54166666666666663</v>
      </c>
      <c r="O674" s="11">
        <v>0.75</v>
      </c>
      <c r="P674" s="204" t="s">
        <v>2976</v>
      </c>
      <c r="Q674" s="8">
        <v>2020</v>
      </c>
      <c r="R674" s="3"/>
      <c r="S674" s="3" t="str">
        <f>TEXT(Tabla2[[#This Row],[FECHA]],"MMMM")</f>
        <v>enero</v>
      </c>
      <c r="T674" s="3" t="e">
        <f>VLOOKUP(Tabla2[[#This Row],[FOLIO]],Noshow11[[FOLIO]:[STATUS]],5,0)</f>
        <v>#N/A</v>
      </c>
      <c r="U674" s="2"/>
      <c r="V674" s="27"/>
      <c r="W674" s="27"/>
      <c r="X674" s="27"/>
      <c r="Y674" s="28"/>
      <c r="Z674" s="27"/>
      <c r="AA674" s="14">
        <f>Tabla2[[#This Row],[FECHA]]-Tabla2[[#This Row],[FECHA AGENDO CITA]]</f>
        <v>44952</v>
      </c>
    </row>
    <row r="675" spans="1:27" ht="38.450000000000003" hidden="1" customHeight="1">
      <c r="A675" s="6">
        <v>44952</v>
      </c>
      <c r="B675" s="9">
        <v>0.52083333333333337</v>
      </c>
      <c r="C675" s="9"/>
      <c r="D675" s="41">
        <v>3260</v>
      </c>
      <c r="E675" s="8">
        <v>111391</v>
      </c>
      <c r="F675" s="8" t="s">
        <v>920</v>
      </c>
      <c r="G675" s="97" t="s">
        <v>1150</v>
      </c>
      <c r="H675" s="46"/>
      <c r="I675" s="8" t="s">
        <v>2860</v>
      </c>
      <c r="J675" s="7" t="s">
        <v>2861</v>
      </c>
      <c r="K675" s="7" t="s">
        <v>2862</v>
      </c>
      <c r="L675" s="8" t="s">
        <v>193</v>
      </c>
      <c r="M675" s="11" t="s">
        <v>93</v>
      </c>
      <c r="N675" s="11">
        <v>0.53125</v>
      </c>
      <c r="O675" s="11">
        <v>0.70833333333333337</v>
      </c>
      <c r="P675" s="204" t="s">
        <v>1366</v>
      </c>
      <c r="Q675" s="8">
        <v>2020</v>
      </c>
      <c r="R675" s="3"/>
      <c r="S675" s="3" t="str">
        <f>TEXT(Tabla2[[#This Row],[FECHA]],"MMMM")</f>
        <v>enero</v>
      </c>
      <c r="T675" s="3" t="e">
        <f>VLOOKUP(Tabla2[[#This Row],[FOLIO]],Noshow11[[FOLIO]:[STATUS]],5,0)</f>
        <v>#N/A</v>
      </c>
      <c r="U675" s="2"/>
      <c r="V675" s="27"/>
      <c r="W675" s="27"/>
      <c r="X675" s="27"/>
      <c r="Y675" s="28"/>
      <c r="Z675" s="27"/>
      <c r="AA675" s="14">
        <f>Tabla2[[#This Row],[FECHA]]-Tabla2[[#This Row],[FECHA AGENDO CITA]]</f>
        <v>44952</v>
      </c>
    </row>
    <row r="676" spans="1:27" ht="38.450000000000003" hidden="1" customHeight="1">
      <c r="A676" s="6">
        <v>44952</v>
      </c>
      <c r="B676" s="9">
        <v>0.54166666666666663</v>
      </c>
      <c r="C676" s="9"/>
      <c r="D676" s="41">
        <v>0</v>
      </c>
      <c r="E676" s="8">
        <v>111402</v>
      </c>
      <c r="F676" s="8" t="s">
        <v>920</v>
      </c>
      <c r="G676" s="97" t="s">
        <v>2977</v>
      </c>
      <c r="H676" s="46"/>
      <c r="I676" s="8" t="s">
        <v>706</v>
      </c>
      <c r="J676" s="7" t="s">
        <v>2891</v>
      </c>
      <c r="K676" s="7" t="s">
        <v>531</v>
      </c>
      <c r="L676" s="8" t="s">
        <v>83</v>
      </c>
      <c r="M676" s="11" t="s">
        <v>98</v>
      </c>
      <c r="N676" s="11">
        <v>0.5625</v>
      </c>
      <c r="O676" s="11">
        <v>0.70833333333333337</v>
      </c>
      <c r="P676" s="204" t="s">
        <v>1615</v>
      </c>
      <c r="Q676" s="8">
        <v>2020</v>
      </c>
      <c r="R676" s="3"/>
      <c r="S676" s="3" t="str">
        <f>TEXT(Tabla2[[#This Row],[FECHA]],"MMMM")</f>
        <v>enero</v>
      </c>
      <c r="T676" s="3" t="e">
        <f>VLOOKUP(Tabla2[[#This Row],[FOLIO]],Noshow11[[FOLIO]:[STATUS]],5,0)</f>
        <v>#N/A</v>
      </c>
      <c r="U676" s="2"/>
      <c r="V676" s="27"/>
      <c r="W676" s="27"/>
      <c r="X676" s="27"/>
      <c r="Y676" s="28"/>
      <c r="Z676" s="27"/>
      <c r="AA676" s="14">
        <f>Tabla2[[#This Row],[FECHA]]-Tabla2[[#This Row],[FECHA AGENDO CITA]]</f>
        <v>44952</v>
      </c>
    </row>
    <row r="677" spans="1:27" ht="38.450000000000003" hidden="1" customHeight="1">
      <c r="A677" s="6">
        <v>44952</v>
      </c>
      <c r="B677" s="9">
        <v>0.54166666666666663</v>
      </c>
      <c r="C677" s="9"/>
      <c r="D677" s="41">
        <v>754</v>
      </c>
      <c r="E677" s="8">
        <v>111372</v>
      </c>
      <c r="F677" s="8" t="s">
        <v>1111</v>
      </c>
      <c r="G677" s="97" t="s">
        <v>2978</v>
      </c>
      <c r="H677" s="46"/>
      <c r="I677" s="8" t="s">
        <v>2979</v>
      </c>
      <c r="J677" s="7" t="s">
        <v>2980</v>
      </c>
      <c r="K677" s="7" t="s">
        <v>2981</v>
      </c>
      <c r="L677" s="8" t="s">
        <v>83</v>
      </c>
      <c r="M677" s="11" t="s">
        <v>93</v>
      </c>
      <c r="N677" s="11">
        <v>0.58333333333333337</v>
      </c>
      <c r="O677" s="11" t="s">
        <v>929</v>
      </c>
      <c r="P677" s="204" t="s">
        <v>2126</v>
      </c>
      <c r="Q677" s="8">
        <v>2015</v>
      </c>
      <c r="R677" s="3"/>
      <c r="S677" s="3" t="str">
        <f>TEXT(Tabla2[[#This Row],[FECHA]],"MMMM")</f>
        <v>enero</v>
      </c>
      <c r="T677" s="3" t="e">
        <f>VLOOKUP(Tabla2[[#This Row],[FOLIO]],Noshow11[[FOLIO]:[STATUS]],5,0)</f>
        <v>#N/A</v>
      </c>
      <c r="U677" s="2"/>
      <c r="V677" s="27"/>
      <c r="W677" s="27"/>
      <c r="X677" s="27"/>
      <c r="Y677" s="28"/>
      <c r="Z677" s="27"/>
      <c r="AA677" s="14">
        <f>Tabla2[[#This Row],[FECHA]]-Tabla2[[#This Row],[FECHA AGENDO CITA]]</f>
        <v>44952</v>
      </c>
    </row>
    <row r="678" spans="1:27" ht="38.450000000000003" hidden="1" customHeight="1">
      <c r="A678" s="6">
        <v>44952</v>
      </c>
      <c r="B678" s="9">
        <v>0.625</v>
      </c>
      <c r="C678" s="9"/>
      <c r="D678" s="41">
        <v>0</v>
      </c>
      <c r="E678" s="8">
        <v>111390</v>
      </c>
      <c r="F678" s="8" t="s">
        <v>100</v>
      </c>
      <c r="G678" s="97" t="s">
        <v>2982</v>
      </c>
      <c r="H678" s="46"/>
      <c r="I678" s="8" t="s">
        <v>2135</v>
      </c>
      <c r="J678" s="7" t="s">
        <v>2136</v>
      </c>
      <c r="K678" s="7" t="s">
        <v>2137</v>
      </c>
      <c r="L678" s="8" t="s">
        <v>953</v>
      </c>
      <c r="M678" s="11" t="s">
        <v>98</v>
      </c>
      <c r="N678" s="11">
        <v>0.63541666666666663</v>
      </c>
      <c r="O678" s="11">
        <v>0.75</v>
      </c>
      <c r="P678" s="204" t="s">
        <v>925</v>
      </c>
      <c r="Q678" s="8">
        <v>2010</v>
      </c>
      <c r="R678" s="3"/>
      <c r="S678" s="3" t="str">
        <f>TEXT(Tabla2[[#This Row],[FECHA]],"MMMM")</f>
        <v>enero</v>
      </c>
      <c r="T678" s="3" t="e">
        <f>VLOOKUP(Tabla2[[#This Row],[FOLIO]],Noshow11[[FOLIO]:[STATUS]],5,0)</f>
        <v>#N/A</v>
      </c>
      <c r="U678" s="2"/>
      <c r="V678" s="27"/>
      <c r="W678" s="27"/>
      <c r="X678" s="27"/>
      <c r="Y678" s="28"/>
      <c r="Z678" s="27"/>
      <c r="AA678" s="14">
        <f>Tabla2[[#This Row],[FECHA]]-Tabla2[[#This Row],[FECHA AGENDO CITA]]</f>
        <v>44952</v>
      </c>
    </row>
    <row r="679" spans="1:27" ht="38.450000000000003" hidden="1" customHeight="1">
      <c r="A679" s="6">
        <v>44952</v>
      </c>
      <c r="B679" s="9">
        <v>0.66666666666666663</v>
      </c>
      <c r="C679" s="9"/>
      <c r="D679" s="41">
        <v>4060</v>
      </c>
      <c r="E679" s="8">
        <v>111257</v>
      </c>
      <c r="F679" s="8" t="s">
        <v>1111</v>
      </c>
      <c r="G679" s="97" t="s">
        <v>1893</v>
      </c>
      <c r="H679" s="46"/>
      <c r="I679" s="8" t="s">
        <v>2983</v>
      </c>
      <c r="J679" s="7" t="s">
        <v>2984</v>
      </c>
      <c r="K679" s="7" t="s">
        <v>2985</v>
      </c>
      <c r="L679" s="8" t="s">
        <v>289</v>
      </c>
      <c r="M679" s="11" t="s">
        <v>98</v>
      </c>
      <c r="N679" s="11" t="s">
        <v>1430</v>
      </c>
      <c r="O679" s="11" t="s">
        <v>1431</v>
      </c>
      <c r="P679" s="204" t="s">
        <v>2153</v>
      </c>
      <c r="Q679" s="8">
        <v>2019</v>
      </c>
      <c r="R679" s="3"/>
      <c r="S679" s="3" t="str">
        <f>TEXT(Tabla2[[#This Row],[FECHA]],"MMMM")</f>
        <v>enero</v>
      </c>
      <c r="T679" s="3" t="e">
        <f>VLOOKUP(Tabla2[[#This Row],[FOLIO]],Noshow11[[FOLIO]:[STATUS]],5,0)</f>
        <v>#N/A</v>
      </c>
      <c r="U679" s="2" t="s">
        <v>32</v>
      </c>
      <c r="V679" s="27">
        <v>44952</v>
      </c>
      <c r="W679" s="27" t="s">
        <v>2986</v>
      </c>
      <c r="X679" s="27" t="s">
        <v>9</v>
      </c>
      <c r="Y679" s="28" t="s">
        <v>2987</v>
      </c>
      <c r="Z679" s="27">
        <v>44961</v>
      </c>
      <c r="AA679" s="14">
        <f>Tabla2[[#This Row],[FECHA]]-Tabla2[[#This Row],[FECHA AGENDO CITA]]</f>
        <v>-9</v>
      </c>
    </row>
    <row r="680" spans="1:27" ht="38.450000000000003" hidden="1" customHeight="1">
      <c r="A680" s="6">
        <v>44953</v>
      </c>
      <c r="B680" s="9">
        <v>0.33333333333333331</v>
      </c>
      <c r="C680" s="9"/>
      <c r="D680" s="41">
        <v>1899</v>
      </c>
      <c r="E680" s="8">
        <v>111070</v>
      </c>
      <c r="F680" s="8" t="s">
        <v>944</v>
      </c>
      <c r="G680" s="98" t="s">
        <v>1108</v>
      </c>
      <c r="H680" s="45" t="s">
        <v>5</v>
      </c>
      <c r="I680" s="8" t="s">
        <v>2988</v>
      </c>
      <c r="J680" s="7" t="s">
        <v>143</v>
      </c>
      <c r="K680" s="7" t="s">
        <v>2989</v>
      </c>
      <c r="L680" s="8" t="s">
        <v>83</v>
      </c>
      <c r="M680" s="11" t="s">
        <v>93</v>
      </c>
      <c r="N680" s="11">
        <v>0.35416666666666669</v>
      </c>
      <c r="O680" s="11">
        <v>0.53125</v>
      </c>
      <c r="P680" s="204" t="s">
        <v>2061</v>
      </c>
      <c r="Q680" s="8">
        <v>2022</v>
      </c>
      <c r="R680" s="3"/>
      <c r="S680" s="3" t="str">
        <f>TEXT(Tabla2[[#This Row],[FECHA]],"MMMM")</f>
        <v>enero</v>
      </c>
      <c r="T680" s="3" t="e">
        <f>VLOOKUP(Tabla2[[#This Row],[FOLIO]],Noshow11[[FOLIO]:[STATUS]],5,0)</f>
        <v>#N/A</v>
      </c>
      <c r="U680" s="2"/>
      <c r="V680" s="27"/>
      <c r="W680" s="27"/>
      <c r="X680" s="27"/>
      <c r="Y680" s="28"/>
      <c r="Z680" s="27"/>
      <c r="AA680" s="14">
        <f>Tabla2[[#This Row],[FECHA]]-Tabla2[[#This Row],[FECHA AGENDO CITA]]</f>
        <v>44953</v>
      </c>
    </row>
    <row r="681" spans="1:27" ht="38.450000000000003" hidden="1" customHeight="1">
      <c r="A681" s="6">
        <v>44953</v>
      </c>
      <c r="B681" s="9">
        <v>0.33333333333333331</v>
      </c>
      <c r="C681" s="9"/>
      <c r="D681" s="41">
        <v>1899</v>
      </c>
      <c r="E681" s="8">
        <v>111279</v>
      </c>
      <c r="F681" s="8" t="s">
        <v>100</v>
      </c>
      <c r="G681" s="97" t="s">
        <v>1023</v>
      </c>
      <c r="H681" s="46"/>
      <c r="I681" s="8" t="s">
        <v>2990</v>
      </c>
      <c r="J681" s="7" t="s">
        <v>2991</v>
      </c>
      <c r="K681" s="7" t="s">
        <v>2992</v>
      </c>
      <c r="L681" s="8" t="s">
        <v>170</v>
      </c>
      <c r="M681" s="11" t="s">
        <v>98</v>
      </c>
      <c r="N681" s="11">
        <v>0.35416666666666669</v>
      </c>
      <c r="O681" s="11">
        <v>0.46875</v>
      </c>
      <c r="P681" s="204" t="s">
        <v>949</v>
      </c>
      <c r="Q681" s="8">
        <v>2017</v>
      </c>
      <c r="R681" s="3"/>
      <c r="S681" s="3" t="str">
        <f>TEXT(Tabla2[[#This Row],[FECHA]],"MMMM")</f>
        <v>enero</v>
      </c>
      <c r="T681" s="3" t="e">
        <f>VLOOKUP(Tabla2[[#This Row],[FOLIO]],Noshow11[[FOLIO]:[STATUS]],5,0)</f>
        <v>#N/A</v>
      </c>
      <c r="U681" s="2"/>
      <c r="V681" s="27"/>
      <c r="W681" s="27"/>
      <c r="X681" s="27"/>
      <c r="Y681" s="28"/>
      <c r="Z681" s="27"/>
      <c r="AA681" s="14">
        <f>Tabla2[[#This Row],[FECHA]]-Tabla2[[#This Row],[FECHA AGENDO CITA]]</f>
        <v>44953</v>
      </c>
    </row>
    <row r="682" spans="1:27" ht="38.450000000000003" hidden="1" customHeight="1">
      <c r="A682" s="6">
        <v>44953</v>
      </c>
      <c r="B682" s="9">
        <v>0.33333333333333331</v>
      </c>
      <c r="C682" s="9"/>
      <c r="D682" s="41">
        <v>1899</v>
      </c>
      <c r="E682" s="8">
        <v>111323</v>
      </c>
      <c r="F682" s="8" t="s">
        <v>100</v>
      </c>
      <c r="G682" s="97" t="s">
        <v>956</v>
      </c>
      <c r="H682" s="46"/>
      <c r="I682" s="8" t="s">
        <v>2993</v>
      </c>
      <c r="J682" s="7" t="s">
        <v>2994</v>
      </c>
      <c r="K682" s="7" t="s">
        <v>2995</v>
      </c>
      <c r="L682" s="8" t="s">
        <v>92</v>
      </c>
      <c r="M682" s="11" t="s">
        <v>84</v>
      </c>
      <c r="N682" s="11">
        <v>0.34375</v>
      </c>
      <c r="O682" s="11">
        <v>0.47916666666666669</v>
      </c>
      <c r="P682" s="204" t="s">
        <v>943</v>
      </c>
      <c r="Q682" s="8">
        <v>2021</v>
      </c>
      <c r="R682" s="3"/>
      <c r="S682" s="3" t="str">
        <f>TEXT(Tabla2[[#This Row],[FECHA]],"MMMM")</f>
        <v>enero</v>
      </c>
      <c r="T682" s="3" t="e">
        <f>VLOOKUP(Tabla2[[#This Row],[FOLIO]],Noshow11[[FOLIO]:[STATUS]],5,0)</f>
        <v>#N/A</v>
      </c>
      <c r="U682" s="2"/>
      <c r="V682" s="27"/>
      <c r="W682" s="27"/>
      <c r="X682" s="27"/>
      <c r="Y682" s="28"/>
      <c r="Z682" s="27"/>
      <c r="AA682" s="14">
        <f>Tabla2[[#This Row],[FECHA]]-Tabla2[[#This Row],[FECHA AGENDO CITA]]</f>
        <v>44953</v>
      </c>
    </row>
    <row r="683" spans="1:27" ht="38.450000000000003" hidden="1" customHeight="1">
      <c r="A683" s="6">
        <v>44953</v>
      </c>
      <c r="B683" s="9">
        <v>0.34375</v>
      </c>
      <c r="C683" s="9"/>
      <c r="D683" s="41">
        <v>3260</v>
      </c>
      <c r="E683" s="8">
        <v>111321</v>
      </c>
      <c r="F683" s="8" t="s">
        <v>920</v>
      </c>
      <c r="G683" s="97" t="s">
        <v>1150</v>
      </c>
      <c r="H683" s="46"/>
      <c r="I683" s="8" t="s">
        <v>2996</v>
      </c>
      <c r="J683" s="7" t="s">
        <v>143</v>
      </c>
      <c r="K683" s="7" t="s">
        <v>2997</v>
      </c>
      <c r="L683" s="8" t="s">
        <v>92</v>
      </c>
      <c r="M683" s="11" t="s">
        <v>84</v>
      </c>
      <c r="N683" s="11">
        <v>0.375</v>
      </c>
      <c r="O683" s="11">
        <v>0.46875</v>
      </c>
      <c r="P683" s="204" t="s">
        <v>943</v>
      </c>
      <c r="Q683" s="8">
        <v>2018</v>
      </c>
      <c r="R683" s="3"/>
      <c r="S683" s="3" t="str">
        <f>TEXT(Tabla2[[#This Row],[FECHA]],"MMMM")</f>
        <v>enero</v>
      </c>
      <c r="T683" s="3" t="e">
        <f>VLOOKUP(Tabla2[[#This Row],[FOLIO]],Noshow11[[FOLIO]:[STATUS]],5,0)</f>
        <v>#N/A</v>
      </c>
      <c r="U683" s="2" t="s">
        <v>22</v>
      </c>
      <c r="V683" s="27">
        <v>44958</v>
      </c>
      <c r="W683" s="27" t="s">
        <v>13</v>
      </c>
      <c r="X683" s="27" t="s">
        <v>9</v>
      </c>
      <c r="Y683" s="28" t="s">
        <v>2998</v>
      </c>
      <c r="Z683" s="27">
        <v>44950</v>
      </c>
      <c r="AA683" s="14">
        <f>Tabla2[[#This Row],[FECHA]]-Tabla2[[#This Row],[FECHA AGENDO CITA]]</f>
        <v>3</v>
      </c>
    </row>
    <row r="684" spans="1:27" ht="38.450000000000003" hidden="1" customHeight="1">
      <c r="A684" s="6">
        <v>44953</v>
      </c>
      <c r="B684" s="9">
        <v>0.34375</v>
      </c>
      <c r="C684" s="9"/>
      <c r="D684" s="41">
        <v>0</v>
      </c>
      <c r="E684" s="8">
        <v>111381</v>
      </c>
      <c r="F684" s="8" t="s">
        <v>944</v>
      </c>
      <c r="G684" s="99" t="s">
        <v>2824</v>
      </c>
      <c r="H684" s="46" t="s">
        <v>10</v>
      </c>
      <c r="I684" s="8" t="s">
        <v>2825</v>
      </c>
      <c r="J684" s="7" t="s">
        <v>2826</v>
      </c>
      <c r="K684" s="7" t="s">
        <v>2827</v>
      </c>
      <c r="L684" s="8" t="s">
        <v>108</v>
      </c>
      <c r="M684" s="11" t="s">
        <v>93</v>
      </c>
      <c r="N684" s="11">
        <v>0.36458333333333331</v>
      </c>
      <c r="O684" s="11">
        <v>0.72916666666666663</v>
      </c>
      <c r="P684" s="204" t="s">
        <v>975</v>
      </c>
      <c r="Q684" s="8">
        <v>2021</v>
      </c>
      <c r="R684" s="3"/>
      <c r="S684" s="3" t="str">
        <f>TEXT(Tabla2[[#This Row],[FECHA]],"MMMM")</f>
        <v>enero</v>
      </c>
      <c r="T684" s="3" t="e">
        <f>VLOOKUP(Tabla2[[#This Row],[FOLIO]],Noshow11[[FOLIO]:[STATUS]],5,0)</f>
        <v>#N/A</v>
      </c>
      <c r="U684" s="2"/>
      <c r="V684" s="27"/>
      <c r="W684" s="27"/>
      <c r="X684" s="27"/>
      <c r="Y684" s="28"/>
      <c r="Z684" s="27"/>
      <c r="AA684" s="14">
        <f>Tabla2[[#This Row],[FECHA]]-Tabla2[[#This Row],[FECHA AGENDO CITA]]</f>
        <v>44953</v>
      </c>
    </row>
    <row r="685" spans="1:27" ht="38.450000000000003" hidden="1" customHeight="1">
      <c r="A685" s="6">
        <v>44953</v>
      </c>
      <c r="B685" s="9">
        <v>0.34375</v>
      </c>
      <c r="C685" s="9"/>
      <c r="D685" s="41">
        <v>754</v>
      </c>
      <c r="E685" s="8">
        <v>111404</v>
      </c>
      <c r="F685" s="8" t="s">
        <v>944</v>
      </c>
      <c r="G685" s="97" t="s">
        <v>2999</v>
      </c>
      <c r="H685" s="46"/>
      <c r="I685" s="8" t="s">
        <v>3000</v>
      </c>
      <c r="J685" s="7" t="s">
        <v>3001</v>
      </c>
      <c r="K685" s="7" t="s">
        <v>3002</v>
      </c>
      <c r="L685" s="8" t="s">
        <v>83</v>
      </c>
      <c r="M685" s="11" t="s">
        <v>98</v>
      </c>
      <c r="N685" s="11">
        <v>0.375</v>
      </c>
      <c r="O685" s="11" t="s">
        <v>929</v>
      </c>
      <c r="P685" s="204" t="s">
        <v>1036</v>
      </c>
      <c r="Q685" s="8">
        <v>2015</v>
      </c>
      <c r="R685" s="3"/>
      <c r="S685" s="3" t="str">
        <f>TEXT(Tabla2[[#This Row],[FECHA]],"MMMM")</f>
        <v>enero</v>
      </c>
      <c r="T685" s="3" t="e">
        <f>VLOOKUP(Tabla2[[#This Row],[FOLIO]],Noshow11[[FOLIO]:[STATUS]],5,0)</f>
        <v>#N/A</v>
      </c>
      <c r="U685" s="2"/>
      <c r="V685" s="27"/>
      <c r="W685" s="27"/>
      <c r="X685" s="27"/>
      <c r="Y685" s="28"/>
      <c r="Z685" s="27"/>
      <c r="AA685" s="14">
        <f>Tabla2[[#This Row],[FECHA]]-Tabla2[[#This Row],[FECHA AGENDO CITA]]</f>
        <v>44953</v>
      </c>
    </row>
    <row r="686" spans="1:27" ht="38.450000000000003" hidden="1" customHeight="1">
      <c r="A686" s="6">
        <v>44953</v>
      </c>
      <c r="B686" s="9">
        <v>0.35416666666666669</v>
      </c>
      <c r="C686" s="9"/>
      <c r="D686" s="41">
        <v>3260</v>
      </c>
      <c r="E686" s="8">
        <v>111107</v>
      </c>
      <c r="F686" s="8" t="s">
        <v>920</v>
      </c>
      <c r="G686" s="97" t="s">
        <v>1070</v>
      </c>
      <c r="H686" s="46"/>
      <c r="I686" s="8" t="s">
        <v>3003</v>
      </c>
      <c r="J686" s="7" t="s">
        <v>3004</v>
      </c>
      <c r="K686" s="7" t="s">
        <v>3005</v>
      </c>
      <c r="L686" s="8" t="s">
        <v>108</v>
      </c>
      <c r="M686" s="11" t="s">
        <v>93</v>
      </c>
      <c r="N686" s="11">
        <v>0.36458333333333331</v>
      </c>
      <c r="O686" s="11">
        <v>0.47916666666666669</v>
      </c>
      <c r="P686" s="204" t="s">
        <v>954</v>
      </c>
      <c r="Q686" s="8">
        <v>2022</v>
      </c>
      <c r="R686" s="3"/>
      <c r="S686" s="3" t="str">
        <f>TEXT(Tabla2[[#This Row],[FECHA]],"MMMM")</f>
        <v>enero</v>
      </c>
      <c r="T686" s="3" t="e">
        <f>VLOOKUP(Tabla2[[#This Row],[FOLIO]],Noshow11[[FOLIO]:[STATUS]],5,0)</f>
        <v>#N/A</v>
      </c>
      <c r="U686" s="2"/>
      <c r="V686" s="27"/>
      <c r="W686" s="27"/>
      <c r="X686" s="27"/>
      <c r="Y686" s="28"/>
      <c r="Z686" s="27"/>
      <c r="AA686" s="14">
        <f>Tabla2[[#This Row],[FECHA]]-Tabla2[[#This Row],[FECHA AGENDO CITA]]</f>
        <v>44953</v>
      </c>
    </row>
    <row r="687" spans="1:27" ht="38.450000000000003" hidden="1" customHeight="1">
      <c r="A687" s="6">
        <v>44953</v>
      </c>
      <c r="B687" s="9">
        <v>0.35416666666666669</v>
      </c>
      <c r="C687" s="9"/>
      <c r="D687" s="41">
        <v>3260</v>
      </c>
      <c r="E687" s="8">
        <v>111338</v>
      </c>
      <c r="F687" s="8" t="s">
        <v>1111</v>
      </c>
      <c r="G687" s="97" t="s">
        <v>1150</v>
      </c>
      <c r="H687" s="46"/>
      <c r="I687" s="8" t="s">
        <v>3006</v>
      </c>
      <c r="J687" s="7" t="s">
        <v>3007</v>
      </c>
      <c r="K687" s="7" t="s">
        <v>3008</v>
      </c>
      <c r="L687" s="8" t="s">
        <v>193</v>
      </c>
      <c r="M687" s="11" t="s">
        <v>84</v>
      </c>
      <c r="N687" s="11">
        <v>0.40625</v>
      </c>
      <c r="O687" s="11">
        <v>0.47916666666666669</v>
      </c>
      <c r="P687" s="204" t="s">
        <v>949</v>
      </c>
      <c r="Q687" s="8">
        <v>2020</v>
      </c>
      <c r="R687" s="3"/>
      <c r="S687" s="3" t="str">
        <f>TEXT(Tabla2[[#This Row],[FECHA]],"MMMM")</f>
        <v>enero</v>
      </c>
      <c r="T687" s="3" t="e">
        <f>VLOOKUP(Tabla2[[#This Row],[FOLIO]],Noshow11[[FOLIO]:[STATUS]],5,0)</f>
        <v>#N/A</v>
      </c>
      <c r="U687" s="2"/>
      <c r="V687" s="27"/>
      <c r="W687" s="27"/>
      <c r="X687" s="27"/>
      <c r="Y687" s="28"/>
      <c r="Z687" s="27"/>
      <c r="AA687" s="14">
        <f>Tabla2[[#This Row],[FECHA]]-Tabla2[[#This Row],[FECHA AGENDO CITA]]</f>
        <v>44953</v>
      </c>
    </row>
    <row r="688" spans="1:27" ht="38.450000000000003" hidden="1" customHeight="1">
      <c r="A688" s="6">
        <v>44953</v>
      </c>
      <c r="B688" s="9">
        <v>0.35416666666666669</v>
      </c>
      <c r="C688" s="9"/>
      <c r="D688" s="41">
        <v>4060</v>
      </c>
      <c r="E688" s="8">
        <v>111352</v>
      </c>
      <c r="F688" s="8" t="s">
        <v>1111</v>
      </c>
      <c r="G688" s="97" t="s">
        <v>3009</v>
      </c>
      <c r="H688" s="46"/>
      <c r="I688" s="8" t="s">
        <v>3010</v>
      </c>
      <c r="J688" s="7" t="s">
        <v>3011</v>
      </c>
      <c r="K688" s="7" t="s">
        <v>3012</v>
      </c>
      <c r="L688" s="8" t="s">
        <v>357</v>
      </c>
      <c r="M688" s="11" t="s">
        <v>98</v>
      </c>
      <c r="N688" s="11">
        <v>0.40625</v>
      </c>
      <c r="O688" s="11">
        <v>0.54166666666666663</v>
      </c>
      <c r="P688" s="204" t="s">
        <v>975</v>
      </c>
      <c r="Q688" s="8">
        <v>2022</v>
      </c>
      <c r="R688" s="3"/>
      <c r="S688" s="3" t="str">
        <f>TEXT(Tabla2[[#This Row],[FECHA]],"MMMM")</f>
        <v>enero</v>
      </c>
      <c r="T688" s="3" t="e">
        <f>VLOOKUP(Tabla2[[#This Row],[FOLIO]],Noshow11[[FOLIO]:[STATUS]],5,0)</f>
        <v>#N/A</v>
      </c>
      <c r="U688" s="2"/>
      <c r="V688" s="27"/>
      <c r="W688" s="27"/>
      <c r="X688" s="27"/>
      <c r="Y688" s="28"/>
      <c r="Z688" s="27"/>
      <c r="AA688" s="14">
        <f>Tabla2[[#This Row],[FECHA]]-Tabla2[[#This Row],[FECHA AGENDO CITA]]</f>
        <v>44953</v>
      </c>
    </row>
    <row r="689" spans="1:27" ht="38.450000000000003" hidden="1" customHeight="1">
      <c r="A689" s="6">
        <v>44953</v>
      </c>
      <c r="B689" s="9">
        <v>0.36458333333333331</v>
      </c>
      <c r="C689" s="9"/>
      <c r="D689" s="41">
        <v>5330</v>
      </c>
      <c r="E689" s="8">
        <v>111343</v>
      </c>
      <c r="F689" s="8" t="s">
        <v>944</v>
      </c>
      <c r="G689" s="97" t="s">
        <v>1124</v>
      </c>
      <c r="H689" s="46"/>
      <c r="I689" s="8" t="s">
        <v>3013</v>
      </c>
      <c r="J689" s="7" t="s">
        <v>3014</v>
      </c>
      <c r="K689" s="7" t="s">
        <v>3015</v>
      </c>
      <c r="L689" s="8" t="s">
        <v>92</v>
      </c>
      <c r="M689" s="11" t="s">
        <v>84</v>
      </c>
      <c r="N689" s="11">
        <v>0.40625</v>
      </c>
      <c r="O689" s="11">
        <v>0.65625</v>
      </c>
      <c r="P689" s="204" t="s">
        <v>954</v>
      </c>
      <c r="Q689" s="8">
        <v>2017</v>
      </c>
      <c r="R689" s="3"/>
      <c r="S689" s="3" t="str">
        <f>TEXT(Tabla2[[#This Row],[FECHA]],"MMMM")</f>
        <v>enero</v>
      </c>
      <c r="T689" s="3" t="e">
        <f>VLOOKUP(Tabla2[[#This Row],[FOLIO]],Noshow11[[FOLIO]:[STATUS]],5,0)</f>
        <v>#N/A</v>
      </c>
      <c r="U689" s="2"/>
      <c r="V689" s="27"/>
      <c r="W689" s="27"/>
      <c r="X689" s="27"/>
      <c r="Y689" s="28"/>
      <c r="Z689" s="27"/>
      <c r="AA689" s="14">
        <f>Tabla2[[#This Row],[FECHA]]-Tabla2[[#This Row],[FECHA AGENDO CITA]]</f>
        <v>44953</v>
      </c>
    </row>
    <row r="690" spans="1:27" ht="38.450000000000003" hidden="1" customHeight="1">
      <c r="A690" s="6">
        <v>44953</v>
      </c>
      <c r="B690" s="9">
        <v>0.36458333333333331</v>
      </c>
      <c r="C690" s="9"/>
      <c r="D690" s="41">
        <v>3260</v>
      </c>
      <c r="E690" s="8">
        <v>111345</v>
      </c>
      <c r="F690" s="8" t="s">
        <v>920</v>
      </c>
      <c r="G690" s="97" t="s">
        <v>1070</v>
      </c>
      <c r="H690" s="46"/>
      <c r="I690" s="8" t="s">
        <v>3016</v>
      </c>
      <c r="J690" s="7" t="s">
        <v>3017</v>
      </c>
      <c r="K690" s="7" t="s">
        <v>3018</v>
      </c>
      <c r="L690" s="8" t="s">
        <v>165</v>
      </c>
      <c r="M690" s="11" t="s">
        <v>93</v>
      </c>
      <c r="N690" s="11">
        <v>0.375</v>
      </c>
      <c r="O690" s="11">
        <v>0.5</v>
      </c>
      <c r="P690" s="204" t="s">
        <v>1366</v>
      </c>
      <c r="Q690" s="8">
        <v>2022</v>
      </c>
      <c r="R690" s="3"/>
      <c r="S690" s="3" t="str">
        <f>TEXT(Tabla2[[#This Row],[FECHA]],"MMMM")</f>
        <v>enero</v>
      </c>
      <c r="T690" s="3" t="e">
        <f>VLOOKUP(Tabla2[[#This Row],[FOLIO]],Noshow11[[FOLIO]:[STATUS]],5,0)</f>
        <v>#N/A</v>
      </c>
      <c r="U690" s="2"/>
      <c r="V690" s="27"/>
      <c r="W690" s="27"/>
      <c r="X690" s="27"/>
      <c r="Y690" s="28"/>
      <c r="Z690" s="27"/>
      <c r="AA690" s="14">
        <f>Tabla2[[#This Row],[FECHA]]-Tabla2[[#This Row],[FECHA AGENDO CITA]]</f>
        <v>44953</v>
      </c>
    </row>
    <row r="691" spans="1:27" ht="38.450000000000003" hidden="1" customHeight="1">
      <c r="A691" s="6">
        <v>44953</v>
      </c>
      <c r="B691" s="9">
        <v>0.36458333333333331</v>
      </c>
      <c r="C691" s="9"/>
      <c r="D691" s="41">
        <v>1899</v>
      </c>
      <c r="E691" s="8">
        <v>111346</v>
      </c>
      <c r="F691" s="8" t="s">
        <v>944</v>
      </c>
      <c r="G691" s="97" t="s">
        <v>1436</v>
      </c>
      <c r="H691" s="46"/>
      <c r="I691" s="8" t="s">
        <v>3019</v>
      </c>
      <c r="J691" s="7" t="s">
        <v>3020</v>
      </c>
      <c r="K691" s="7" t="s">
        <v>3021</v>
      </c>
      <c r="L691" s="8" t="s">
        <v>83</v>
      </c>
      <c r="M691" s="11" t="s">
        <v>98</v>
      </c>
      <c r="N691" s="11">
        <v>0.40625</v>
      </c>
      <c r="O691" s="11">
        <v>0.57291666666666663</v>
      </c>
      <c r="P691" s="204" t="s">
        <v>943</v>
      </c>
      <c r="Q691" s="8">
        <v>2014</v>
      </c>
      <c r="R691" s="3"/>
      <c r="S691" s="3" t="str">
        <f>TEXT(Tabla2[[#This Row],[FECHA]],"MMMM")</f>
        <v>enero</v>
      </c>
      <c r="T691" s="3" t="e">
        <f>VLOOKUP(Tabla2[[#This Row],[FOLIO]],Noshow11[[FOLIO]:[STATUS]],5,0)</f>
        <v>#N/A</v>
      </c>
      <c r="U691" s="2"/>
      <c r="V691" s="27"/>
      <c r="W691" s="27"/>
      <c r="X691" s="27"/>
      <c r="Y691" s="28"/>
      <c r="Z691" s="27"/>
      <c r="AA691" s="14">
        <f>Tabla2[[#This Row],[FECHA]]-Tabla2[[#This Row],[FECHA AGENDO CITA]]</f>
        <v>44953</v>
      </c>
    </row>
    <row r="692" spans="1:27" ht="38.450000000000003" hidden="1" customHeight="1">
      <c r="A692" s="6">
        <v>44953</v>
      </c>
      <c r="B692" s="9">
        <v>0.375</v>
      </c>
      <c r="C692" s="9"/>
      <c r="D692" s="41">
        <v>2699</v>
      </c>
      <c r="E692" s="8">
        <v>111287</v>
      </c>
      <c r="F692" s="8" t="s">
        <v>920</v>
      </c>
      <c r="G692" s="97" t="s">
        <v>3022</v>
      </c>
      <c r="H692" s="46"/>
      <c r="I692" s="8" t="s">
        <v>3023</v>
      </c>
      <c r="J692" s="7" t="s">
        <v>3024</v>
      </c>
      <c r="K692" s="7" t="s">
        <v>3025</v>
      </c>
      <c r="L692" s="8" t="s">
        <v>193</v>
      </c>
      <c r="M692" s="11" t="s">
        <v>93</v>
      </c>
      <c r="N692" s="11">
        <v>0.38541666666666669</v>
      </c>
      <c r="O692" s="11">
        <v>0.5</v>
      </c>
      <c r="P692" s="204" t="s">
        <v>949</v>
      </c>
      <c r="Q692" s="8">
        <v>2016</v>
      </c>
      <c r="R692" s="3"/>
      <c r="S692" s="3" t="str">
        <f>TEXT(Tabla2[[#This Row],[FECHA]],"MMMM")</f>
        <v>enero</v>
      </c>
      <c r="T692" s="3" t="e">
        <f>VLOOKUP(Tabla2[[#This Row],[FOLIO]],Noshow11[[FOLIO]:[STATUS]],5,0)</f>
        <v>#N/A</v>
      </c>
      <c r="U692" s="2"/>
      <c r="V692" s="27"/>
      <c r="W692" s="27"/>
      <c r="X692" s="27"/>
      <c r="Y692" s="28"/>
      <c r="Z692" s="27"/>
      <c r="AA692" s="14">
        <f>Tabla2[[#This Row],[FECHA]]-Tabla2[[#This Row],[FECHA AGENDO CITA]]</f>
        <v>44953</v>
      </c>
    </row>
    <row r="693" spans="1:27" ht="38.450000000000003" hidden="1" customHeight="1">
      <c r="A693" s="6">
        <v>44953</v>
      </c>
      <c r="B693" s="9">
        <v>0.375</v>
      </c>
      <c r="C693" s="9"/>
      <c r="D693" s="41">
        <v>3260</v>
      </c>
      <c r="E693" s="8">
        <v>111315</v>
      </c>
      <c r="F693" s="8" t="s">
        <v>1111</v>
      </c>
      <c r="G693" s="97" t="s">
        <v>1070</v>
      </c>
      <c r="H693" s="108" t="s">
        <v>42</v>
      </c>
      <c r="I693" s="8" t="s">
        <v>3026</v>
      </c>
      <c r="J693" s="7" t="s">
        <v>143</v>
      </c>
      <c r="K693" s="7" t="s">
        <v>3027</v>
      </c>
      <c r="L693" s="8" t="s">
        <v>193</v>
      </c>
      <c r="M693" s="11" t="s">
        <v>84</v>
      </c>
      <c r="N693" s="11">
        <v>0.38541666666666669</v>
      </c>
      <c r="O693" s="11">
        <v>0.5</v>
      </c>
      <c r="P693" s="204" t="s">
        <v>925</v>
      </c>
      <c r="Q693" s="8">
        <v>2022</v>
      </c>
      <c r="R693" s="3"/>
      <c r="S693" s="3" t="str">
        <f>TEXT(Tabla2[[#This Row],[FECHA]],"MMMM")</f>
        <v>enero</v>
      </c>
      <c r="T693" s="3" t="e">
        <f>VLOOKUP(Tabla2[[#This Row],[FOLIO]],Noshow11[[FOLIO]:[STATUS]],5,0)</f>
        <v>#N/A</v>
      </c>
      <c r="U693" s="2"/>
      <c r="V693" s="27"/>
      <c r="W693" s="27"/>
      <c r="X693" s="27"/>
      <c r="Y693" s="28"/>
      <c r="Z693" s="27"/>
      <c r="AA693" s="14">
        <f>Tabla2[[#This Row],[FECHA]]-Tabla2[[#This Row],[FECHA AGENDO CITA]]</f>
        <v>44953</v>
      </c>
    </row>
    <row r="694" spans="1:27" ht="38.450000000000003" hidden="1" customHeight="1">
      <c r="A694" s="6">
        <v>44953</v>
      </c>
      <c r="B694" s="9">
        <v>0.38541666666666669</v>
      </c>
      <c r="C694" s="9"/>
      <c r="D694" s="41">
        <v>1899</v>
      </c>
      <c r="E694" s="8">
        <v>111446</v>
      </c>
      <c r="F694" s="8" t="s">
        <v>944</v>
      </c>
      <c r="G694" s="98" t="s">
        <v>1015</v>
      </c>
      <c r="H694" s="45" t="s">
        <v>5</v>
      </c>
      <c r="I694" s="8" t="s">
        <v>3028</v>
      </c>
      <c r="J694" s="7" t="s">
        <v>3029</v>
      </c>
      <c r="K694" s="7" t="s">
        <v>3030</v>
      </c>
      <c r="L694" s="8" t="s">
        <v>165</v>
      </c>
      <c r="M694" s="11" t="s">
        <v>98</v>
      </c>
      <c r="N694" s="11">
        <v>0.40625</v>
      </c>
      <c r="O694" s="11">
        <v>0.61458333333333337</v>
      </c>
      <c r="P694" s="204" t="s">
        <v>2061</v>
      </c>
      <c r="Q694" s="8">
        <v>2022</v>
      </c>
      <c r="R694" s="3"/>
      <c r="S694" s="3" t="str">
        <f>TEXT(Tabla2[[#This Row],[FECHA]],"MMMM")</f>
        <v>enero</v>
      </c>
      <c r="T694" s="3" t="e">
        <f>VLOOKUP(Tabla2[[#This Row],[FOLIO]],Noshow11[[FOLIO]:[STATUS]],5,0)</f>
        <v>#N/A</v>
      </c>
      <c r="U694" s="2"/>
      <c r="V694" s="27"/>
      <c r="W694" s="27"/>
      <c r="X694" s="27"/>
      <c r="Y694" s="28"/>
      <c r="Z694" s="27"/>
      <c r="AA694" s="14">
        <f>Tabla2[[#This Row],[FECHA]]-Tabla2[[#This Row],[FECHA AGENDO CITA]]</f>
        <v>44953</v>
      </c>
    </row>
    <row r="695" spans="1:27" ht="38.450000000000003" hidden="1" customHeight="1">
      <c r="A695" s="6">
        <v>44953</v>
      </c>
      <c r="B695" s="9">
        <v>0.39583333333333331</v>
      </c>
      <c r="C695" s="9"/>
      <c r="D695" s="41">
        <v>1899</v>
      </c>
      <c r="E695" s="8">
        <v>111317</v>
      </c>
      <c r="F695" s="8" t="s">
        <v>920</v>
      </c>
      <c r="G695" s="97" t="s">
        <v>1023</v>
      </c>
      <c r="H695" s="108" t="s">
        <v>42</v>
      </c>
      <c r="I695" s="8" t="s">
        <v>2543</v>
      </c>
      <c r="J695" s="7" t="s">
        <v>3031</v>
      </c>
      <c r="K695" s="7" t="s">
        <v>2545</v>
      </c>
      <c r="L695" s="8" t="s">
        <v>193</v>
      </c>
      <c r="M695" s="11" t="s">
        <v>84</v>
      </c>
      <c r="N695" s="11">
        <v>0.40625</v>
      </c>
      <c r="O695" s="11">
        <v>0.54166666666666663</v>
      </c>
      <c r="P695" s="204" t="s">
        <v>925</v>
      </c>
      <c r="Q695" s="8">
        <v>2016</v>
      </c>
      <c r="R695" s="3"/>
      <c r="S695" s="3" t="str">
        <f>TEXT(Tabla2[[#This Row],[FECHA]],"MMMM")</f>
        <v>enero</v>
      </c>
      <c r="T695" s="3" t="e">
        <f>VLOOKUP(Tabla2[[#This Row],[FOLIO]],Noshow11[[FOLIO]:[STATUS]],5,0)</f>
        <v>#N/A</v>
      </c>
      <c r="U695" s="2"/>
      <c r="V695" s="27"/>
      <c r="W695" s="27"/>
      <c r="X695" s="27"/>
      <c r="Y695" s="28"/>
      <c r="Z695" s="27"/>
      <c r="AA695" s="14">
        <f>Tabla2[[#This Row],[FECHA]]-Tabla2[[#This Row],[FECHA AGENDO CITA]]</f>
        <v>44953</v>
      </c>
    </row>
    <row r="696" spans="1:27" ht="38.450000000000003" hidden="1" customHeight="1">
      <c r="A696" s="6">
        <v>44953</v>
      </c>
      <c r="B696" s="9">
        <v>0.39583333333333331</v>
      </c>
      <c r="C696" s="9"/>
      <c r="D696" s="41">
        <v>1899</v>
      </c>
      <c r="E696" s="8">
        <v>111359</v>
      </c>
      <c r="F696" s="8" t="s">
        <v>100</v>
      </c>
      <c r="G696" s="98" t="s">
        <v>1015</v>
      </c>
      <c r="H696" s="45" t="s">
        <v>5</v>
      </c>
      <c r="I696" s="8" t="s">
        <v>3032</v>
      </c>
      <c r="J696" s="7" t="s">
        <v>3033</v>
      </c>
      <c r="K696" s="7" t="s">
        <v>3034</v>
      </c>
      <c r="L696" s="8" t="s">
        <v>83</v>
      </c>
      <c r="M696" s="11" t="s">
        <v>84</v>
      </c>
      <c r="N696" s="11">
        <v>0.41666666666666669</v>
      </c>
      <c r="O696" s="11">
        <v>0.52083333333333337</v>
      </c>
      <c r="P696" s="204" t="s">
        <v>2061</v>
      </c>
      <c r="Q696" s="8">
        <v>2022</v>
      </c>
      <c r="R696" s="3"/>
      <c r="S696" s="3" t="str">
        <f>TEXT(Tabla2[[#This Row],[FECHA]],"MMMM")</f>
        <v>enero</v>
      </c>
      <c r="T696" s="3" t="e">
        <f>VLOOKUP(Tabla2[[#This Row],[FOLIO]],Noshow11[[FOLIO]:[STATUS]],5,0)</f>
        <v>#N/A</v>
      </c>
      <c r="U696" s="2"/>
      <c r="V696" s="27"/>
      <c r="W696" s="27"/>
      <c r="X696" s="27"/>
      <c r="Y696" s="28"/>
      <c r="Z696" s="27"/>
      <c r="AA696" s="14">
        <f>Tabla2[[#This Row],[FECHA]]-Tabla2[[#This Row],[FECHA AGENDO CITA]]</f>
        <v>44953</v>
      </c>
    </row>
    <row r="697" spans="1:27" ht="38.450000000000003" hidden="1" customHeight="1">
      <c r="A697" s="6">
        <v>44953</v>
      </c>
      <c r="B697" s="9">
        <v>0.39583333333333331</v>
      </c>
      <c r="C697" s="9"/>
      <c r="D697" s="41">
        <v>6599</v>
      </c>
      <c r="E697" s="8">
        <v>111369</v>
      </c>
      <c r="F697" s="8" t="s">
        <v>944</v>
      </c>
      <c r="G697" s="97" t="s">
        <v>1343</v>
      </c>
      <c r="H697" s="46"/>
      <c r="I697" s="8" t="s">
        <v>3035</v>
      </c>
      <c r="J697" s="7" t="s">
        <v>3036</v>
      </c>
      <c r="K697" s="7" t="s">
        <v>3037</v>
      </c>
      <c r="L697" s="8" t="s">
        <v>230</v>
      </c>
      <c r="M697" s="11" t="s">
        <v>98</v>
      </c>
      <c r="N697" s="11">
        <v>0.44791666666666669</v>
      </c>
      <c r="O697" s="11">
        <v>0.64583333333333337</v>
      </c>
      <c r="P697" s="204" t="s">
        <v>949</v>
      </c>
      <c r="Q697" s="8">
        <v>2012</v>
      </c>
      <c r="R697" s="3"/>
      <c r="S697" s="3" t="str">
        <f>TEXT(Tabla2[[#This Row],[FECHA]],"MMMM")</f>
        <v>enero</v>
      </c>
      <c r="T697" s="3" t="e">
        <f>VLOOKUP(Tabla2[[#This Row],[FOLIO]],Noshow11[[FOLIO]:[STATUS]],5,0)</f>
        <v>#N/A</v>
      </c>
      <c r="U697" s="2"/>
      <c r="V697" s="27"/>
      <c r="W697" s="27"/>
      <c r="X697" s="27"/>
      <c r="Y697" s="28"/>
      <c r="Z697" s="27"/>
      <c r="AA697" s="14">
        <f>Tabla2[[#This Row],[FECHA]]-Tabla2[[#This Row],[FECHA AGENDO CITA]]</f>
        <v>44953</v>
      </c>
    </row>
    <row r="698" spans="1:27" ht="38.450000000000003" hidden="1" customHeight="1">
      <c r="A698" s="6">
        <v>44953</v>
      </c>
      <c r="B698" s="9">
        <v>0.41666666666666669</v>
      </c>
      <c r="C698" s="9"/>
      <c r="D698" s="41">
        <v>1899</v>
      </c>
      <c r="E698" s="8">
        <v>111223</v>
      </c>
      <c r="F698" s="8" t="s">
        <v>100</v>
      </c>
      <c r="G698" s="98" t="s">
        <v>1108</v>
      </c>
      <c r="H698" s="45" t="s">
        <v>5</v>
      </c>
      <c r="I698" s="8" t="s">
        <v>3038</v>
      </c>
      <c r="J698" s="7" t="s">
        <v>143</v>
      </c>
      <c r="K698" s="7" t="s">
        <v>3039</v>
      </c>
      <c r="L698" s="8" t="s">
        <v>83</v>
      </c>
      <c r="M698" s="11" t="s">
        <v>98</v>
      </c>
      <c r="N698" s="11">
        <v>0.4375</v>
      </c>
      <c r="O698" s="11">
        <v>0.53125</v>
      </c>
      <c r="P698" s="204" t="s">
        <v>2061</v>
      </c>
      <c r="Q698" s="8">
        <v>2022</v>
      </c>
      <c r="R698" s="3"/>
      <c r="S698" s="3" t="str">
        <f>TEXT(Tabla2[[#This Row],[FECHA]],"MMMM")</f>
        <v>enero</v>
      </c>
      <c r="T698" s="3" t="e">
        <f>VLOOKUP(Tabla2[[#This Row],[FOLIO]],Noshow11[[FOLIO]:[STATUS]],5,0)</f>
        <v>#N/A</v>
      </c>
      <c r="U698" s="2"/>
      <c r="V698" s="27"/>
      <c r="W698" s="27"/>
      <c r="X698" s="27"/>
      <c r="Y698" s="28"/>
      <c r="Z698" s="27"/>
      <c r="AA698" s="14">
        <f>Tabla2[[#This Row],[FECHA]]-Tabla2[[#This Row],[FECHA AGENDO CITA]]</f>
        <v>44953</v>
      </c>
    </row>
    <row r="699" spans="1:27" ht="38.450000000000003" hidden="1" customHeight="1">
      <c r="A699" s="6">
        <v>44953</v>
      </c>
      <c r="B699" s="9">
        <v>0.41666666666666669</v>
      </c>
      <c r="C699" s="9"/>
      <c r="D699" s="41">
        <v>5330</v>
      </c>
      <c r="E699" s="8">
        <v>111252</v>
      </c>
      <c r="F699" s="8" t="s">
        <v>944</v>
      </c>
      <c r="G699" s="98" t="s">
        <v>1124</v>
      </c>
      <c r="H699" s="45" t="s">
        <v>5</v>
      </c>
      <c r="I699" s="8" t="s">
        <v>3040</v>
      </c>
      <c r="J699" s="7" t="s">
        <v>3041</v>
      </c>
      <c r="K699" s="7" t="s">
        <v>3042</v>
      </c>
      <c r="L699" s="8" t="s">
        <v>1106</v>
      </c>
      <c r="M699" s="11" t="s">
        <v>84</v>
      </c>
      <c r="N699" s="11">
        <v>0.44791666666666669</v>
      </c>
      <c r="O699" s="11">
        <v>0.6875</v>
      </c>
      <c r="P699" s="204" t="s">
        <v>2061</v>
      </c>
      <c r="Q699" s="8">
        <v>2017</v>
      </c>
      <c r="R699" s="3"/>
      <c r="S699" s="3" t="str">
        <f>TEXT(Tabla2[[#This Row],[FECHA]],"MMMM")</f>
        <v>enero</v>
      </c>
      <c r="T699" s="3" t="e">
        <f>VLOOKUP(Tabla2[[#This Row],[FOLIO]],Noshow11[[FOLIO]:[STATUS]],5,0)</f>
        <v>#N/A</v>
      </c>
      <c r="U699" s="2"/>
      <c r="V699" s="27"/>
      <c r="W699" s="27"/>
      <c r="X699" s="27"/>
      <c r="Y699" s="28"/>
      <c r="Z699" s="27"/>
      <c r="AA699" s="14">
        <f>Tabla2[[#This Row],[FECHA]]-Tabla2[[#This Row],[FECHA AGENDO CITA]]</f>
        <v>44953</v>
      </c>
    </row>
    <row r="700" spans="1:27" ht="38.450000000000003" hidden="1" customHeight="1">
      <c r="A700" s="6">
        <v>44953</v>
      </c>
      <c r="B700" s="9">
        <v>0.41666666666666669</v>
      </c>
      <c r="C700" s="9"/>
      <c r="D700" s="41">
        <v>2699</v>
      </c>
      <c r="E700" s="8">
        <v>111387</v>
      </c>
      <c r="F700" s="8" t="s">
        <v>920</v>
      </c>
      <c r="G700" s="97" t="s">
        <v>1880</v>
      </c>
      <c r="H700" s="46"/>
      <c r="I700" s="8" t="s">
        <v>3043</v>
      </c>
      <c r="J700" s="7" t="s">
        <v>3044</v>
      </c>
      <c r="K700" s="7" t="s">
        <v>3045</v>
      </c>
      <c r="L700" s="8" t="s">
        <v>3046</v>
      </c>
      <c r="M700" s="11" t="s">
        <v>93</v>
      </c>
      <c r="N700" s="11">
        <v>0.46875</v>
      </c>
      <c r="O700" s="11">
        <v>0.58333333333333337</v>
      </c>
      <c r="P700" s="204" t="s">
        <v>954</v>
      </c>
      <c r="Q700" s="8">
        <v>2019</v>
      </c>
      <c r="R700" s="3"/>
      <c r="S700" s="3" t="str">
        <f>TEXT(Tabla2[[#This Row],[FECHA]],"MMMM")</f>
        <v>enero</v>
      </c>
      <c r="T700" s="3" t="e">
        <f>VLOOKUP(Tabla2[[#This Row],[FOLIO]],Noshow11[[FOLIO]:[STATUS]],5,0)</f>
        <v>#N/A</v>
      </c>
      <c r="U700" s="2"/>
      <c r="V700" s="27"/>
      <c r="W700" s="27"/>
      <c r="X700" s="27"/>
      <c r="Y700" s="28"/>
      <c r="Z700" s="27"/>
      <c r="AA700" s="14">
        <f>Tabla2[[#This Row],[FECHA]]-Tabla2[[#This Row],[FECHA AGENDO CITA]]</f>
        <v>44953</v>
      </c>
    </row>
    <row r="701" spans="1:27" ht="38.450000000000003" hidden="1" customHeight="1">
      <c r="A701" s="6">
        <v>44953</v>
      </c>
      <c r="B701" s="9">
        <v>0.4375</v>
      </c>
      <c r="C701" s="9"/>
      <c r="D701" s="41">
        <v>5609.15</v>
      </c>
      <c r="E701" s="8">
        <v>111370</v>
      </c>
      <c r="F701" s="8" t="s">
        <v>920</v>
      </c>
      <c r="G701" s="97" t="s">
        <v>3047</v>
      </c>
      <c r="H701" s="46"/>
      <c r="I701" s="8" t="s">
        <v>3048</v>
      </c>
      <c r="J701" s="7" t="s">
        <v>3049</v>
      </c>
      <c r="K701" s="7" t="s">
        <v>3050</v>
      </c>
      <c r="L701" s="8" t="s">
        <v>1106</v>
      </c>
      <c r="M701" s="11" t="s">
        <v>93</v>
      </c>
      <c r="N701" s="11">
        <v>0.44791666666666669</v>
      </c>
      <c r="O701" s="11">
        <v>0.58333333333333337</v>
      </c>
      <c r="P701" s="204" t="s">
        <v>975</v>
      </c>
      <c r="Q701" s="8">
        <v>2019</v>
      </c>
      <c r="R701" s="3"/>
      <c r="S701" s="3" t="str">
        <f>TEXT(Tabla2[[#This Row],[FECHA]],"MMMM")</f>
        <v>enero</v>
      </c>
      <c r="T701" s="3" t="e">
        <f>VLOOKUP(Tabla2[[#This Row],[FOLIO]],Noshow11[[FOLIO]:[STATUS]],5,0)</f>
        <v>#N/A</v>
      </c>
      <c r="U701" s="2"/>
      <c r="V701" s="27"/>
      <c r="W701" s="27"/>
      <c r="X701" s="27"/>
      <c r="Y701" s="28"/>
      <c r="Z701" s="27"/>
      <c r="AA701" s="14">
        <f>Tabla2[[#This Row],[FECHA]]-Tabla2[[#This Row],[FECHA AGENDO CITA]]</f>
        <v>44953</v>
      </c>
    </row>
    <row r="702" spans="1:27" ht="38.450000000000003" hidden="1" customHeight="1">
      <c r="A702" s="6">
        <v>44953</v>
      </c>
      <c r="B702" s="9">
        <v>0.4375</v>
      </c>
      <c r="C702" s="9"/>
      <c r="D702" s="41">
        <v>3260</v>
      </c>
      <c r="E702" s="8">
        <v>111392</v>
      </c>
      <c r="F702" s="8" t="s">
        <v>920</v>
      </c>
      <c r="G702" s="97" t="s">
        <v>1480</v>
      </c>
      <c r="H702" s="46"/>
      <c r="I702" s="8" t="s">
        <v>3051</v>
      </c>
      <c r="J702" s="7" t="s">
        <v>3052</v>
      </c>
      <c r="K702" s="7" t="s">
        <v>3053</v>
      </c>
      <c r="L702" s="8" t="s">
        <v>193</v>
      </c>
      <c r="M702" s="11" t="s">
        <v>84</v>
      </c>
      <c r="N702" s="11">
        <v>0.44791666666666669</v>
      </c>
      <c r="O702" s="11">
        <v>0.58333333333333337</v>
      </c>
      <c r="P702" s="204" t="s">
        <v>943</v>
      </c>
      <c r="Q702" s="8">
        <v>2020</v>
      </c>
      <c r="R702" s="3"/>
      <c r="S702" s="3" t="str">
        <f>TEXT(Tabla2[[#This Row],[FECHA]],"MMMM")</f>
        <v>enero</v>
      </c>
      <c r="T702" s="3" t="e">
        <f>VLOOKUP(Tabla2[[#This Row],[FOLIO]],Noshow11[[FOLIO]:[STATUS]],5,0)</f>
        <v>#N/A</v>
      </c>
      <c r="U702" s="2"/>
      <c r="V702" s="27"/>
      <c r="W702" s="27"/>
      <c r="X702" s="27"/>
      <c r="Y702" s="28"/>
      <c r="Z702" s="27"/>
      <c r="AA702" s="14">
        <f>Tabla2[[#This Row],[FECHA]]-Tabla2[[#This Row],[FECHA AGENDO CITA]]</f>
        <v>44953</v>
      </c>
    </row>
    <row r="703" spans="1:27" ht="38.450000000000003" hidden="1" customHeight="1">
      <c r="A703" s="6">
        <v>44953</v>
      </c>
      <c r="B703" s="9">
        <v>0.4375</v>
      </c>
      <c r="C703" s="9"/>
      <c r="D703" s="41">
        <v>0</v>
      </c>
      <c r="E703" s="8">
        <v>111403</v>
      </c>
      <c r="F703" s="8" t="s">
        <v>100</v>
      </c>
      <c r="G703" s="97" t="s">
        <v>3054</v>
      </c>
      <c r="H703" s="46"/>
      <c r="I703" s="8" t="s">
        <v>3055</v>
      </c>
      <c r="J703" s="7" t="s">
        <v>3056</v>
      </c>
      <c r="K703" s="7" t="s">
        <v>3057</v>
      </c>
      <c r="L703" s="8" t="s">
        <v>277</v>
      </c>
      <c r="M703" s="11" t="s">
        <v>98</v>
      </c>
      <c r="N703" s="11">
        <v>0.45833333333333331</v>
      </c>
      <c r="O703" s="11">
        <v>0.75</v>
      </c>
      <c r="P703" s="204" t="s">
        <v>1036</v>
      </c>
      <c r="Q703" s="8">
        <v>2020</v>
      </c>
      <c r="R703" s="3"/>
      <c r="S703" s="3" t="str">
        <f>TEXT(Tabla2[[#This Row],[FECHA]],"MMMM")</f>
        <v>enero</v>
      </c>
      <c r="T703" s="3" t="e">
        <f>VLOOKUP(Tabla2[[#This Row],[FOLIO]],Noshow11[[FOLIO]:[STATUS]],5,0)</f>
        <v>#N/A</v>
      </c>
      <c r="U703" s="2"/>
      <c r="V703" s="27"/>
      <c r="W703" s="27"/>
      <c r="X703" s="27"/>
      <c r="Y703" s="28"/>
      <c r="Z703" s="27"/>
      <c r="AA703" s="14">
        <f>Tabla2[[#This Row],[FECHA]]-Tabla2[[#This Row],[FECHA AGENDO CITA]]</f>
        <v>44953</v>
      </c>
    </row>
    <row r="704" spans="1:27" ht="38.450000000000003" hidden="1" customHeight="1">
      <c r="A704" s="6">
        <v>44953</v>
      </c>
      <c r="B704" s="9">
        <v>0.45833333333333331</v>
      </c>
      <c r="C704" s="9"/>
      <c r="D704" s="41">
        <v>1899</v>
      </c>
      <c r="E704" s="8">
        <v>111375</v>
      </c>
      <c r="F704" s="8" t="s">
        <v>100</v>
      </c>
      <c r="G704" s="98" t="s">
        <v>1108</v>
      </c>
      <c r="H704" s="45" t="s">
        <v>5</v>
      </c>
      <c r="I704" s="8" t="s">
        <v>3058</v>
      </c>
      <c r="J704" s="7" t="s">
        <v>143</v>
      </c>
      <c r="K704" s="7" t="s">
        <v>3059</v>
      </c>
      <c r="L704" s="8" t="s">
        <v>611</v>
      </c>
      <c r="M704" s="11" t="s">
        <v>98</v>
      </c>
      <c r="N704" s="11">
        <v>0.47916666666666669</v>
      </c>
      <c r="O704" s="11">
        <v>0.64583333333333337</v>
      </c>
      <c r="P704" s="204" t="s">
        <v>2061</v>
      </c>
      <c r="Q704" s="8">
        <v>2022</v>
      </c>
      <c r="R704" s="3"/>
      <c r="S704" s="3" t="str">
        <f>TEXT(Tabla2[[#This Row],[FECHA]],"MMMM")</f>
        <v>enero</v>
      </c>
      <c r="T704" s="3" t="e">
        <f>VLOOKUP(Tabla2[[#This Row],[FOLIO]],Noshow11[[FOLIO]:[STATUS]],5,0)</f>
        <v>#N/A</v>
      </c>
      <c r="U704" s="2"/>
      <c r="V704" s="27"/>
      <c r="W704" s="27"/>
      <c r="X704" s="27"/>
      <c r="Y704" s="28"/>
      <c r="Z704" s="27"/>
      <c r="AA704" s="14">
        <f>Tabla2[[#This Row],[FECHA]]-Tabla2[[#This Row],[FECHA AGENDO CITA]]</f>
        <v>44953</v>
      </c>
    </row>
    <row r="705" spans="1:27" ht="38.450000000000003" hidden="1" customHeight="1">
      <c r="A705" s="6">
        <v>44953</v>
      </c>
      <c r="B705" s="9">
        <v>0.45833333333333331</v>
      </c>
      <c r="C705" s="9"/>
      <c r="D705" s="41">
        <v>2699</v>
      </c>
      <c r="E705" s="8">
        <v>111388</v>
      </c>
      <c r="F705" s="8" t="s">
        <v>944</v>
      </c>
      <c r="G705" s="97" t="s">
        <v>1736</v>
      </c>
      <c r="H705" s="46"/>
      <c r="I705" s="8" t="s">
        <v>3060</v>
      </c>
      <c r="J705" s="7" t="s">
        <v>143</v>
      </c>
      <c r="K705" s="7" t="s">
        <v>3061</v>
      </c>
      <c r="L705" s="8" t="s">
        <v>230</v>
      </c>
      <c r="M705" s="11" t="s">
        <v>84</v>
      </c>
      <c r="N705" s="11">
        <v>0.47916666666666669</v>
      </c>
      <c r="O705" s="11">
        <v>0.625</v>
      </c>
      <c r="P705" s="204" t="s">
        <v>943</v>
      </c>
      <c r="Q705" s="8">
        <v>2020</v>
      </c>
      <c r="R705" s="3"/>
      <c r="S705" s="3" t="str">
        <f>TEXT(Tabla2[[#This Row],[FECHA]],"MMMM")</f>
        <v>enero</v>
      </c>
      <c r="T705" s="3" t="e">
        <f>VLOOKUP(Tabla2[[#This Row],[FOLIO]],Noshow11[[FOLIO]:[STATUS]],5,0)</f>
        <v>#N/A</v>
      </c>
      <c r="U705" s="2"/>
      <c r="V705" s="27"/>
      <c r="W705" s="27"/>
      <c r="X705" s="27"/>
      <c r="Y705" s="28"/>
      <c r="Z705" s="27"/>
      <c r="AA705" s="14">
        <f>Tabla2[[#This Row],[FECHA]]-Tabla2[[#This Row],[FECHA AGENDO CITA]]</f>
        <v>44953</v>
      </c>
    </row>
    <row r="706" spans="1:27" ht="38.450000000000003" hidden="1" customHeight="1">
      <c r="A706" s="6">
        <v>44953</v>
      </c>
      <c r="B706" s="9">
        <v>0.45833333333333331</v>
      </c>
      <c r="C706" s="9"/>
      <c r="D706" s="41">
        <v>6599</v>
      </c>
      <c r="E706" s="8">
        <v>111416</v>
      </c>
      <c r="F706" s="8" t="s">
        <v>100</v>
      </c>
      <c r="G706" s="98" t="s">
        <v>989</v>
      </c>
      <c r="H706" s="45" t="s">
        <v>5</v>
      </c>
      <c r="I706" s="8" t="s">
        <v>3062</v>
      </c>
      <c r="J706" s="7" t="s">
        <v>3063</v>
      </c>
      <c r="K706" s="7" t="s">
        <v>3064</v>
      </c>
      <c r="L706" s="8" t="s">
        <v>3046</v>
      </c>
      <c r="M706" s="11" t="s">
        <v>93</v>
      </c>
      <c r="N706" s="11">
        <v>0.53125</v>
      </c>
      <c r="O706" s="11">
        <v>0.64583333333333337</v>
      </c>
      <c r="P706" s="204" t="s">
        <v>2061</v>
      </c>
      <c r="Q706" s="8">
        <v>2019</v>
      </c>
      <c r="R706" s="3"/>
      <c r="S706" s="3" t="str">
        <f>TEXT(Tabla2[[#This Row],[FECHA]],"MMMM")</f>
        <v>enero</v>
      </c>
      <c r="T706" s="3" t="e">
        <f>VLOOKUP(Tabla2[[#This Row],[FOLIO]],Noshow11[[FOLIO]:[STATUS]],5,0)</f>
        <v>#N/A</v>
      </c>
      <c r="U706" s="2"/>
      <c r="V706" s="27"/>
      <c r="W706" s="27"/>
      <c r="X706" s="27"/>
      <c r="Y706" s="28"/>
      <c r="Z706" s="27"/>
      <c r="AA706" s="14">
        <f>Tabla2[[#This Row],[FECHA]]-Tabla2[[#This Row],[FECHA AGENDO CITA]]</f>
        <v>44953</v>
      </c>
    </row>
    <row r="707" spans="1:27" ht="38.450000000000003" hidden="1" customHeight="1">
      <c r="A707" s="6">
        <v>44953</v>
      </c>
      <c r="B707" s="9">
        <v>0.46875</v>
      </c>
      <c r="C707" s="9"/>
      <c r="D707" s="41">
        <v>5330</v>
      </c>
      <c r="E707" s="8">
        <v>111435</v>
      </c>
      <c r="F707" s="8" t="s">
        <v>920</v>
      </c>
      <c r="G707" s="98" t="s">
        <v>988</v>
      </c>
      <c r="H707" s="45" t="s">
        <v>5</v>
      </c>
      <c r="I707" s="8" t="s">
        <v>1917</v>
      </c>
      <c r="J707" s="7" t="s">
        <v>1918</v>
      </c>
      <c r="K707" s="7" t="s">
        <v>1804</v>
      </c>
      <c r="L707" s="8" t="s">
        <v>193</v>
      </c>
      <c r="M707" s="11" t="s">
        <v>93</v>
      </c>
      <c r="N707" s="11">
        <v>0.6875</v>
      </c>
      <c r="O707" s="11">
        <v>0.75</v>
      </c>
      <c r="P707" s="204" t="s">
        <v>2061</v>
      </c>
      <c r="Q707" s="8">
        <v>2021</v>
      </c>
      <c r="R707" s="3"/>
      <c r="S707" s="3" t="str">
        <f>TEXT(Tabla2[[#This Row],[FECHA]],"MMMM")</f>
        <v>enero</v>
      </c>
      <c r="T707" s="3" t="e">
        <f>VLOOKUP(Tabla2[[#This Row],[FOLIO]],Noshow11[[FOLIO]:[STATUS]],5,0)</f>
        <v>#N/A</v>
      </c>
      <c r="U707" s="2"/>
      <c r="V707" s="27"/>
      <c r="W707" s="27"/>
      <c r="X707" s="27"/>
      <c r="Y707" s="28"/>
      <c r="Z707" s="27"/>
      <c r="AA707" s="14">
        <f>Tabla2[[#This Row],[FECHA]]-Tabla2[[#This Row],[FECHA AGENDO CITA]]</f>
        <v>44953</v>
      </c>
    </row>
    <row r="708" spans="1:27" ht="38.450000000000003" hidden="1" customHeight="1">
      <c r="A708" s="6">
        <v>44953</v>
      </c>
      <c r="B708" s="9">
        <v>0.47916666666666669</v>
      </c>
      <c r="C708" s="9"/>
      <c r="D708" s="41">
        <v>5330</v>
      </c>
      <c r="E708" s="8">
        <v>110705</v>
      </c>
      <c r="F708" s="8" t="s">
        <v>944</v>
      </c>
      <c r="G708" s="98" t="s">
        <v>1070</v>
      </c>
      <c r="H708" s="45" t="s">
        <v>5</v>
      </c>
      <c r="I708" s="8" t="s">
        <v>3065</v>
      </c>
      <c r="J708" s="7" t="s">
        <v>3066</v>
      </c>
      <c r="K708" s="7" t="s">
        <v>3067</v>
      </c>
      <c r="L708" s="8" t="s">
        <v>92</v>
      </c>
      <c r="M708" s="11" t="s">
        <v>84</v>
      </c>
      <c r="N708" s="11">
        <v>0.48958333333333331</v>
      </c>
      <c r="O708" s="11">
        <v>0.61458333333333337</v>
      </c>
      <c r="P708" s="204" t="s">
        <v>2061</v>
      </c>
      <c r="Q708" s="8">
        <v>2022</v>
      </c>
      <c r="R708" s="3"/>
      <c r="S708" s="3" t="str">
        <f>TEXT(Tabla2[[#This Row],[FECHA]],"MMMM")</f>
        <v>enero</v>
      </c>
      <c r="T708" s="3" t="e">
        <f>VLOOKUP(Tabla2[[#This Row],[FOLIO]],Noshow11[[FOLIO]:[STATUS]],5,0)</f>
        <v>#N/A</v>
      </c>
      <c r="U708" s="2"/>
      <c r="V708" s="27"/>
      <c r="W708" s="27"/>
      <c r="X708" s="27"/>
      <c r="Y708" s="28"/>
      <c r="Z708" s="27"/>
      <c r="AA708" s="14">
        <f>Tabla2[[#This Row],[FECHA]]-Tabla2[[#This Row],[FECHA AGENDO CITA]]</f>
        <v>44953</v>
      </c>
    </row>
    <row r="709" spans="1:27" ht="38.450000000000003" hidden="1" customHeight="1">
      <c r="A709" s="6">
        <v>44953</v>
      </c>
      <c r="B709" s="9">
        <v>0.47916666666666669</v>
      </c>
      <c r="C709" s="9"/>
      <c r="D709" s="41">
        <v>6599</v>
      </c>
      <c r="E709" s="8">
        <v>111412</v>
      </c>
      <c r="F709" s="8" t="s">
        <v>1111</v>
      </c>
      <c r="G709" s="97" t="s">
        <v>989</v>
      </c>
      <c r="H709" s="46"/>
      <c r="I709" s="8" t="s">
        <v>3068</v>
      </c>
      <c r="J709" s="7" t="s">
        <v>3069</v>
      </c>
      <c r="K709" s="7" t="s">
        <v>3070</v>
      </c>
      <c r="L709" s="8" t="s">
        <v>83</v>
      </c>
      <c r="M709" s="11" t="s">
        <v>98</v>
      </c>
      <c r="N709" s="11">
        <v>0.5</v>
      </c>
      <c r="O709" s="11">
        <v>0.64583333333333337</v>
      </c>
      <c r="P709" s="204" t="s">
        <v>954</v>
      </c>
      <c r="Q709" s="8">
        <v>2020</v>
      </c>
      <c r="R709" s="3"/>
      <c r="S709" s="3" t="str">
        <f>TEXT(Tabla2[[#This Row],[FECHA]],"MMMM")</f>
        <v>enero</v>
      </c>
      <c r="T709" s="3" t="e">
        <f>VLOOKUP(Tabla2[[#This Row],[FOLIO]],Noshow11[[FOLIO]:[STATUS]],5,0)</f>
        <v>#N/A</v>
      </c>
      <c r="U709" s="2"/>
      <c r="V709" s="27"/>
      <c r="W709" s="27"/>
      <c r="X709" s="27"/>
      <c r="Y709" s="28"/>
      <c r="Z709" s="27"/>
      <c r="AA709" s="14">
        <f>Tabla2[[#This Row],[FECHA]]-Tabla2[[#This Row],[FECHA AGENDO CITA]]</f>
        <v>44953</v>
      </c>
    </row>
    <row r="710" spans="1:27" ht="38.450000000000003" hidden="1" customHeight="1">
      <c r="A710" s="6">
        <v>44953</v>
      </c>
      <c r="B710" s="9">
        <v>0.47916666666666669</v>
      </c>
      <c r="C710" s="9"/>
      <c r="D710" s="41">
        <v>1899</v>
      </c>
      <c r="E710" s="8">
        <v>111422</v>
      </c>
      <c r="F710" s="8" t="s">
        <v>920</v>
      </c>
      <c r="G710" s="97" t="s">
        <v>1108</v>
      </c>
      <c r="H710" s="46"/>
      <c r="I710" s="8" t="s">
        <v>3071</v>
      </c>
      <c r="J710" s="7" t="s">
        <v>143</v>
      </c>
      <c r="K710" s="7" t="s">
        <v>3072</v>
      </c>
      <c r="L710" s="8" t="s">
        <v>97</v>
      </c>
      <c r="M710" s="11" t="s">
        <v>93</v>
      </c>
      <c r="N710" s="11">
        <v>12.3</v>
      </c>
      <c r="O710" s="11">
        <v>0.625</v>
      </c>
      <c r="P710" s="204" t="s">
        <v>943</v>
      </c>
      <c r="Q710" s="8">
        <v>2022</v>
      </c>
      <c r="R710" s="3"/>
      <c r="S710" s="3" t="str">
        <f>TEXT(Tabla2[[#This Row],[FECHA]],"MMMM")</f>
        <v>enero</v>
      </c>
      <c r="T710" s="3" t="e">
        <f>VLOOKUP(Tabla2[[#This Row],[FOLIO]],Noshow11[[FOLIO]:[STATUS]],5,0)</f>
        <v>#N/A</v>
      </c>
      <c r="U710" s="2"/>
      <c r="V710" s="27"/>
      <c r="W710" s="27"/>
      <c r="X710" s="27"/>
      <c r="Y710" s="28"/>
      <c r="Z710" s="27"/>
      <c r="AA710" s="14">
        <f>Tabla2[[#This Row],[FECHA]]-Tabla2[[#This Row],[FECHA AGENDO CITA]]</f>
        <v>44953</v>
      </c>
    </row>
    <row r="711" spans="1:27" ht="38.450000000000003" hidden="1" customHeight="1">
      <c r="A711" s="6">
        <v>44953</v>
      </c>
      <c r="B711" s="9">
        <v>0.5</v>
      </c>
      <c r="C711" s="9"/>
      <c r="D711" s="41">
        <v>0</v>
      </c>
      <c r="E711" s="8">
        <v>111342</v>
      </c>
      <c r="F711" s="8" t="s">
        <v>100</v>
      </c>
      <c r="G711" s="97" t="s">
        <v>3073</v>
      </c>
      <c r="H711" s="108" t="s">
        <v>42</v>
      </c>
      <c r="I711" s="8" t="s">
        <v>2536</v>
      </c>
      <c r="J711" s="7" t="s">
        <v>2537</v>
      </c>
      <c r="K711" s="7" t="s">
        <v>2538</v>
      </c>
      <c r="L711" s="8" t="s">
        <v>170</v>
      </c>
      <c r="M711" s="11" t="s">
        <v>84</v>
      </c>
      <c r="N711" s="11">
        <v>0.53125</v>
      </c>
      <c r="O711" s="11">
        <v>0.66666666666666663</v>
      </c>
      <c r="P711" s="204" t="s">
        <v>925</v>
      </c>
      <c r="Q711" s="8">
        <v>2023</v>
      </c>
      <c r="R711" s="3"/>
      <c r="S711" s="3" t="str">
        <f>TEXT(Tabla2[[#This Row],[FECHA]],"MMMM")</f>
        <v>enero</v>
      </c>
      <c r="T711" s="3" t="e">
        <f>VLOOKUP(Tabla2[[#This Row],[FOLIO]],Noshow11[[FOLIO]:[STATUS]],5,0)</f>
        <v>#N/A</v>
      </c>
      <c r="U711" s="2"/>
      <c r="V711" s="27"/>
      <c r="W711" s="27"/>
      <c r="X711" s="27"/>
      <c r="Y711" s="28"/>
      <c r="Z711" s="27"/>
      <c r="AA711" s="14">
        <f>Tabla2[[#This Row],[FECHA]]-Tabla2[[#This Row],[FECHA AGENDO CITA]]</f>
        <v>44953</v>
      </c>
    </row>
    <row r="712" spans="1:27" ht="38.450000000000003" hidden="1" customHeight="1">
      <c r="A712" s="6">
        <v>44953</v>
      </c>
      <c r="B712" s="9">
        <v>0.5</v>
      </c>
      <c r="C712" s="9"/>
      <c r="D712" s="41">
        <v>6599</v>
      </c>
      <c r="E712" s="8">
        <v>111425</v>
      </c>
      <c r="F712" s="8" t="s">
        <v>100</v>
      </c>
      <c r="G712" s="98" t="s">
        <v>1343</v>
      </c>
      <c r="H712" s="45" t="s">
        <v>5</v>
      </c>
      <c r="I712" s="8" t="s">
        <v>3074</v>
      </c>
      <c r="J712" s="7" t="s">
        <v>3075</v>
      </c>
      <c r="K712" s="7" t="s">
        <v>2969</v>
      </c>
      <c r="L712" s="8" t="s">
        <v>193</v>
      </c>
      <c r="M712" s="11" t="s">
        <v>98</v>
      </c>
      <c r="N712" s="11">
        <v>0.54166666666666663</v>
      </c>
      <c r="O712" s="11">
        <v>0.6875</v>
      </c>
      <c r="P712" s="204" t="s">
        <v>2061</v>
      </c>
      <c r="Q712" s="8">
        <v>2019</v>
      </c>
      <c r="R712" s="3"/>
      <c r="S712" s="3" t="str">
        <f>TEXT(Tabla2[[#This Row],[FECHA]],"MMMM")</f>
        <v>enero</v>
      </c>
      <c r="T712" s="3" t="e">
        <f>VLOOKUP(Tabla2[[#This Row],[FOLIO]],Noshow11[[FOLIO]:[STATUS]],5,0)</f>
        <v>#N/A</v>
      </c>
      <c r="U712" s="2"/>
      <c r="V712" s="27"/>
      <c r="W712" s="27"/>
      <c r="X712" s="27"/>
      <c r="Y712" s="28"/>
      <c r="Z712" s="27"/>
      <c r="AA712" s="14">
        <f>Tabla2[[#This Row],[FECHA]]-Tabla2[[#This Row],[FECHA AGENDO CITA]]</f>
        <v>44953</v>
      </c>
    </row>
    <row r="713" spans="1:27" ht="38.450000000000003" hidden="1" customHeight="1">
      <c r="A713" s="6">
        <v>44953</v>
      </c>
      <c r="B713" s="9">
        <v>0.5</v>
      </c>
      <c r="C713" s="9"/>
      <c r="D713" s="41">
        <v>1899</v>
      </c>
      <c r="E713" s="8">
        <v>111443</v>
      </c>
      <c r="F713" s="8" t="s">
        <v>100</v>
      </c>
      <c r="G713" s="97" t="s">
        <v>945</v>
      </c>
      <c r="H713" s="46"/>
      <c r="I713" s="8" t="s">
        <v>3076</v>
      </c>
      <c r="J713" s="7" t="s">
        <v>3077</v>
      </c>
      <c r="K713" s="7" t="s">
        <v>3078</v>
      </c>
      <c r="L713" s="8" t="s">
        <v>97</v>
      </c>
      <c r="M713" s="11" t="s">
        <v>84</v>
      </c>
      <c r="N713" s="11">
        <v>0.66666666666666663</v>
      </c>
      <c r="O713" s="11">
        <v>0.75</v>
      </c>
      <c r="P713" s="204" t="s">
        <v>954</v>
      </c>
      <c r="Q713" s="8">
        <v>2017</v>
      </c>
      <c r="R713" s="3"/>
      <c r="S713" s="3" t="str">
        <f>TEXT(Tabla2[[#This Row],[FECHA]],"MMMM")</f>
        <v>enero</v>
      </c>
      <c r="T713" s="3" t="e">
        <f>VLOOKUP(Tabla2[[#This Row],[FOLIO]],Noshow11[[FOLIO]:[STATUS]],5,0)</f>
        <v>#N/A</v>
      </c>
      <c r="U713" s="2"/>
      <c r="V713" s="27"/>
      <c r="W713" s="27"/>
      <c r="X713" s="27"/>
      <c r="Y713" s="28"/>
      <c r="Z713" s="27"/>
      <c r="AA713" s="14">
        <f>Tabla2[[#This Row],[FECHA]]-Tabla2[[#This Row],[FECHA AGENDO CITA]]</f>
        <v>44953</v>
      </c>
    </row>
    <row r="714" spans="1:27" ht="38.450000000000003" hidden="1" customHeight="1">
      <c r="A714" s="6">
        <v>44953</v>
      </c>
      <c r="B714" s="9">
        <v>0.52083333333333337</v>
      </c>
      <c r="C714" s="9"/>
      <c r="D714" s="41">
        <v>1899</v>
      </c>
      <c r="E714" s="8">
        <v>111379</v>
      </c>
      <c r="F714" s="8" t="s">
        <v>100</v>
      </c>
      <c r="G714" s="98" t="s">
        <v>2679</v>
      </c>
      <c r="H714" s="45" t="s">
        <v>5</v>
      </c>
      <c r="I714" s="8" t="s">
        <v>3079</v>
      </c>
      <c r="J714" s="7" t="s">
        <v>3080</v>
      </c>
      <c r="K714" s="7" t="s">
        <v>3081</v>
      </c>
      <c r="L714" s="8" t="s">
        <v>230</v>
      </c>
      <c r="M714" s="11" t="s">
        <v>93</v>
      </c>
      <c r="N714" s="11">
        <v>0.57291666666666663</v>
      </c>
      <c r="O714" s="11">
        <v>0.6875</v>
      </c>
      <c r="P714" s="204" t="s">
        <v>2061</v>
      </c>
      <c r="Q714" s="8">
        <v>2011</v>
      </c>
      <c r="R714" s="3"/>
      <c r="S714" s="3" t="str">
        <f>TEXT(Tabla2[[#This Row],[FECHA]],"MMMM")</f>
        <v>enero</v>
      </c>
      <c r="T714" s="3" t="e">
        <f>VLOOKUP(Tabla2[[#This Row],[FOLIO]],Noshow11[[FOLIO]:[STATUS]],5,0)</f>
        <v>#N/A</v>
      </c>
      <c r="U714" s="2"/>
      <c r="V714" s="27"/>
      <c r="W714" s="27"/>
      <c r="X714" s="27"/>
      <c r="Y714" s="28"/>
      <c r="Z714" s="27"/>
      <c r="AA714" s="14">
        <f>Tabla2[[#This Row],[FECHA]]-Tabla2[[#This Row],[FECHA AGENDO CITA]]</f>
        <v>44953</v>
      </c>
    </row>
    <row r="715" spans="1:27" ht="38.450000000000003" hidden="1" customHeight="1">
      <c r="A715" s="6">
        <v>44953</v>
      </c>
      <c r="B715" s="9">
        <v>0.52083333333333337</v>
      </c>
      <c r="C715" s="9"/>
      <c r="D715" s="41">
        <v>6599</v>
      </c>
      <c r="E715" s="8">
        <v>111423</v>
      </c>
      <c r="F715" s="8" t="s">
        <v>920</v>
      </c>
      <c r="G715" s="97" t="s">
        <v>989</v>
      </c>
      <c r="H715" s="46"/>
      <c r="I715" s="8" t="s">
        <v>2911</v>
      </c>
      <c r="J715" s="7" t="s">
        <v>2912</v>
      </c>
      <c r="K715" s="7" t="s">
        <v>2913</v>
      </c>
      <c r="L715" s="8" t="s">
        <v>277</v>
      </c>
      <c r="M715" s="11" t="s">
        <v>98</v>
      </c>
      <c r="N715" s="11">
        <v>0.54166666666666663</v>
      </c>
      <c r="O715" s="11">
        <v>0.70833333333333337</v>
      </c>
      <c r="P715" s="204" t="s">
        <v>943</v>
      </c>
      <c r="Q715" s="8">
        <v>2022</v>
      </c>
      <c r="R715" s="3"/>
      <c r="S715" s="3" t="str">
        <f>TEXT(Tabla2[[#This Row],[FECHA]],"MMMM")</f>
        <v>enero</v>
      </c>
      <c r="T715" s="3" t="e">
        <f>VLOOKUP(Tabla2[[#This Row],[FOLIO]],Noshow11[[FOLIO]:[STATUS]],5,0)</f>
        <v>#N/A</v>
      </c>
      <c r="U715" s="2" t="s">
        <v>7</v>
      </c>
      <c r="V715" s="27">
        <v>44958</v>
      </c>
      <c r="W715" s="27" t="s">
        <v>13</v>
      </c>
      <c r="X715" s="27" t="s">
        <v>9</v>
      </c>
      <c r="Y715" s="28" t="s">
        <v>933</v>
      </c>
      <c r="Z715" s="27">
        <v>44953</v>
      </c>
      <c r="AA715" s="14">
        <f>Tabla2[[#This Row],[FECHA]]-Tabla2[[#This Row],[FECHA AGENDO CITA]]</f>
        <v>0</v>
      </c>
    </row>
    <row r="716" spans="1:27" ht="38.450000000000003" hidden="1" customHeight="1">
      <c r="A716" s="6">
        <v>44953</v>
      </c>
      <c r="B716" s="9">
        <v>0.52083333333333337</v>
      </c>
      <c r="C716" s="9"/>
      <c r="D716" s="41">
        <v>1899</v>
      </c>
      <c r="E716" s="8">
        <v>111432</v>
      </c>
      <c r="F716" s="8" t="s">
        <v>100</v>
      </c>
      <c r="G716" s="97" t="s">
        <v>1598</v>
      </c>
      <c r="H716" s="46"/>
      <c r="I716" s="8" t="s">
        <v>3082</v>
      </c>
      <c r="J716" s="7" t="s">
        <v>3083</v>
      </c>
      <c r="K716" s="7" t="s">
        <v>3084</v>
      </c>
      <c r="L716" s="8" t="s">
        <v>83</v>
      </c>
      <c r="M716" s="11" t="s">
        <v>84</v>
      </c>
      <c r="N716" s="11">
        <v>0.625</v>
      </c>
      <c r="O716" s="11">
        <v>0.72916666666666663</v>
      </c>
      <c r="P716" s="204" t="s">
        <v>1366</v>
      </c>
      <c r="Q716" s="8">
        <v>2015</v>
      </c>
      <c r="R716" s="3"/>
      <c r="S716" s="3" t="str">
        <f>TEXT(Tabla2[[#This Row],[FECHA]],"MMMM")</f>
        <v>enero</v>
      </c>
      <c r="T716" s="3" t="e">
        <f>VLOOKUP(Tabla2[[#This Row],[FOLIO]],Noshow11[[FOLIO]:[STATUS]],5,0)</f>
        <v>#N/A</v>
      </c>
      <c r="U716" s="2"/>
      <c r="V716" s="27"/>
      <c r="W716" s="27"/>
      <c r="X716" s="27"/>
      <c r="Y716" s="28"/>
      <c r="Z716" s="27"/>
      <c r="AA716" s="14">
        <f>Tabla2[[#This Row],[FECHA]]-Tabla2[[#This Row],[FECHA AGENDO CITA]]</f>
        <v>44953</v>
      </c>
    </row>
    <row r="717" spans="1:27" ht="38.450000000000003" hidden="1" customHeight="1">
      <c r="A717" s="6">
        <v>44953</v>
      </c>
      <c r="B717" s="9">
        <v>0.54166666666666663</v>
      </c>
      <c r="C717" s="9"/>
      <c r="D717" s="41">
        <v>1899</v>
      </c>
      <c r="E717" s="8">
        <v>111374</v>
      </c>
      <c r="F717" s="8" t="s">
        <v>920</v>
      </c>
      <c r="G717" s="98" t="s">
        <v>1015</v>
      </c>
      <c r="H717" s="45" t="s">
        <v>5</v>
      </c>
      <c r="I717" s="8" t="s">
        <v>3085</v>
      </c>
      <c r="J717" s="7" t="s">
        <v>3086</v>
      </c>
      <c r="K717" s="7" t="s">
        <v>300</v>
      </c>
      <c r="L717" s="8" t="s">
        <v>92</v>
      </c>
      <c r="M717" s="11" t="s">
        <v>98</v>
      </c>
      <c r="N717" s="11">
        <v>0.58333333333333337</v>
      </c>
      <c r="O717" s="11">
        <v>0.66666666666666663</v>
      </c>
      <c r="P717" s="204" t="s">
        <v>2061</v>
      </c>
      <c r="Q717" s="8">
        <v>2022</v>
      </c>
      <c r="R717" s="3"/>
      <c r="S717" s="3" t="str">
        <f>TEXT(Tabla2[[#This Row],[FECHA]],"MMMM")</f>
        <v>enero</v>
      </c>
      <c r="T717" s="3" t="e">
        <f>VLOOKUP(Tabla2[[#This Row],[FOLIO]],Noshow11[[FOLIO]:[STATUS]],5,0)</f>
        <v>#N/A</v>
      </c>
      <c r="U717" s="2"/>
      <c r="V717" s="27"/>
      <c r="W717" s="27"/>
      <c r="X717" s="27"/>
      <c r="Y717" s="28"/>
      <c r="Z717" s="27"/>
      <c r="AA717" s="14">
        <f>Tabla2[[#This Row],[FECHA]]-Tabla2[[#This Row],[FECHA AGENDO CITA]]</f>
        <v>44953</v>
      </c>
    </row>
    <row r="718" spans="1:27" ht="38.450000000000003" hidden="1" customHeight="1">
      <c r="A718" s="6">
        <v>44953</v>
      </c>
      <c r="B718" s="9">
        <v>0.54166666666666663</v>
      </c>
      <c r="C718" s="9"/>
      <c r="D718" s="41">
        <v>2699</v>
      </c>
      <c r="E718" s="8">
        <v>111427</v>
      </c>
      <c r="F718" s="8" t="s">
        <v>944</v>
      </c>
      <c r="G718" s="98" t="s">
        <v>1736</v>
      </c>
      <c r="H718" s="45" t="s">
        <v>5</v>
      </c>
      <c r="I718" s="8" t="s">
        <v>3087</v>
      </c>
      <c r="J718" s="7" t="s">
        <v>3088</v>
      </c>
      <c r="K718" s="7" t="s">
        <v>3089</v>
      </c>
      <c r="L718" s="8" t="s">
        <v>193</v>
      </c>
      <c r="M718" s="11" t="s">
        <v>84</v>
      </c>
      <c r="N718" s="11">
        <v>14.3</v>
      </c>
      <c r="O718" s="11">
        <v>0.75</v>
      </c>
      <c r="P718" s="204" t="s">
        <v>2061</v>
      </c>
      <c r="Q718" s="8">
        <v>2022</v>
      </c>
      <c r="R718" s="3"/>
      <c r="S718" s="3" t="str">
        <f>TEXT(Tabla2[[#This Row],[FECHA]],"MMMM")</f>
        <v>enero</v>
      </c>
      <c r="T718" s="3" t="e">
        <f>VLOOKUP(Tabla2[[#This Row],[FOLIO]],Noshow11[[FOLIO]:[STATUS]],5,0)</f>
        <v>#N/A</v>
      </c>
      <c r="U718" s="2"/>
      <c r="V718" s="27"/>
      <c r="W718" s="27"/>
      <c r="X718" s="27"/>
      <c r="Y718" s="28"/>
      <c r="Z718" s="27"/>
      <c r="AA718" s="14">
        <f>Tabla2[[#This Row],[FECHA]]-Tabla2[[#This Row],[FECHA AGENDO CITA]]</f>
        <v>44953</v>
      </c>
    </row>
    <row r="719" spans="1:27" ht="38.450000000000003" hidden="1" customHeight="1">
      <c r="A719" s="6">
        <v>44953</v>
      </c>
      <c r="B719" s="9">
        <v>0.54166666666666663</v>
      </c>
      <c r="C719" s="9"/>
      <c r="D719" s="41">
        <v>3260</v>
      </c>
      <c r="E719" s="8">
        <v>111428</v>
      </c>
      <c r="F719" s="8" t="s">
        <v>920</v>
      </c>
      <c r="G719" s="97" t="s">
        <v>1150</v>
      </c>
      <c r="H719" s="46"/>
      <c r="I719" s="8" t="s">
        <v>3090</v>
      </c>
      <c r="J719" s="7" t="s">
        <v>3091</v>
      </c>
      <c r="K719" s="7" t="s">
        <v>3092</v>
      </c>
      <c r="L719" s="8" t="s">
        <v>92</v>
      </c>
      <c r="M719" s="11" t="s">
        <v>93</v>
      </c>
      <c r="N719" s="11">
        <v>0.58333333333333337</v>
      </c>
      <c r="O719" s="11">
        <v>0.70833333333333337</v>
      </c>
      <c r="P719" s="204" t="s">
        <v>949</v>
      </c>
      <c r="Q719" s="8">
        <v>2020</v>
      </c>
      <c r="R719" s="3"/>
      <c r="S719" s="3" t="str">
        <f>TEXT(Tabla2[[#This Row],[FECHA]],"MMMM")</f>
        <v>enero</v>
      </c>
      <c r="T719" s="3" t="e">
        <f>VLOOKUP(Tabla2[[#This Row],[FOLIO]],Noshow11[[FOLIO]:[STATUS]],5,0)</f>
        <v>#N/A</v>
      </c>
      <c r="U719" s="2" t="s">
        <v>32</v>
      </c>
      <c r="V719" s="27">
        <v>44958</v>
      </c>
      <c r="W719" s="27" t="s">
        <v>13</v>
      </c>
      <c r="X719" s="27" t="s">
        <v>9</v>
      </c>
      <c r="Y719" s="28" t="s">
        <v>3093</v>
      </c>
      <c r="Z719" s="27">
        <v>44952</v>
      </c>
      <c r="AA719" s="14">
        <f>Tabla2[[#This Row],[FECHA]]-Tabla2[[#This Row],[FECHA AGENDO CITA]]</f>
        <v>1</v>
      </c>
    </row>
    <row r="720" spans="1:27" ht="38.450000000000003" hidden="1" customHeight="1">
      <c r="A720" s="6">
        <v>44953</v>
      </c>
      <c r="B720" s="9">
        <v>0.5625</v>
      </c>
      <c r="C720" s="9"/>
      <c r="D720" s="41">
        <v>5140</v>
      </c>
      <c r="E720" s="8">
        <v>111430</v>
      </c>
      <c r="F720" s="8" t="s">
        <v>920</v>
      </c>
      <c r="G720" s="97" t="s">
        <v>1102</v>
      </c>
      <c r="H720" s="46"/>
      <c r="I720" s="8" t="s">
        <v>3094</v>
      </c>
      <c r="J720" s="7" t="s">
        <v>3095</v>
      </c>
      <c r="K720" s="7" t="s">
        <v>3096</v>
      </c>
      <c r="L720" s="8" t="s">
        <v>145</v>
      </c>
      <c r="M720" s="11" t="s">
        <v>93</v>
      </c>
      <c r="N720" s="11">
        <v>14</v>
      </c>
      <c r="O720" s="11">
        <v>0.70833333333333337</v>
      </c>
      <c r="P720" s="204" t="s">
        <v>975</v>
      </c>
      <c r="Q720" s="8">
        <v>2018</v>
      </c>
      <c r="R720" s="3"/>
      <c r="S720" s="3" t="str">
        <f>TEXT(Tabla2[[#This Row],[FECHA]],"MMMM")</f>
        <v>enero</v>
      </c>
      <c r="T720" s="3" t="e">
        <f>VLOOKUP(Tabla2[[#This Row],[FOLIO]],Noshow11[[FOLIO]:[STATUS]],5,0)</f>
        <v>#N/A</v>
      </c>
      <c r="U720" s="2"/>
      <c r="V720" s="27"/>
      <c r="W720" s="27"/>
      <c r="X720" s="27"/>
      <c r="Y720" s="28"/>
      <c r="Z720" s="27"/>
      <c r="AA720" s="14">
        <f>Tabla2[[#This Row],[FECHA]]-Tabla2[[#This Row],[FECHA AGENDO CITA]]</f>
        <v>44953</v>
      </c>
    </row>
    <row r="721" spans="1:27" ht="38.450000000000003" hidden="1" customHeight="1">
      <c r="A721" s="6">
        <v>44953</v>
      </c>
      <c r="B721" s="9">
        <v>0.58333333333333337</v>
      </c>
      <c r="C721" s="9"/>
      <c r="D721" s="41">
        <v>1899</v>
      </c>
      <c r="E721" s="8">
        <v>111383</v>
      </c>
      <c r="F721" s="8" t="s">
        <v>1111</v>
      </c>
      <c r="G721" s="97" t="s">
        <v>956</v>
      </c>
      <c r="H721" s="46"/>
      <c r="I721" s="8" t="s">
        <v>3097</v>
      </c>
      <c r="J721" s="7" t="s">
        <v>3098</v>
      </c>
      <c r="K721" s="7" t="s">
        <v>3099</v>
      </c>
      <c r="L721" s="8" t="s">
        <v>92</v>
      </c>
      <c r="M721" s="11" t="s">
        <v>93</v>
      </c>
      <c r="N721" s="11">
        <v>0.59375</v>
      </c>
      <c r="O721" s="11">
        <v>0.70833333333333337</v>
      </c>
      <c r="P721" s="204" t="s">
        <v>954</v>
      </c>
      <c r="Q721" s="8">
        <v>2020</v>
      </c>
      <c r="R721" s="3"/>
      <c r="S721" s="3" t="str">
        <f>TEXT(Tabla2[[#This Row],[FECHA]],"MMMM")</f>
        <v>enero</v>
      </c>
      <c r="T721" s="3" t="e">
        <f>VLOOKUP(Tabla2[[#This Row],[FOLIO]],Noshow11[[FOLIO]:[STATUS]],5,0)</f>
        <v>#N/A</v>
      </c>
      <c r="U721" s="2"/>
      <c r="V721" s="27"/>
      <c r="W721" s="27"/>
      <c r="X721" s="27"/>
      <c r="Y721" s="28"/>
      <c r="Z721" s="27"/>
      <c r="AA721" s="14">
        <f>Tabla2[[#This Row],[FECHA]]-Tabla2[[#This Row],[FECHA AGENDO CITA]]</f>
        <v>44953</v>
      </c>
    </row>
    <row r="722" spans="1:27" ht="38.450000000000003" hidden="1" customHeight="1">
      <c r="A722" s="6">
        <v>44953</v>
      </c>
      <c r="B722" s="9">
        <v>0.60416666666666663</v>
      </c>
      <c r="C722" s="9"/>
      <c r="D722" s="41">
        <v>2653</v>
      </c>
      <c r="E722" s="8">
        <v>111222</v>
      </c>
      <c r="F722" s="8" t="s">
        <v>100</v>
      </c>
      <c r="G722" s="97" t="s">
        <v>3100</v>
      </c>
      <c r="H722" s="46"/>
      <c r="I722" s="8" t="s">
        <v>2555</v>
      </c>
      <c r="J722" s="7" t="s">
        <v>2556</v>
      </c>
      <c r="K722" s="7" t="s">
        <v>2557</v>
      </c>
      <c r="L722" s="8" t="s">
        <v>83</v>
      </c>
      <c r="M722" s="11" t="s">
        <v>84</v>
      </c>
      <c r="N722" s="11">
        <v>0.625</v>
      </c>
      <c r="O722" s="11" t="s">
        <v>929</v>
      </c>
      <c r="P722" s="204" t="s">
        <v>975</v>
      </c>
      <c r="Q722" s="8">
        <v>2012</v>
      </c>
      <c r="R722" s="3"/>
      <c r="S722" s="3" t="str">
        <f>TEXT(Tabla2[[#This Row],[FECHA]],"MMMM")</f>
        <v>enero</v>
      </c>
      <c r="T722" s="3" t="e">
        <f>VLOOKUP(Tabla2[[#This Row],[FOLIO]],Noshow11[[FOLIO]:[STATUS]],5,0)</f>
        <v>#N/A</v>
      </c>
      <c r="U722" s="2"/>
      <c r="V722" s="27"/>
      <c r="W722" s="27"/>
      <c r="X722" s="27"/>
      <c r="Y722" s="28"/>
      <c r="Z722" s="27"/>
      <c r="AA722" s="14">
        <f>Tabla2[[#This Row],[FECHA]]-Tabla2[[#This Row],[FECHA AGENDO CITA]]</f>
        <v>44953</v>
      </c>
    </row>
    <row r="723" spans="1:27" ht="38.450000000000003" hidden="1" customHeight="1">
      <c r="A723" s="6">
        <v>44953</v>
      </c>
      <c r="B723" s="9">
        <v>0.61458333333333337</v>
      </c>
      <c r="C723" s="9"/>
      <c r="D723" s="41">
        <v>1899</v>
      </c>
      <c r="E723" s="8">
        <v>111437</v>
      </c>
      <c r="F723" s="8" t="s">
        <v>1111</v>
      </c>
      <c r="G723" s="97" t="s">
        <v>1605</v>
      </c>
      <c r="H723" s="46"/>
      <c r="I723" s="8" t="s">
        <v>3101</v>
      </c>
      <c r="J723" s="7" t="s">
        <v>3102</v>
      </c>
      <c r="K723" s="7" t="s">
        <v>3103</v>
      </c>
      <c r="L723" s="8" t="s">
        <v>193</v>
      </c>
      <c r="M723" s="11" t="s">
        <v>84</v>
      </c>
      <c r="N723" s="11">
        <v>0.66666666666666663</v>
      </c>
      <c r="O723" s="11">
        <v>0.75</v>
      </c>
      <c r="P723" s="204" t="s">
        <v>949</v>
      </c>
      <c r="Q723" s="8">
        <v>2019</v>
      </c>
      <c r="R723" s="3"/>
      <c r="S723" s="3" t="str">
        <f>TEXT(Tabla2[[#This Row],[FECHA]],"MMMM")</f>
        <v>enero</v>
      </c>
      <c r="T723" s="3" t="e">
        <f>VLOOKUP(Tabla2[[#This Row],[FOLIO]],Noshow11[[FOLIO]:[STATUS]],5,0)</f>
        <v>#N/A</v>
      </c>
      <c r="U723" s="2" t="s">
        <v>32</v>
      </c>
      <c r="V723" s="27">
        <v>44954</v>
      </c>
      <c r="W723" s="27" t="s">
        <v>13</v>
      </c>
      <c r="X723" s="27" t="s">
        <v>9</v>
      </c>
      <c r="Y723" s="28" t="s">
        <v>3104</v>
      </c>
      <c r="Z723" s="27">
        <v>44957</v>
      </c>
      <c r="AA723" s="14">
        <f>Tabla2[[#This Row],[FECHA]]-Tabla2[[#This Row],[FECHA AGENDO CITA]]</f>
        <v>-4</v>
      </c>
    </row>
    <row r="724" spans="1:27" ht="38.450000000000003" hidden="1" customHeight="1">
      <c r="A724" s="6">
        <v>44953</v>
      </c>
      <c r="B724" s="9">
        <v>0.625</v>
      </c>
      <c r="C724" s="9"/>
      <c r="D724" s="41">
        <v>1899</v>
      </c>
      <c r="E724" s="8">
        <v>111434</v>
      </c>
      <c r="F724" s="8" t="s">
        <v>920</v>
      </c>
      <c r="G724" s="98" t="s">
        <v>1023</v>
      </c>
      <c r="H724" s="45" t="s">
        <v>5</v>
      </c>
      <c r="I724" s="8" t="s">
        <v>3105</v>
      </c>
      <c r="J724" s="7" t="s">
        <v>3106</v>
      </c>
      <c r="K724" s="7" t="s">
        <v>3107</v>
      </c>
      <c r="L724" s="8" t="s">
        <v>3046</v>
      </c>
      <c r="M724" s="11" t="s">
        <v>84</v>
      </c>
      <c r="N724" s="11">
        <v>0.66666666666666663</v>
      </c>
      <c r="O724" s="11">
        <v>0.75</v>
      </c>
      <c r="P724" s="204" t="s">
        <v>2061</v>
      </c>
      <c r="Q724" s="8">
        <v>2019</v>
      </c>
      <c r="R724" s="3"/>
      <c r="S724" s="3" t="str">
        <f>TEXT(Tabla2[[#This Row],[FECHA]],"MMMM")</f>
        <v>enero</v>
      </c>
      <c r="T724" s="3" t="e">
        <f>VLOOKUP(Tabla2[[#This Row],[FOLIO]],Noshow11[[FOLIO]:[STATUS]],5,0)</f>
        <v>#N/A</v>
      </c>
      <c r="U724" s="2"/>
      <c r="V724" s="27"/>
      <c r="W724" s="27"/>
      <c r="X724" s="27"/>
      <c r="Y724" s="28"/>
      <c r="Z724" s="27"/>
      <c r="AA724" s="14">
        <f>Tabla2[[#This Row],[FECHA]]-Tabla2[[#This Row],[FECHA AGENDO CITA]]</f>
        <v>44953</v>
      </c>
    </row>
    <row r="725" spans="1:27" ht="38.450000000000003" hidden="1" customHeight="1">
      <c r="A725" s="6">
        <v>44953</v>
      </c>
      <c r="B725" s="9">
        <v>0.625</v>
      </c>
      <c r="C725" s="9"/>
      <c r="D725" s="41">
        <v>1899</v>
      </c>
      <c r="E725" s="8">
        <v>111439</v>
      </c>
      <c r="F725" s="8" t="s">
        <v>920</v>
      </c>
      <c r="G725" s="97" t="s">
        <v>1247</v>
      </c>
      <c r="H725" s="46"/>
      <c r="I725" s="8">
        <v>75041514</v>
      </c>
      <c r="J725" s="7" t="s">
        <v>840</v>
      </c>
      <c r="K725" s="7" t="s">
        <v>841</v>
      </c>
      <c r="L725" s="8" t="s">
        <v>83</v>
      </c>
      <c r="M725" s="11" t="s">
        <v>98</v>
      </c>
      <c r="N725" s="11">
        <v>0.66666666666666663</v>
      </c>
      <c r="O725" s="11">
        <v>0.75</v>
      </c>
      <c r="P725" s="204" t="s">
        <v>943</v>
      </c>
      <c r="Q725" s="8">
        <v>2007</v>
      </c>
      <c r="R725" s="3"/>
      <c r="S725" s="3" t="str">
        <f>TEXT(Tabla2[[#This Row],[FECHA]],"MMMM")</f>
        <v>enero</v>
      </c>
      <c r="T725" s="3" t="e">
        <f>VLOOKUP(Tabla2[[#This Row],[FOLIO]],Noshow11[[FOLIO]:[STATUS]],5,0)</f>
        <v>#N/A</v>
      </c>
      <c r="U725" s="2"/>
      <c r="V725" s="27"/>
      <c r="W725" s="27"/>
      <c r="X725" s="27"/>
      <c r="Y725" s="28"/>
      <c r="Z725" s="27"/>
      <c r="AA725" s="14">
        <f>Tabla2[[#This Row],[FECHA]]-Tabla2[[#This Row],[FECHA AGENDO CITA]]</f>
        <v>44953</v>
      </c>
    </row>
    <row r="726" spans="1:27" ht="38.450000000000003" hidden="1" customHeight="1">
      <c r="A726" s="6">
        <v>44953</v>
      </c>
      <c r="B726" s="9">
        <v>0.625</v>
      </c>
      <c r="C726" s="9"/>
      <c r="D726" s="41">
        <v>1899</v>
      </c>
      <c r="E726" s="8">
        <v>111451</v>
      </c>
      <c r="F726" s="8" t="s">
        <v>920</v>
      </c>
      <c r="G726" s="97" t="s">
        <v>1605</v>
      </c>
      <c r="H726" s="46"/>
      <c r="I726" s="8" t="s">
        <v>3108</v>
      </c>
      <c r="J726" s="7" t="s">
        <v>3109</v>
      </c>
      <c r="K726" s="7" t="s">
        <v>3110</v>
      </c>
      <c r="L726" s="8" t="s">
        <v>83</v>
      </c>
      <c r="M726" s="11" t="s">
        <v>98</v>
      </c>
      <c r="N726" s="11">
        <v>0.66666666666666663</v>
      </c>
      <c r="O726" s="11">
        <v>0.75</v>
      </c>
      <c r="P726" s="204" t="s">
        <v>954</v>
      </c>
      <c r="Q726" s="8">
        <v>2015</v>
      </c>
      <c r="R726" s="3"/>
      <c r="S726" s="3" t="str">
        <f>TEXT(Tabla2[[#This Row],[FECHA]],"MMMM")</f>
        <v>enero</v>
      </c>
      <c r="T726" s="3" t="e">
        <f>VLOOKUP(Tabla2[[#This Row],[FOLIO]],Noshow11[[FOLIO]:[STATUS]],5,0)</f>
        <v>#N/A</v>
      </c>
      <c r="U726" s="2"/>
      <c r="V726" s="27"/>
      <c r="W726" s="27"/>
      <c r="X726" s="27"/>
      <c r="Y726" s="28"/>
      <c r="Z726" s="27"/>
      <c r="AA726" s="14">
        <f>Tabla2[[#This Row],[FECHA]]-Tabla2[[#This Row],[FECHA AGENDO CITA]]</f>
        <v>44953</v>
      </c>
    </row>
    <row r="727" spans="1:27" ht="44.45" hidden="1" customHeight="1">
      <c r="A727" s="6">
        <v>44954</v>
      </c>
      <c r="B727" s="9">
        <v>0.33333333333333331</v>
      </c>
      <c r="C727" s="9"/>
      <c r="D727" s="41">
        <v>4060</v>
      </c>
      <c r="E727" s="8">
        <v>110919</v>
      </c>
      <c r="F727" s="8" t="s">
        <v>944</v>
      </c>
      <c r="G727" s="97" t="s">
        <v>3111</v>
      </c>
      <c r="H727" s="46"/>
      <c r="I727" s="8" t="s">
        <v>135</v>
      </c>
      <c r="J727" s="7" t="s">
        <v>143</v>
      </c>
      <c r="K727" s="7" t="s">
        <v>137</v>
      </c>
      <c r="L727" s="8" t="s">
        <v>92</v>
      </c>
      <c r="M727" s="11" t="s">
        <v>84</v>
      </c>
      <c r="N727" s="11">
        <v>0.34375</v>
      </c>
      <c r="O727" s="11">
        <v>0.45833333333333331</v>
      </c>
      <c r="P727" s="204" t="s">
        <v>1383</v>
      </c>
      <c r="Q727" s="8">
        <v>2020</v>
      </c>
      <c r="R727" s="3"/>
      <c r="S727" s="3" t="str">
        <f>TEXT(Tabla2[[#This Row],[FECHA]],"MMMM")</f>
        <v>enero</v>
      </c>
      <c r="T727" s="3" t="e">
        <f>VLOOKUP(Tabla2[[#This Row],[FOLIO]],Noshow11[[FOLIO]:[STATUS]],5,0)</f>
        <v>#N/A</v>
      </c>
      <c r="U727" s="2"/>
      <c r="V727" s="27"/>
      <c r="W727" s="27"/>
      <c r="X727" s="27"/>
      <c r="Y727" s="28"/>
      <c r="Z727" s="27"/>
      <c r="AA727" s="14">
        <f>Tabla2[[#This Row],[FECHA]]-Tabla2[[#This Row],[FECHA AGENDO CITA]]</f>
        <v>44954</v>
      </c>
    </row>
    <row r="728" spans="1:27" ht="44.45" hidden="1" customHeight="1">
      <c r="A728" s="6">
        <v>44954</v>
      </c>
      <c r="B728" s="9">
        <v>0.33333333333333331</v>
      </c>
      <c r="C728" s="9"/>
      <c r="D728" s="41">
        <v>1899</v>
      </c>
      <c r="E728" s="8">
        <v>110963</v>
      </c>
      <c r="F728" s="8" t="s">
        <v>920</v>
      </c>
      <c r="G728" s="97" t="s">
        <v>956</v>
      </c>
      <c r="H728" s="46"/>
      <c r="I728" s="8" t="s">
        <v>3112</v>
      </c>
      <c r="J728" s="7" t="s">
        <v>3113</v>
      </c>
      <c r="K728" s="7" t="s">
        <v>3114</v>
      </c>
      <c r="L728" s="8" t="s">
        <v>92</v>
      </c>
      <c r="M728" s="11" t="s">
        <v>98</v>
      </c>
      <c r="N728" s="11">
        <v>0.34375</v>
      </c>
      <c r="O728" s="11">
        <v>0.45833333333333331</v>
      </c>
      <c r="P728" s="204" t="s">
        <v>1036</v>
      </c>
      <c r="Q728" s="8">
        <v>2020</v>
      </c>
      <c r="R728" s="3"/>
      <c r="S728" s="3" t="str">
        <f>TEXT(Tabla2[[#This Row],[FECHA]],"MMMM")</f>
        <v>enero</v>
      </c>
      <c r="T728" s="3" t="e">
        <f>VLOOKUP(Tabla2[[#This Row],[FOLIO]],Noshow11[[FOLIO]:[STATUS]],5,0)</f>
        <v>#N/A</v>
      </c>
      <c r="U728" s="2"/>
      <c r="V728" s="27"/>
      <c r="W728" s="27"/>
      <c r="X728" s="27"/>
      <c r="Y728" s="28"/>
      <c r="Z728" s="27"/>
      <c r="AA728" s="14">
        <f>Tabla2[[#This Row],[FECHA]]-Tabla2[[#This Row],[FECHA AGENDO CITA]]</f>
        <v>44954</v>
      </c>
    </row>
    <row r="729" spans="1:27" ht="44.45" hidden="1" customHeight="1">
      <c r="A729" s="6">
        <v>44954</v>
      </c>
      <c r="B729" s="9">
        <v>0.33333333333333331</v>
      </c>
      <c r="C729" s="9"/>
      <c r="D729" s="41">
        <v>2699</v>
      </c>
      <c r="E729" s="8">
        <v>111414</v>
      </c>
      <c r="F729" s="8" t="s">
        <v>1111</v>
      </c>
      <c r="G729" s="97" t="s">
        <v>3115</v>
      </c>
      <c r="H729" s="46"/>
      <c r="I729" s="8" t="s">
        <v>3116</v>
      </c>
      <c r="J729" s="7" t="s">
        <v>3117</v>
      </c>
      <c r="K729" s="7" t="s">
        <v>3118</v>
      </c>
      <c r="L729" s="8" t="s">
        <v>230</v>
      </c>
      <c r="M729" s="11" t="s">
        <v>93</v>
      </c>
      <c r="N729" s="11">
        <v>0.375</v>
      </c>
      <c r="O729" s="11">
        <v>0.46875</v>
      </c>
      <c r="P729" s="204" t="s">
        <v>1383</v>
      </c>
      <c r="Q729" s="8">
        <v>2013</v>
      </c>
      <c r="R729" s="3"/>
      <c r="S729" s="3" t="str">
        <f>TEXT(Tabla2[[#This Row],[FECHA]],"MMMM")</f>
        <v>enero</v>
      </c>
      <c r="T729" s="3" t="e">
        <f>VLOOKUP(Tabla2[[#This Row],[FOLIO]],Noshow11[[FOLIO]:[STATUS]],5,0)</f>
        <v>#N/A</v>
      </c>
      <c r="U729" s="2"/>
      <c r="V729" s="27"/>
      <c r="W729" s="27"/>
      <c r="X729" s="27"/>
      <c r="Y729" s="28"/>
      <c r="Z729" s="27"/>
      <c r="AA729" s="14">
        <f>Tabla2[[#This Row],[FECHA]]-Tabla2[[#This Row],[FECHA AGENDO CITA]]</f>
        <v>44954</v>
      </c>
    </row>
    <row r="730" spans="1:27" ht="44.45" hidden="1" customHeight="1">
      <c r="A730" s="6">
        <v>44954</v>
      </c>
      <c r="B730" s="9">
        <v>0.34375</v>
      </c>
      <c r="C730" s="9"/>
      <c r="D730" s="41">
        <v>5330</v>
      </c>
      <c r="E730" s="8">
        <v>111112</v>
      </c>
      <c r="F730" s="8" t="s">
        <v>1111</v>
      </c>
      <c r="G730" s="98" t="s">
        <v>988</v>
      </c>
      <c r="H730" s="45" t="s">
        <v>5</v>
      </c>
      <c r="I730" s="8" t="s">
        <v>3119</v>
      </c>
      <c r="J730" s="7" t="s">
        <v>3120</v>
      </c>
      <c r="K730" s="7" t="s">
        <v>3121</v>
      </c>
      <c r="L730" s="8" t="s">
        <v>83</v>
      </c>
      <c r="M730" s="11" t="s">
        <v>98</v>
      </c>
      <c r="N730" s="11">
        <v>0.35416666666666669</v>
      </c>
      <c r="O730" s="11">
        <v>0.46875</v>
      </c>
      <c r="P730" s="204" t="s">
        <v>2061</v>
      </c>
      <c r="Q730" s="8">
        <v>2021</v>
      </c>
      <c r="R730" s="3"/>
      <c r="S730" s="3" t="str">
        <f>TEXT(Tabla2[[#This Row],[FECHA]],"MMMM")</f>
        <v>enero</v>
      </c>
      <c r="T730" s="3" t="e">
        <f>VLOOKUP(Tabla2[[#This Row],[FOLIO]],Noshow11[[FOLIO]:[STATUS]],5,0)</f>
        <v>#N/A</v>
      </c>
      <c r="U730" s="2"/>
      <c r="V730" s="27"/>
      <c r="W730" s="27"/>
      <c r="X730" s="27"/>
      <c r="Y730" s="28"/>
      <c r="Z730" s="27"/>
      <c r="AA730" s="14">
        <f>Tabla2[[#This Row],[FECHA]]-Tabla2[[#This Row],[FECHA AGENDO CITA]]</f>
        <v>44954</v>
      </c>
    </row>
    <row r="731" spans="1:27" ht="44.45" hidden="1" customHeight="1">
      <c r="A731" s="6">
        <v>44954</v>
      </c>
      <c r="B731" s="9">
        <v>0.34375</v>
      </c>
      <c r="C731" s="9"/>
      <c r="D731" s="41">
        <v>3260</v>
      </c>
      <c r="E731" s="8">
        <v>111132</v>
      </c>
      <c r="F731" s="8" t="s">
        <v>920</v>
      </c>
      <c r="G731" s="97" t="s">
        <v>1303</v>
      </c>
      <c r="H731" s="46"/>
      <c r="I731" s="8" t="s">
        <v>3122</v>
      </c>
      <c r="J731" s="7" t="s">
        <v>3123</v>
      </c>
      <c r="K731" s="7" t="s">
        <v>2647</v>
      </c>
      <c r="L731" s="8" t="s">
        <v>193</v>
      </c>
      <c r="M731" s="11" t="s">
        <v>93</v>
      </c>
      <c r="N731" s="11">
        <v>0.375</v>
      </c>
      <c r="O731" s="11">
        <v>0.46875</v>
      </c>
      <c r="P731" s="204" t="s">
        <v>1036</v>
      </c>
      <c r="Q731" s="8">
        <v>2020</v>
      </c>
      <c r="R731" s="3"/>
      <c r="S731" s="3" t="str">
        <f>TEXT(Tabla2[[#This Row],[FECHA]],"MMMM")</f>
        <v>enero</v>
      </c>
      <c r="T731" s="3" t="e">
        <f>VLOOKUP(Tabla2[[#This Row],[FOLIO]],Noshow11[[FOLIO]:[STATUS]],5,0)</f>
        <v>#N/A</v>
      </c>
      <c r="U731" s="2" t="s">
        <v>22</v>
      </c>
      <c r="V731" s="27">
        <v>44958</v>
      </c>
      <c r="W731" s="27" t="s">
        <v>13</v>
      </c>
      <c r="X731" s="27" t="s">
        <v>9</v>
      </c>
      <c r="Y731" s="28" t="s">
        <v>3124</v>
      </c>
      <c r="Z731" s="27">
        <v>44944</v>
      </c>
      <c r="AA731" s="14">
        <f>Tabla2[[#This Row],[FECHA]]-Tabla2[[#This Row],[FECHA AGENDO CITA]]</f>
        <v>10</v>
      </c>
    </row>
    <row r="732" spans="1:27" ht="44.45" hidden="1" customHeight="1">
      <c r="A732" s="6">
        <v>44954</v>
      </c>
      <c r="B732" s="9">
        <v>0.34375</v>
      </c>
      <c r="C732" s="9"/>
      <c r="D732" s="41">
        <v>1899</v>
      </c>
      <c r="E732" s="8">
        <v>111339</v>
      </c>
      <c r="F732" s="8" t="s">
        <v>1111</v>
      </c>
      <c r="G732" s="97" t="s">
        <v>1023</v>
      </c>
      <c r="H732" s="46"/>
      <c r="I732" s="8" t="s">
        <v>3125</v>
      </c>
      <c r="J732" s="7" t="s">
        <v>3126</v>
      </c>
      <c r="K732" s="7" t="s">
        <v>3127</v>
      </c>
      <c r="L732" s="8" t="s">
        <v>83</v>
      </c>
      <c r="M732" s="11" t="s">
        <v>84</v>
      </c>
      <c r="N732" s="11">
        <v>0.36458333333333331</v>
      </c>
      <c r="O732" s="11">
        <v>0.46875</v>
      </c>
      <c r="P732" s="204" t="s">
        <v>954</v>
      </c>
      <c r="Q732" s="8">
        <v>2017</v>
      </c>
      <c r="R732" s="3"/>
      <c r="S732" s="3" t="str">
        <f>TEXT(Tabla2[[#This Row],[FECHA]],"MMMM")</f>
        <v>enero</v>
      </c>
      <c r="T732" s="3" t="e">
        <f>VLOOKUP(Tabla2[[#This Row],[FOLIO]],Noshow11[[FOLIO]:[STATUS]],5,0)</f>
        <v>#N/A</v>
      </c>
      <c r="U732" s="2"/>
      <c r="V732" s="27"/>
      <c r="W732" s="27"/>
      <c r="X732" s="27"/>
      <c r="Y732" s="28"/>
      <c r="Z732" s="27"/>
      <c r="AA732" s="14">
        <f>Tabla2[[#This Row],[FECHA]]-Tabla2[[#This Row],[FECHA AGENDO CITA]]</f>
        <v>44954</v>
      </c>
    </row>
    <row r="733" spans="1:27" ht="44.45" hidden="1" customHeight="1">
      <c r="A733" s="6">
        <v>44954</v>
      </c>
      <c r="B733" s="9">
        <v>0.35416666666666669</v>
      </c>
      <c r="C733" s="9"/>
      <c r="D733" s="41">
        <v>5330</v>
      </c>
      <c r="E733" s="8">
        <v>111270</v>
      </c>
      <c r="F733" s="8" t="s">
        <v>100</v>
      </c>
      <c r="G733" s="98" t="s">
        <v>988</v>
      </c>
      <c r="H733" s="45" t="s">
        <v>5</v>
      </c>
      <c r="I733" s="8" t="s">
        <v>3128</v>
      </c>
      <c r="J733" s="7" t="s">
        <v>3129</v>
      </c>
      <c r="K733" s="7" t="s">
        <v>3130</v>
      </c>
      <c r="L733" s="8" t="s">
        <v>83</v>
      </c>
      <c r="M733" s="11" t="s">
        <v>98</v>
      </c>
      <c r="N733" s="11">
        <v>0.375</v>
      </c>
      <c r="O733" s="11">
        <v>0.54166666666666663</v>
      </c>
      <c r="P733" s="204" t="s">
        <v>2061</v>
      </c>
      <c r="Q733" s="8">
        <v>2021</v>
      </c>
      <c r="R733" s="3"/>
      <c r="S733" s="3" t="str">
        <f>TEXT(Tabla2[[#This Row],[FECHA]],"MMMM")</f>
        <v>enero</v>
      </c>
      <c r="T733" s="3" t="e">
        <f>VLOOKUP(Tabla2[[#This Row],[FOLIO]],Noshow11[[FOLIO]:[STATUS]],5,0)</f>
        <v>#N/A</v>
      </c>
      <c r="U733" s="2"/>
      <c r="V733" s="27"/>
      <c r="W733" s="27"/>
      <c r="X733" s="27"/>
      <c r="Y733" s="28"/>
      <c r="Z733" s="27"/>
      <c r="AA733" s="14">
        <f>Tabla2[[#This Row],[FECHA]]-Tabla2[[#This Row],[FECHA AGENDO CITA]]</f>
        <v>44954</v>
      </c>
    </row>
    <row r="734" spans="1:27" ht="44.45" hidden="1" customHeight="1">
      <c r="A734" s="6">
        <v>44954</v>
      </c>
      <c r="B734" s="9">
        <v>0.375</v>
      </c>
      <c r="C734" s="9"/>
      <c r="D734" s="41">
        <v>6599</v>
      </c>
      <c r="E734" s="8">
        <v>111085</v>
      </c>
      <c r="F734" s="8" t="s">
        <v>1111</v>
      </c>
      <c r="G734" s="97" t="s">
        <v>1046</v>
      </c>
      <c r="H734" s="46"/>
      <c r="I734" s="8" t="s">
        <v>3131</v>
      </c>
      <c r="J734" s="7" t="s">
        <v>3132</v>
      </c>
      <c r="K734" s="7" t="s">
        <v>3133</v>
      </c>
      <c r="L734" s="8" t="s">
        <v>193</v>
      </c>
      <c r="M734" s="11" t="s">
        <v>93</v>
      </c>
      <c r="N734" s="11">
        <v>0.38541666666666669</v>
      </c>
      <c r="O734" s="11">
        <v>0.47916666666666669</v>
      </c>
      <c r="P734" s="204" t="s">
        <v>1036</v>
      </c>
      <c r="Q734" s="8">
        <v>2015</v>
      </c>
      <c r="R734" s="3"/>
      <c r="S734" s="3" t="str">
        <f>TEXT(Tabla2[[#This Row],[FECHA]],"MMMM")</f>
        <v>enero</v>
      </c>
      <c r="T734" s="3" t="e">
        <f>VLOOKUP(Tabla2[[#This Row],[FOLIO]],Noshow11[[FOLIO]:[STATUS]],5,0)</f>
        <v>#N/A</v>
      </c>
      <c r="U734" s="2"/>
      <c r="V734" s="27"/>
      <c r="W734" s="27"/>
      <c r="X734" s="27"/>
      <c r="Y734" s="28"/>
      <c r="Z734" s="27"/>
      <c r="AA734" s="14">
        <f>Tabla2[[#This Row],[FECHA]]-Tabla2[[#This Row],[FECHA AGENDO CITA]]</f>
        <v>44954</v>
      </c>
    </row>
    <row r="735" spans="1:27" ht="44.45" hidden="1" customHeight="1">
      <c r="A735" s="6">
        <v>44954</v>
      </c>
      <c r="B735" s="9">
        <v>0.375</v>
      </c>
      <c r="C735" s="9"/>
      <c r="D735" s="41">
        <v>0</v>
      </c>
      <c r="E735" s="8">
        <v>111253</v>
      </c>
      <c r="F735" s="8" t="s">
        <v>1111</v>
      </c>
      <c r="G735" s="99" t="s">
        <v>3134</v>
      </c>
      <c r="H735" s="46" t="s">
        <v>10</v>
      </c>
      <c r="I735" s="8" t="s">
        <v>2612</v>
      </c>
      <c r="J735" s="7" t="s">
        <v>143</v>
      </c>
      <c r="K735" s="7" t="s">
        <v>2613</v>
      </c>
      <c r="L735" s="8" t="s">
        <v>92</v>
      </c>
      <c r="M735" s="11" t="s">
        <v>84</v>
      </c>
      <c r="N735" s="11">
        <v>0.38541666666666669</v>
      </c>
      <c r="O735" s="11">
        <v>0.53125</v>
      </c>
      <c r="P735" s="204" t="s">
        <v>954</v>
      </c>
      <c r="Q735" s="8">
        <v>2015</v>
      </c>
      <c r="R735" s="3"/>
      <c r="S735" s="3" t="str">
        <f>TEXT(Tabla2[[#This Row],[FECHA]],"MMMM")</f>
        <v>enero</v>
      </c>
      <c r="T735" s="3" t="e">
        <f>VLOOKUP(Tabla2[[#This Row],[FOLIO]],Noshow11[[FOLIO]:[STATUS]],5,0)</f>
        <v>#N/A</v>
      </c>
      <c r="U735" s="2"/>
      <c r="V735" s="27"/>
      <c r="W735" s="27"/>
      <c r="X735" s="27"/>
      <c r="Y735" s="28"/>
      <c r="Z735" s="27"/>
      <c r="AA735" s="14">
        <f>Tabla2[[#This Row],[FECHA]]-Tabla2[[#This Row],[FECHA AGENDO CITA]]</f>
        <v>44954</v>
      </c>
    </row>
    <row r="736" spans="1:27" ht="44.45" hidden="1" customHeight="1">
      <c r="A736" s="124">
        <v>44954</v>
      </c>
      <c r="B736" s="125">
        <v>0.375</v>
      </c>
      <c r="C736" s="125"/>
      <c r="D736" s="126">
        <v>3260</v>
      </c>
      <c r="E736" s="127">
        <v>111468</v>
      </c>
      <c r="F736" s="127" t="s">
        <v>920</v>
      </c>
      <c r="G736" s="128" t="s">
        <v>1150</v>
      </c>
      <c r="H736" s="137"/>
      <c r="I736" s="127" t="s">
        <v>2280</v>
      </c>
      <c r="J736" s="123" t="s">
        <v>2281</v>
      </c>
      <c r="K736" s="123" t="s">
        <v>2282</v>
      </c>
      <c r="L736" s="127" t="s">
        <v>97</v>
      </c>
      <c r="M736" s="129" t="s">
        <v>98</v>
      </c>
      <c r="N736" s="129">
        <v>0.40625</v>
      </c>
      <c r="O736" s="129">
        <v>0.48958333333333331</v>
      </c>
      <c r="P736" s="206" t="s">
        <v>954</v>
      </c>
      <c r="Q736" s="127">
        <v>0.75</v>
      </c>
      <c r="R736" s="130"/>
      <c r="S736" s="130" t="str">
        <f>TEXT(Tabla2[[#This Row],[FECHA]],"MMMM")</f>
        <v>enero</v>
      </c>
      <c r="T736" s="130" t="e">
        <f>VLOOKUP(Tabla2[[#This Row],[FOLIO]],Noshow11[[FOLIO]:[STATUS]],5,0)</f>
        <v>#N/A</v>
      </c>
      <c r="U736" s="2" t="s">
        <v>7</v>
      </c>
      <c r="V736" s="27"/>
      <c r="W736" s="27"/>
      <c r="X736" s="27"/>
      <c r="Y736" s="28" t="s">
        <v>3135</v>
      </c>
      <c r="Z736" s="27"/>
      <c r="AA736" s="14">
        <f>Tabla2[[#This Row],[FECHA]]-Tabla2[[#This Row],[FECHA AGENDO CITA]]</f>
        <v>44954</v>
      </c>
    </row>
    <row r="737" spans="1:27" ht="44.45" hidden="1" customHeight="1">
      <c r="A737" s="6">
        <v>44954</v>
      </c>
      <c r="B737" s="9">
        <v>0.39583333333333331</v>
      </c>
      <c r="C737" s="9"/>
      <c r="D737" s="41">
        <v>1899</v>
      </c>
      <c r="E737" s="8">
        <v>110312</v>
      </c>
      <c r="F737" s="8" t="s">
        <v>100</v>
      </c>
      <c r="G737" s="98" t="s">
        <v>956</v>
      </c>
      <c r="H737" s="45" t="s">
        <v>5</v>
      </c>
      <c r="I737" s="8" t="s">
        <v>3136</v>
      </c>
      <c r="J737" s="7" t="s">
        <v>3137</v>
      </c>
      <c r="K737" s="7" t="s">
        <v>3138</v>
      </c>
      <c r="L737" s="8" t="s">
        <v>97</v>
      </c>
      <c r="M737" s="11" t="s">
        <v>98</v>
      </c>
      <c r="N737" s="11">
        <v>0.40625</v>
      </c>
      <c r="O737" s="11">
        <v>0.52083333333333337</v>
      </c>
      <c r="P737" s="204" t="s">
        <v>2061</v>
      </c>
      <c r="Q737" s="8">
        <v>2020</v>
      </c>
      <c r="R737" s="3"/>
      <c r="S737" s="3" t="str">
        <f>TEXT(Tabla2[[#This Row],[FECHA]],"MMMM")</f>
        <v>enero</v>
      </c>
      <c r="T737" s="3" t="e">
        <f>VLOOKUP(Tabla2[[#This Row],[FOLIO]],Noshow11[[FOLIO]:[STATUS]],5,0)</f>
        <v>#N/A</v>
      </c>
      <c r="U737" s="2"/>
      <c r="V737" s="27"/>
      <c r="W737" s="27"/>
      <c r="X737" s="27"/>
      <c r="Y737" s="28"/>
      <c r="Z737" s="27"/>
      <c r="AA737" s="14">
        <f>Tabla2[[#This Row],[FECHA]]-Tabla2[[#This Row],[FECHA AGENDO CITA]]</f>
        <v>44954</v>
      </c>
    </row>
    <row r="738" spans="1:27" ht="44.45" hidden="1" customHeight="1">
      <c r="A738" s="6">
        <v>44954</v>
      </c>
      <c r="B738" s="9">
        <v>0.39583333333333331</v>
      </c>
      <c r="C738" s="9"/>
      <c r="D738" s="41">
        <v>6599</v>
      </c>
      <c r="E738" s="8">
        <v>111244</v>
      </c>
      <c r="F738" s="8" t="s">
        <v>944</v>
      </c>
      <c r="G738" s="98" t="s">
        <v>989</v>
      </c>
      <c r="H738" s="45" t="s">
        <v>5</v>
      </c>
      <c r="I738" s="8" t="s">
        <v>3139</v>
      </c>
      <c r="J738" s="7" t="s">
        <v>3140</v>
      </c>
      <c r="K738" s="7" t="s">
        <v>3141</v>
      </c>
      <c r="L738" s="8" t="s">
        <v>641</v>
      </c>
      <c r="M738" s="11" t="s">
        <v>84</v>
      </c>
      <c r="N738" s="11">
        <v>0.4236111111111111</v>
      </c>
      <c r="O738" s="11">
        <v>0.58333333333333337</v>
      </c>
      <c r="P738" s="204" t="s">
        <v>2061</v>
      </c>
      <c r="Q738" s="8">
        <v>2019</v>
      </c>
      <c r="R738" s="3"/>
      <c r="S738" s="3" t="str">
        <f>TEXT(Tabla2[[#This Row],[FECHA]],"MMMM")</f>
        <v>enero</v>
      </c>
      <c r="T738" s="3" t="e">
        <f>VLOOKUP(Tabla2[[#This Row],[FOLIO]],Noshow11[[FOLIO]:[STATUS]],5,0)</f>
        <v>#N/A</v>
      </c>
      <c r="U738" s="2"/>
      <c r="V738" s="27"/>
      <c r="W738" s="27"/>
      <c r="X738" s="27"/>
      <c r="Y738" s="28"/>
      <c r="Z738" s="27"/>
      <c r="AA738" s="14">
        <f>Tabla2[[#This Row],[FECHA]]-Tabla2[[#This Row],[FECHA AGENDO CITA]]</f>
        <v>44954</v>
      </c>
    </row>
    <row r="739" spans="1:27" ht="44.45" hidden="1" customHeight="1">
      <c r="A739" s="6">
        <v>44954</v>
      </c>
      <c r="B739" s="9">
        <v>0.39583333333333331</v>
      </c>
      <c r="C739" s="9"/>
      <c r="D739" s="41">
        <v>1899</v>
      </c>
      <c r="E739" s="8">
        <v>111394</v>
      </c>
      <c r="F739" s="8" t="s">
        <v>100</v>
      </c>
      <c r="G739" s="97" t="s">
        <v>984</v>
      </c>
      <c r="H739" s="46"/>
      <c r="I739" s="8" t="s">
        <v>114</v>
      </c>
      <c r="J739" s="7" t="s">
        <v>3142</v>
      </c>
      <c r="K739" s="7" t="s">
        <v>117</v>
      </c>
      <c r="L739" s="8" t="s">
        <v>97</v>
      </c>
      <c r="M739" s="11" t="s">
        <v>93</v>
      </c>
      <c r="N739" s="11">
        <v>0.42708333333333331</v>
      </c>
      <c r="O739" s="11">
        <v>0.51041666666666663</v>
      </c>
      <c r="P739" s="204" t="s">
        <v>925</v>
      </c>
      <c r="Q739" s="8">
        <v>2020</v>
      </c>
      <c r="R739" s="3"/>
      <c r="S739" s="3" t="str">
        <f>TEXT(Tabla2[[#This Row],[FECHA]],"MMMM")</f>
        <v>enero</v>
      </c>
      <c r="T739" s="3" t="e">
        <f>VLOOKUP(Tabla2[[#This Row],[FOLIO]],Noshow11[[FOLIO]:[STATUS]],5,0)</f>
        <v>#N/A</v>
      </c>
      <c r="U739" s="2"/>
      <c r="V739" s="27"/>
      <c r="W739" s="27"/>
      <c r="X739" s="27"/>
      <c r="Y739" s="28"/>
      <c r="Z739" s="27"/>
      <c r="AA739" s="14">
        <f>Tabla2[[#This Row],[FECHA]]-Tabla2[[#This Row],[FECHA AGENDO CITA]]</f>
        <v>44954</v>
      </c>
    </row>
    <row r="740" spans="1:27" ht="44.45" hidden="1" customHeight="1">
      <c r="A740" s="6">
        <v>44954</v>
      </c>
      <c r="B740" s="9">
        <v>0.41666666666666669</v>
      </c>
      <c r="C740" s="9"/>
      <c r="D740" s="41">
        <v>1899</v>
      </c>
      <c r="E740" s="8">
        <v>111020</v>
      </c>
      <c r="F740" s="8" t="s">
        <v>100</v>
      </c>
      <c r="G740" s="97" t="s">
        <v>1015</v>
      </c>
      <c r="H740" s="46"/>
      <c r="I740" s="8" t="s">
        <v>3143</v>
      </c>
      <c r="J740" s="7" t="s">
        <v>3144</v>
      </c>
      <c r="K740" s="7" t="s">
        <v>3145</v>
      </c>
      <c r="L740" s="8" t="s">
        <v>482</v>
      </c>
      <c r="M740" s="11" t="s">
        <v>84</v>
      </c>
      <c r="N740" s="11">
        <v>0.42708333333333331</v>
      </c>
      <c r="O740" s="11">
        <v>0.52083333333333337</v>
      </c>
      <c r="P740" s="204" t="s">
        <v>954</v>
      </c>
      <c r="Q740" s="8">
        <v>2021</v>
      </c>
      <c r="R740" s="3"/>
      <c r="S740" s="3" t="str">
        <f>TEXT(Tabla2[[#This Row],[FECHA]],"MMMM")</f>
        <v>enero</v>
      </c>
      <c r="T740" s="3" t="e">
        <f>VLOOKUP(Tabla2[[#This Row],[FOLIO]],Noshow11[[FOLIO]:[STATUS]],5,0)</f>
        <v>#N/A</v>
      </c>
      <c r="U740" s="2"/>
      <c r="V740" s="27"/>
      <c r="W740" s="27"/>
      <c r="X740" s="27"/>
      <c r="Y740" s="28"/>
      <c r="Z740" s="27"/>
      <c r="AA740" s="14">
        <f>Tabla2[[#This Row],[FECHA]]-Tabla2[[#This Row],[FECHA AGENDO CITA]]</f>
        <v>44954</v>
      </c>
    </row>
    <row r="741" spans="1:27" ht="44.45" hidden="1" customHeight="1">
      <c r="A741" s="6">
        <v>44954</v>
      </c>
      <c r="B741" s="9">
        <v>0.41666666666666669</v>
      </c>
      <c r="C741" s="9"/>
      <c r="D741" s="41">
        <v>1899</v>
      </c>
      <c r="E741" s="8">
        <v>111148</v>
      </c>
      <c r="F741" s="8" t="s">
        <v>920</v>
      </c>
      <c r="G741" s="97" t="s">
        <v>1023</v>
      </c>
      <c r="H741" s="46"/>
      <c r="I741" s="8" t="s">
        <v>3146</v>
      </c>
      <c r="J741" s="7" t="s">
        <v>3147</v>
      </c>
      <c r="K741" s="7" t="s">
        <v>3148</v>
      </c>
      <c r="L741" s="8" t="s">
        <v>83</v>
      </c>
      <c r="M741" s="11" t="s">
        <v>93</v>
      </c>
      <c r="N741" s="11">
        <v>0.45833333333333331</v>
      </c>
      <c r="O741" s="11">
        <v>0.54166666666666663</v>
      </c>
      <c r="P741" s="204" t="s">
        <v>954</v>
      </c>
      <c r="Q741" s="8">
        <v>2015</v>
      </c>
      <c r="R741" s="3"/>
      <c r="S741" s="3" t="str">
        <f>TEXT(Tabla2[[#This Row],[FECHA]],"MMMM")</f>
        <v>enero</v>
      </c>
      <c r="T741" s="3" t="e">
        <f>VLOOKUP(Tabla2[[#This Row],[FOLIO]],Noshow11[[FOLIO]:[STATUS]],5,0)</f>
        <v>#N/A</v>
      </c>
      <c r="U741" s="2"/>
      <c r="V741" s="27"/>
      <c r="W741" s="27"/>
      <c r="X741" s="27"/>
      <c r="Y741" s="28"/>
      <c r="Z741" s="27"/>
      <c r="AA741" s="14">
        <f>Tabla2[[#This Row],[FECHA]]-Tabla2[[#This Row],[FECHA AGENDO CITA]]</f>
        <v>44954</v>
      </c>
    </row>
    <row r="742" spans="1:27" ht="44.45" hidden="1" customHeight="1">
      <c r="A742" s="6">
        <v>44954</v>
      </c>
      <c r="B742" s="9">
        <v>0.41666666666666669</v>
      </c>
      <c r="C742" s="9"/>
      <c r="D742" s="41">
        <v>1899</v>
      </c>
      <c r="E742" s="8">
        <v>111016</v>
      </c>
      <c r="F742" s="8" t="s">
        <v>100</v>
      </c>
      <c r="G742" s="97" t="s">
        <v>956</v>
      </c>
      <c r="H742" s="46"/>
      <c r="I742" s="8" t="s">
        <v>3149</v>
      </c>
      <c r="J742" s="7" t="s">
        <v>3150</v>
      </c>
      <c r="K742" s="7" t="s">
        <v>3151</v>
      </c>
      <c r="L742" s="8" t="s">
        <v>92</v>
      </c>
      <c r="M742" s="11" t="s">
        <v>98</v>
      </c>
      <c r="N742" s="11">
        <v>0.46875</v>
      </c>
      <c r="O742" s="11">
        <v>0.54166666666666663</v>
      </c>
      <c r="P742" s="204" t="s">
        <v>925</v>
      </c>
      <c r="Q742" s="8">
        <v>2020</v>
      </c>
      <c r="R742" s="3"/>
      <c r="S742" s="3" t="str">
        <f>TEXT(Tabla2[[#This Row],[FECHA]],"MMMM")</f>
        <v>enero</v>
      </c>
      <c r="T742" s="3" t="e">
        <f>VLOOKUP(Tabla2[[#This Row],[FOLIO]],Noshow11[[FOLIO]:[STATUS]],5,0)</f>
        <v>#N/A</v>
      </c>
      <c r="U742" s="2"/>
      <c r="V742" s="27"/>
      <c r="W742" s="27"/>
      <c r="X742" s="27"/>
      <c r="Y742" s="28"/>
      <c r="Z742" s="27"/>
      <c r="AA742" s="14">
        <f>Tabla2[[#This Row],[FECHA]]-Tabla2[[#This Row],[FECHA AGENDO CITA]]</f>
        <v>44954</v>
      </c>
    </row>
    <row r="743" spans="1:27" ht="44.45" hidden="1" customHeight="1">
      <c r="A743" s="6">
        <v>44954</v>
      </c>
      <c r="B743" s="9">
        <v>0.42708333333333331</v>
      </c>
      <c r="C743" s="9"/>
      <c r="D743" s="41">
        <v>0</v>
      </c>
      <c r="E743" s="8">
        <v>111017</v>
      </c>
      <c r="F743" s="8" t="s">
        <v>100</v>
      </c>
      <c r="G743" s="99" t="s">
        <v>3152</v>
      </c>
      <c r="H743" s="46" t="s">
        <v>10</v>
      </c>
      <c r="I743" s="8" t="s">
        <v>3149</v>
      </c>
      <c r="J743" s="7" t="s">
        <v>3150</v>
      </c>
      <c r="K743" s="7" t="s">
        <v>3151</v>
      </c>
      <c r="L743" s="8" t="s">
        <v>92</v>
      </c>
      <c r="M743" s="11" t="s">
        <v>98</v>
      </c>
      <c r="N743" s="11">
        <v>0.47916666666666669</v>
      </c>
      <c r="O743" s="11">
        <v>0.58333333333333337</v>
      </c>
      <c r="P743" s="204" t="s">
        <v>925</v>
      </c>
      <c r="Q743" s="8">
        <v>2020</v>
      </c>
      <c r="R743" s="3"/>
      <c r="S743" s="3" t="str">
        <f>TEXT(Tabla2[[#This Row],[FECHA]],"MMMM")</f>
        <v>enero</v>
      </c>
      <c r="T743" s="3" t="e">
        <f>VLOOKUP(Tabla2[[#This Row],[FOLIO]],Noshow11[[FOLIO]:[STATUS]],5,0)</f>
        <v>#N/A</v>
      </c>
      <c r="U743" s="2"/>
      <c r="V743" s="27"/>
      <c r="W743" s="27"/>
      <c r="X743" s="27"/>
      <c r="Y743" s="28"/>
      <c r="Z743" s="27"/>
      <c r="AA743" s="14">
        <f>Tabla2[[#This Row],[FECHA]]-Tabla2[[#This Row],[FECHA AGENDO CITA]]</f>
        <v>44954</v>
      </c>
    </row>
    <row r="744" spans="1:27" ht="44.45" hidden="1" customHeight="1">
      <c r="A744" s="6">
        <v>44954</v>
      </c>
      <c r="B744" s="9">
        <v>0.4375</v>
      </c>
      <c r="C744" s="9"/>
      <c r="D744" s="41">
        <v>1899</v>
      </c>
      <c r="E744" s="8">
        <v>111183</v>
      </c>
      <c r="F744" s="8" t="s">
        <v>100</v>
      </c>
      <c r="G744" s="97" t="s">
        <v>945</v>
      </c>
      <c r="H744" s="46"/>
      <c r="I744" s="8" t="s">
        <v>3153</v>
      </c>
      <c r="J744" s="7" t="s">
        <v>3154</v>
      </c>
      <c r="K744" s="7" t="s">
        <v>3155</v>
      </c>
      <c r="L744" s="8" t="s">
        <v>193</v>
      </c>
      <c r="M744" s="11" t="s">
        <v>98</v>
      </c>
      <c r="N744" s="11">
        <v>0.45833333333333331</v>
      </c>
      <c r="O744" s="11">
        <v>0.53125</v>
      </c>
      <c r="P744" s="204" t="s">
        <v>1036</v>
      </c>
      <c r="Q744" s="8">
        <v>2020</v>
      </c>
      <c r="R744" s="3"/>
      <c r="S744" s="3" t="str">
        <f>TEXT(Tabla2[[#This Row],[FECHA]],"MMMM")</f>
        <v>enero</v>
      </c>
      <c r="T744" s="3" t="e">
        <f>VLOOKUP(Tabla2[[#This Row],[FOLIO]],Noshow11[[FOLIO]:[STATUS]],5,0)</f>
        <v>#N/A</v>
      </c>
      <c r="U744" s="2"/>
      <c r="V744" s="27"/>
      <c r="W744" s="27"/>
      <c r="X744" s="27"/>
      <c r="Y744" s="28"/>
      <c r="Z744" s="27"/>
      <c r="AA744" s="14">
        <f>Tabla2[[#This Row],[FECHA]]-Tabla2[[#This Row],[FECHA AGENDO CITA]]</f>
        <v>44954</v>
      </c>
    </row>
    <row r="745" spans="1:27" ht="44.45" hidden="1" customHeight="1">
      <c r="A745" s="6">
        <v>44954</v>
      </c>
      <c r="B745" s="9">
        <v>0.4375</v>
      </c>
      <c r="C745" s="9"/>
      <c r="D745" s="41">
        <v>5330</v>
      </c>
      <c r="E745" s="8">
        <v>111206</v>
      </c>
      <c r="F745" s="8" t="s">
        <v>100</v>
      </c>
      <c r="G745" s="97" t="s">
        <v>1124</v>
      </c>
      <c r="H745" s="46"/>
      <c r="I745" s="8" t="s">
        <v>1476</v>
      </c>
      <c r="J745" s="7" t="s">
        <v>1477</v>
      </c>
      <c r="K745" s="7" t="s">
        <v>1478</v>
      </c>
      <c r="L745" s="8" t="s">
        <v>1106</v>
      </c>
      <c r="M745" s="11" t="s">
        <v>93</v>
      </c>
      <c r="N745" s="11">
        <v>0.47916666666666669</v>
      </c>
      <c r="O745" s="11">
        <v>0.54166666666666663</v>
      </c>
      <c r="P745" s="204" t="s">
        <v>954</v>
      </c>
      <c r="Q745" s="8">
        <v>2016</v>
      </c>
      <c r="R745" s="3"/>
      <c r="S745" s="3" t="str">
        <f>TEXT(Tabla2[[#This Row],[FECHA]],"MMMM")</f>
        <v>enero</v>
      </c>
      <c r="T745" s="3" t="e">
        <f>VLOOKUP(Tabla2[[#This Row],[FOLIO]],Noshow11[[FOLIO]:[STATUS]],5,0)</f>
        <v>#N/A</v>
      </c>
      <c r="U745" s="2" t="s">
        <v>32</v>
      </c>
      <c r="V745" s="27">
        <v>44956</v>
      </c>
      <c r="W745" s="27" t="s">
        <v>18</v>
      </c>
      <c r="X745" s="27" t="s">
        <v>9</v>
      </c>
      <c r="Y745" s="28" t="s">
        <v>3156</v>
      </c>
      <c r="Z745" s="27">
        <v>44945</v>
      </c>
      <c r="AA745" s="14">
        <f>Tabla2[[#This Row],[FECHA]]-Tabla2[[#This Row],[FECHA AGENDO CITA]]</f>
        <v>9</v>
      </c>
    </row>
    <row r="746" spans="1:27" ht="44.45" hidden="1" customHeight="1">
      <c r="A746" s="6">
        <v>44954</v>
      </c>
      <c r="B746" s="9">
        <v>0.4375</v>
      </c>
      <c r="C746" s="9"/>
      <c r="D746" s="41">
        <v>1899</v>
      </c>
      <c r="E746" s="8">
        <v>111200</v>
      </c>
      <c r="F746" s="8" t="s">
        <v>920</v>
      </c>
      <c r="G746" s="98" t="s">
        <v>984</v>
      </c>
      <c r="H746" s="45" t="s">
        <v>5</v>
      </c>
      <c r="I746" s="8" t="s">
        <v>3157</v>
      </c>
      <c r="J746" s="7" t="s">
        <v>3158</v>
      </c>
      <c r="K746" s="7" t="s">
        <v>3159</v>
      </c>
      <c r="L746" s="8" t="s">
        <v>145</v>
      </c>
      <c r="M746" s="11" t="s">
        <v>84</v>
      </c>
      <c r="N746" s="11">
        <v>0.44791666666666669</v>
      </c>
      <c r="O746" s="11">
        <v>0.58333333333333337</v>
      </c>
      <c r="P746" s="204" t="s">
        <v>2061</v>
      </c>
      <c r="Q746" s="8">
        <v>2012</v>
      </c>
      <c r="R746" s="3"/>
      <c r="S746" s="3" t="str">
        <f>TEXT(Tabla2[[#This Row],[FECHA]],"MMMM")</f>
        <v>enero</v>
      </c>
      <c r="T746" s="3" t="e">
        <f>VLOOKUP(Tabla2[[#This Row],[FOLIO]],Noshow11[[FOLIO]:[STATUS]],5,0)</f>
        <v>#N/A</v>
      </c>
      <c r="U746" s="2"/>
      <c r="V746" s="27"/>
      <c r="W746" s="27"/>
      <c r="X746" s="27"/>
      <c r="Y746" s="28"/>
      <c r="Z746" s="27"/>
      <c r="AA746" s="14">
        <f>Tabla2[[#This Row],[FECHA]]-Tabla2[[#This Row],[FECHA AGENDO CITA]]</f>
        <v>44954</v>
      </c>
    </row>
    <row r="747" spans="1:27" ht="44.45" hidden="1" customHeight="1">
      <c r="A747" s="6">
        <v>44954</v>
      </c>
      <c r="B747" s="9">
        <v>0.44791666666666669</v>
      </c>
      <c r="C747" s="9"/>
      <c r="D747" s="41">
        <v>0</v>
      </c>
      <c r="E747" s="8">
        <v>111201</v>
      </c>
      <c r="F747" s="8" t="s">
        <v>920</v>
      </c>
      <c r="G747" s="99" t="s">
        <v>3160</v>
      </c>
      <c r="H747" s="46" t="s">
        <v>10</v>
      </c>
      <c r="I747" s="8" t="s">
        <v>3157</v>
      </c>
      <c r="J747" s="7" t="s">
        <v>3158</v>
      </c>
      <c r="K747" s="7" t="s">
        <v>3159</v>
      </c>
      <c r="L747" s="8" t="s">
        <v>145</v>
      </c>
      <c r="M747" s="11" t="s">
        <v>84</v>
      </c>
      <c r="N747" s="11">
        <v>0.46875</v>
      </c>
      <c r="O747" s="11">
        <v>0.57291666666666663</v>
      </c>
      <c r="P747" s="204" t="s">
        <v>1036</v>
      </c>
      <c r="Q747" s="8">
        <v>2012</v>
      </c>
      <c r="R747" s="3"/>
      <c r="S747" s="3" t="str">
        <f>TEXT(Tabla2[[#This Row],[FECHA]],"MMMM")</f>
        <v>enero</v>
      </c>
      <c r="T747" s="3" t="e">
        <f>VLOOKUP(Tabla2[[#This Row],[FOLIO]],Noshow11[[FOLIO]:[STATUS]],5,0)</f>
        <v>#N/A</v>
      </c>
      <c r="U747" s="2"/>
      <c r="V747" s="27"/>
      <c r="W747" s="27"/>
      <c r="X747" s="27"/>
      <c r="Y747" s="28"/>
      <c r="Z747" s="27"/>
      <c r="AA747" s="14">
        <f>Tabla2[[#This Row],[FECHA]]-Tabla2[[#This Row],[FECHA AGENDO CITA]]</f>
        <v>44954</v>
      </c>
    </row>
    <row r="748" spans="1:27" ht="44.45" hidden="1" customHeight="1">
      <c r="A748" s="6">
        <v>44954</v>
      </c>
      <c r="B748" s="9">
        <v>0.45833333333333331</v>
      </c>
      <c r="C748" s="9"/>
      <c r="D748" s="41">
        <v>1899</v>
      </c>
      <c r="E748" s="8">
        <v>111219</v>
      </c>
      <c r="F748" s="8" t="s">
        <v>100</v>
      </c>
      <c r="G748" s="97" t="s">
        <v>1108</v>
      </c>
      <c r="H748" s="46"/>
      <c r="I748" s="8" t="s">
        <v>3161</v>
      </c>
      <c r="J748" s="7" t="s">
        <v>143</v>
      </c>
      <c r="K748" s="7" t="s">
        <v>3162</v>
      </c>
      <c r="L748" s="8" t="s">
        <v>611</v>
      </c>
      <c r="M748" s="11" t="s">
        <v>98</v>
      </c>
      <c r="N748" s="11">
        <v>0.46875</v>
      </c>
      <c r="O748" s="11">
        <v>0.57291666666666663</v>
      </c>
      <c r="P748" s="204" t="s">
        <v>1366</v>
      </c>
      <c r="Q748" s="8">
        <v>2022</v>
      </c>
      <c r="R748" s="3"/>
      <c r="S748" s="3" t="str">
        <f>TEXT(Tabla2[[#This Row],[FECHA]],"MMMM")</f>
        <v>enero</v>
      </c>
      <c r="T748" s="3" t="e">
        <f>VLOOKUP(Tabla2[[#This Row],[FOLIO]],Noshow11[[FOLIO]:[STATUS]],5,0)</f>
        <v>#N/A</v>
      </c>
      <c r="U748" s="2"/>
      <c r="V748" s="27"/>
      <c r="W748" s="27"/>
      <c r="X748" s="27"/>
      <c r="Y748" s="28"/>
      <c r="Z748" s="27"/>
      <c r="AA748" s="14">
        <f>Tabla2[[#This Row],[FECHA]]-Tabla2[[#This Row],[FECHA AGENDO CITA]]</f>
        <v>44954</v>
      </c>
    </row>
    <row r="749" spans="1:27" ht="44.45" hidden="1" customHeight="1">
      <c r="A749" s="6">
        <v>44954</v>
      </c>
      <c r="B749" s="9">
        <v>0.45833333333333331</v>
      </c>
      <c r="C749" s="9"/>
      <c r="D749" s="41">
        <v>5140</v>
      </c>
      <c r="E749" s="8">
        <v>111225</v>
      </c>
      <c r="F749" s="8" t="s">
        <v>1111</v>
      </c>
      <c r="G749" s="98" t="s">
        <v>1102</v>
      </c>
      <c r="H749" s="45" t="s">
        <v>5</v>
      </c>
      <c r="I749" s="8">
        <v>74004776</v>
      </c>
      <c r="J749" s="7" t="s">
        <v>3163</v>
      </c>
      <c r="K749" s="7" t="s">
        <v>3164</v>
      </c>
      <c r="L749" s="8" t="s">
        <v>193</v>
      </c>
      <c r="M749" s="11" t="s">
        <v>84</v>
      </c>
      <c r="N749" s="11">
        <v>0.46875</v>
      </c>
      <c r="O749" s="11">
        <v>0.58333333333333337</v>
      </c>
      <c r="P749" s="204" t="s">
        <v>2061</v>
      </c>
      <c r="Q749" s="8">
        <v>2007</v>
      </c>
      <c r="R749" s="3"/>
      <c r="S749" s="3" t="str">
        <f>TEXT(Tabla2[[#This Row],[FECHA]],"MMMM")</f>
        <v>enero</v>
      </c>
      <c r="T749" s="3" t="e">
        <f>VLOOKUP(Tabla2[[#This Row],[FOLIO]],Noshow11[[FOLIO]:[STATUS]],5,0)</f>
        <v>#N/A</v>
      </c>
      <c r="U749" s="2"/>
      <c r="V749" s="27"/>
      <c r="W749" s="27"/>
      <c r="X749" s="27"/>
      <c r="Y749" s="28"/>
      <c r="Z749" s="27"/>
      <c r="AA749" s="14">
        <f>Tabla2[[#This Row],[FECHA]]-Tabla2[[#This Row],[FECHA AGENDO CITA]]</f>
        <v>44954</v>
      </c>
    </row>
    <row r="750" spans="1:27" ht="44.45" hidden="1" customHeight="1">
      <c r="A750" s="6">
        <v>44954</v>
      </c>
      <c r="B750" s="9">
        <v>0.45833333333333331</v>
      </c>
      <c r="C750" s="9"/>
      <c r="D750" s="41">
        <v>1899</v>
      </c>
      <c r="E750" s="8">
        <v>111272</v>
      </c>
      <c r="F750" s="8" t="s">
        <v>944</v>
      </c>
      <c r="G750" s="98" t="s">
        <v>3165</v>
      </c>
      <c r="H750" s="45" t="s">
        <v>5</v>
      </c>
      <c r="I750" s="8" t="s">
        <v>3166</v>
      </c>
      <c r="J750" s="7" t="s">
        <v>3167</v>
      </c>
      <c r="K750" s="7" t="s">
        <v>3168</v>
      </c>
      <c r="L750" s="8" t="s">
        <v>145</v>
      </c>
      <c r="M750" s="11" t="s">
        <v>93</v>
      </c>
      <c r="N750" s="11">
        <v>0.5</v>
      </c>
      <c r="O750" s="11">
        <v>0.58333333333333337</v>
      </c>
      <c r="P750" s="204" t="s">
        <v>2061</v>
      </c>
      <c r="Q750" s="8">
        <v>2018</v>
      </c>
      <c r="R750" s="3"/>
      <c r="S750" s="3" t="str">
        <f>TEXT(Tabla2[[#This Row],[FECHA]],"MMMM")</f>
        <v>enero</v>
      </c>
      <c r="T750" s="3" t="e">
        <f>VLOOKUP(Tabla2[[#This Row],[FOLIO]],Noshow11[[FOLIO]:[STATUS]],5,0)</f>
        <v>#N/A</v>
      </c>
      <c r="U750" s="2"/>
      <c r="V750" s="27"/>
      <c r="W750" s="27"/>
      <c r="X750" s="27"/>
      <c r="Y750" s="28"/>
      <c r="Z750" s="27"/>
      <c r="AA750" s="14">
        <f>Tabla2[[#This Row],[FECHA]]-Tabla2[[#This Row],[FECHA AGENDO CITA]]</f>
        <v>44954</v>
      </c>
    </row>
    <row r="751" spans="1:27" ht="44.45" hidden="1" customHeight="1">
      <c r="A751" s="6">
        <v>44954</v>
      </c>
      <c r="B751" s="9">
        <v>0.46875</v>
      </c>
      <c r="C751" s="9"/>
      <c r="D751" s="41">
        <v>800</v>
      </c>
      <c r="E751" s="8">
        <v>111470</v>
      </c>
      <c r="F751" s="8" t="s">
        <v>944</v>
      </c>
      <c r="G751" s="97" t="s">
        <v>3169</v>
      </c>
      <c r="H751" s="46"/>
      <c r="I751" s="8" t="s">
        <v>2189</v>
      </c>
      <c r="J751" s="7" t="s">
        <v>2190</v>
      </c>
      <c r="K751" s="7" t="s">
        <v>2191</v>
      </c>
      <c r="L751" s="8" t="s">
        <v>83</v>
      </c>
      <c r="M751" s="11" t="s">
        <v>84</v>
      </c>
      <c r="N751" s="11">
        <v>0.51041666666666663</v>
      </c>
      <c r="O751" s="11">
        <v>0.58333333333333337</v>
      </c>
      <c r="P751" s="204" t="s">
        <v>1366</v>
      </c>
      <c r="Q751" s="8">
        <v>2021</v>
      </c>
      <c r="R751" s="3"/>
      <c r="S751" s="3" t="str">
        <f>TEXT(Tabla2[[#This Row],[FECHA]],"MMMM")</f>
        <v>enero</v>
      </c>
      <c r="T751" s="3" t="e">
        <f>VLOOKUP(Tabla2[[#This Row],[FOLIO]],Noshow11[[FOLIO]:[STATUS]],5,0)</f>
        <v>#N/A</v>
      </c>
      <c r="U751" s="2"/>
      <c r="V751" s="27"/>
      <c r="W751" s="27"/>
      <c r="X751" s="27"/>
      <c r="Y751" s="28"/>
      <c r="Z751" s="27"/>
      <c r="AA751" s="14">
        <f>Tabla2[[#This Row],[FECHA]]-Tabla2[[#This Row],[FECHA AGENDO CITA]]</f>
        <v>44954</v>
      </c>
    </row>
    <row r="752" spans="1:27" ht="44.45" hidden="1" customHeight="1">
      <c r="A752" s="6">
        <v>44954</v>
      </c>
      <c r="B752" s="9">
        <v>0.47916666666666669</v>
      </c>
      <c r="C752" s="9"/>
      <c r="D752" s="41">
        <v>1899</v>
      </c>
      <c r="E752" s="8">
        <v>110937</v>
      </c>
      <c r="F752" s="8" t="s">
        <v>920</v>
      </c>
      <c r="G752" s="98" t="s">
        <v>1108</v>
      </c>
      <c r="H752" s="45" t="s">
        <v>5</v>
      </c>
      <c r="I752" s="8" t="s">
        <v>3170</v>
      </c>
      <c r="J752" s="7" t="s">
        <v>143</v>
      </c>
      <c r="K752" s="7" t="s">
        <v>3171</v>
      </c>
      <c r="L752" s="8" t="s">
        <v>83</v>
      </c>
      <c r="M752" s="11" t="s">
        <v>93</v>
      </c>
      <c r="N752" s="11">
        <v>0.51388888888888895</v>
      </c>
      <c r="O752" s="11">
        <v>0.58333333333333337</v>
      </c>
      <c r="P752" s="204" t="s">
        <v>2061</v>
      </c>
      <c r="Q752" s="8">
        <v>2022</v>
      </c>
      <c r="R752" s="3"/>
      <c r="S752" s="3" t="str">
        <f>TEXT(Tabla2[[#This Row],[FECHA]],"MMMM")</f>
        <v>enero</v>
      </c>
      <c r="T752" s="3" t="e">
        <f>VLOOKUP(Tabla2[[#This Row],[FOLIO]],Noshow11[[FOLIO]:[STATUS]],5,0)</f>
        <v>#N/A</v>
      </c>
      <c r="U752" s="2"/>
      <c r="V752" s="27"/>
      <c r="W752" s="27"/>
      <c r="X752" s="27"/>
      <c r="Y752" s="28"/>
      <c r="Z752" s="27"/>
      <c r="AA752" s="14">
        <f>Tabla2[[#This Row],[FECHA]]-Tabla2[[#This Row],[FECHA AGENDO CITA]]</f>
        <v>44954</v>
      </c>
    </row>
    <row r="753" spans="1:27" ht="44.45" hidden="1" customHeight="1">
      <c r="A753" s="6">
        <v>44954</v>
      </c>
      <c r="B753" s="9">
        <v>0.47916666666666669</v>
      </c>
      <c r="C753" s="9"/>
      <c r="D753" s="41">
        <v>1899</v>
      </c>
      <c r="E753" s="8">
        <v>111302</v>
      </c>
      <c r="F753" s="8" t="s">
        <v>944</v>
      </c>
      <c r="G753" s="98" t="s">
        <v>956</v>
      </c>
      <c r="H753" s="45" t="s">
        <v>5</v>
      </c>
      <c r="I753" s="8" t="s">
        <v>3172</v>
      </c>
      <c r="J753" s="7" t="s">
        <v>3173</v>
      </c>
      <c r="K753" s="7" t="s">
        <v>3174</v>
      </c>
      <c r="L753" s="8" t="s">
        <v>152</v>
      </c>
      <c r="M753" s="11" t="s">
        <v>84</v>
      </c>
      <c r="N753" s="11">
        <v>0.52777777777777779</v>
      </c>
      <c r="O753" s="11">
        <v>0.58333333333333337</v>
      </c>
      <c r="P753" s="204" t="s">
        <v>2061</v>
      </c>
      <c r="Q753" s="8">
        <v>2020</v>
      </c>
      <c r="R753" s="3"/>
      <c r="S753" s="3" t="str">
        <f>TEXT(Tabla2[[#This Row],[FECHA]],"MMMM")</f>
        <v>enero</v>
      </c>
      <c r="T753" s="3" t="e">
        <f>VLOOKUP(Tabla2[[#This Row],[FOLIO]],Noshow11[[FOLIO]:[STATUS]],5,0)</f>
        <v>#N/A</v>
      </c>
      <c r="U753" s="2"/>
      <c r="V753" s="27"/>
      <c r="W753" s="27"/>
      <c r="X753" s="27"/>
      <c r="Y753" s="28"/>
      <c r="Z753" s="27"/>
      <c r="AA753" s="14">
        <f>Tabla2[[#This Row],[FECHA]]-Tabla2[[#This Row],[FECHA AGENDO CITA]]</f>
        <v>44954</v>
      </c>
    </row>
    <row r="754" spans="1:27" ht="36" hidden="1" customHeight="1">
      <c r="A754" s="6">
        <v>44956</v>
      </c>
      <c r="B754" s="9">
        <v>0.33333333333333331</v>
      </c>
      <c r="C754" s="9"/>
      <c r="D754" s="41">
        <v>5330</v>
      </c>
      <c r="E754" s="8">
        <v>111382</v>
      </c>
      <c r="F754" s="8" t="s">
        <v>1111</v>
      </c>
      <c r="G754" s="97" t="s">
        <v>1124</v>
      </c>
      <c r="H754" s="46"/>
      <c r="I754" s="8" t="s">
        <v>3175</v>
      </c>
      <c r="J754" s="7" t="s">
        <v>3176</v>
      </c>
      <c r="K754" s="7" t="s">
        <v>3177</v>
      </c>
      <c r="L754" s="8" t="s">
        <v>92</v>
      </c>
      <c r="M754" s="11" t="s">
        <v>84</v>
      </c>
      <c r="N754" s="11">
        <v>0.35416666666666669</v>
      </c>
      <c r="O754" s="11">
        <v>0.5</v>
      </c>
      <c r="P754" s="204" t="s">
        <v>949</v>
      </c>
      <c r="Q754" s="8">
        <v>2019</v>
      </c>
      <c r="R754" s="3"/>
      <c r="S754" s="3" t="str">
        <f>TEXT(Tabla2[[#This Row],[FECHA]],"MMMM")</f>
        <v>enero</v>
      </c>
      <c r="T754" s="3" t="e">
        <f>VLOOKUP(Tabla2[[#This Row],[FOLIO]],Noshow11[[FOLIO]:[STATUS]],5,0)</f>
        <v>#N/A</v>
      </c>
      <c r="U754" s="2"/>
      <c r="V754" s="27"/>
      <c r="W754" s="27"/>
      <c r="X754" s="27"/>
      <c r="Y754" s="28"/>
      <c r="Z754" s="27"/>
      <c r="AA754" s="14">
        <f>Tabla2[[#This Row],[FECHA]]-Tabla2[[#This Row],[FECHA AGENDO CITA]]</f>
        <v>44956</v>
      </c>
    </row>
    <row r="755" spans="1:27" ht="36" hidden="1" customHeight="1">
      <c r="A755" s="6">
        <v>44956</v>
      </c>
      <c r="B755" s="9">
        <v>0.33333333333333331</v>
      </c>
      <c r="C755" s="9"/>
      <c r="D755" s="41">
        <v>1899</v>
      </c>
      <c r="E755" s="8">
        <v>111398</v>
      </c>
      <c r="F755" s="8" t="s">
        <v>944</v>
      </c>
      <c r="G755" s="97" t="s">
        <v>945</v>
      </c>
      <c r="H755" s="46"/>
      <c r="I755" s="8" t="s">
        <v>3178</v>
      </c>
      <c r="J755" s="7" t="s">
        <v>3179</v>
      </c>
      <c r="K755" s="7" t="s">
        <v>3180</v>
      </c>
      <c r="L755" s="8" t="s">
        <v>482</v>
      </c>
      <c r="M755" s="11" t="s">
        <v>93</v>
      </c>
      <c r="N755" s="11">
        <v>0.35416666666666669</v>
      </c>
      <c r="O755" s="11">
        <v>0.45833333333333331</v>
      </c>
      <c r="P755" s="204" t="s">
        <v>954</v>
      </c>
      <c r="Q755" s="8">
        <v>2019</v>
      </c>
      <c r="R755" s="3"/>
      <c r="S755" s="3" t="str">
        <f>TEXT(Tabla2[[#This Row],[FECHA]],"MMMM")</f>
        <v>enero</v>
      </c>
      <c r="T755" s="3" t="e">
        <f>VLOOKUP(Tabla2[[#This Row],[FOLIO]],Noshow11[[FOLIO]:[STATUS]],5,0)</f>
        <v>#N/A</v>
      </c>
      <c r="U755" s="2"/>
      <c r="V755" s="27"/>
      <c r="W755" s="27"/>
      <c r="X755" s="27"/>
      <c r="Y755" s="28"/>
      <c r="Z755" s="27"/>
      <c r="AA755" s="14">
        <f>Tabla2[[#This Row],[FECHA]]-Tabla2[[#This Row],[FECHA AGENDO CITA]]</f>
        <v>44956</v>
      </c>
    </row>
    <row r="756" spans="1:27" ht="36" hidden="1" customHeight="1">
      <c r="A756" s="6">
        <v>44956</v>
      </c>
      <c r="B756" s="9">
        <v>0.33333333333333331</v>
      </c>
      <c r="C756" s="9"/>
      <c r="D756" s="41">
        <v>2699</v>
      </c>
      <c r="E756" s="8">
        <v>111409</v>
      </c>
      <c r="F756" s="8" t="s">
        <v>944</v>
      </c>
      <c r="G756" s="97" t="s">
        <v>3181</v>
      </c>
      <c r="H756" s="46"/>
      <c r="I756" s="8" t="s">
        <v>3182</v>
      </c>
      <c r="J756" s="7" t="s">
        <v>3183</v>
      </c>
      <c r="K756" s="7" t="s">
        <v>3184</v>
      </c>
      <c r="L756" s="8" t="s">
        <v>277</v>
      </c>
      <c r="M756" s="11" t="s">
        <v>98</v>
      </c>
      <c r="N756" s="11">
        <v>0.34375</v>
      </c>
      <c r="O756" s="11">
        <v>0.45833333333333331</v>
      </c>
      <c r="P756" s="204" t="s">
        <v>943</v>
      </c>
      <c r="Q756" s="8">
        <v>2022</v>
      </c>
      <c r="R756" s="3"/>
      <c r="S756" s="3" t="str">
        <f>TEXT(Tabla2[[#This Row],[FECHA]],"MMMM")</f>
        <v>enero</v>
      </c>
      <c r="T756" s="3" t="e">
        <f>VLOOKUP(Tabla2[[#This Row],[FOLIO]],Noshow11[[FOLIO]:[STATUS]],5,0)</f>
        <v>#N/A</v>
      </c>
      <c r="U756" s="2"/>
      <c r="V756" s="27"/>
      <c r="W756" s="27"/>
      <c r="X756" s="27"/>
      <c r="Y756" s="28"/>
      <c r="Z756" s="27"/>
      <c r="AA756" s="14">
        <f>Tabla2[[#This Row],[FECHA]]-Tabla2[[#This Row],[FECHA AGENDO CITA]]</f>
        <v>44956</v>
      </c>
    </row>
    <row r="757" spans="1:27" ht="36" hidden="1" customHeight="1">
      <c r="A757" s="6">
        <v>44956</v>
      </c>
      <c r="B757" s="9">
        <v>0.34375</v>
      </c>
      <c r="C757" s="9"/>
      <c r="D757" s="41">
        <v>0</v>
      </c>
      <c r="E757" s="8">
        <v>111447</v>
      </c>
      <c r="F757" s="8" t="s">
        <v>920</v>
      </c>
      <c r="G757" s="97" t="s">
        <v>3185</v>
      </c>
      <c r="H757" s="46"/>
      <c r="I757" s="8" t="s">
        <v>2726</v>
      </c>
      <c r="J757" s="7" t="s">
        <v>3186</v>
      </c>
      <c r="K757" s="7" t="s">
        <v>2728</v>
      </c>
      <c r="L757" s="8" t="s">
        <v>92</v>
      </c>
      <c r="M757" s="11" t="s">
        <v>84</v>
      </c>
      <c r="N757" s="11">
        <v>0.4375</v>
      </c>
      <c r="O757" s="11">
        <v>0.58333333333333337</v>
      </c>
      <c r="P757" s="204" t="s">
        <v>925</v>
      </c>
      <c r="Q757" s="8">
        <v>2018</v>
      </c>
      <c r="R757" s="3"/>
      <c r="S757" s="3" t="str">
        <f>TEXT(Tabla2[[#This Row],[FECHA]],"MMMM")</f>
        <v>enero</v>
      </c>
      <c r="T757" s="3" t="e">
        <f>VLOOKUP(Tabla2[[#This Row],[FOLIO]],Noshow11[[FOLIO]:[STATUS]],5,0)</f>
        <v>#N/A</v>
      </c>
      <c r="U757" s="2" t="s">
        <v>22</v>
      </c>
      <c r="V757" s="27">
        <v>44958</v>
      </c>
      <c r="W757" s="27" t="s">
        <v>13</v>
      </c>
      <c r="X757" s="27" t="s">
        <v>932</v>
      </c>
      <c r="Y757" s="28" t="s">
        <v>3124</v>
      </c>
      <c r="Z757" s="27">
        <v>44952</v>
      </c>
      <c r="AA757" s="14">
        <f>Tabla2[[#This Row],[FECHA]]-Tabla2[[#This Row],[FECHA AGENDO CITA]]</f>
        <v>4</v>
      </c>
    </row>
    <row r="758" spans="1:27" ht="36" hidden="1" customHeight="1">
      <c r="A758" s="6">
        <v>44956</v>
      </c>
      <c r="B758" s="9">
        <v>0.34375</v>
      </c>
      <c r="C758" s="9"/>
      <c r="D758" s="41">
        <v>3260</v>
      </c>
      <c r="E758" s="8">
        <v>111481</v>
      </c>
      <c r="F758" s="8" t="s">
        <v>100</v>
      </c>
      <c r="G758" s="97" t="s">
        <v>1631</v>
      </c>
      <c r="H758" s="46"/>
      <c r="I758" s="8" t="s">
        <v>3187</v>
      </c>
      <c r="J758" s="7" t="s">
        <v>3188</v>
      </c>
      <c r="K758" s="7" t="s">
        <v>2222</v>
      </c>
      <c r="L758" s="8" t="s">
        <v>250</v>
      </c>
      <c r="M758" s="11" t="s">
        <v>98</v>
      </c>
      <c r="N758" s="11">
        <v>0.41666666666666669</v>
      </c>
      <c r="O758" s="11">
        <v>0.58333333333333337</v>
      </c>
      <c r="P758" s="204" t="s">
        <v>2061</v>
      </c>
      <c r="Q758" s="8">
        <v>2019</v>
      </c>
      <c r="R758" s="3"/>
      <c r="S758" s="3" t="str">
        <f>TEXT(Tabla2[[#This Row],[FECHA]],"MMMM")</f>
        <v>enero</v>
      </c>
      <c r="T758" s="3" t="e">
        <f>VLOOKUP(Tabla2[[#This Row],[FOLIO]],Noshow11[[FOLIO]:[STATUS]],5,0)</f>
        <v>#N/A</v>
      </c>
      <c r="U758" s="2"/>
      <c r="V758" s="27"/>
      <c r="W758" s="27"/>
      <c r="X758" s="27"/>
      <c r="Y758" s="28"/>
      <c r="Z758" s="27"/>
      <c r="AA758" s="14">
        <f>Tabla2[[#This Row],[FECHA]]-Tabla2[[#This Row],[FECHA AGENDO CITA]]</f>
        <v>44956</v>
      </c>
    </row>
    <row r="759" spans="1:27" ht="36" hidden="1" customHeight="1">
      <c r="A759" s="6">
        <v>44956</v>
      </c>
      <c r="B759" s="9">
        <v>0.34375</v>
      </c>
      <c r="C759" s="9"/>
      <c r="D759" s="41">
        <v>5330</v>
      </c>
      <c r="E759" s="8">
        <v>111483</v>
      </c>
      <c r="F759" s="8" t="s">
        <v>920</v>
      </c>
      <c r="G759" s="98" t="s">
        <v>988</v>
      </c>
      <c r="H759" s="45" t="s">
        <v>5</v>
      </c>
      <c r="I759" s="8" t="s">
        <v>3189</v>
      </c>
      <c r="J759" s="7" t="s">
        <v>3190</v>
      </c>
      <c r="K759" s="7" t="s">
        <v>3191</v>
      </c>
      <c r="L759" s="8" t="s">
        <v>193</v>
      </c>
      <c r="M759" s="11" t="s">
        <v>93</v>
      </c>
      <c r="N759" s="11">
        <v>0.35416666666666669</v>
      </c>
      <c r="O759" s="11">
        <v>0.58333333333333337</v>
      </c>
      <c r="P759" s="204" t="s">
        <v>2061</v>
      </c>
      <c r="Q759" s="8">
        <v>2013</v>
      </c>
      <c r="R759" s="3"/>
      <c r="S759" s="3" t="str">
        <f>TEXT(Tabla2[[#This Row],[FECHA]],"MMMM")</f>
        <v>enero</v>
      </c>
      <c r="T759" s="3" t="e">
        <f>VLOOKUP(Tabla2[[#This Row],[FOLIO]],Noshow11[[FOLIO]:[STATUS]],5,0)</f>
        <v>#N/A</v>
      </c>
      <c r="U759" s="2"/>
      <c r="V759" s="27"/>
      <c r="W759" s="27"/>
      <c r="X759" s="27"/>
      <c r="Y759" s="28"/>
      <c r="Z759" s="27"/>
      <c r="AA759" s="14">
        <f>Tabla2[[#This Row],[FECHA]]-Tabla2[[#This Row],[FECHA AGENDO CITA]]</f>
        <v>44956</v>
      </c>
    </row>
    <row r="760" spans="1:27" ht="36" hidden="1" customHeight="1">
      <c r="A760" s="6">
        <v>44956</v>
      </c>
      <c r="B760" s="9">
        <v>0.35416666666666669</v>
      </c>
      <c r="C760" s="9"/>
      <c r="D760" s="41">
        <v>1899</v>
      </c>
      <c r="E760" s="8">
        <v>111478</v>
      </c>
      <c r="F760" s="8" t="s">
        <v>100</v>
      </c>
      <c r="G760" s="97" t="s">
        <v>956</v>
      </c>
      <c r="H760" s="46"/>
      <c r="I760" s="8" t="s">
        <v>3192</v>
      </c>
      <c r="J760" s="7" t="s">
        <v>3193</v>
      </c>
      <c r="K760" s="7" t="s">
        <v>117</v>
      </c>
      <c r="L760" s="8" t="s">
        <v>357</v>
      </c>
      <c r="M760" s="11" t="s">
        <v>93</v>
      </c>
      <c r="N760" s="11">
        <v>0.38541666666666669</v>
      </c>
      <c r="O760" s="11">
        <v>0.5</v>
      </c>
      <c r="P760" s="204" t="s">
        <v>954</v>
      </c>
      <c r="Q760" s="8">
        <v>2020</v>
      </c>
      <c r="R760" s="3"/>
      <c r="S760" s="3" t="str">
        <f>TEXT(Tabla2[[#This Row],[FECHA]],"MMMM")</f>
        <v>enero</v>
      </c>
      <c r="T760" s="3" t="e">
        <f>VLOOKUP(Tabla2[[#This Row],[FOLIO]],Noshow11[[FOLIO]:[STATUS]],5,0)</f>
        <v>#N/A</v>
      </c>
      <c r="U760" s="2"/>
      <c r="V760" s="27"/>
      <c r="W760" s="27"/>
      <c r="X760" s="27"/>
      <c r="Y760" s="28"/>
      <c r="Z760" s="27"/>
      <c r="AA760" s="14">
        <f>Tabla2[[#This Row],[FECHA]]-Tabla2[[#This Row],[FECHA AGENDO CITA]]</f>
        <v>44956</v>
      </c>
    </row>
    <row r="761" spans="1:27" ht="36" hidden="1" customHeight="1">
      <c r="A761" s="6">
        <v>44956</v>
      </c>
      <c r="B761" s="9">
        <v>0.36458333333333331</v>
      </c>
      <c r="C761" s="9"/>
      <c r="D761" s="41">
        <v>5330</v>
      </c>
      <c r="E761" s="8">
        <v>111415</v>
      </c>
      <c r="F761" s="8" t="s">
        <v>944</v>
      </c>
      <c r="G761" s="97" t="s">
        <v>988</v>
      </c>
      <c r="H761" s="46"/>
      <c r="I761" s="8" t="s">
        <v>2926</v>
      </c>
      <c r="J761" s="7" t="s">
        <v>2927</v>
      </c>
      <c r="K761" s="7" t="s">
        <v>2928</v>
      </c>
      <c r="L761" s="8" t="s">
        <v>83</v>
      </c>
      <c r="M761" s="11" t="s">
        <v>98</v>
      </c>
      <c r="N761" s="11">
        <v>0.375</v>
      </c>
      <c r="O761" s="11">
        <v>0.54166666666666663</v>
      </c>
      <c r="P761" s="204" t="s">
        <v>925</v>
      </c>
      <c r="Q761" s="8">
        <v>2021</v>
      </c>
      <c r="R761" s="3"/>
      <c r="S761" s="3" t="str">
        <f>TEXT(Tabla2[[#This Row],[FECHA]],"MMMM")</f>
        <v>enero</v>
      </c>
      <c r="T761" s="3" t="e">
        <f>VLOOKUP(Tabla2[[#This Row],[FOLIO]],Noshow11[[FOLIO]:[STATUS]],5,0)</f>
        <v>#N/A</v>
      </c>
      <c r="U761" s="2"/>
      <c r="V761" s="27"/>
      <c r="W761" s="27"/>
      <c r="X761" s="27"/>
      <c r="Y761" s="28"/>
      <c r="Z761" s="27"/>
      <c r="AA761" s="14">
        <f>Tabla2[[#This Row],[FECHA]]-Tabla2[[#This Row],[FECHA AGENDO CITA]]</f>
        <v>44956</v>
      </c>
    </row>
    <row r="762" spans="1:27" ht="36" hidden="1" customHeight="1">
      <c r="A762" s="6">
        <v>44956</v>
      </c>
      <c r="B762" s="9">
        <v>0.36458333333333331</v>
      </c>
      <c r="C762" s="9"/>
      <c r="D762" s="41">
        <v>2699</v>
      </c>
      <c r="E762" s="8">
        <v>111441</v>
      </c>
      <c r="F762" s="8" t="s">
        <v>944</v>
      </c>
      <c r="G762" s="97" t="s">
        <v>3194</v>
      </c>
      <c r="H762" s="46"/>
      <c r="I762" s="8" t="s">
        <v>3195</v>
      </c>
      <c r="J762" s="7" t="s">
        <v>3196</v>
      </c>
      <c r="K762" s="7" t="s">
        <v>3197</v>
      </c>
      <c r="L762" s="8" t="s">
        <v>97</v>
      </c>
      <c r="M762" s="11" t="s">
        <v>84</v>
      </c>
      <c r="N762" s="11">
        <v>0.375</v>
      </c>
      <c r="O762" s="11">
        <v>0.58333333333333337</v>
      </c>
      <c r="P762" s="204" t="s">
        <v>1729</v>
      </c>
      <c r="Q762" s="8">
        <v>2020</v>
      </c>
      <c r="R762" s="3"/>
      <c r="S762" s="3" t="str">
        <f>TEXT(Tabla2[[#This Row],[FECHA]],"MMMM")</f>
        <v>enero</v>
      </c>
      <c r="T762" s="3" t="e">
        <f>VLOOKUP(Tabla2[[#This Row],[FOLIO]],Noshow11[[FOLIO]:[STATUS]],5,0)</f>
        <v>#N/A</v>
      </c>
      <c r="U762" s="2"/>
      <c r="V762" s="27"/>
      <c r="W762" s="27"/>
      <c r="X762" s="27"/>
      <c r="Y762" s="28"/>
      <c r="Z762" s="27"/>
      <c r="AA762" s="14">
        <f>Tabla2[[#This Row],[FECHA]]-Tabla2[[#This Row],[FECHA AGENDO CITA]]</f>
        <v>44956</v>
      </c>
    </row>
    <row r="763" spans="1:27" ht="36" hidden="1" customHeight="1">
      <c r="A763" s="6">
        <v>44956</v>
      </c>
      <c r="B763" s="9">
        <v>0.375</v>
      </c>
      <c r="C763" s="9"/>
      <c r="D763" s="41">
        <v>754</v>
      </c>
      <c r="E763" s="8">
        <v>111420</v>
      </c>
      <c r="F763" s="8" t="s">
        <v>100</v>
      </c>
      <c r="G763" s="97" t="s">
        <v>1135</v>
      </c>
      <c r="H763" s="46"/>
      <c r="I763" s="8" t="s">
        <v>3198</v>
      </c>
      <c r="J763" s="7" t="s">
        <v>3199</v>
      </c>
      <c r="K763" s="7" t="s">
        <v>3200</v>
      </c>
      <c r="L763" s="8" t="s">
        <v>1106</v>
      </c>
      <c r="M763" s="11" t="s">
        <v>98</v>
      </c>
      <c r="N763" s="11">
        <v>0.38541666666666669</v>
      </c>
      <c r="O763" s="11" t="s">
        <v>929</v>
      </c>
      <c r="P763" s="204" t="s">
        <v>2263</v>
      </c>
      <c r="Q763" s="8">
        <v>2016</v>
      </c>
      <c r="R763" s="3"/>
      <c r="S763" s="3" t="str">
        <f>TEXT(Tabla2[[#This Row],[FECHA]],"MMMM")</f>
        <v>enero</v>
      </c>
      <c r="T763" s="3" t="e">
        <f>VLOOKUP(Tabla2[[#This Row],[FOLIO]],Noshow11[[FOLIO]:[STATUS]],5,0)</f>
        <v>#N/A</v>
      </c>
      <c r="U763" s="2" t="s">
        <v>32</v>
      </c>
      <c r="V763" s="27">
        <v>44956</v>
      </c>
      <c r="W763" s="27" t="s">
        <v>18</v>
      </c>
      <c r="X763" s="27" t="s">
        <v>9</v>
      </c>
      <c r="Y763" s="28" t="s">
        <v>3201</v>
      </c>
      <c r="Z763" s="27">
        <v>44952</v>
      </c>
      <c r="AA763" s="14">
        <f>Tabla2[[#This Row],[FECHA]]-Tabla2[[#This Row],[FECHA AGENDO CITA]]</f>
        <v>4</v>
      </c>
    </row>
    <row r="764" spans="1:27" ht="36" hidden="1" customHeight="1">
      <c r="A764" s="6">
        <v>44956</v>
      </c>
      <c r="B764" s="9">
        <v>0.375</v>
      </c>
      <c r="C764" s="9"/>
      <c r="D764" s="41">
        <v>2699</v>
      </c>
      <c r="E764" s="8">
        <v>111421</v>
      </c>
      <c r="F764" s="8" t="s">
        <v>1111</v>
      </c>
      <c r="G764" s="98" t="s">
        <v>3202</v>
      </c>
      <c r="H764" s="45" t="s">
        <v>5</v>
      </c>
      <c r="I764" s="8" t="s">
        <v>3203</v>
      </c>
      <c r="J764" s="7" t="s">
        <v>3204</v>
      </c>
      <c r="K764" s="7" t="s">
        <v>3205</v>
      </c>
      <c r="L764" s="8" t="s">
        <v>83</v>
      </c>
      <c r="M764" s="11" t="s">
        <v>93</v>
      </c>
      <c r="N764" s="11">
        <v>0.38541666666666669</v>
      </c>
      <c r="O764" s="11">
        <v>0.47916666666666669</v>
      </c>
      <c r="P764" s="204" t="s">
        <v>2061</v>
      </c>
      <c r="Q764" s="8">
        <v>2012</v>
      </c>
      <c r="R764" s="3"/>
      <c r="S764" s="3" t="str">
        <f>TEXT(Tabla2[[#This Row],[FECHA]],"MMMM")</f>
        <v>enero</v>
      </c>
      <c r="T764" s="3" t="e">
        <f>VLOOKUP(Tabla2[[#This Row],[FOLIO]],Noshow11[[FOLIO]:[STATUS]],5,0)</f>
        <v>#N/A</v>
      </c>
      <c r="U764" s="2"/>
      <c r="V764" s="27"/>
      <c r="W764" s="27"/>
      <c r="X764" s="27"/>
      <c r="Y764" s="28"/>
      <c r="Z764" s="27"/>
      <c r="AA764" s="14">
        <f>Tabla2[[#This Row],[FECHA]]-Tabla2[[#This Row],[FECHA AGENDO CITA]]</f>
        <v>44956</v>
      </c>
    </row>
    <row r="765" spans="1:27" ht="36" hidden="1" customHeight="1">
      <c r="A765" s="6">
        <v>44956</v>
      </c>
      <c r="B765" s="9">
        <v>0.375</v>
      </c>
      <c r="C765" s="9"/>
      <c r="D765" s="41">
        <v>3260</v>
      </c>
      <c r="E765" s="8">
        <v>111424</v>
      </c>
      <c r="F765" s="8" t="s">
        <v>944</v>
      </c>
      <c r="G765" s="98" t="s">
        <v>1070</v>
      </c>
      <c r="H765" s="45" t="s">
        <v>5</v>
      </c>
      <c r="I765" s="8" t="s">
        <v>3206</v>
      </c>
      <c r="J765" s="7" t="s">
        <v>3207</v>
      </c>
      <c r="K765" s="7" t="s">
        <v>117</v>
      </c>
      <c r="L765" s="8" t="s">
        <v>3046</v>
      </c>
      <c r="M765" s="11" t="s">
        <v>84</v>
      </c>
      <c r="N765" s="11">
        <v>0.39583333333333331</v>
      </c>
      <c r="O765" s="11">
        <v>0.5</v>
      </c>
      <c r="P765" s="204" t="s">
        <v>2061</v>
      </c>
      <c r="Q765" s="8">
        <v>2022</v>
      </c>
      <c r="R765" s="3"/>
      <c r="S765" s="3" t="str">
        <f>TEXT(Tabla2[[#This Row],[FECHA]],"MMMM")</f>
        <v>enero</v>
      </c>
      <c r="T765" s="3" t="e">
        <f>VLOOKUP(Tabla2[[#This Row],[FOLIO]],Noshow11[[FOLIO]:[STATUS]],5,0)</f>
        <v>#N/A</v>
      </c>
      <c r="U765" s="2"/>
      <c r="V765" s="27"/>
      <c r="W765" s="27"/>
      <c r="X765" s="27"/>
      <c r="Y765" s="28"/>
      <c r="Z765" s="27"/>
      <c r="AA765" s="14">
        <f>Tabla2[[#This Row],[FECHA]]-Tabla2[[#This Row],[FECHA AGENDO CITA]]</f>
        <v>44956</v>
      </c>
    </row>
    <row r="766" spans="1:27" ht="36" hidden="1" customHeight="1">
      <c r="A766" s="6">
        <v>44956</v>
      </c>
      <c r="B766" s="9">
        <v>0.39583333333333331</v>
      </c>
      <c r="C766" s="9"/>
      <c r="D766" s="41">
        <v>754</v>
      </c>
      <c r="E766" s="8">
        <v>111438</v>
      </c>
      <c r="F766" s="8" t="s">
        <v>944</v>
      </c>
      <c r="G766" s="97" t="s">
        <v>3208</v>
      </c>
      <c r="H766" s="46"/>
      <c r="I766" s="8" t="s">
        <v>3209</v>
      </c>
      <c r="J766" s="7" t="s">
        <v>3210</v>
      </c>
      <c r="K766" s="7" t="s">
        <v>3211</v>
      </c>
      <c r="L766" s="8" t="s">
        <v>230</v>
      </c>
      <c r="M766" s="11" t="s">
        <v>84</v>
      </c>
      <c r="N766" s="11">
        <v>0.46875</v>
      </c>
      <c r="O766" s="11" t="s">
        <v>929</v>
      </c>
      <c r="P766" s="204" t="s">
        <v>2263</v>
      </c>
      <c r="Q766" s="8">
        <v>2012</v>
      </c>
      <c r="R766" s="3"/>
      <c r="S766" s="3" t="str">
        <f>TEXT(Tabla2[[#This Row],[FECHA]],"MMMM")</f>
        <v>enero</v>
      </c>
      <c r="T766" s="3" t="e">
        <f>VLOOKUP(Tabla2[[#This Row],[FOLIO]],Noshow11[[FOLIO]:[STATUS]],5,0)</f>
        <v>#N/A</v>
      </c>
      <c r="U766" s="2" t="s">
        <v>40</v>
      </c>
      <c r="V766" s="27">
        <v>44953</v>
      </c>
      <c r="W766" s="27" t="s">
        <v>13</v>
      </c>
      <c r="X766" s="27" t="s">
        <v>9</v>
      </c>
      <c r="Y766" s="28" t="s">
        <v>3212</v>
      </c>
      <c r="Z766" s="27">
        <v>44952</v>
      </c>
      <c r="AA766" s="14">
        <f>Tabla2[[#This Row],[FECHA]]-Tabla2[[#This Row],[FECHA AGENDO CITA]]</f>
        <v>4</v>
      </c>
    </row>
    <row r="767" spans="1:27" ht="36" hidden="1" customHeight="1">
      <c r="A767" s="6">
        <v>44956</v>
      </c>
      <c r="B767" s="9">
        <v>0.39583333333333331</v>
      </c>
      <c r="C767" s="9"/>
      <c r="D767" s="41">
        <v>1899</v>
      </c>
      <c r="E767" s="8">
        <v>111461</v>
      </c>
      <c r="F767" s="8" t="s">
        <v>100</v>
      </c>
      <c r="G767" s="97" t="s">
        <v>1023</v>
      </c>
      <c r="H767" s="46"/>
      <c r="I767" s="8" t="s">
        <v>3213</v>
      </c>
      <c r="J767" s="7" t="s">
        <v>3214</v>
      </c>
      <c r="K767" s="7" t="s">
        <v>3215</v>
      </c>
      <c r="L767" s="8" t="s">
        <v>193</v>
      </c>
      <c r="M767" s="11" t="s">
        <v>93</v>
      </c>
      <c r="N767" s="11">
        <v>0.40625</v>
      </c>
      <c r="O767" s="11">
        <v>0.5</v>
      </c>
      <c r="P767" s="204" t="s">
        <v>943</v>
      </c>
      <c r="Q767" s="8">
        <v>2017</v>
      </c>
      <c r="R767" s="3"/>
      <c r="S767" s="3" t="str">
        <f>TEXT(Tabla2[[#This Row],[FECHA]],"MMMM")</f>
        <v>enero</v>
      </c>
      <c r="T767" s="3" t="e">
        <f>VLOOKUP(Tabla2[[#This Row],[FOLIO]],Noshow11[[FOLIO]:[STATUS]],5,0)</f>
        <v>#N/A</v>
      </c>
      <c r="U767" s="2" t="s">
        <v>32</v>
      </c>
      <c r="V767" s="27">
        <v>44953</v>
      </c>
      <c r="W767" s="27" t="s">
        <v>18</v>
      </c>
      <c r="X767" s="27" t="s">
        <v>9</v>
      </c>
      <c r="Y767" s="28" t="s">
        <v>3216</v>
      </c>
      <c r="Z767" s="27">
        <v>44953</v>
      </c>
      <c r="AA767" s="14">
        <f>Tabla2[[#This Row],[FECHA]]-Tabla2[[#This Row],[FECHA AGENDO CITA]]</f>
        <v>3</v>
      </c>
    </row>
    <row r="768" spans="1:27" ht="36" hidden="1" customHeight="1">
      <c r="A768" s="6">
        <v>44956</v>
      </c>
      <c r="B768" s="9">
        <v>0.41666666666666669</v>
      </c>
      <c r="C768" s="9"/>
      <c r="D768" s="41">
        <v>1899</v>
      </c>
      <c r="E768" s="8">
        <v>111410</v>
      </c>
      <c r="F768" s="8" t="s">
        <v>920</v>
      </c>
      <c r="G768" s="97" t="s">
        <v>956</v>
      </c>
      <c r="H768" s="46"/>
      <c r="I768" s="8" t="s">
        <v>3217</v>
      </c>
      <c r="J768" s="7" t="s">
        <v>3218</v>
      </c>
      <c r="K768" s="7" t="s">
        <v>3219</v>
      </c>
      <c r="L768" s="8" t="s">
        <v>237</v>
      </c>
      <c r="M768" s="11" t="s">
        <v>93</v>
      </c>
      <c r="N768" s="11">
        <v>0.42708333333333331</v>
      </c>
      <c r="O768" s="11">
        <v>0.58333333333333337</v>
      </c>
      <c r="P768" s="204" t="s">
        <v>949</v>
      </c>
      <c r="Q768" s="8">
        <v>2020</v>
      </c>
      <c r="R768" s="3"/>
      <c r="S768" s="3" t="str">
        <f>TEXT(Tabla2[[#This Row],[FECHA]],"MMMM")</f>
        <v>enero</v>
      </c>
      <c r="T768" s="3" t="e">
        <f>VLOOKUP(Tabla2[[#This Row],[FOLIO]],Noshow11[[FOLIO]:[STATUS]],5,0)</f>
        <v>#N/A</v>
      </c>
      <c r="U768" s="2" t="s">
        <v>28</v>
      </c>
      <c r="V768" s="27">
        <v>44958</v>
      </c>
      <c r="W768" s="27" t="s">
        <v>13</v>
      </c>
      <c r="X768" s="27" t="s">
        <v>9</v>
      </c>
      <c r="Y768" s="28" t="s">
        <v>3220</v>
      </c>
      <c r="Z768" s="27">
        <v>44951</v>
      </c>
      <c r="AA768" s="14">
        <f>Tabla2[[#This Row],[FECHA]]-Tabla2[[#This Row],[FECHA AGENDO CITA]]</f>
        <v>5</v>
      </c>
    </row>
    <row r="769" spans="1:27" ht="36" hidden="1" customHeight="1">
      <c r="A769" s="6">
        <v>44956</v>
      </c>
      <c r="B769" s="9">
        <v>0.41666666666666669</v>
      </c>
      <c r="C769" s="9"/>
      <c r="D769" s="41">
        <v>5330</v>
      </c>
      <c r="E769" s="8">
        <v>111429</v>
      </c>
      <c r="F769" s="8" t="s">
        <v>100</v>
      </c>
      <c r="G769" s="98" t="s">
        <v>988</v>
      </c>
      <c r="H769" s="45" t="s">
        <v>5</v>
      </c>
      <c r="I769" s="8" t="s">
        <v>3221</v>
      </c>
      <c r="J769" s="7" t="s">
        <v>3222</v>
      </c>
      <c r="K769" s="7" t="s">
        <v>1940</v>
      </c>
      <c r="L769" s="8" t="s">
        <v>188</v>
      </c>
      <c r="M769" s="11" t="s">
        <v>98</v>
      </c>
      <c r="N769" s="11">
        <v>0.42708333333333331</v>
      </c>
      <c r="O769" s="11">
        <v>0.58333333333333337</v>
      </c>
      <c r="P769" s="204" t="s">
        <v>2061</v>
      </c>
      <c r="Q769" s="8">
        <v>2021</v>
      </c>
      <c r="R769" s="3"/>
      <c r="S769" s="3" t="str">
        <f>TEXT(Tabla2[[#This Row],[FECHA]],"MMMM")</f>
        <v>enero</v>
      </c>
      <c r="T769" s="3" t="e">
        <f>VLOOKUP(Tabla2[[#This Row],[FOLIO]],Noshow11[[FOLIO]:[STATUS]],5,0)</f>
        <v>#N/A</v>
      </c>
      <c r="U769" s="2"/>
      <c r="V769" s="27"/>
      <c r="W769" s="27"/>
      <c r="X769" s="27"/>
      <c r="Y769" s="28"/>
      <c r="Z769" s="27"/>
      <c r="AA769" s="14">
        <f>Tabla2[[#This Row],[FECHA]]-Tabla2[[#This Row],[FECHA AGENDO CITA]]</f>
        <v>44956</v>
      </c>
    </row>
    <row r="770" spans="1:27" ht="36" hidden="1" customHeight="1">
      <c r="A770" s="6">
        <v>44956</v>
      </c>
      <c r="B770" s="9">
        <v>0.41666666666666669</v>
      </c>
      <c r="C770" s="9"/>
      <c r="D770" s="41">
        <v>0</v>
      </c>
      <c r="E770" s="8">
        <v>111455</v>
      </c>
      <c r="F770" s="8" t="s">
        <v>100</v>
      </c>
      <c r="G770" s="97" t="s">
        <v>3223</v>
      </c>
      <c r="H770" s="46"/>
      <c r="I770" s="8" t="s">
        <v>1146</v>
      </c>
      <c r="J770" s="7"/>
      <c r="K770" s="7" t="s">
        <v>1148</v>
      </c>
      <c r="L770" s="8" t="s">
        <v>193</v>
      </c>
      <c r="M770" s="11" t="s">
        <v>84</v>
      </c>
      <c r="N770" s="11">
        <v>0.44791666666666669</v>
      </c>
      <c r="O770" s="11">
        <v>0.58333333333333337</v>
      </c>
      <c r="P770" s="204" t="s">
        <v>949</v>
      </c>
      <c r="Q770" s="8">
        <v>2020</v>
      </c>
      <c r="R770" s="3"/>
      <c r="S770" s="3" t="str">
        <f>TEXT(Tabla2[[#This Row],[FECHA]],"MMMM")</f>
        <v>enero</v>
      </c>
      <c r="T770" s="3" t="e">
        <f>VLOOKUP(Tabla2[[#This Row],[FOLIO]],Noshow11[[FOLIO]:[STATUS]],5,0)</f>
        <v>#N/A</v>
      </c>
      <c r="U770" s="2" t="s">
        <v>32</v>
      </c>
      <c r="V770" s="27">
        <v>44944</v>
      </c>
      <c r="W770" s="27" t="s">
        <v>18</v>
      </c>
      <c r="X770" s="27" t="s">
        <v>9</v>
      </c>
      <c r="Y770" s="28" t="s">
        <v>993</v>
      </c>
      <c r="Z770" s="27">
        <v>44944</v>
      </c>
      <c r="AA770" s="14">
        <f>Tabla2[[#This Row],[FECHA]]-Tabla2[[#This Row],[FECHA AGENDO CITA]]</f>
        <v>12</v>
      </c>
    </row>
    <row r="771" spans="1:27" ht="36" hidden="1" customHeight="1">
      <c r="A771" s="6">
        <v>44956</v>
      </c>
      <c r="B771" s="9">
        <v>0.4375</v>
      </c>
      <c r="C771" s="9"/>
      <c r="D771" s="41">
        <v>1899</v>
      </c>
      <c r="E771" s="8">
        <v>111399</v>
      </c>
      <c r="F771" s="8" t="s">
        <v>920</v>
      </c>
      <c r="G771" s="97" t="s">
        <v>1247</v>
      </c>
      <c r="H771" s="46"/>
      <c r="I771" s="8" t="s">
        <v>736</v>
      </c>
      <c r="J771" s="7" t="s">
        <v>737</v>
      </c>
      <c r="K771" s="7" t="s">
        <v>738</v>
      </c>
      <c r="L771" s="8" t="s">
        <v>237</v>
      </c>
      <c r="M771" s="11" t="s">
        <v>93</v>
      </c>
      <c r="N771" s="11">
        <v>0.44791666666666669</v>
      </c>
      <c r="O771" s="11">
        <v>0.625</v>
      </c>
      <c r="P771" s="204" t="s">
        <v>943</v>
      </c>
      <c r="Q771" s="8">
        <v>2019</v>
      </c>
      <c r="R771" s="3"/>
      <c r="S771" s="3" t="str">
        <f>TEXT(Tabla2[[#This Row],[FECHA]],"MMMM")</f>
        <v>enero</v>
      </c>
      <c r="T771" s="3" t="e">
        <f>VLOOKUP(Tabla2[[#This Row],[FOLIO]],Noshow11[[FOLIO]:[STATUS]],5,0)</f>
        <v>#N/A</v>
      </c>
      <c r="U771" s="2"/>
      <c r="V771" s="27"/>
      <c r="W771" s="27"/>
      <c r="X771" s="27"/>
      <c r="Y771" s="28"/>
      <c r="Z771" s="27"/>
      <c r="AA771" s="14">
        <f>Tabla2[[#This Row],[FECHA]]-Tabla2[[#This Row],[FECHA AGENDO CITA]]</f>
        <v>44956</v>
      </c>
    </row>
    <row r="772" spans="1:27" ht="36" hidden="1" customHeight="1">
      <c r="A772" s="6">
        <v>44956</v>
      </c>
      <c r="B772" s="9">
        <v>0.4375</v>
      </c>
      <c r="C772" s="9"/>
      <c r="D772" s="41">
        <v>1899</v>
      </c>
      <c r="E772" s="8">
        <v>111419</v>
      </c>
      <c r="F772" s="8" t="s">
        <v>100</v>
      </c>
      <c r="G772" s="98" t="s">
        <v>1297</v>
      </c>
      <c r="H772" s="45" t="s">
        <v>5</v>
      </c>
      <c r="I772" s="8" t="s">
        <v>3224</v>
      </c>
      <c r="J772" s="7" t="s">
        <v>3225</v>
      </c>
      <c r="K772" s="7" t="s">
        <v>3226</v>
      </c>
      <c r="L772" s="8" t="s">
        <v>145</v>
      </c>
      <c r="M772" s="11" t="s">
        <v>98</v>
      </c>
      <c r="N772" s="11">
        <v>0.45833333333333331</v>
      </c>
      <c r="O772" s="11">
        <v>0.58333333333333337</v>
      </c>
      <c r="P772" s="204" t="s">
        <v>2061</v>
      </c>
      <c r="Q772" s="8">
        <v>2015</v>
      </c>
      <c r="R772" s="3"/>
      <c r="S772" s="3" t="str">
        <f>TEXT(Tabla2[[#This Row],[FECHA]],"MMMM")</f>
        <v>enero</v>
      </c>
      <c r="T772" s="3" t="e">
        <f>VLOOKUP(Tabla2[[#This Row],[FOLIO]],Noshow11[[FOLIO]:[STATUS]],5,0)</f>
        <v>#N/A</v>
      </c>
      <c r="U772" s="2"/>
      <c r="V772" s="27"/>
      <c r="W772" s="27"/>
      <c r="X772" s="27"/>
      <c r="Y772" s="28"/>
      <c r="Z772" s="27"/>
      <c r="AA772" s="14">
        <f>Tabla2[[#This Row],[FECHA]]-Tabla2[[#This Row],[FECHA AGENDO CITA]]</f>
        <v>44956</v>
      </c>
    </row>
    <row r="773" spans="1:27" ht="36" hidden="1" customHeight="1">
      <c r="A773" s="6">
        <v>44956</v>
      </c>
      <c r="B773" s="9">
        <v>0.4375</v>
      </c>
      <c r="C773" s="9"/>
      <c r="D773" s="41">
        <v>1899</v>
      </c>
      <c r="E773" s="8">
        <v>111454</v>
      </c>
      <c r="F773" s="8" t="s">
        <v>100</v>
      </c>
      <c r="G773" s="97" t="s">
        <v>984</v>
      </c>
      <c r="H773" s="46"/>
      <c r="I773" s="8" t="s">
        <v>3227</v>
      </c>
      <c r="J773" s="7" t="s">
        <v>3228</v>
      </c>
      <c r="K773" s="7" t="s">
        <v>3229</v>
      </c>
      <c r="L773" s="8" t="s">
        <v>145</v>
      </c>
      <c r="M773" s="11" t="s">
        <v>84</v>
      </c>
      <c r="N773" s="11">
        <v>0.47916666666666669</v>
      </c>
      <c r="O773" s="11">
        <v>0.58333333333333337</v>
      </c>
      <c r="P773" s="204" t="s">
        <v>2205</v>
      </c>
      <c r="Q773" s="8">
        <v>2011</v>
      </c>
      <c r="R773" s="3"/>
      <c r="S773" s="3" t="str">
        <f>TEXT(Tabla2[[#This Row],[FECHA]],"MMMM")</f>
        <v>enero</v>
      </c>
      <c r="T773" s="3" t="e">
        <f>VLOOKUP(Tabla2[[#This Row],[FOLIO]],Noshow11[[FOLIO]:[STATUS]],5,0)</f>
        <v>#N/A</v>
      </c>
      <c r="U773" s="2"/>
      <c r="V773" s="27"/>
      <c r="W773" s="27"/>
      <c r="X773" s="27"/>
      <c r="Y773" s="28"/>
      <c r="Z773" s="27"/>
      <c r="AA773" s="14">
        <f>Tabla2[[#This Row],[FECHA]]-Tabla2[[#This Row],[FECHA AGENDO CITA]]</f>
        <v>44956</v>
      </c>
    </row>
    <row r="774" spans="1:27" ht="36" hidden="1" customHeight="1">
      <c r="A774" s="6">
        <v>44956</v>
      </c>
      <c r="B774" s="9">
        <v>0.45833333333333331</v>
      </c>
      <c r="C774" s="9"/>
      <c r="D774" s="41">
        <v>1472.59</v>
      </c>
      <c r="E774" s="8">
        <v>111460</v>
      </c>
      <c r="F774" s="8" t="s">
        <v>1111</v>
      </c>
      <c r="G774" s="98" t="s">
        <v>950</v>
      </c>
      <c r="H774" s="45" t="s">
        <v>5</v>
      </c>
      <c r="I774" s="8" t="s">
        <v>3230</v>
      </c>
      <c r="J774" s="7" t="s">
        <v>3231</v>
      </c>
      <c r="K774" s="7" t="s">
        <v>3232</v>
      </c>
      <c r="L774" s="8" t="s">
        <v>92</v>
      </c>
      <c r="M774" s="11" t="s">
        <v>98</v>
      </c>
      <c r="N774" s="11">
        <v>0.47916666666666669</v>
      </c>
      <c r="O774" s="11">
        <v>0.625</v>
      </c>
      <c r="P774" s="204" t="s">
        <v>2061</v>
      </c>
      <c r="Q774" s="8">
        <v>2020</v>
      </c>
      <c r="R774" s="3"/>
      <c r="S774" s="3" t="str">
        <f>TEXT(Tabla2[[#This Row],[FECHA]],"MMMM")</f>
        <v>enero</v>
      </c>
      <c r="T774" s="3" t="e">
        <f>VLOOKUP(Tabla2[[#This Row],[FOLIO]],Noshow11[[FOLIO]:[STATUS]],5,0)</f>
        <v>#N/A</v>
      </c>
      <c r="U774" s="2"/>
      <c r="V774" s="27"/>
      <c r="W774" s="27"/>
      <c r="X774" s="27"/>
      <c r="Y774" s="28"/>
      <c r="Z774" s="27"/>
      <c r="AA774" s="14">
        <f>Tabla2[[#This Row],[FECHA]]-Tabla2[[#This Row],[FECHA AGENDO CITA]]</f>
        <v>44956</v>
      </c>
    </row>
    <row r="775" spans="1:27" ht="36" hidden="1" customHeight="1">
      <c r="A775" s="6">
        <v>44956</v>
      </c>
      <c r="B775" s="9">
        <v>0.45833333333333331</v>
      </c>
      <c r="C775" s="9"/>
      <c r="D775" s="41">
        <v>5330</v>
      </c>
      <c r="E775" s="8">
        <v>111464</v>
      </c>
      <c r="F775" s="8" t="s">
        <v>920</v>
      </c>
      <c r="G775" s="98" t="s">
        <v>988</v>
      </c>
      <c r="H775" s="45" t="s">
        <v>5</v>
      </c>
      <c r="I775" s="8" t="s">
        <v>3233</v>
      </c>
      <c r="J775" s="7" t="s">
        <v>3234</v>
      </c>
      <c r="K775" s="7" t="s">
        <v>3235</v>
      </c>
      <c r="L775" s="8" t="s">
        <v>237</v>
      </c>
      <c r="M775" s="11" t="s">
        <v>93</v>
      </c>
      <c r="N775" s="11">
        <v>0.53125</v>
      </c>
      <c r="O775" s="11">
        <v>0.70833333333333337</v>
      </c>
      <c r="P775" s="204" t="s">
        <v>2061</v>
      </c>
      <c r="Q775" s="8">
        <v>2020</v>
      </c>
      <c r="R775" s="3"/>
      <c r="S775" s="3" t="str">
        <f>TEXT(Tabla2[[#This Row],[FECHA]],"MMMM")</f>
        <v>enero</v>
      </c>
      <c r="T775" s="3" t="s">
        <v>90</v>
      </c>
      <c r="U775" s="2" t="s">
        <v>40</v>
      </c>
      <c r="V775" s="27">
        <v>44958</v>
      </c>
      <c r="W775" s="27" t="s">
        <v>13</v>
      </c>
      <c r="X775" s="27" t="s">
        <v>9</v>
      </c>
      <c r="Y775" s="28" t="s">
        <v>3236</v>
      </c>
      <c r="Z775" s="27">
        <v>44953</v>
      </c>
      <c r="AA775" s="14">
        <f>Tabla2[[#This Row],[FECHA]]-Tabla2[[#This Row],[FECHA AGENDO CITA]]</f>
        <v>3</v>
      </c>
    </row>
    <row r="776" spans="1:27" ht="48" hidden="1" customHeight="1">
      <c r="A776" s="6">
        <v>44956</v>
      </c>
      <c r="B776" s="9">
        <v>0.45833333333333331</v>
      </c>
      <c r="C776" s="9"/>
      <c r="D776" s="41">
        <v>0</v>
      </c>
      <c r="E776" s="8">
        <v>111473</v>
      </c>
      <c r="F776" s="8" t="s">
        <v>100</v>
      </c>
      <c r="G776" s="97" t="s">
        <v>3237</v>
      </c>
      <c r="H776" s="46"/>
      <c r="I776" s="8" t="s">
        <v>2324</v>
      </c>
      <c r="J776" s="7" t="s">
        <v>2325</v>
      </c>
      <c r="K776" s="7" t="s">
        <v>461</v>
      </c>
      <c r="L776" s="8" t="s">
        <v>289</v>
      </c>
      <c r="M776" s="11" t="s">
        <v>84</v>
      </c>
      <c r="N776" s="11">
        <v>0.46875</v>
      </c>
      <c r="O776" s="11" t="s">
        <v>3238</v>
      </c>
      <c r="P776" s="204" t="s">
        <v>954</v>
      </c>
      <c r="Q776" s="8">
        <v>2021</v>
      </c>
      <c r="R776" s="3"/>
      <c r="S776" s="3" t="str">
        <f>TEXT(Tabla2[[#This Row],[FECHA]],"MMMM")</f>
        <v>enero</v>
      </c>
      <c r="T776" s="3" t="e">
        <f>VLOOKUP(Tabla2[[#This Row],[FOLIO]],Noshow11[[FOLIO]:[STATUS]],5,0)</f>
        <v>#N/A</v>
      </c>
      <c r="U776" s="2"/>
      <c r="V776" s="27"/>
      <c r="W776" s="27"/>
      <c r="X776" s="27"/>
      <c r="Y776" s="28"/>
      <c r="Z776" s="27"/>
      <c r="AA776" s="14">
        <f>Tabla2[[#This Row],[FECHA]]-Tabla2[[#This Row],[FECHA AGENDO CITA]]</f>
        <v>44956</v>
      </c>
    </row>
    <row r="777" spans="1:27" ht="36" hidden="1" customHeight="1">
      <c r="A777" s="6">
        <v>44956</v>
      </c>
      <c r="B777" s="9">
        <v>0.47916666666666669</v>
      </c>
      <c r="C777" s="9"/>
      <c r="D777" s="41">
        <v>1899</v>
      </c>
      <c r="E777" s="8">
        <v>111467</v>
      </c>
      <c r="F777" s="8" t="s">
        <v>100</v>
      </c>
      <c r="G777" s="97" t="s">
        <v>939</v>
      </c>
      <c r="H777" s="46"/>
      <c r="I777" s="8" t="s">
        <v>3239</v>
      </c>
      <c r="J777" s="7" t="s">
        <v>3240</v>
      </c>
      <c r="K777" s="7" t="s">
        <v>3241</v>
      </c>
      <c r="L777" s="8" t="s">
        <v>83</v>
      </c>
      <c r="M777" s="11" t="s">
        <v>98</v>
      </c>
      <c r="N777" s="11">
        <v>0.48958333333333331</v>
      </c>
      <c r="O777" s="11">
        <v>0.70833333333333337</v>
      </c>
      <c r="P777" s="204" t="s">
        <v>943</v>
      </c>
      <c r="Q777" s="8">
        <v>2017</v>
      </c>
      <c r="R777" s="3"/>
      <c r="S777" s="3" t="str">
        <f>TEXT(Tabla2[[#This Row],[FECHA]],"MMMM")</f>
        <v>enero</v>
      </c>
      <c r="T777" s="3" t="e">
        <f>VLOOKUP(Tabla2[[#This Row],[FOLIO]],Noshow11[[FOLIO]:[STATUS]],5,0)</f>
        <v>#N/A</v>
      </c>
      <c r="U777" s="2" t="s">
        <v>12</v>
      </c>
      <c r="V777" s="27">
        <v>44957</v>
      </c>
      <c r="W777" s="27" t="s">
        <v>13</v>
      </c>
      <c r="X777" s="27" t="s">
        <v>19</v>
      </c>
      <c r="Y777" s="28" t="s">
        <v>1255</v>
      </c>
      <c r="Z777" s="27">
        <v>44953</v>
      </c>
      <c r="AA777" s="14">
        <f>Tabla2[[#This Row],[FECHA]]-Tabla2[[#This Row],[FECHA AGENDO CITA]]</f>
        <v>3</v>
      </c>
    </row>
    <row r="778" spans="1:27" ht="36" hidden="1" customHeight="1">
      <c r="A778" s="6">
        <v>44956</v>
      </c>
      <c r="B778" s="9">
        <v>0.47916666666666669</v>
      </c>
      <c r="C778" s="9"/>
      <c r="D778" s="41">
        <v>5940</v>
      </c>
      <c r="E778" s="8">
        <v>111469</v>
      </c>
      <c r="F778" s="8" t="s">
        <v>944</v>
      </c>
      <c r="G778" s="98" t="s">
        <v>3242</v>
      </c>
      <c r="H778" s="45" t="s">
        <v>5</v>
      </c>
      <c r="I778" s="8" t="s">
        <v>3243</v>
      </c>
      <c r="J778" s="7" t="s">
        <v>143</v>
      </c>
      <c r="K778" s="7" t="s">
        <v>3244</v>
      </c>
      <c r="L778" s="8" t="s">
        <v>1095</v>
      </c>
      <c r="M778" s="11" t="s">
        <v>84</v>
      </c>
      <c r="N778" s="11">
        <v>0.48958333333333331</v>
      </c>
      <c r="O778" s="11">
        <v>0.625</v>
      </c>
      <c r="P778" s="204" t="s">
        <v>2153</v>
      </c>
      <c r="Q778" s="8">
        <v>2018</v>
      </c>
      <c r="R778" s="3"/>
      <c r="S778" s="3" t="str">
        <f>TEXT(Tabla2[[#This Row],[FECHA]],"MMMM")</f>
        <v>enero</v>
      </c>
      <c r="T778" s="3" t="e">
        <f>VLOOKUP(Tabla2[[#This Row],[FOLIO]],Noshow11[[FOLIO]:[STATUS]],5,0)</f>
        <v>#N/A</v>
      </c>
      <c r="U778" s="2"/>
      <c r="V778" s="27"/>
      <c r="W778" s="27"/>
      <c r="X778" s="27"/>
      <c r="Y778" s="28"/>
      <c r="Z778" s="27"/>
      <c r="AA778" s="14">
        <f>Tabla2[[#This Row],[FECHA]]-Tabla2[[#This Row],[FECHA AGENDO CITA]]</f>
        <v>44956</v>
      </c>
    </row>
    <row r="779" spans="1:27" ht="36" hidden="1" customHeight="1">
      <c r="A779" s="6">
        <v>44956</v>
      </c>
      <c r="B779" s="9">
        <v>0.47916666666666669</v>
      </c>
      <c r="C779" s="9"/>
      <c r="D779" s="41">
        <v>5940</v>
      </c>
      <c r="E779" s="8">
        <v>111472</v>
      </c>
      <c r="F779" s="8" t="s">
        <v>100</v>
      </c>
      <c r="G779" s="98" t="s">
        <v>3242</v>
      </c>
      <c r="H779" s="45" t="s">
        <v>5</v>
      </c>
      <c r="I779" s="8" t="s">
        <v>3245</v>
      </c>
      <c r="J779" s="7" t="s">
        <v>3246</v>
      </c>
      <c r="K779" s="7" t="s">
        <v>3247</v>
      </c>
      <c r="L779" s="8" t="s">
        <v>83</v>
      </c>
      <c r="M779" s="11" t="s">
        <v>93</v>
      </c>
      <c r="N779" s="11">
        <v>0.5625</v>
      </c>
      <c r="O779" s="11">
        <v>0.70833333333333337</v>
      </c>
      <c r="P779" s="204" t="s">
        <v>2976</v>
      </c>
      <c r="Q779" s="8">
        <v>2017</v>
      </c>
      <c r="R779" s="3"/>
      <c r="S779" s="3" t="str">
        <f>TEXT(Tabla2[[#This Row],[FECHA]],"MMMM")</f>
        <v>enero</v>
      </c>
      <c r="T779" s="3" t="e">
        <f>VLOOKUP(Tabla2[[#This Row],[FOLIO]],Noshow11[[FOLIO]:[STATUS]],5,0)</f>
        <v>#N/A</v>
      </c>
      <c r="U779" s="2" t="s">
        <v>32</v>
      </c>
      <c r="V779" s="27">
        <v>44953</v>
      </c>
      <c r="W779" s="27" t="s">
        <v>18</v>
      </c>
      <c r="X779" s="27" t="s">
        <v>9</v>
      </c>
      <c r="Y779" s="28" t="s">
        <v>3248</v>
      </c>
      <c r="Z779" s="27">
        <v>44953</v>
      </c>
      <c r="AA779" s="14">
        <f>Tabla2[[#This Row],[FECHA]]-Tabla2[[#This Row],[FECHA AGENDO CITA]]</f>
        <v>3</v>
      </c>
    </row>
    <row r="780" spans="1:27" ht="36" hidden="1" customHeight="1">
      <c r="A780" s="6">
        <v>44956</v>
      </c>
      <c r="B780" s="9">
        <v>0.5</v>
      </c>
      <c r="C780" s="9"/>
      <c r="D780" s="41">
        <v>1899</v>
      </c>
      <c r="E780" s="8">
        <v>111426</v>
      </c>
      <c r="F780" s="8" t="s">
        <v>100</v>
      </c>
      <c r="G780" s="98" t="s">
        <v>1108</v>
      </c>
      <c r="H780" s="45" t="s">
        <v>5</v>
      </c>
      <c r="I780" s="8" t="s">
        <v>3249</v>
      </c>
      <c r="J780" s="7" t="s">
        <v>143</v>
      </c>
      <c r="K780" s="7" t="s">
        <v>2951</v>
      </c>
      <c r="L780" s="8" t="s">
        <v>83</v>
      </c>
      <c r="M780" s="11" t="s">
        <v>93</v>
      </c>
      <c r="N780" s="11">
        <v>0.52083333333333337</v>
      </c>
      <c r="O780" s="11">
        <v>0.65625</v>
      </c>
      <c r="P780" s="204" t="s">
        <v>2061</v>
      </c>
      <c r="Q780" s="8">
        <v>2022</v>
      </c>
      <c r="R780" s="3"/>
      <c r="S780" s="3" t="str">
        <f>TEXT(Tabla2[[#This Row],[FECHA]],"MMMM")</f>
        <v>enero</v>
      </c>
      <c r="T780" s="3" t="e">
        <f>VLOOKUP(Tabla2[[#This Row],[FOLIO]],Noshow11[[FOLIO]:[STATUS]],5,0)</f>
        <v>#N/A</v>
      </c>
      <c r="U780" s="2"/>
      <c r="V780" s="27"/>
      <c r="W780" s="27"/>
      <c r="X780" s="27"/>
      <c r="Y780" s="28"/>
      <c r="Z780" s="27"/>
      <c r="AA780" s="14">
        <f>Tabla2[[#This Row],[FECHA]]-Tabla2[[#This Row],[FECHA AGENDO CITA]]</f>
        <v>44956</v>
      </c>
    </row>
    <row r="781" spans="1:27" ht="36" hidden="1" customHeight="1">
      <c r="A781" s="6">
        <v>44956</v>
      </c>
      <c r="B781" s="9">
        <v>0.5</v>
      </c>
      <c r="C781" s="9"/>
      <c r="D781" s="41">
        <v>2699</v>
      </c>
      <c r="E781" s="8">
        <v>111477</v>
      </c>
      <c r="F781" s="8" t="s">
        <v>944</v>
      </c>
      <c r="G781" s="97" t="s">
        <v>3194</v>
      </c>
      <c r="H781" s="46"/>
      <c r="I781" s="8" t="s">
        <v>3250</v>
      </c>
      <c r="J781" s="7" t="s">
        <v>3251</v>
      </c>
      <c r="K781" s="7" t="s">
        <v>3252</v>
      </c>
      <c r="L781" s="8" t="s">
        <v>482</v>
      </c>
      <c r="M781" s="11" t="s">
        <v>84</v>
      </c>
      <c r="N781" s="11">
        <v>0.51041666666666663</v>
      </c>
      <c r="O781" s="11">
        <v>0.70833333333333337</v>
      </c>
      <c r="P781" s="204" t="s">
        <v>2205</v>
      </c>
      <c r="Q781" s="8">
        <v>2021</v>
      </c>
      <c r="R781" s="3"/>
      <c r="S781" s="3" t="str">
        <f>TEXT(Tabla2[[#This Row],[FECHA]],"MMMM")</f>
        <v>enero</v>
      </c>
      <c r="T781" s="3" t="e">
        <f>VLOOKUP(Tabla2[[#This Row],[FOLIO]],Noshow11[[FOLIO]:[STATUS]],5,0)</f>
        <v>#N/A</v>
      </c>
      <c r="U781" s="2"/>
      <c r="V781" s="27"/>
      <c r="W781" s="27"/>
      <c r="X781" s="27"/>
      <c r="Y781" s="28"/>
      <c r="Z781" s="27"/>
      <c r="AA781" s="14">
        <f>Tabla2[[#This Row],[FECHA]]-Tabla2[[#This Row],[FECHA AGENDO CITA]]</f>
        <v>44956</v>
      </c>
    </row>
    <row r="782" spans="1:27" ht="36" hidden="1" customHeight="1">
      <c r="A782" s="6">
        <v>44956</v>
      </c>
      <c r="B782" s="9">
        <v>0.54166666666666663</v>
      </c>
      <c r="C782" s="9"/>
      <c r="D782" s="41">
        <v>0</v>
      </c>
      <c r="E782" s="8">
        <v>111401</v>
      </c>
      <c r="F782" s="8" t="s">
        <v>920</v>
      </c>
      <c r="G782" s="97" t="s">
        <v>2796</v>
      </c>
      <c r="H782" s="46"/>
      <c r="I782" s="8" t="s">
        <v>2424</v>
      </c>
      <c r="J782" s="7" t="s">
        <v>2425</v>
      </c>
      <c r="K782" s="7" t="s">
        <v>531</v>
      </c>
      <c r="L782" s="8" t="s">
        <v>230</v>
      </c>
      <c r="M782" s="11" t="s">
        <v>98</v>
      </c>
      <c r="N782" s="11">
        <v>0.59375</v>
      </c>
      <c r="O782" s="11">
        <v>0.70833333333333337</v>
      </c>
      <c r="P782" s="204" t="s">
        <v>925</v>
      </c>
      <c r="Q782" s="8">
        <v>2013</v>
      </c>
      <c r="R782" s="3"/>
      <c r="S782" s="3" t="str">
        <f>TEXT(Tabla2[[#This Row],[FECHA]],"MMMM")</f>
        <v>enero</v>
      </c>
      <c r="T782" s="3" t="e">
        <f>VLOOKUP(Tabla2[[#This Row],[FOLIO]],Noshow11[[FOLIO]:[STATUS]],5,0)</f>
        <v>#N/A</v>
      </c>
      <c r="U782" s="2"/>
      <c r="V782" s="27"/>
      <c r="W782" s="27"/>
      <c r="X782" s="27"/>
      <c r="Y782" s="28"/>
      <c r="Z782" s="27"/>
      <c r="AA782" s="14">
        <f>Tabla2[[#This Row],[FECHA]]-Tabla2[[#This Row],[FECHA AGENDO CITA]]</f>
        <v>44956</v>
      </c>
    </row>
    <row r="783" spans="1:27" ht="36" hidden="1" customHeight="1">
      <c r="A783" s="6">
        <v>44956</v>
      </c>
      <c r="B783" s="9">
        <v>0.60416666666666663</v>
      </c>
      <c r="C783" s="9"/>
      <c r="D783" s="41">
        <v>754</v>
      </c>
      <c r="E783" s="8">
        <v>111445</v>
      </c>
      <c r="F783" s="8" t="s">
        <v>920</v>
      </c>
      <c r="G783" s="97" t="s">
        <v>3253</v>
      </c>
      <c r="H783" s="46"/>
      <c r="I783" s="8" t="s">
        <v>2420</v>
      </c>
      <c r="J783" s="7" t="s">
        <v>3254</v>
      </c>
      <c r="K783" s="7" t="s">
        <v>3255</v>
      </c>
      <c r="L783" s="8" t="s">
        <v>482</v>
      </c>
      <c r="M783" s="11" t="s">
        <v>93</v>
      </c>
      <c r="N783" s="11">
        <v>0.625</v>
      </c>
      <c r="O783" s="11" t="s">
        <v>929</v>
      </c>
      <c r="P783" s="204" t="s">
        <v>2263</v>
      </c>
      <c r="Q783" s="8">
        <v>2018</v>
      </c>
      <c r="R783" s="3"/>
      <c r="S783" s="3" t="str">
        <f>TEXT(Tabla2[[#This Row],[FECHA]],"MMMM")</f>
        <v>enero</v>
      </c>
      <c r="T783" s="3" t="e">
        <f>VLOOKUP(Tabla2[[#This Row],[FOLIO]],Noshow11[[FOLIO]:[STATUS]],5,0)</f>
        <v>#N/A</v>
      </c>
      <c r="U783" s="2" t="s">
        <v>25</v>
      </c>
      <c r="V783" s="27">
        <v>44958</v>
      </c>
      <c r="W783" s="27" t="s">
        <v>13</v>
      </c>
      <c r="X783" s="27" t="s">
        <v>932</v>
      </c>
      <c r="Y783" s="28" t="s">
        <v>3256</v>
      </c>
      <c r="Z783" s="27">
        <v>44952</v>
      </c>
      <c r="AA783" s="14">
        <f>Tabla2[[#This Row],[FECHA]]-Tabla2[[#This Row],[FECHA AGENDO CITA]]</f>
        <v>4</v>
      </c>
    </row>
    <row r="784" spans="1:27" ht="36" hidden="1" customHeight="1">
      <c r="A784" s="6">
        <v>44956</v>
      </c>
      <c r="B784" s="9">
        <v>0.64583333333333337</v>
      </c>
      <c r="C784" s="9"/>
      <c r="D784" s="41">
        <v>1614.15</v>
      </c>
      <c r="E784" s="8">
        <v>111400</v>
      </c>
      <c r="F784" s="8" t="s">
        <v>920</v>
      </c>
      <c r="G784" s="97" t="s">
        <v>3257</v>
      </c>
      <c r="H784" s="46"/>
      <c r="I784" s="8" t="s">
        <v>3258</v>
      </c>
      <c r="J784" s="7" t="s">
        <v>3259</v>
      </c>
      <c r="K784" s="7" t="s">
        <v>3260</v>
      </c>
      <c r="L784" s="8" t="s">
        <v>83</v>
      </c>
      <c r="M784" s="11" t="s">
        <v>98</v>
      </c>
      <c r="N784" s="11">
        <v>0.65625</v>
      </c>
      <c r="O784" s="11">
        <v>0.75</v>
      </c>
      <c r="P784" s="204" t="s">
        <v>943</v>
      </c>
      <c r="Q784" s="8">
        <v>2021</v>
      </c>
      <c r="R784" s="3"/>
      <c r="S784" s="3" t="str">
        <f>TEXT(Tabla2[[#This Row],[FECHA]],"MMMM")</f>
        <v>enero</v>
      </c>
      <c r="T784" s="3" t="e">
        <f>VLOOKUP(Tabla2[[#This Row],[FOLIO]],Noshow11[[FOLIO]:[STATUS]],5,0)</f>
        <v>#N/A</v>
      </c>
      <c r="U784" s="2"/>
      <c r="V784" s="27"/>
      <c r="W784" s="27"/>
      <c r="X784" s="27"/>
      <c r="Y784" s="28"/>
      <c r="Z784" s="27"/>
      <c r="AA784" s="14">
        <f>Tabla2[[#This Row],[FECHA]]-Tabla2[[#This Row],[FECHA AGENDO CITA]]</f>
        <v>44956</v>
      </c>
    </row>
    <row r="785" spans="1:27" ht="36" hidden="1" customHeight="1">
      <c r="A785" s="6">
        <v>44957</v>
      </c>
      <c r="B785" s="9">
        <v>0.32291666666666669</v>
      </c>
      <c r="C785" s="9"/>
      <c r="D785" s="41">
        <v>3340</v>
      </c>
      <c r="E785" s="8">
        <v>111485</v>
      </c>
      <c r="F785" s="8" t="s">
        <v>944</v>
      </c>
      <c r="G785" s="97" t="s">
        <v>3261</v>
      </c>
      <c r="H785" s="46"/>
      <c r="I785" s="8" t="s">
        <v>3262</v>
      </c>
      <c r="J785" s="7" t="s">
        <v>3263</v>
      </c>
      <c r="K785" s="7" t="s">
        <v>3264</v>
      </c>
      <c r="L785" s="8" t="s">
        <v>83</v>
      </c>
      <c r="M785" s="11" t="s">
        <v>84</v>
      </c>
      <c r="N785" s="11">
        <v>0.375</v>
      </c>
      <c r="O785" s="11">
        <v>0.58333333333333337</v>
      </c>
      <c r="P785" s="204" t="s">
        <v>1366</v>
      </c>
      <c r="Q785" s="8">
        <v>2021</v>
      </c>
      <c r="R785" s="3"/>
      <c r="S785" s="3" t="str">
        <f>TEXT(Tabla2[[#This Row],[FECHA]],"MMMM")</f>
        <v>enero</v>
      </c>
      <c r="T785" s="3" t="e">
        <f>VLOOKUP(Tabla2[[#This Row],[FOLIO]],Noshow11[[FOLIO]:[STATUS]],5,0)</f>
        <v>#N/A</v>
      </c>
      <c r="U785" s="2"/>
      <c r="V785" s="27"/>
      <c r="W785" s="27"/>
      <c r="X785" s="27"/>
      <c r="Y785" s="28"/>
      <c r="Z785" s="27"/>
      <c r="AA785" s="14">
        <f>Tabla2[[#This Row],[FECHA]]-Tabla2[[#This Row],[FECHA AGENDO CITA]]</f>
        <v>44957</v>
      </c>
    </row>
    <row r="786" spans="1:27" ht="29.45" hidden="1" customHeight="1">
      <c r="A786" s="6">
        <v>44957</v>
      </c>
      <c r="B786" s="9">
        <v>0.33333333333333331</v>
      </c>
      <c r="C786" s="9"/>
      <c r="D786" s="41">
        <v>1899</v>
      </c>
      <c r="E786" s="8">
        <v>111405</v>
      </c>
      <c r="F786" s="8" t="s">
        <v>1111</v>
      </c>
      <c r="G786" s="97" t="s">
        <v>1598</v>
      </c>
      <c r="H786" s="46"/>
      <c r="I786" s="8" t="s">
        <v>3265</v>
      </c>
      <c r="J786" s="7" t="s">
        <v>3266</v>
      </c>
      <c r="K786" s="7" t="s">
        <v>3267</v>
      </c>
      <c r="L786" s="8" t="s">
        <v>193</v>
      </c>
      <c r="M786" s="11" t="s">
        <v>98</v>
      </c>
      <c r="N786" s="11">
        <v>0.35416666666666669</v>
      </c>
      <c r="O786" s="11">
        <v>0.45833333333333331</v>
      </c>
      <c r="P786" s="204" t="s">
        <v>949</v>
      </c>
      <c r="Q786" s="8">
        <v>2019</v>
      </c>
      <c r="R786" s="3"/>
      <c r="S786" s="3" t="str">
        <f>TEXT(Tabla2[[#This Row],[FECHA]],"MMMM")</f>
        <v>enero</v>
      </c>
      <c r="T786" s="3" t="e">
        <f>VLOOKUP(Tabla2[[#This Row],[FOLIO]],Noshow11[[FOLIO]:[STATUS]],5,0)</f>
        <v>#N/A</v>
      </c>
      <c r="U786" s="2" t="s">
        <v>32</v>
      </c>
      <c r="V786" s="27">
        <v>44954</v>
      </c>
      <c r="W786" s="27" t="s">
        <v>13</v>
      </c>
      <c r="X786" s="27" t="s">
        <v>932</v>
      </c>
      <c r="Y786" s="28" t="s">
        <v>3104</v>
      </c>
      <c r="Z786" s="27">
        <v>44957</v>
      </c>
      <c r="AA786" s="14">
        <f>Tabla2[[#This Row],[FECHA]]-Tabla2[[#This Row],[FECHA AGENDO CITA]]</f>
        <v>0</v>
      </c>
    </row>
    <row r="787" spans="1:27" ht="29.45" hidden="1" customHeight="1">
      <c r="A787" s="6">
        <v>44957</v>
      </c>
      <c r="B787" s="9">
        <v>0.33333333333333331</v>
      </c>
      <c r="C787" s="9"/>
      <c r="D787" s="41">
        <v>5330</v>
      </c>
      <c r="E787" s="8">
        <v>111436</v>
      </c>
      <c r="F787" s="8" t="s">
        <v>944</v>
      </c>
      <c r="G787" s="97" t="s">
        <v>1161</v>
      </c>
      <c r="H787" s="46"/>
      <c r="I787" s="8" t="s">
        <v>3268</v>
      </c>
      <c r="J787" s="7" t="s">
        <v>3269</v>
      </c>
      <c r="K787" s="7" t="s">
        <v>3270</v>
      </c>
      <c r="L787" s="8" t="s">
        <v>92</v>
      </c>
      <c r="M787" s="11" t="s">
        <v>84</v>
      </c>
      <c r="N787" s="11">
        <v>0.34375</v>
      </c>
      <c r="O787" s="11">
        <v>0.45833333333333331</v>
      </c>
      <c r="P787" s="204" t="s">
        <v>943</v>
      </c>
      <c r="Q787" s="8">
        <v>2014</v>
      </c>
      <c r="R787" s="3"/>
      <c r="S787" s="3" t="str">
        <f>TEXT(Tabla2[[#This Row],[FECHA]],"MMMM")</f>
        <v>enero</v>
      </c>
      <c r="T787" s="3" t="e">
        <f>VLOOKUP(Tabla2[[#This Row],[FOLIO]],Noshow11[[FOLIO]:[STATUS]],5,0)</f>
        <v>#N/A</v>
      </c>
      <c r="U787" s="2"/>
      <c r="V787" s="27"/>
      <c r="W787" s="27"/>
      <c r="X787" s="27"/>
      <c r="Y787" s="28"/>
      <c r="Z787" s="27"/>
      <c r="AA787" s="14">
        <f>Tabla2[[#This Row],[FECHA]]-Tabla2[[#This Row],[FECHA AGENDO CITA]]</f>
        <v>44957</v>
      </c>
    </row>
    <row r="788" spans="1:27" ht="29.45" hidden="1" customHeight="1">
      <c r="A788" s="6">
        <v>44957</v>
      </c>
      <c r="B788" s="9">
        <v>0.33333333333333331</v>
      </c>
      <c r="C788" s="9"/>
      <c r="D788" s="41">
        <v>6599</v>
      </c>
      <c r="E788" s="8">
        <v>111495</v>
      </c>
      <c r="F788" s="8" t="s">
        <v>920</v>
      </c>
      <c r="G788" s="97" t="s">
        <v>989</v>
      </c>
      <c r="H788" s="46"/>
      <c r="I788" s="8" t="s">
        <v>3271</v>
      </c>
      <c r="J788" s="7" t="s">
        <v>3272</v>
      </c>
      <c r="K788" s="7" t="s">
        <v>3273</v>
      </c>
      <c r="L788" s="8" t="s">
        <v>357</v>
      </c>
      <c r="M788" s="11" t="s">
        <v>93</v>
      </c>
      <c r="N788" s="11">
        <v>0.34375</v>
      </c>
      <c r="O788" s="11">
        <v>0.5</v>
      </c>
      <c r="P788" s="204" t="s">
        <v>1036</v>
      </c>
      <c r="Q788" s="8">
        <v>2020</v>
      </c>
      <c r="R788" s="3"/>
      <c r="S788" s="3" t="str">
        <f>TEXT(Tabla2[[#This Row],[FECHA]],"MMMM")</f>
        <v>enero</v>
      </c>
      <c r="T788" s="3" t="e">
        <f>VLOOKUP(Tabla2[[#This Row],[FOLIO]],Noshow11[[FOLIO]:[STATUS]],5,0)</f>
        <v>#N/A</v>
      </c>
      <c r="U788" s="2"/>
      <c r="V788" s="27"/>
      <c r="W788" s="27"/>
      <c r="X788" s="27"/>
      <c r="Y788" s="28"/>
      <c r="Z788" s="27"/>
      <c r="AA788" s="14">
        <f>Tabla2[[#This Row],[FECHA]]-Tabla2[[#This Row],[FECHA AGENDO CITA]]</f>
        <v>44957</v>
      </c>
    </row>
    <row r="789" spans="1:27" ht="29.45" hidden="1" customHeight="1">
      <c r="A789" s="6">
        <v>44957</v>
      </c>
      <c r="B789" s="9">
        <v>0.34375</v>
      </c>
      <c r="C789" s="9"/>
      <c r="D789" s="41">
        <v>1899</v>
      </c>
      <c r="E789" s="8">
        <v>111488</v>
      </c>
      <c r="F789" s="8" t="s">
        <v>920</v>
      </c>
      <c r="G789" s="97" t="s">
        <v>956</v>
      </c>
      <c r="H789" s="46"/>
      <c r="I789" s="8" t="s">
        <v>3274</v>
      </c>
      <c r="J789" s="7" t="s">
        <v>3275</v>
      </c>
      <c r="K789" s="7" t="s">
        <v>3276</v>
      </c>
      <c r="L789" s="8" t="s">
        <v>877</v>
      </c>
      <c r="M789" s="11" t="s">
        <v>93</v>
      </c>
      <c r="N789" s="11">
        <v>0.35416666666666669</v>
      </c>
      <c r="O789" s="11">
        <v>0.45833333333333331</v>
      </c>
      <c r="P789" s="204" t="s">
        <v>2061</v>
      </c>
      <c r="Q789" s="8">
        <v>2021</v>
      </c>
      <c r="R789" s="3"/>
      <c r="S789" s="3" t="str">
        <f>TEXT(Tabla2[[#This Row],[FECHA]],"MMMM")</f>
        <v>enero</v>
      </c>
      <c r="T789" s="3" t="e">
        <f>VLOOKUP(Tabla2[[#This Row],[FOLIO]],Noshow11[[FOLIO]:[STATUS]],5,0)</f>
        <v>#N/A</v>
      </c>
      <c r="U789" s="2"/>
      <c r="V789" s="27"/>
      <c r="W789" s="27"/>
      <c r="X789" s="27"/>
      <c r="Y789" s="28"/>
      <c r="Z789" s="27"/>
      <c r="AA789" s="14">
        <f>Tabla2[[#This Row],[FECHA]]-Tabla2[[#This Row],[FECHA AGENDO CITA]]</f>
        <v>44957</v>
      </c>
    </row>
    <row r="790" spans="1:27" ht="29.45" hidden="1" customHeight="1">
      <c r="A790" s="6">
        <v>44957</v>
      </c>
      <c r="B790" s="9">
        <v>0.34375</v>
      </c>
      <c r="C790" s="9"/>
      <c r="D790" s="41">
        <v>1899</v>
      </c>
      <c r="E790" s="8">
        <v>111492</v>
      </c>
      <c r="F790" s="8" t="s">
        <v>100</v>
      </c>
      <c r="G790" s="98" t="s">
        <v>1023</v>
      </c>
      <c r="H790" s="45" t="s">
        <v>5</v>
      </c>
      <c r="I790" s="8" t="s">
        <v>3277</v>
      </c>
      <c r="J790" s="7" t="s">
        <v>3278</v>
      </c>
      <c r="K790" s="7" t="s">
        <v>3279</v>
      </c>
      <c r="L790" s="8" t="s">
        <v>193</v>
      </c>
      <c r="M790" s="11" t="s">
        <v>84</v>
      </c>
      <c r="N790" s="11">
        <v>0.36805555555555558</v>
      </c>
      <c r="O790" s="11">
        <v>0.45833333333333331</v>
      </c>
      <c r="P790" s="204" t="s">
        <v>2061</v>
      </c>
      <c r="Q790" s="8">
        <v>2017</v>
      </c>
      <c r="R790" s="3"/>
      <c r="S790" s="3" t="str">
        <f>TEXT(Tabla2[[#This Row],[FECHA]],"MMMM")</f>
        <v>enero</v>
      </c>
      <c r="T790" s="3" t="e">
        <f>VLOOKUP(Tabla2[[#This Row],[FOLIO]],Noshow11[[FOLIO]:[STATUS]],5,0)</f>
        <v>#N/A</v>
      </c>
      <c r="U790" s="2"/>
      <c r="V790" s="27"/>
      <c r="W790" s="27"/>
      <c r="X790" s="27"/>
      <c r="Y790" s="28"/>
      <c r="Z790" s="27"/>
      <c r="AA790" s="14">
        <f>Tabla2[[#This Row],[FECHA]]-Tabla2[[#This Row],[FECHA AGENDO CITA]]</f>
        <v>44957</v>
      </c>
    </row>
    <row r="791" spans="1:27" ht="29.45" hidden="1" customHeight="1">
      <c r="A791" s="6">
        <v>44957</v>
      </c>
      <c r="B791" s="9">
        <v>0.35416666666666669</v>
      </c>
      <c r="C791" s="9"/>
      <c r="D791" s="41">
        <v>754</v>
      </c>
      <c r="E791" s="8">
        <v>111448</v>
      </c>
      <c r="F791" s="8" t="s">
        <v>920</v>
      </c>
      <c r="G791" s="97" t="s">
        <v>3280</v>
      </c>
      <c r="H791" s="46"/>
      <c r="I791" s="8" t="s">
        <v>2921</v>
      </c>
      <c r="J791" s="7" t="s">
        <v>3281</v>
      </c>
      <c r="K791" s="7" t="s">
        <v>2922</v>
      </c>
      <c r="L791" s="8" t="s">
        <v>92</v>
      </c>
      <c r="M791" s="11" t="s">
        <v>84</v>
      </c>
      <c r="N791" s="11">
        <v>0.39583333333333331</v>
      </c>
      <c r="O791" s="11">
        <v>0.47916666666666669</v>
      </c>
      <c r="P791" s="204" t="s">
        <v>954</v>
      </c>
      <c r="Q791" s="8">
        <v>2023</v>
      </c>
      <c r="R791" s="3"/>
      <c r="S791" s="3" t="str">
        <f>TEXT(Tabla2[[#This Row],[FECHA]],"MMMM")</f>
        <v>enero</v>
      </c>
      <c r="T791" s="3" t="e">
        <f>VLOOKUP(Tabla2[[#This Row],[FOLIO]],Noshow11[[FOLIO]:[STATUS]],5,0)</f>
        <v>#N/A</v>
      </c>
      <c r="U791" s="2"/>
      <c r="V791" s="27"/>
      <c r="W791" s="27"/>
      <c r="X791" s="27"/>
      <c r="Y791" s="28"/>
      <c r="Z791" s="27"/>
      <c r="AA791" s="14">
        <f>Tabla2[[#This Row],[FECHA]]-Tabla2[[#This Row],[FECHA AGENDO CITA]]</f>
        <v>44957</v>
      </c>
    </row>
    <row r="792" spans="1:27" ht="29.45" hidden="1" customHeight="1">
      <c r="A792" s="6">
        <v>44957</v>
      </c>
      <c r="B792" s="9">
        <v>0.35416666666666669</v>
      </c>
      <c r="C792" s="9"/>
      <c r="D792" s="41">
        <v>5330</v>
      </c>
      <c r="E792" s="8">
        <v>111456</v>
      </c>
      <c r="F792" s="8" t="s">
        <v>1111</v>
      </c>
      <c r="G792" s="98" t="s">
        <v>1124</v>
      </c>
      <c r="H792" s="45" t="s">
        <v>5</v>
      </c>
      <c r="I792" s="8" t="s">
        <v>3282</v>
      </c>
      <c r="J792" s="7" t="s">
        <v>3283</v>
      </c>
      <c r="K792" s="7" t="s">
        <v>3284</v>
      </c>
      <c r="L792" s="8" t="s">
        <v>97</v>
      </c>
      <c r="M792" s="11" t="s">
        <v>98</v>
      </c>
      <c r="N792" s="11">
        <v>0.39583333333333331</v>
      </c>
      <c r="O792" s="11">
        <v>0.5</v>
      </c>
      <c r="P792" s="204" t="s">
        <v>2061</v>
      </c>
      <c r="Q792" s="8">
        <v>2017</v>
      </c>
      <c r="R792" s="3"/>
      <c r="S792" s="3" t="str">
        <f>TEXT(Tabla2[[#This Row],[FECHA]],"MMMM")</f>
        <v>enero</v>
      </c>
      <c r="T792" s="3" t="e">
        <f>VLOOKUP(Tabla2[[#This Row],[FOLIO]],Noshow11[[FOLIO]:[STATUS]],5,0)</f>
        <v>#N/A</v>
      </c>
      <c r="U792" s="2"/>
      <c r="V792" s="27"/>
      <c r="W792" s="27"/>
      <c r="X792" s="27"/>
      <c r="Y792" s="28"/>
      <c r="Z792" s="27"/>
      <c r="AA792" s="14">
        <f>Tabla2[[#This Row],[FECHA]]-Tabla2[[#This Row],[FECHA AGENDO CITA]]</f>
        <v>44957</v>
      </c>
    </row>
    <row r="793" spans="1:27" ht="29.45" hidden="1" customHeight="1">
      <c r="A793" s="6">
        <v>44957</v>
      </c>
      <c r="B793" s="9">
        <v>0.36458333333333331</v>
      </c>
      <c r="C793" s="9"/>
      <c r="D793" s="41">
        <v>6599</v>
      </c>
      <c r="E793" s="8">
        <v>111471</v>
      </c>
      <c r="F793" s="8" t="s">
        <v>944</v>
      </c>
      <c r="G793" s="97" t="s">
        <v>989</v>
      </c>
      <c r="H793" s="46"/>
      <c r="I793" s="8" t="s">
        <v>3285</v>
      </c>
      <c r="J793" s="7" t="s">
        <v>3286</v>
      </c>
      <c r="K793" s="7" t="s">
        <v>3287</v>
      </c>
      <c r="L793" s="8" t="s">
        <v>193</v>
      </c>
      <c r="M793" s="11" t="s">
        <v>98</v>
      </c>
      <c r="N793" s="11">
        <v>0.375</v>
      </c>
      <c r="O793" s="11">
        <v>0.5</v>
      </c>
      <c r="P793" s="204" t="s">
        <v>943</v>
      </c>
      <c r="Q793" s="8">
        <v>2018</v>
      </c>
      <c r="R793" s="3"/>
      <c r="S793" s="3" t="str">
        <f>TEXT(Tabla2[[#This Row],[FECHA]],"MMMM")</f>
        <v>enero</v>
      </c>
      <c r="T793" s="3" t="e">
        <f>VLOOKUP(Tabla2[[#This Row],[FOLIO]],Noshow11[[FOLIO]:[STATUS]],5,0)</f>
        <v>#N/A</v>
      </c>
      <c r="U793" s="2"/>
      <c r="V793" s="27"/>
      <c r="W793" s="27"/>
      <c r="X793" s="27"/>
      <c r="Y793" s="28"/>
      <c r="Z793" s="27"/>
      <c r="AA793" s="14">
        <f>Tabla2[[#This Row],[FECHA]]-Tabla2[[#This Row],[FECHA AGENDO CITA]]</f>
        <v>44957</v>
      </c>
    </row>
    <row r="794" spans="1:27" ht="29.45" hidden="1" customHeight="1">
      <c r="A794" s="6">
        <v>44957</v>
      </c>
      <c r="B794" s="9">
        <v>0.36458333333333331</v>
      </c>
      <c r="C794" s="9"/>
      <c r="D794" s="41">
        <v>1899</v>
      </c>
      <c r="E794" s="8">
        <v>111526</v>
      </c>
      <c r="F794" s="8" t="s">
        <v>1111</v>
      </c>
      <c r="G794" s="97" t="s">
        <v>1605</v>
      </c>
      <c r="H794" s="46"/>
      <c r="I794" s="8" t="s">
        <v>3101</v>
      </c>
      <c r="J794" s="7" t="s">
        <v>3102</v>
      </c>
      <c r="K794" s="7" t="s">
        <v>3288</v>
      </c>
      <c r="L794" s="8" t="s">
        <v>193</v>
      </c>
      <c r="M794" s="11" t="s">
        <v>93</v>
      </c>
      <c r="N794" s="11">
        <v>0.38541666666666669</v>
      </c>
      <c r="O794" s="11">
        <v>0.5</v>
      </c>
      <c r="P794" s="204" t="s">
        <v>949</v>
      </c>
      <c r="Q794" s="8">
        <v>2019</v>
      </c>
      <c r="R794" s="3"/>
      <c r="S794" s="3" t="str">
        <f>TEXT(Tabla2[[#This Row],[FECHA]],"MMMM")</f>
        <v>enero</v>
      </c>
      <c r="T794" s="3" t="e">
        <f>VLOOKUP(Tabla2[[#This Row],[FOLIO]],Noshow11[[FOLIO]:[STATUS]],5,0)</f>
        <v>#N/A</v>
      </c>
      <c r="U794" s="2"/>
      <c r="V794" s="27"/>
      <c r="W794" s="27"/>
      <c r="X794" s="27"/>
      <c r="Y794" s="28"/>
      <c r="Z794" s="27"/>
      <c r="AA794" s="14">
        <f>Tabla2[[#This Row],[FECHA]]-Tabla2[[#This Row],[FECHA AGENDO CITA]]</f>
        <v>44957</v>
      </c>
    </row>
    <row r="795" spans="1:27" ht="29.45" hidden="1" customHeight="1">
      <c r="A795" s="6">
        <v>44957</v>
      </c>
      <c r="B795" s="9">
        <v>0.375</v>
      </c>
      <c r="C795" s="9"/>
      <c r="D795" s="41">
        <v>1899</v>
      </c>
      <c r="E795" s="8">
        <v>110735</v>
      </c>
      <c r="F795" s="8" t="s">
        <v>1111</v>
      </c>
      <c r="G795" s="97" t="s">
        <v>1108</v>
      </c>
      <c r="H795" s="136" t="s">
        <v>42</v>
      </c>
      <c r="I795" s="8" t="s">
        <v>3289</v>
      </c>
      <c r="J795" s="7" t="s">
        <v>143</v>
      </c>
      <c r="K795" s="7" t="s">
        <v>3290</v>
      </c>
      <c r="L795" s="8" t="s">
        <v>193</v>
      </c>
      <c r="M795" s="11" t="s">
        <v>84</v>
      </c>
      <c r="N795" s="11" t="s">
        <v>1194</v>
      </c>
      <c r="O795" s="11" t="s">
        <v>1195</v>
      </c>
      <c r="P795" s="204" t="s">
        <v>925</v>
      </c>
      <c r="Q795" s="8">
        <v>2022</v>
      </c>
      <c r="R795" s="3"/>
      <c r="S795" s="3" t="str">
        <f>TEXT(Tabla2[[#This Row],[FECHA]],"MMMM")</f>
        <v>enero</v>
      </c>
      <c r="T795" s="3" t="e">
        <f>VLOOKUP(Tabla2[[#This Row],[FOLIO]],Noshow11[[FOLIO]:[STATUS]],5,0)</f>
        <v>#N/A</v>
      </c>
      <c r="U795" s="2"/>
      <c r="V795" s="27"/>
      <c r="W795" s="27"/>
      <c r="X795" s="27"/>
      <c r="Y795" s="28"/>
      <c r="Z795" s="27"/>
      <c r="AA795" s="14">
        <f>Tabla2[[#This Row],[FECHA]]-Tabla2[[#This Row],[FECHA AGENDO CITA]]</f>
        <v>44957</v>
      </c>
    </row>
    <row r="796" spans="1:27" ht="29.45" hidden="1" customHeight="1">
      <c r="A796" s="6">
        <v>44957</v>
      </c>
      <c r="B796" s="9">
        <v>0.375</v>
      </c>
      <c r="C796" s="9"/>
      <c r="D796" s="41">
        <v>1899</v>
      </c>
      <c r="E796" s="8">
        <v>111332</v>
      </c>
      <c r="F796" s="8" t="s">
        <v>100</v>
      </c>
      <c r="G796" s="98" t="s">
        <v>945</v>
      </c>
      <c r="H796" s="45" t="s">
        <v>5</v>
      </c>
      <c r="I796" s="8" t="s">
        <v>3291</v>
      </c>
      <c r="J796" s="7" t="s">
        <v>3292</v>
      </c>
      <c r="K796" s="7" t="s">
        <v>3293</v>
      </c>
      <c r="L796" s="8" t="s">
        <v>193</v>
      </c>
      <c r="M796" s="11" t="s">
        <v>93</v>
      </c>
      <c r="N796" s="11">
        <v>0.38541666666666669</v>
      </c>
      <c r="O796" s="11">
        <v>0.45833333333333331</v>
      </c>
      <c r="P796" s="204" t="s">
        <v>2061</v>
      </c>
      <c r="Q796" s="8">
        <v>2018</v>
      </c>
      <c r="R796" s="3"/>
      <c r="S796" s="3" t="str">
        <f>TEXT(Tabla2[[#This Row],[FECHA]],"MMMM")</f>
        <v>enero</v>
      </c>
      <c r="T796" s="3" t="e">
        <f>VLOOKUP(Tabla2[[#This Row],[FOLIO]],Noshow11[[FOLIO]:[STATUS]],5,0)</f>
        <v>#N/A</v>
      </c>
      <c r="U796" s="2"/>
      <c r="V796" s="27"/>
      <c r="W796" s="27"/>
      <c r="X796" s="27"/>
      <c r="Y796" s="28"/>
      <c r="Z796" s="27"/>
      <c r="AA796" s="14">
        <f>Tabla2[[#This Row],[FECHA]]-Tabla2[[#This Row],[FECHA AGENDO CITA]]</f>
        <v>44957</v>
      </c>
    </row>
    <row r="797" spans="1:27" ht="29.45" hidden="1" customHeight="1">
      <c r="A797" s="6">
        <v>44957</v>
      </c>
      <c r="B797" s="9">
        <v>0.375</v>
      </c>
      <c r="C797" s="9"/>
      <c r="D797" s="41">
        <v>754</v>
      </c>
      <c r="E797" s="8">
        <v>111505</v>
      </c>
      <c r="F797" s="8" t="s">
        <v>944</v>
      </c>
      <c r="G797" s="97" t="s">
        <v>3294</v>
      </c>
      <c r="H797" s="46"/>
      <c r="I797" s="8" t="s">
        <v>3295</v>
      </c>
      <c r="J797" s="7" t="s">
        <v>143</v>
      </c>
      <c r="K797" s="7" t="s">
        <v>717</v>
      </c>
      <c r="L797" s="8" t="s">
        <v>97</v>
      </c>
      <c r="M797" s="11" t="s">
        <v>98</v>
      </c>
      <c r="N797" s="11">
        <v>0.41666666666666669</v>
      </c>
      <c r="O797" s="11" t="s">
        <v>929</v>
      </c>
      <c r="P797" s="204" t="s">
        <v>1036</v>
      </c>
      <c r="Q797" s="8">
        <v>2021</v>
      </c>
      <c r="R797" s="3"/>
      <c r="S797" s="3" t="str">
        <f>TEXT(Tabla2[[#This Row],[FECHA]],"MMMM")</f>
        <v>enero</v>
      </c>
      <c r="T797" s="3" t="e">
        <f>VLOOKUP(Tabla2[[#This Row],[FOLIO]],Noshow11[[FOLIO]:[STATUS]],5,0)</f>
        <v>#N/A</v>
      </c>
      <c r="U797" s="2"/>
      <c r="V797" s="27"/>
      <c r="W797" s="27"/>
      <c r="X797" s="27"/>
      <c r="Y797" s="28"/>
      <c r="Z797" s="27"/>
      <c r="AA797" s="14">
        <f>Tabla2[[#This Row],[FECHA]]-Tabla2[[#This Row],[FECHA AGENDO CITA]]</f>
        <v>44957</v>
      </c>
    </row>
    <row r="798" spans="1:27" ht="29.45" hidden="1" customHeight="1">
      <c r="A798" s="6">
        <v>44957</v>
      </c>
      <c r="B798" s="9">
        <v>0.38541666666666669</v>
      </c>
      <c r="C798" s="9"/>
      <c r="D798" s="41">
        <v>1899</v>
      </c>
      <c r="E798" s="8">
        <v>111504</v>
      </c>
      <c r="F798" s="8" t="s">
        <v>1111</v>
      </c>
      <c r="G798" s="98" t="s">
        <v>956</v>
      </c>
      <c r="H798" s="45" t="s">
        <v>5</v>
      </c>
      <c r="I798" s="8" t="s">
        <v>3296</v>
      </c>
      <c r="J798" s="7" t="s">
        <v>3297</v>
      </c>
      <c r="K798" s="7" t="s">
        <v>3298</v>
      </c>
      <c r="L798" s="8" t="s">
        <v>83</v>
      </c>
      <c r="M798" s="11" t="s">
        <v>84</v>
      </c>
      <c r="N798" s="11">
        <v>0.44791666666666669</v>
      </c>
      <c r="O798" s="11">
        <v>0.58333333333333337</v>
      </c>
      <c r="P798" s="204" t="s">
        <v>2061</v>
      </c>
      <c r="Q798" s="8">
        <v>2021</v>
      </c>
      <c r="R798" s="3"/>
      <c r="S798" s="3" t="str">
        <f>TEXT(Tabla2[[#This Row],[FECHA]],"MMMM")</f>
        <v>enero</v>
      </c>
      <c r="T798" s="3" t="e">
        <f>VLOOKUP(Tabla2[[#This Row],[FOLIO]],Noshow11[[FOLIO]:[STATUS]],5,0)</f>
        <v>#N/A</v>
      </c>
      <c r="U798" s="2"/>
      <c r="V798" s="27"/>
      <c r="W798" s="27"/>
      <c r="X798" s="27"/>
      <c r="Y798" s="28"/>
      <c r="Z798" s="27"/>
      <c r="AA798" s="14">
        <f>Tabla2[[#This Row],[FECHA]]-Tabla2[[#This Row],[FECHA AGENDO CITA]]</f>
        <v>44957</v>
      </c>
    </row>
    <row r="799" spans="1:27" ht="29.45" hidden="1" customHeight="1">
      <c r="A799" s="6">
        <v>44957</v>
      </c>
      <c r="B799" s="9">
        <v>0.39583333333333331</v>
      </c>
      <c r="C799" s="9"/>
      <c r="D799" s="41">
        <v>5330</v>
      </c>
      <c r="E799" s="8">
        <v>111378</v>
      </c>
      <c r="F799" s="8" t="s">
        <v>1111</v>
      </c>
      <c r="G799" s="97" t="s">
        <v>988</v>
      </c>
      <c r="H799" s="46"/>
      <c r="I799" s="8" t="s">
        <v>3299</v>
      </c>
      <c r="J799" s="7" t="s">
        <v>3300</v>
      </c>
      <c r="K799" s="7" t="s">
        <v>3301</v>
      </c>
      <c r="L799" s="8" t="s">
        <v>108</v>
      </c>
      <c r="M799" s="11" t="s">
        <v>84</v>
      </c>
      <c r="N799" s="11">
        <v>0.41666666666666669</v>
      </c>
      <c r="O799" s="11">
        <v>0.58333333333333337</v>
      </c>
      <c r="P799" s="204" t="s">
        <v>949</v>
      </c>
      <c r="Q799" s="8">
        <v>2022</v>
      </c>
      <c r="R799" s="3"/>
      <c r="S799" s="3" t="str">
        <f>TEXT(Tabla2[[#This Row],[FECHA]],"MMMM")</f>
        <v>enero</v>
      </c>
      <c r="T799" s="3" t="e">
        <f>VLOOKUP(Tabla2[[#This Row],[FOLIO]],Noshow11[[FOLIO]:[STATUS]],5,0)</f>
        <v>#N/A</v>
      </c>
      <c r="U799" s="2"/>
      <c r="V799" s="27"/>
      <c r="W799" s="27"/>
      <c r="X799" s="27"/>
      <c r="Y799" s="28"/>
      <c r="Z799" s="27"/>
      <c r="AA799" s="14">
        <f>Tabla2[[#This Row],[FECHA]]-Tabla2[[#This Row],[FECHA AGENDO CITA]]</f>
        <v>44957</v>
      </c>
    </row>
    <row r="800" spans="1:27" ht="29.45" hidden="1" customHeight="1">
      <c r="A800" s="6">
        <v>44957</v>
      </c>
      <c r="B800" s="9">
        <v>0.39583333333333331</v>
      </c>
      <c r="C800" s="9"/>
      <c r="D800" s="41">
        <f>1899+754</f>
        <v>2653</v>
      </c>
      <c r="E800" s="8">
        <v>111484</v>
      </c>
      <c r="F800" s="8" t="s">
        <v>100</v>
      </c>
      <c r="G800" s="97" t="s">
        <v>3302</v>
      </c>
      <c r="H800" s="46"/>
      <c r="I800" s="8" t="s">
        <v>3303</v>
      </c>
      <c r="J800" s="7" t="s">
        <v>3304</v>
      </c>
      <c r="K800" s="7" t="s">
        <v>3305</v>
      </c>
      <c r="L800" s="8" t="s">
        <v>83</v>
      </c>
      <c r="M800" s="11" t="s">
        <v>93</v>
      </c>
      <c r="N800" s="11">
        <v>0.5</v>
      </c>
      <c r="O800" s="11" t="s">
        <v>929</v>
      </c>
      <c r="P800" s="204" t="s">
        <v>3306</v>
      </c>
      <c r="Q800" s="8">
        <v>2022</v>
      </c>
      <c r="R800" s="3"/>
      <c r="S800" s="3" t="str">
        <f>TEXT(Tabla2[[#This Row],[FECHA]],"MMMM")</f>
        <v>enero</v>
      </c>
      <c r="T800" s="3" t="e">
        <f>VLOOKUP(Tabla2[[#This Row],[FOLIO]],Noshow11[[FOLIO]:[STATUS]],5,0)</f>
        <v>#N/A</v>
      </c>
      <c r="U800" s="2"/>
      <c r="V800" s="27"/>
      <c r="W800" s="27"/>
      <c r="X800" s="27"/>
      <c r="Y800" s="28"/>
      <c r="Z800" s="27"/>
      <c r="AA800" s="14">
        <f>Tabla2[[#This Row],[FECHA]]-Tabla2[[#This Row],[FECHA AGENDO CITA]]</f>
        <v>44957</v>
      </c>
    </row>
    <row r="801" spans="1:27" ht="29.45" hidden="1" customHeight="1">
      <c r="A801" s="6">
        <v>44957</v>
      </c>
      <c r="B801" s="9">
        <v>0.39583333333333331</v>
      </c>
      <c r="C801" s="9"/>
      <c r="D801" s="41">
        <v>2699</v>
      </c>
      <c r="E801" s="8">
        <v>111493</v>
      </c>
      <c r="F801" s="8" t="s">
        <v>944</v>
      </c>
      <c r="G801" s="98" t="s">
        <v>3307</v>
      </c>
      <c r="H801" s="45" t="s">
        <v>5</v>
      </c>
      <c r="I801" s="8" t="s">
        <v>3308</v>
      </c>
      <c r="J801" s="7" t="s">
        <v>3309</v>
      </c>
      <c r="K801" s="7" t="s">
        <v>361</v>
      </c>
      <c r="L801" s="8" t="s">
        <v>277</v>
      </c>
      <c r="M801" s="11" t="s">
        <v>98</v>
      </c>
      <c r="N801" s="11">
        <v>0.42708333333333331</v>
      </c>
      <c r="O801" s="11">
        <v>0.58333333333333337</v>
      </c>
      <c r="P801" s="204" t="s">
        <v>2153</v>
      </c>
      <c r="Q801" s="8">
        <v>2022</v>
      </c>
      <c r="R801" s="3"/>
      <c r="S801" s="3" t="str">
        <f>TEXT(Tabla2[[#This Row],[FECHA]],"MMMM")</f>
        <v>enero</v>
      </c>
      <c r="T801" s="3" t="e">
        <f>VLOOKUP(Tabla2[[#This Row],[FOLIO]],Noshow11[[FOLIO]:[STATUS]],5,0)</f>
        <v>#N/A</v>
      </c>
      <c r="U801" s="2"/>
      <c r="V801" s="27"/>
      <c r="W801" s="27"/>
      <c r="X801" s="27"/>
      <c r="Y801" s="28"/>
      <c r="Z801" s="27"/>
      <c r="AA801" s="14">
        <f>Tabla2[[#This Row],[FECHA]]-Tabla2[[#This Row],[FECHA AGENDO CITA]]</f>
        <v>44957</v>
      </c>
    </row>
    <row r="802" spans="1:27" ht="29.45" hidden="1" customHeight="1">
      <c r="A802" s="6">
        <v>44957</v>
      </c>
      <c r="B802" s="9">
        <v>0.41666666666666669</v>
      </c>
      <c r="C802" s="9"/>
      <c r="D802" s="41">
        <v>1899</v>
      </c>
      <c r="E802" s="8">
        <v>111418</v>
      </c>
      <c r="F802" s="8" t="s">
        <v>100</v>
      </c>
      <c r="G802" s="97" t="s">
        <v>956</v>
      </c>
      <c r="H802" s="136" t="s">
        <v>42</v>
      </c>
      <c r="I802" s="8" t="s">
        <v>3310</v>
      </c>
      <c r="J802" s="7" t="s">
        <v>3311</v>
      </c>
      <c r="K802" s="7" t="s">
        <v>3027</v>
      </c>
      <c r="L802" s="8" t="s">
        <v>193</v>
      </c>
      <c r="M802" s="11" t="s">
        <v>84</v>
      </c>
      <c r="N802" s="11" t="s">
        <v>1194</v>
      </c>
      <c r="O802" s="11" t="s">
        <v>1195</v>
      </c>
      <c r="P802" s="204" t="s">
        <v>925</v>
      </c>
      <c r="Q802" s="8">
        <v>2021</v>
      </c>
      <c r="R802" s="3"/>
      <c r="S802" s="3" t="str">
        <f>TEXT(Tabla2[[#This Row],[FECHA]],"MMMM")</f>
        <v>enero</v>
      </c>
      <c r="T802" s="3" t="e">
        <f>VLOOKUP(Tabla2[[#This Row],[FOLIO]],Noshow11[[FOLIO]:[STATUS]],5,0)</f>
        <v>#N/A</v>
      </c>
      <c r="U802" s="2"/>
      <c r="V802" s="27"/>
      <c r="W802" s="27"/>
      <c r="X802" s="27"/>
      <c r="Y802" s="28"/>
      <c r="Z802" s="27"/>
      <c r="AA802" s="14">
        <f>Tabla2[[#This Row],[FECHA]]-Tabla2[[#This Row],[FECHA AGENDO CITA]]</f>
        <v>44957</v>
      </c>
    </row>
    <row r="803" spans="1:27" ht="29.45" hidden="1" customHeight="1">
      <c r="A803" s="6">
        <v>44957</v>
      </c>
      <c r="B803" s="9">
        <v>0.41666666666666669</v>
      </c>
      <c r="C803" s="9"/>
      <c r="D803" s="41">
        <v>2699</v>
      </c>
      <c r="E803" s="8">
        <v>111453</v>
      </c>
      <c r="F803" s="8" t="s">
        <v>1111</v>
      </c>
      <c r="G803" s="97" t="s">
        <v>3312</v>
      </c>
      <c r="H803" s="46"/>
      <c r="I803" s="8" t="s">
        <v>3313</v>
      </c>
      <c r="J803" s="7" t="s">
        <v>3314</v>
      </c>
      <c r="K803" s="7" t="s">
        <v>3315</v>
      </c>
      <c r="L803" s="8" t="s">
        <v>152</v>
      </c>
      <c r="M803" s="11" t="s">
        <v>93</v>
      </c>
      <c r="N803" s="11">
        <v>0.4375</v>
      </c>
      <c r="O803" s="11">
        <v>0.70833333333333337</v>
      </c>
      <c r="P803" s="204" t="s">
        <v>1729</v>
      </c>
      <c r="Q803" s="8">
        <v>2017</v>
      </c>
      <c r="R803" s="3"/>
      <c r="S803" s="3" t="str">
        <f>TEXT(Tabla2[[#This Row],[FECHA]],"MMMM")</f>
        <v>enero</v>
      </c>
      <c r="T803" s="3" t="e">
        <f>VLOOKUP(Tabla2[[#This Row],[FOLIO]],Noshow11[[FOLIO]:[STATUS]],5,0)</f>
        <v>#N/A</v>
      </c>
      <c r="U803" s="2"/>
      <c r="V803" s="27"/>
      <c r="W803" s="27"/>
      <c r="X803" s="27"/>
      <c r="Y803" s="28"/>
      <c r="Z803" s="27"/>
      <c r="AA803" s="14">
        <f>Tabla2[[#This Row],[FECHA]]-Tabla2[[#This Row],[FECHA AGENDO CITA]]</f>
        <v>44957</v>
      </c>
    </row>
    <row r="804" spans="1:27" ht="29.45" hidden="1" customHeight="1">
      <c r="A804" s="6">
        <v>44957</v>
      </c>
      <c r="B804" s="9">
        <v>0.41666666666666669</v>
      </c>
      <c r="C804" s="9"/>
      <c r="D804" s="48">
        <v>1899</v>
      </c>
      <c r="E804" s="8">
        <v>111512</v>
      </c>
      <c r="F804" s="8" t="s">
        <v>944</v>
      </c>
      <c r="G804" s="98" t="s">
        <v>1023</v>
      </c>
      <c r="H804" s="45" t="s">
        <v>5</v>
      </c>
      <c r="I804" s="8" t="s">
        <v>3316</v>
      </c>
      <c r="J804" s="7" t="s">
        <v>143</v>
      </c>
      <c r="K804" s="7" t="s">
        <v>3317</v>
      </c>
      <c r="L804" s="8" t="s">
        <v>92</v>
      </c>
      <c r="M804" s="11" t="s">
        <v>98</v>
      </c>
      <c r="N804" s="11">
        <v>0.45833333333333331</v>
      </c>
      <c r="O804" s="11">
        <v>0.66666666666666663</v>
      </c>
      <c r="P804" s="204" t="s">
        <v>2061</v>
      </c>
      <c r="Q804" s="8">
        <v>2020</v>
      </c>
      <c r="R804" s="3"/>
      <c r="S804" s="3" t="str">
        <f>TEXT(Tabla2[[#This Row],[FECHA]],"MMMM")</f>
        <v>enero</v>
      </c>
      <c r="T804" s="3" t="e">
        <f>VLOOKUP(Tabla2[[#This Row],[FOLIO]],Noshow11[[FOLIO]:[STATUS]],5,0)</f>
        <v>#N/A</v>
      </c>
      <c r="U804" s="2"/>
      <c r="V804" s="27"/>
      <c r="W804" s="27"/>
      <c r="X804" s="27"/>
      <c r="Y804" s="28"/>
      <c r="Z804" s="27"/>
      <c r="AA804" s="14">
        <f>Tabla2[[#This Row],[FECHA]]-Tabla2[[#This Row],[FECHA AGENDO CITA]]</f>
        <v>44957</v>
      </c>
    </row>
    <row r="805" spans="1:27" ht="29.45" hidden="1" customHeight="1">
      <c r="A805" s="6">
        <v>44957</v>
      </c>
      <c r="B805" s="9">
        <v>0.42708333333333331</v>
      </c>
      <c r="C805" s="9"/>
      <c r="D805" s="48">
        <v>0</v>
      </c>
      <c r="E805" s="8">
        <v>111513</v>
      </c>
      <c r="F805" s="8" t="s">
        <v>944</v>
      </c>
      <c r="G805" s="99" t="s">
        <v>2134</v>
      </c>
      <c r="H805" s="46" t="s">
        <v>10</v>
      </c>
      <c r="I805" s="8" t="s">
        <v>3316</v>
      </c>
      <c r="J805" s="7" t="s">
        <v>143</v>
      </c>
      <c r="K805" s="7" t="s">
        <v>3317</v>
      </c>
      <c r="L805" s="8" t="s">
        <v>92</v>
      </c>
      <c r="M805" s="11" t="s">
        <v>98</v>
      </c>
      <c r="N805" s="11">
        <v>0.5</v>
      </c>
      <c r="O805" s="11">
        <v>0.70833333333333337</v>
      </c>
      <c r="P805" s="204" t="s">
        <v>1036</v>
      </c>
      <c r="Q805" s="8">
        <v>2020</v>
      </c>
      <c r="R805" s="3"/>
      <c r="S805" s="3" t="str">
        <f>TEXT(Tabla2[[#This Row],[FECHA]],"MMMM")</f>
        <v>enero</v>
      </c>
      <c r="T805" s="3" t="e">
        <f>VLOOKUP(Tabla2[[#This Row],[FOLIO]],Noshow11[[FOLIO]:[STATUS]],5,0)</f>
        <v>#N/A</v>
      </c>
      <c r="U805" s="2"/>
      <c r="V805" s="27"/>
      <c r="W805" s="27"/>
      <c r="X805" s="27"/>
      <c r="Y805" s="28"/>
      <c r="Z805" s="27"/>
      <c r="AA805" s="14">
        <f>Tabla2[[#This Row],[FECHA]]-Tabla2[[#This Row],[FECHA AGENDO CITA]]</f>
        <v>44957</v>
      </c>
    </row>
    <row r="806" spans="1:27" ht="29.45" hidden="1" customHeight="1">
      <c r="A806" s="6">
        <v>44957</v>
      </c>
      <c r="B806" s="9">
        <v>0.4375</v>
      </c>
      <c r="C806" s="9"/>
      <c r="D806" s="41">
        <v>1899</v>
      </c>
      <c r="E806" s="8">
        <v>111350</v>
      </c>
      <c r="F806" s="8" t="s">
        <v>100</v>
      </c>
      <c r="G806" s="97" t="s">
        <v>1108</v>
      </c>
      <c r="H806" s="136" t="s">
        <v>42</v>
      </c>
      <c r="I806" s="8" t="s">
        <v>3318</v>
      </c>
      <c r="J806" s="7" t="s">
        <v>143</v>
      </c>
      <c r="K806" s="7" t="s">
        <v>3319</v>
      </c>
      <c r="L806" s="8" t="s">
        <v>193</v>
      </c>
      <c r="M806" s="11" t="s">
        <v>84</v>
      </c>
      <c r="N806" s="11" t="s">
        <v>1194</v>
      </c>
      <c r="O806" s="11" t="s">
        <v>1195</v>
      </c>
      <c r="P806" s="204" t="s">
        <v>925</v>
      </c>
      <c r="Q806" s="8">
        <v>2022</v>
      </c>
      <c r="R806" s="3"/>
      <c r="S806" s="3" t="str">
        <f>TEXT(Tabla2[[#This Row],[FECHA]],"MMMM")</f>
        <v>enero</v>
      </c>
      <c r="T806" s="3" t="e">
        <f>VLOOKUP(Tabla2[[#This Row],[FOLIO]],Noshow11[[FOLIO]:[STATUS]],5,0)</f>
        <v>#N/A</v>
      </c>
      <c r="U806" s="2"/>
      <c r="V806" s="27"/>
      <c r="W806" s="27"/>
      <c r="X806" s="27"/>
      <c r="Y806" s="28"/>
      <c r="Z806" s="27"/>
      <c r="AA806" s="14">
        <f>Tabla2[[#This Row],[FECHA]]-Tabla2[[#This Row],[FECHA AGENDO CITA]]</f>
        <v>44957</v>
      </c>
    </row>
    <row r="807" spans="1:27" ht="29.45" hidden="1" customHeight="1">
      <c r="A807" s="6">
        <v>44957</v>
      </c>
      <c r="B807" s="9">
        <v>0.4375</v>
      </c>
      <c r="C807" s="9"/>
      <c r="D807" s="41">
        <v>1899</v>
      </c>
      <c r="E807" s="8">
        <v>111489</v>
      </c>
      <c r="F807" s="8" t="s">
        <v>100</v>
      </c>
      <c r="G807" s="98" t="s">
        <v>1023</v>
      </c>
      <c r="H807" s="45" t="s">
        <v>5</v>
      </c>
      <c r="I807" s="8" t="s">
        <v>3213</v>
      </c>
      <c r="J807" s="7" t="s">
        <v>3214</v>
      </c>
      <c r="K807" s="7" t="s">
        <v>3215</v>
      </c>
      <c r="L807" s="8" t="s">
        <v>193</v>
      </c>
      <c r="M807" s="11" t="s">
        <v>93</v>
      </c>
      <c r="N807" s="11">
        <v>0.47916666666666669</v>
      </c>
      <c r="O807" s="11">
        <v>0.70833333333333337</v>
      </c>
      <c r="P807" s="204" t="s">
        <v>2061</v>
      </c>
      <c r="Q807" s="8">
        <v>2017</v>
      </c>
      <c r="R807" s="3"/>
      <c r="S807" s="3" t="str">
        <f>TEXT(Tabla2[[#This Row],[FECHA]],"MMMM")</f>
        <v>enero</v>
      </c>
      <c r="T807" s="3" t="e">
        <f>VLOOKUP(Tabla2[[#This Row],[FOLIO]],Noshow11[[FOLIO]:[STATUS]],5,0)</f>
        <v>#N/A</v>
      </c>
      <c r="U807" s="2" t="s">
        <v>32</v>
      </c>
      <c r="V807" s="27">
        <v>44953</v>
      </c>
      <c r="W807" s="27" t="s">
        <v>18</v>
      </c>
      <c r="X807" s="27" t="s">
        <v>9</v>
      </c>
      <c r="Y807" s="28" t="s">
        <v>3248</v>
      </c>
      <c r="Z807" s="27">
        <v>44953</v>
      </c>
      <c r="AA807" s="14">
        <f>Tabla2[[#This Row],[FECHA]]-Tabla2[[#This Row],[FECHA AGENDO CITA]]</f>
        <v>4</v>
      </c>
    </row>
    <row r="808" spans="1:27" ht="29.45" hidden="1" customHeight="1">
      <c r="A808" s="6">
        <v>44957</v>
      </c>
      <c r="B808" s="9">
        <v>0.4375</v>
      </c>
      <c r="C808" s="9"/>
      <c r="D808" s="41">
        <v>1899</v>
      </c>
      <c r="E808" s="8">
        <v>111510</v>
      </c>
      <c r="F808" s="8" t="s">
        <v>100</v>
      </c>
      <c r="G808" s="98" t="s">
        <v>939</v>
      </c>
      <c r="H808" s="45" t="s">
        <v>5</v>
      </c>
      <c r="I808" s="8" t="s">
        <v>3320</v>
      </c>
      <c r="J808" s="7" t="s">
        <v>3321</v>
      </c>
      <c r="K808" s="7" t="s">
        <v>3322</v>
      </c>
      <c r="L808" s="8" t="s">
        <v>482</v>
      </c>
      <c r="M808" s="11" t="s">
        <v>98</v>
      </c>
      <c r="N808" s="11">
        <v>0.49305555555555558</v>
      </c>
      <c r="O808" s="11">
        <v>0.70833333333333337</v>
      </c>
      <c r="P808" s="204" t="s">
        <v>2061</v>
      </c>
      <c r="Q808" s="8">
        <v>2018</v>
      </c>
      <c r="R808" s="3"/>
      <c r="S808" s="3" t="str">
        <f>TEXT(Tabla2[[#This Row],[FECHA]],"MMMM")</f>
        <v>enero</v>
      </c>
      <c r="T808" s="3" t="e">
        <f>VLOOKUP(Tabla2[[#This Row],[FOLIO]],Noshow11[[FOLIO]:[STATUS]],5,0)</f>
        <v>#N/A</v>
      </c>
      <c r="U808" s="2" t="s">
        <v>32</v>
      </c>
      <c r="V808" s="27">
        <v>44956</v>
      </c>
      <c r="W808" s="27" t="s">
        <v>18</v>
      </c>
      <c r="X808" s="27" t="s">
        <v>9</v>
      </c>
      <c r="Y808" s="28" t="s">
        <v>3248</v>
      </c>
      <c r="Z808" s="27">
        <v>44956</v>
      </c>
      <c r="AA808" s="14">
        <f>Tabla2[[#This Row],[FECHA]]-Tabla2[[#This Row],[FECHA AGENDO CITA]]</f>
        <v>1</v>
      </c>
    </row>
    <row r="809" spans="1:27" ht="29.45" hidden="1" customHeight="1">
      <c r="A809" s="124">
        <v>44957</v>
      </c>
      <c r="B809" s="125">
        <v>0.45833333333333331</v>
      </c>
      <c r="C809" s="125"/>
      <c r="D809" s="126">
        <v>1899</v>
      </c>
      <c r="E809" s="127">
        <v>111498</v>
      </c>
      <c r="F809" s="127" t="s">
        <v>920</v>
      </c>
      <c r="G809" s="128" t="s">
        <v>1247</v>
      </c>
      <c r="H809" s="137"/>
      <c r="I809" s="127" t="s">
        <v>3323</v>
      </c>
      <c r="J809" s="123" t="s">
        <v>3324</v>
      </c>
      <c r="K809" s="123" t="s">
        <v>1312</v>
      </c>
      <c r="L809" s="127" t="s">
        <v>237</v>
      </c>
      <c r="M809" s="129" t="s">
        <v>84</v>
      </c>
      <c r="N809" s="129">
        <v>0.46875</v>
      </c>
      <c r="O809" s="129">
        <v>0.625</v>
      </c>
      <c r="P809" s="206" t="s">
        <v>943</v>
      </c>
      <c r="Q809" s="127">
        <v>2019</v>
      </c>
      <c r="R809" s="130"/>
      <c r="S809" s="130" t="str">
        <f>TEXT(Tabla2[[#This Row],[FECHA]],"MMMM")</f>
        <v>enero</v>
      </c>
      <c r="T809" s="130" t="e">
        <f>VLOOKUP(Tabla2[[#This Row],[FOLIO]],Noshow11[[FOLIO]:[STATUS]],5,0)</f>
        <v>#N/A</v>
      </c>
      <c r="U809" s="2" t="s">
        <v>32</v>
      </c>
      <c r="V809" s="27"/>
      <c r="W809" s="27"/>
      <c r="X809" s="27"/>
      <c r="Y809" s="28" t="s">
        <v>3325</v>
      </c>
      <c r="Z809" s="27"/>
      <c r="AA809" s="14">
        <f>Tabla2[[#This Row],[FECHA]]-Tabla2[[#This Row],[FECHA AGENDO CITA]]</f>
        <v>44957</v>
      </c>
    </row>
    <row r="810" spans="1:27" ht="29.45" hidden="1" customHeight="1">
      <c r="A810" s="6">
        <v>44957</v>
      </c>
      <c r="B810" s="9">
        <v>0.45833333333333331</v>
      </c>
      <c r="C810" s="9"/>
      <c r="D810" s="41">
        <v>1899</v>
      </c>
      <c r="E810" s="8">
        <v>111507</v>
      </c>
      <c r="F810" s="8" t="s">
        <v>1111</v>
      </c>
      <c r="G810" s="98" t="s">
        <v>945</v>
      </c>
      <c r="H810" s="45" t="s">
        <v>5</v>
      </c>
      <c r="I810" s="8" t="s">
        <v>3326</v>
      </c>
      <c r="J810" s="7" t="s">
        <v>3327</v>
      </c>
      <c r="K810" s="7" t="s">
        <v>3328</v>
      </c>
      <c r="L810" s="8" t="s">
        <v>193</v>
      </c>
      <c r="M810" s="11" t="s">
        <v>98</v>
      </c>
      <c r="N810" s="11">
        <v>0.47916666666666669</v>
      </c>
      <c r="O810" s="11">
        <v>0.70833333333333337</v>
      </c>
      <c r="P810" s="204" t="s">
        <v>954</v>
      </c>
      <c r="Q810" s="8">
        <v>2017</v>
      </c>
      <c r="R810" s="3"/>
      <c r="S810" s="3" t="str">
        <f>TEXT(Tabla2[[#This Row],[FECHA]],"MMMM")</f>
        <v>enero</v>
      </c>
      <c r="T810" s="3" t="e">
        <f>VLOOKUP(Tabla2[[#This Row],[FOLIO]],Noshow11[[FOLIO]:[STATUS]],5,0)</f>
        <v>#N/A</v>
      </c>
      <c r="U810" s="2"/>
      <c r="V810" s="27"/>
      <c r="W810" s="27"/>
      <c r="X810" s="27"/>
      <c r="Y810" s="28"/>
      <c r="Z810" s="27"/>
      <c r="AA810" s="14">
        <f>Tabla2[[#This Row],[FECHA]]-Tabla2[[#This Row],[FECHA AGENDO CITA]]</f>
        <v>44957</v>
      </c>
    </row>
    <row r="811" spans="1:27" ht="29.45" hidden="1" customHeight="1">
      <c r="A811" s="6">
        <v>44957</v>
      </c>
      <c r="B811" s="9">
        <v>0.47916666666666669</v>
      </c>
      <c r="C811" s="9"/>
      <c r="D811" s="41">
        <v>1899</v>
      </c>
      <c r="E811" s="8">
        <v>111506</v>
      </c>
      <c r="F811" s="8" t="s">
        <v>944</v>
      </c>
      <c r="G811" s="98" t="s">
        <v>1015</v>
      </c>
      <c r="H811" s="45" t="s">
        <v>5</v>
      </c>
      <c r="I811" s="8" t="s">
        <v>3329</v>
      </c>
      <c r="J811" s="7" t="s">
        <v>3330</v>
      </c>
      <c r="K811" s="7" t="s">
        <v>3331</v>
      </c>
      <c r="L811" s="8" t="s">
        <v>108</v>
      </c>
      <c r="M811" s="11" t="s">
        <v>93</v>
      </c>
      <c r="N811" s="11">
        <v>0.5</v>
      </c>
      <c r="O811" s="11">
        <v>0.70833333333333337</v>
      </c>
      <c r="P811" s="204" t="s">
        <v>2061</v>
      </c>
      <c r="Q811" s="8">
        <v>2021</v>
      </c>
      <c r="R811" s="3"/>
      <c r="S811" s="3" t="str">
        <f>TEXT(Tabla2[[#This Row],[FECHA]],"MMMM")</f>
        <v>enero</v>
      </c>
      <c r="T811" s="3" t="e">
        <f>VLOOKUP(Tabla2[[#This Row],[FOLIO]],Noshow11[[FOLIO]:[STATUS]],5,0)</f>
        <v>#N/A</v>
      </c>
      <c r="U811" s="2"/>
      <c r="V811" s="27"/>
      <c r="W811" s="27"/>
      <c r="X811" s="27"/>
      <c r="Y811" s="28"/>
      <c r="Z811" s="27"/>
      <c r="AA811" s="14">
        <f>Tabla2[[#This Row],[FECHA]]-Tabla2[[#This Row],[FECHA AGENDO CITA]]</f>
        <v>44957</v>
      </c>
    </row>
    <row r="812" spans="1:27" ht="29.45" hidden="1" customHeight="1">
      <c r="A812" s="6">
        <v>44957</v>
      </c>
      <c r="B812" s="9">
        <v>0.5</v>
      </c>
      <c r="C812" s="9"/>
      <c r="D812" s="41">
        <v>1899</v>
      </c>
      <c r="E812" s="8">
        <v>111474</v>
      </c>
      <c r="F812" s="8" t="s">
        <v>100</v>
      </c>
      <c r="G812" s="97" t="s">
        <v>994</v>
      </c>
      <c r="H812" s="136" t="s">
        <v>42</v>
      </c>
      <c r="I812" s="8" t="s">
        <v>3332</v>
      </c>
      <c r="J812" s="7" t="s">
        <v>143</v>
      </c>
      <c r="K812" s="7" t="s">
        <v>3333</v>
      </c>
      <c r="L812" s="8" t="s">
        <v>237</v>
      </c>
      <c r="M812" s="11" t="s">
        <v>84</v>
      </c>
      <c r="N812" s="11" t="s">
        <v>1194</v>
      </c>
      <c r="O812" s="11" t="s">
        <v>1195</v>
      </c>
      <c r="P812" s="204" t="s">
        <v>925</v>
      </c>
      <c r="Q812" s="8">
        <v>2012</v>
      </c>
      <c r="R812" s="3"/>
      <c r="S812" s="3" t="str">
        <f>TEXT(Tabla2[[#This Row],[FECHA]],"MMMM")</f>
        <v>enero</v>
      </c>
      <c r="T812" s="3" t="e">
        <f>VLOOKUP(Tabla2[[#This Row],[FOLIO]],Noshow11[[FOLIO]:[STATUS]],5,0)</f>
        <v>#N/A</v>
      </c>
      <c r="U812" s="2"/>
      <c r="V812" s="27"/>
      <c r="W812" s="27"/>
      <c r="X812" s="27"/>
      <c r="Y812" s="28"/>
      <c r="Z812" s="27"/>
      <c r="AA812" s="14">
        <f>Tabla2[[#This Row],[FECHA]]-Tabla2[[#This Row],[FECHA AGENDO CITA]]</f>
        <v>44957</v>
      </c>
    </row>
    <row r="813" spans="1:27" ht="29.45" hidden="1" customHeight="1">
      <c r="A813" s="6">
        <v>44957</v>
      </c>
      <c r="B813" s="9">
        <v>0.5</v>
      </c>
      <c r="C813" s="9"/>
      <c r="D813" s="41">
        <v>3260</v>
      </c>
      <c r="E813" s="8">
        <v>111496</v>
      </c>
      <c r="F813" s="8" t="s">
        <v>920</v>
      </c>
      <c r="G813" s="97" t="s">
        <v>1150</v>
      </c>
      <c r="H813" s="46"/>
      <c r="I813" s="8" t="s">
        <v>3090</v>
      </c>
      <c r="J813" s="7" t="s">
        <v>3091</v>
      </c>
      <c r="K813" s="7" t="s">
        <v>3334</v>
      </c>
      <c r="L813" s="8" t="s">
        <v>92</v>
      </c>
      <c r="M813" s="11" t="s">
        <v>93</v>
      </c>
      <c r="N813" s="11">
        <v>0.51041666666666663</v>
      </c>
      <c r="O813" s="11">
        <v>0.70833333333333337</v>
      </c>
      <c r="P813" s="204" t="s">
        <v>943</v>
      </c>
      <c r="Q813" s="8">
        <v>2020</v>
      </c>
      <c r="R813" s="3"/>
      <c r="S813" s="3" t="str">
        <f>TEXT(Tabla2[[#This Row],[FECHA]],"MMMM")</f>
        <v>enero</v>
      </c>
      <c r="T813" s="3" t="e">
        <f>VLOOKUP(Tabla2[[#This Row],[FOLIO]],Noshow11[[FOLIO]:[STATUS]],5,0)</f>
        <v>#N/A</v>
      </c>
      <c r="U813" s="2"/>
      <c r="V813" s="27"/>
      <c r="W813" s="27"/>
      <c r="X813" s="27"/>
      <c r="Y813" s="28"/>
      <c r="Z813" s="27"/>
      <c r="AA813" s="14">
        <f>Tabla2[[#This Row],[FECHA]]-Tabla2[[#This Row],[FECHA AGENDO CITA]]</f>
        <v>44957</v>
      </c>
    </row>
    <row r="814" spans="1:27" ht="29.45" hidden="1" customHeight="1">
      <c r="A814" s="6">
        <v>44957</v>
      </c>
      <c r="B814" s="9">
        <v>0.5</v>
      </c>
      <c r="C814" s="9"/>
      <c r="D814" s="41">
        <v>3260</v>
      </c>
      <c r="E814" s="8">
        <v>111517</v>
      </c>
      <c r="F814" s="8" t="s">
        <v>920</v>
      </c>
      <c r="G814" s="97" t="s">
        <v>1070</v>
      </c>
      <c r="H814" s="46"/>
      <c r="I814" s="8" t="s">
        <v>3335</v>
      </c>
      <c r="J814" s="7" t="s">
        <v>3336</v>
      </c>
      <c r="K814" s="7" t="s">
        <v>3337</v>
      </c>
      <c r="L814" s="8" t="s">
        <v>108</v>
      </c>
      <c r="M814" s="11" t="s">
        <v>98</v>
      </c>
      <c r="N814" s="11">
        <v>0.51041666666666663</v>
      </c>
      <c r="O814" s="11">
        <v>0.70833333333333337</v>
      </c>
      <c r="P814" s="204" t="s">
        <v>954</v>
      </c>
      <c r="Q814" s="8">
        <v>2022</v>
      </c>
      <c r="R814" s="3"/>
      <c r="S814" s="3" t="str">
        <f>TEXT(Tabla2[[#This Row],[FECHA]],"MMMM")</f>
        <v>enero</v>
      </c>
      <c r="T814" s="3" t="e">
        <f>VLOOKUP(Tabla2[[#This Row],[FOLIO]],Noshow11[[FOLIO]:[STATUS]],5,0)</f>
        <v>#N/A</v>
      </c>
      <c r="U814" s="2"/>
      <c r="V814" s="27"/>
      <c r="W814" s="27"/>
      <c r="X814" s="27"/>
      <c r="Y814" s="28"/>
      <c r="Z814" s="27"/>
      <c r="AA814" s="14">
        <f>Tabla2[[#This Row],[FECHA]]-Tabla2[[#This Row],[FECHA AGENDO CITA]]</f>
        <v>44957</v>
      </c>
    </row>
    <row r="815" spans="1:27" ht="29.45" hidden="1" customHeight="1">
      <c r="A815" s="6">
        <v>44957</v>
      </c>
      <c r="B815" s="9">
        <v>0.5</v>
      </c>
      <c r="C815" s="9"/>
      <c r="D815" s="41">
        <v>6599</v>
      </c>
      <c r="E815" s="8">
        <v>111520</v>
      </c>
      <c r="F815" s="8" t="s">
        <v>944</v>
      </c>
      <c r="G815" s="98" t="s">
        <v>989</v>
      </c>
      <c r="H815" s="45" t="s">
        <v>5</v>
      </c>
      <c r="I815" s="8" t="s">
        <v>3338</v>
      </c>
      <c r="J815" s="7" t="s">
        <v>3339</v>
      </c>
      <c r="K815" s="7" t="s">
        <v>3340</v>
      </c>
      <c r="L815" s="8" t="s">
        <v>160</v>
      </c>
      <c r="M815" s="11" t="s">
        <v>84</v>
      </c>
      <c r="N815" s="11">
        <v>0.52083333333333337</v>
      </c>
      <c r="O815" s="11">
        <v>0.70833333333333337</v>
      </c>
      <c r="P815" s="204" t="s">
        <v>2061</v>
      </c>
      <c r="Q815" s="8">
        <v>2019</v>
      </c>
      <c r="R815" s="3"/>
      <c r="S815" s="3" t="str">
        <f>TEXT(Tabla2[[#This Row],[FECHA]],"MMMM")</f>
        <v>enero</v>
      </c>
      <c r="T815" s="3" t="e">
        <f>VLOOKUP(Tabla2[[#This Row],[FOLIO]],Noshow11[[FOLIO]:[STATUS]],5,0)</f>
        <v>#N/A</v>
      </c>
      <c r="U815" s="2"/>
      <c r="V815" s="27"/>
      <c r="W815" s="27"/>
      <c r="X815" s="27"/>
      <c r="Y815" s="28"/>
      <c r="Z815" s="27"/>
      <c r="AA815" s="14">
        <f>Tabla2[[#This Row],[FECHA]]-Tabla2[[#This Row],[FECHA AGENDO CITA]]</f>
        <v>44957</v>
      </c>
    </row>
    <row r="816" spans="1:27" ht="29.45" hidden="1" customHeight="1">
      <c r="A816" s="6">
        <v>44957</v>
      </c>
      <c r="B816" s="9">
        <v>0.52083333333333337</v>
      </c>
      <c r="C816" s="9"/>
      <c r="D816" s="41">
        <v>1899</v>
      </c>
      <c r="E816" s="8">
        <v>111516</v>
      </c>
      <c r="F816" s="8" t="s">
        <v>100</v>
      </c>
      <c r="G816" s="98" t="s">
        <v>945</v>
      </c>
      <c r="H816" s="45" t="s">
        <v>5</v>
      </c>
      <c r="I816" s="8" t="s">
        <v>3341</v>
      </c>
      <c r="J816" s="7" t="s">
        <v>3342</v>
      </c>
      <c r="K816" s="7" t="s">
        <v>3343</v>
      </c>
      <c r="L816" s="8" t="s">
        <v>145</v>
      </c>
      <c r="M816" s="11" t="s">
        <v>93</v>
      </c>
      <c r="N816" s="11">
        <v>0.54166666666666663</v>
      </c>
      <c r="O816" s="11">
        <v>0.70833333333333337</v>
      </c>
      <c r="P816" s="204" t="s">
        <v>2061</v>
      </c>
      <c r="Q816" s="8">
        <v>2018</v>
      </c>
      <c r="R816" s="3"/>
      <c r="S816" s="3" t="str">
        <f>TEXT(Tabla2[[#This Row],[FECHA]],"MMMM")</f>
        <v>enero</v>
      </c>
      <c r="T816" s="3" t="e">
        <f>VLOOKUP(Tabla2[[#This Row],[FOLIO]],Noshow11[[FOLIO]:[STATUS]],5,0)</f>
        <v>#N/A</v>
      </c>
      <c r="U816" s="2" t="s">
        <v>32</v>
      </c>
      <c r="V816" s="27">
        <v>44957</v>
      </c>
      <c r="W816" s="27" t="s">
        <v>18</v>
      </c>
      <c r="X816" s="27" t="s">
        <v>9</v>
      </c>
      <c r="Y816" s="28" t="s">
        <v>1479</v>
      </c>
      <c r="Z816" s="27">
        <v>44956</v>
      </c>
      <c r="AA816" s="14">
        <f>Tabla2[[#This Row],[FECHA]]-Tabla2[[#This Row],[FECHA AGENDO CITA]]</f>
        <v>1</v>
      </c>
    </row>
    <row r="817" spans="1:27" ht="29.45" hidden="1" customHeight="1">
      <c r="A817" s="6">
        <v>44957</v>
      </c>
      <c r="B817" s="9">
        <v>0.52083333333333337</v>
      </c>
      <c r="C817" s="9"/>
      <c r="D817" s="41">
        <v>1899</v>
      </c>
      <c r="E817" s="8">
        <v>111525</v>
      </c>
      <c r="F817" s="8" t="s">
        <v>1111</v>
      </c>
      <c r="G817" s="97" t="s">
        <v>1023</v>
      </c>
      <c r="H817" s="46"/>
      <c r="I817" s="8" t="s">
        <v>3344</v>
      </c>
      <c r="J817" s="7" t="s">
        <v>3345</v>
      </c>
      <c r="K817" s="7" t="s">
        <v>3346</v>
      </c>
      <c r="L817" s="8" t="s">
        <v>230</v>
      </c>
      <c r="M817" s="11" t="s">
        <v>84</v>
      </c>
      <c r="N817" s="11">
        <v>0.53125</v>
      </c>
      <c r="O817" s="11">
        <v>0.70833333333333337</v>
      </c>
      <c r="P817" s="204" t="s">
        <v>943</v>
      </c>
      <c r="Q817" s="8">
        <v>2014</v>
      </c>
      <c r="R817" s="3"/>
      <c r="S817" s="3" t="str">
        <f>TEXT(Tabla2[[#This Row],[FECHA]],"MMMM")</f>
        <v>enero</v>
      </c>
      <c r="T817" s="3" t="e">
        <f>VLOOKUP(Tabla2[[#This Row],[FOLIO]],Noshow11[[FOLIO]:[STATUS]],5,0)</f>
        <v>#N/A</v>
      </c>
      <c r="U817" s="2" t="s">
        <v>32</v>
      </c>
      <c r="V817" s="27">
        <v>44957</v>
      </c>
      <c r="W817" s="27" t="s">
        <v>13</v>
      </c>
      <c r="X817" s="27" t="s">
        <v>932</v>
      </c>
      <c r="Y817" s="28" t="s">
        <v>3347</v>
      </c>
      <c r="Z817" s="27">
        <v>44959</v>
      </c>
      <c r="AA817" s="14">
        <f>Tabla2[[#This Row],[FECHA]]-Tabla2[[#This Row],[FECHA AGENDO CITA]]</f>
        <v>-2</v>
      </c>
    </row>
    <row r="818" spans="1:27" ht="29.45" hidden="1" customHeight="1">
      <c r="A818" s="6">
        <v>44957</v>
      </c>
      <c r="B818" s="9">
        <v>0.52083333333333337</v>
      </c>
      <c r="C818" s="9"/>
      <c r="D818" s="41">
        <v>1899</v>
      </c>
      <c r="E818" s="8">
        <v>111534</v>
      </c>
      <c r="F818" s="8" t="s">
        <v>944</v>
      </c>
      <c r="G818" s="97" t="s">
        <v>1015</v>
      </c>
      <c r="H818" s="46"/>
      <c r="I818" s="8" t="s">
        <v>3348</v>
      </c>
      <c r="J818" s="7" t="s">
        <v>3349</v>
      </c>
      <c r="K818" s="7" t="s">
        <v>3350</v>
      </c>
      <c r="L818" s="8" t="s">
        <v>193</v>
      </c>
      <c r="M818" s="11" t="s">
        <v>98</v>
      </c>
      <c r="N818" s="11">
        <v>0.54166666666666663</v>
      </c>
      <c r="O818" s="11">
        <v>0.70833333333333337</v>
      </c>
      <c r="P818" s="204" t="s">
        <v>1366</v>
      </c>
      <c r="Q818" s="8">
        <v>2022</v>
      </c>
      <c r="R818" s="3"/>
      <c r="S818" s="3" t="str">
        <f>TEXT(Tabla2[[#This Row],[FECHA]],"MMMM")</f>
        <v>enero</v>
      </c>
      <c r="T818" s="3" t="e">
        <f>VLOOKUP(Tabla2[[#This Row],[FOLIO]],Noshow11[[FOLIO]:[STATUS]],5,0)</f>
        <v>#N/A</v>
      </c>
      <c r="U818" s="2"/>
      <c r="V818" s="27"/>
      <c r="W818" s="27"/>
      <c r="X818" s="27"/>
      <c r="Y818" s="28"/>
      <c r="Z818" s="27"/>
      <c r="AA818" s="14">
        <f>Tabla2[[#This Row],[FECHA]]-Tabla2[[#This Row],[FECHA AGENDO CITA]]</f>
        <v>44957</v>
      </c>
    </row>
    <row r="819" spans="1:27" ht="29.45" hidden="1" customHeight="1">
      <c r="A819" s="6">
        <v>44957</v>
      </c>
      <c r="B819" s="9">
        <v>0.54166666666666663</v>
      </c>
      <c r="C819" s="9"/>
      <c r="D819" s="41">
        <v>2699</v>
      </c>
      <c r="E819" s="8">
        <v>111490</v>
      </c>
      <c r="F819" s="8" t="s">
        <v>920</v>
      </c>
      <c r="G819" s="97" t="s">
        <v>3307</v>
      </c>
      <c r="H819" s="46"/>
      <c r="I819" s="8" t="s">
        <v>3085</v>
      </c>
      <c r="J819" s="7" t="s">
        <v>3086</v>
      </c>
      <c r="K819" s="7" t="s">
        <v>300</v>
      </c>
      <c r="L819" s="8" t="s">
        <v>92</v>
      </c>
      <c r="M819" s="11" t="s">
        <v>98</v>
      </c>
      <c r="N819" s="11">
        <v>0.5625</v>
      </c>
      <c r="O819" s="11">
        <v>0.70833333333333337</v>
      </c>
      <c r="P819" s="204" t="s">
        <v>1615</v>
      </c>
      <c r="Q819" s="8">
        <v>2022</v>
      </c>
      <c r="R819" s="3"/>
      <c r="S819" s="3" t="str">
        <f>TEXT(Tabla2[[#This Row],[FECHA]],"MMMM")</f>
        <v>enero</v>
      </c>
      <c r="T819" s="3" t="e">
        <f>VLOOKUP(Tabla2[[#This Row],[FOLIO]],Noshow11[[FOLIO]:[STATUS]],5,0)</f>
        <v>#N/A</v>
      </c>
      <c r="U819" s="2"/>
      <c r="V819" s="27"/>
      <c r="W819" s="27"/>
      <c r="X819" s="27"/>
      <c r="Y819" s="28"/>
      <c r="Z819" s="27"/>
      <c r="AA819" s="14">
        <f>Tabla2[[#This Row],[FECHA]]-Tabla2[[#This Row],[FECHA AGENDO CITA]]</f>
        <v>44957</v>
      </c>
    </row>
    <row r="820" spans="1:27" ht="29.45" hidden="1" customHeight="1">
      <c r="A820" s="124">
        <v>44957</v>
      </c>
      <c r="B820" s="125">
        <v>0.54166666666666663</v>
      </c>
      <c r="C820" s="125"/>
      <c r="D820" s="126">
        <f>5140+950</f>
        <v>6090</v>
      </c>
      <c r="E820" s="127">
        <v>111531</v>
      </c>
      <c r="F820" s="127" t="s">
        <v>100</v>
      </c>
      <c r="G820" s="128" t="s">
        <v>3351</v>
      </c>
      <c r="H820" s="137"/>
      <c r="I820" s="127" t="s">
        <v>3245</v>
      </c>
      <c r="J820" s="123" t="s">
        <v>3246</v>
      </c>
      <c r="K820" s="123" t="s">
        <v>3247</v>
      </c>
      <c r="L820" s="127" t="s">
        <v>83</v>
      </c>
      <c r="M820" s="129" t="s">
        <v>93</v>
      </c>
      <c r="N820" s="129">
        <v>0.58333333333333337</v>
      </c>
      <c r="O820" s="129">
        <v>0.70833333333333337</v>
      </c>
      <c r="P820" s="206" t="s">
        <v>2205</v>
      </c>
      <c r="Q820" s="127">
        <v>2017</v>
      </c>
      <c r="R820" s="130"/>
      <c r="S820" s="130" t="str">
        <f>TEXT(Tabla2[[#This Row],[FECHA]],"MMMM")</f>
        <v>enero</v>
      </c>
      <c r="T820" s="130" t="e">
        <f>VLOOKUP(Tabla2[[#This Row],[FOLIO]],Noshow11[[FOLIO]:[STATUS]],5,0)</f>
        <v>#N/A</v>
      </c>
      <c r="U820" s="2" t="s">
        <v>32</v>
      </c>
      <c r="V820" s="27">
        <v>44957</v>
      </c>
      <c r="W820" s="27" t="s">
        <v>18</v>
      </c>
      <c r="X820" s="27" t="s">
        <v>9</v>
      </c>
      <c r="Y820" s="28" t="s">
        <v>3352</v>
      </c>
      <c r="Z820" s="27">
        <v>44953</v>
      </c>
      <c r="AA820" s="14">
        <f>Tabla2[[#This Row],[FECHA]]-Tabla2[[#This Row],[FECHA AGENDO CITA]]</f>
        <v>4</v>
      </c>
    </row>
    <row r="821" spans="1:27" ht="29.45" hidden="1" customHeight="1">
      <c r="A821" s="6">
        <v>44957</v>
      </c>
      <c r="B821" s="9">
        <v>0.5625</v>
      </c>
      <c r="C821" s="9"/>
      <c r="D821" s="41">
        <v>5140</v>
      </c>
      <c r="E821" s="8">
        <v>111522</v>
      </c>
      <c r="F821" s="8" t="s">
        <v>920</v>
      </c>
      <c r="G821" s="98" t="s">
        <v>1102</v>
      </c>
      <c r="H821" s="45" t="s">
        <v>5</v>
      </c>
      <c r="I821" s="8" t="s">
        <v>3353</v>
      </c>
      <c r="J821" s="7" t="s">
        <v>3354</v>
      </c>
      <c r="K821" s="7" t="s">
        <v>3355</v>
      </c>
      <c r="L821" s="8" t="s">
        <v>145</v>
      </c>
      <c r="M821" s="11" t="s">
        <v>93</v>
      </c>
      <c r="N821" s="11">
        <v>0.57291666666666663</v>
      </c>
      <c r="O821" s="11">
        <v>0.70833333333333337</v>
      </c>
      <c r="P821" s="204" t="s">
        <v>2061</v>
      </c>
      <c r="Q821" s="8">
        <v>2015</v>
      </c>
      <c r="R821" s="3"/>
      <c r="S821" s="3" t="str">
        <f>TEXT(Tabla2[[#This Row],[FECHA]],"MMMM")</f>
        <v>enero</v>
      </c>
      <c r="T821" s="3" t="e">
        <f>VLOOKUP(Tabla2[[#This Row],[FOLIO]],Noshow11[[FOLIO]:[STATUS]],5,0)</f>
        <v>#N/A</v>
      </c>
      <c r="U821" s="2"/>
      <c r="V821" s="27"/>
      <c r="W821" s="27"/>
      <c r="X821" s="27"/>
      <c r="Y821" s="28"/>
      <c r="Z821" s="27"/>
      <c r="AA821" s="14">
        <f>Tabla2[[#This Row],[FECHA]]-Tabla2[[#This Row],[FECHA AGENDO CITA]]</f>
        <v>44957</v>
      </c>
    </row>
    <row r="822" spans="1:27" ht="29.45" hidden="1" customHeight="1">
      <c r="A822" s="6">
        <v>44957</v>
      </c>
      <c r="B822" s="9">
        <v>0.58333333333333337</v>
      </c>
      <c r="C822" s="9"/>
      <c r="D822" s="41">
        <v>1899</v>
      </c>
      <c r="E822" s="8">
        <v>111524</v>
      </c>
      <c r="F822" s="8" t="s">
        <v>920</v>
      </c>
      <c r="G822" s="97" t="s">
        <v>956</v>
      </c>
      <c r="H822" s="46"/>
      <c r="I822" s="8" t="s">
        <v>3356</v>
      </c>
      <c r="J822" s="7" t="s">
        <v>3357</v>
      </c>
      <c r="K822" s="7" t="s">
        <v>3358</v>
      </c>
      <c r="L822" s="8" t="s">
        <v>289</v>
      </c>
      <c r="M822" s="11" t="s">
        <v>93</v>
      </c>
      <c r="N822" s="11">
        <v>0.59375</v>
      </c>
      <c r="O822" s="11">
        <v>0.73958333333333337</v>
      </c>
      <c r="P822" s="204" t="s">
        <v>954</v>
      </c>
      <c r="Q822" s="8">
        <v>2021</v>
      </c>
      <c r="R822" s="3"/>
      <c r="S822" s="3" t="str">
        <f>TEXT(Tabla2[[#This Row],[FECHA]],"MMMM")</f>
        <v>enero</v>
      </c>
      <c r="T822" s="3" t="e">
        <f>VLOOKUP(Tabla2[[#This Row],[FOLIO]],Noshow11[[FOLIO]:[STATUS]],5,0)</f>
        <v>#N/A</v>
      </c>
      <c r="U822" s="2"/>
      <c r="V822" s="27"/>
      <c r="W822" s="27"/>
      <c r="X822" s="27"/>
      <c r="Y822" s="28"/>
      <c r="Z822" s="27"/>
      <c r="AA822" s="14">
        <f>Tabla2[[#This Row],[FECHA]]-Tabla2[[#This Row],[FECHA AGENDO CITA]]</f>
        <v>44957</v>
      </c>
    </row>
    <row r="823" spans="1:27" ht="29.45" hidden="1" customHeight="1">
      <c r="A823" s="6">
        <v>44957</v>
      </c>
      <c r="B823" s="9">
        <v>0.60416666666666663</v>
      </c>
      <c r="C823" s="9"/>
      <c r="D823" s="41">
        <v>1899</v>
      </c>
      <c r="E823" s="8">
        <v>111494</v>
      </c>
      <c r="F823" s="8" t="s">
        <v>100</v>
      </c>
      <c r="G823" s="97" t="s">
        <v>1015</v>
      </c>
      <c r="H823" s="46"/>
      <c r="I823" s="8" t="s">
        <v>3359</v>
      </c>
      <c r="J823" s="7" t="s">
        <v>3360</v>
      </c>
      <c r="K823" s="7" t="s">
        <v>3361</v>
      </c>
      <c r="L823" s="8" t="s">
        <v>83</v>
      </c>
      <c r="M823" s="11" t="s">
        <v>84</v>
      </c>
      <c r="N823" s="11">
        <v>0.61458333333333337</v>
      </c>
      <c r="O823" s="11">
        <v>0.70833333333333337</v>
      </c>
      <c r="P823" s="204" t="s">
        <v>949</v>
      </c>
      <c r="Q823" s="8">
        <v>2022</v>
      </c>
      <c r="R823" s="3"/>
      <c r="S823" s="3" t="str">
        <f>TEXT(Tabla2[[#This Row],[FECHA]],"MMMM")</f>
        <v>enero</v>
      </c>
      <c r="T823" s="3" t="e">
        <f>VLOOKUP(Tabla2[[#This Row],[FOLIO]],Noshow11[[FOLIO]:[STATUS]],5,0)</f>
        <v>#N/A</v>
      </c>
      <c r="U823" s="2" t="s">
        <v>32</v>
      </c>
      <c r="V823" s="27">
        <v>44957</v>
      </c>
      <c r="W823" s="27" t="s">
        <v>18</v>
      </c>
      <c r="X823" s="27" t="s">
        <v>9</v>
      </c>
      <c r="Y823" s="28" t="s">
        <v>3248</v>
      </c>
      <c r="Z823" s="27">
        <v>44956</v>
      </c>
      <c r="AA823" s="14">
        <f>Tabla2[[#This Row],[FECHA]]-Tabla2[[#This Row],[FECHA AGENDO CITA]]</f>
        <v>1</v>
      </c>
    </row>
    <row r="824" spans="1:27" ht="29.45" hidden="1" customHeight="1">
      <c r="A824" s="6">
        <v>44957</v>
      </c>
      <c r="B824" s="9">
        <v>0.625</v>
      </c>
      <c r="C824" s="9"/>
      <c r="D824" s="41">
        <v>754</v>
      </c>
      <c r="E824" s="8">
        <v>111529</v>
      </c>
      <c r="F824" s="8" t="s">
        <v>100</v>
      </c>
      <c r="G824" s="97" t="s">
        <v>3362</v>
      </c>
      <c r="H824" s="46"/>
      <c r="I824" s="8" t="s">
        <v>3359</v>
      </c>
      <c r="J824" s="7" t="s">
        <v>3360</v>
      </c>
      <c r="K824" s="7" t="s">
        <v>3363</v>
      </c>
      <c r="L824" s="8" t="s">
        <v>193</v>
      </c>
      <c r="M824" s="11" t="s">
        <v>98</v>
      </c>
      <c r="N824" s="11">
        <v>0.625</v>
      </c>
      <c r="O824" s="11" t="s">
        <v>929</v>
      </c>
      <c r="P824" s="204" t="s">
        <v>2263</v>
      </c>
      <c r="Q824" s="8">
        <v>2022</v>
      </c>
      <c r="R824" s="3"/>
      <c r="S824" s="3" t="str">
        <f>TEXT(Tabla2[[#This Row],[FECHA]],"MMMM")</f>
        <v>enero</v>
      </c>
      <c r="T824" s="3" t="e">
        <f>VLOOKUP(Tabla2[[#This Row],[FOLIO]],Noshow11[[FOLIO]:[STATUS]],5,0)</f>
        <v>#N/A</v>
      </c>
      <c r="U824" s="2" t="s">
        <v>32</v>
      </c>
      <c r="V824" s="27">
        <v>44956</v>
      </c>
      <c r="W824" s="27" t="s">
        <v>18</v>
      </c>
      <c r="X824" s="27" t="s">
        <v>9</v>
      </c>
      <c r="Y824" s="28" t="s">
        <v>3248</v>
      </c>
      <c r="Z824" s="27">
        <v>44956</v>
      </c>
      <c r="AA824" s="14">
        <f>Tabla2[[#This Row],[FECHA]]-Tabla2[[#This Row],[FECHA AGENDO CITA]]</f>
        <v>1</v>
      </c>
    </row>
    <row r="825" spans="1:27" ht="36.6" hidden="1" customHeight="1">
      <c r="A825" s="6">
        <v>44958</v>
      </c>
      <c r="B825" s="9">
        <v>0.32291666666666669</v>
      </c>
      <c r="C825" s="9"/>
      <c r="D825" s="110">
        <v>1899</v>
      </c>
      <c r="E825" s="8">
        <v>111549</v>
      </c>
      <c r="F825" s="8" t="s">
        <v>1111</v>
      </c>
      <c r="G825" s="97" t="s">
        <v>1598</v>
      </c>
      <c r="H825" s="46"/>
      <c r="I825" s="8" t="s">
        <v>3265</v>
      </c>
      <c r="J825" s="7" t="s">
        <v>3266</v>
      </c>
      <c r="K825" s="7" t="s">
        <v>3267</v>
      </c>
      <c r="L825" s="8" t="s">
        <v>193</v>
      </c>
      <c r="M825" s="11" t="s">
        <v>98</v>
      </c>
      <c r="N825" s="11">
        <v>0.33333333333333331</v>
      </c>
      <c r="O825" s="11">
        <v>0.5</v>
      </c>
      <c r="P825" s="204" t="s">
        <v>943</v>
      </c>
      <c r="Q825" s="8">
        <v>2019</v>
      </c>
      <c r="R825" s="3"/>
      <c r="S825" s="3" t="str">
        <f>TEXT(Tabla2[[#This Row],[FECHA]],"MMMM")</f>
        <v>febrero</v>
      </c>
      <c r="T825" s="3" t="e">
        <f>VLOOKUP(Tabla2[[#This Row],[FOLIO]],Noshow11[[FOLIO]:[STATUS]],5,0)</f>
        <v>#N/A</v>
      </c>
      <c r="U825" s="2"/>
      <c r="V825" s="27"/>
      <c r="W825" s="27"/>
      <c r="X825" s="27"/>
      <c r="Y825" s="28"/>
      <c r="Z825" s="27"/>
      <c r="AA825" s="14">
        <f>Tabla2[[#This Row],[FECHA]]-Tabla2[[#This Row],[FECHA AGENDO CITA]]</f>
        <v>44958</v>
      </c>
    </row>
    <row r="826" spans="1:27" ht="36.6" hidden="1" customHeight="1">
      <c r="A826" s="6">
        <v>44958</v>
      </c>
      <c r="B826" s="9">
        <v>0.33333333333333331</v>
      </c>
      <c r="C826" s="9"/>
      <c r="D826" s="110">
        <v>2374</v>
      </c>
      <c r="E826" s="8">
        <v>111371</v>
      </c>
      <c r="F826" s="8" t="s">
        <v>944</v>
      </c>
      <c r="G826" s="97" t="s">
        <v>3364</v>
      </c>
      <c r="H826" s="46"/>
      <c r="I826" s="8" t="s">
        <v>2809</v>
      </c>
      <c r="J826" s="7" t="s">
        <v>2810</v>
      </c>
      <c r="K826" s="7" t="s">
        <v>2811</v>
      </c>
      <c r="L826" s="8" t="s">
        <v>482</v>
      </c>
      <c r="M826" s="11" t="s">
        <v>84</v>
      </c>
      <c r="N826" s="11">
        <v>0.35416666666666669</v>
      </c>
      <c r="O826" s="11">
        <v>0.58333333333333337</v>
      </c>
      <c r="P826" s="204" t="s">
        <v>2205</v>
      </c>
      <c r="Q826" s="8">
        <v>2018</v>
      </c>
      <c r="R826" s="3"/>
      <c r="S826" s="3" t="str">
        <f>TEXT(Tabla2[[#This Row],[FECHA]],"MMMM")</f>
        <v>febrero</v>
      </c>
      <c r="T826" s="3" t="e">
        <f>VLOOKUP(Tabla2[[#This Row],[FOLIO]],Noshow11[[FOLIO]:[STATUS]],5,0)</f>
        <v>#N/A</v>
      </c>
      <c r="U826" s="2"/>
      <c r="V826" s="27"/>
      <c r="W826" s="27"/>
      <c r="X826" s="27"/>
      <c r="Y826" s="28"/>
      <c r="Z826" s="27"/>
      <c r="AA826" s="14">
        <f>Tabla2[[#This Row],[FECHA]]-Tabla2[[#This Row],[FECHA AGENDO CITA]]</f>
        <v>44958</v>
      </c>
    </row>
    <row r="827" spans="1:27" ht="36.6" hidden="1" customHeight="1">
      <c r="A827" s="6">
        <v>44958</v>
      </c>
      <c r="B827" s="9">
        <v>0.33333333333333331</v>
      </c>
      <c r="C827" s="9"/>
      <c r="D827" s="110">
        <v>3260</v>
      </c>
      <c r="E827" s="8">
        <v>111486</v>
      </c>
      <c r="F827" s="8" t="s">
        <v>920</v>
      </c>
      <c r="G827" s="98" t="s">
        <v>1150</v>
      </c>
      <c r="H827" s="45" t="s">
        <v>5</v>
      </c>
      <c r="I827" s="8" t="s">
        <v>3365</v>
      </c>
      <c r="J827" s="7" t="s">
        <v>3366</v>
      </c>
      <c r="K827" s="7" t="s">
        <v>3367</v>
      </c>
      <c r="L827" s="8" t="s">
        <v>237</v>
      </c>
      <c r="M827" s="11" t="s">
        <v>93</v>
      </c>
      <c r="N827" s="11">
        <v>0.35416666666666669</v>
      </c>
      <c r="O827" s="11">
        <v>0.45833333333333331</v>
      </c>
      <c r="P827" s="204" t="s">
        <v>2061</v>
      </c>
      <c r="Q827" s="8">
        <v>2020</v>
      </c>
      <c r="R827" s="3"/>
      <c r="S827" s="3" t="str">
        <f>TEXT(Tabla2[[#This Row],[FECHA]],"MMMM")</f>
        <v>febrero</v>
      </c>
      <c r="T827" s="3" t="e">
        <f>VLOOKUP(Tabla2[[#This Row],[FOLIO]],Noshow11[[FOLIO]:[STATUS]],5,0)</f>
        <v>#N/A</v>
      </c>
      <c r="U827" s="2"/>
      <c r="V827" s="27"/>
      <c r="W827" s="27"/>
      <c r="X827" s="27"/>
      <c r="Y827" s="28"/>
      <c r="Z827" s="27"/>
      <c r="AA827" s="14">
        <f>Tabla2[[#This Row],[FECHA]]-Tabla2[[#This Row],[FECHA AGENDO CITA]]</f>
        <v>44958</v>
      </c>
    </row>
    <row r="828" spans="1:27" ht="36.6" hidden="1" customHeight="1">
      <c r="A828" s="6">
        <v>44958</v>
      </c>
      <c r="B828" s="9">
        <v>0.34375</v>
      </c>
      <c r="C828" s="9"/>
      <c r="D828" s="110">
        <v>3260</v>
      </c>
      <c r="E828" s="8">
        <v>111560</v>
      </c>
      <c r="F828" s="8" t="s">
        <v>100</v>
      </c>
      <c r="G828" s="97" t="s">
        <v>1150</v>
      </c>
      <c r="H828" s="46"/>
      <c r="I828" s="8" t="s">
        <v>3368</v>
      </c>
      <c r="J828" s="7" t="s">
        <v>3369</v>
      </c>
      <c r="K828" s="7" t="s">
        <v>3370</v>
      </c>
      <c r="L828" s="8" t="s">
        <v>152</v>
      </c>
      <c r="M828" s="11" t="s">
        <v>84</v>
      </c>
      <c r="N828" s="11">
        <v>0.36458333333333331</v>
      </c>
      <c r="O828" s="11">
        <v>0.45833333333333331</v>
      </c>
      <c r="P828" s="204" t="s">
        <v>943</v>
      </c>
      <c r="Q828" s="8">
        <v>2021</v>
      </c>
      <c r="R828" s="3"/>
      <c r="S828" s="3" t="str">
        <f>TEXT(Tabla2[[#This Row],[FECHA]],"MMMM")</f>
        <v>febrero</v>
      </c>
      <c r="T828" s="3" t="e">
        <f>VLOOKUP(Tabla2[[#This Row],[FOLIO]],Noshow11[[FOLIO]:[STATUS]],5,0)</f>
        <v>#N/A</v>
      </c>
      <c r="U828" s="2"/>
      <c r="V828" s="27"/>
      <c r="W828" s="27"/>
      <c r="X828" s="27"/>
      <c r="Y828" s="28"/>
      <c r="Z828" s="27"/>
      <c r="AA828" s="14">
        <f>Tabla2[[#This Row],[FECHA]]-Tabla2[[#This Row],[FECHA AGENDO CITA]]</f>
        <v>44958</v>
      </c>
    </row>
    <row r="829" spans="1:27" ht="36.6" hidden="1" customHeight="1">
      <c r="A829" s="6">
        <v>44958</v>
      </c>
      <c r="B829" s="9">
        <v>0.35416666666666669</v>
      </c>
      <c r="C829" s="9"/>
      <c r="D829" s="110">
        <v>4060</v>
      </c>
      <c r="E829" s="8">
        <v>111457</v>
      </c>
      <c r="F829" s="8" t="s">
        <v>100</v>
      </c>
      <c r="G829" s="97" t="s">
        <v>3111</v>
      </c>
      <c r="H829" s="46"/>
      <c r="I829" s="8" t="s">
        <v>3371</v>
      </c>
      <c r="J829" s="7" t="s">
        <v>3372</v>
      </c>
      <c r="K829" s="7" t="s">
        <v>461</v>
      </c>
      <c r="L829" s="8" t="s">
        <v>145</v>
      </c>
      <c r="M829" s="11" t="s">
        <v>84</v>
      </c>
      <c r="N829" s="11">
        <v>0.375</v>
      </c>
      <c r="O829" s="11">
        <v>0.5</v>
      </c>
      <c r="P829" s="204" t="s">
        <v>2205</v>
      </c>
      <c r="Q829" s="8">
        <v>2020</v>
      </c>
      <c r="R829" s="3"/>
      <c r="S829" s="3" t="str">
        <f>TEXT(Tabla2[[#This Row],[FECHA]],"MMMM")</f>
        <v>febrero</v>
      </c>
      <c r="T829" s="3" t="e">
        <f>VLOOKUP(Tabla2[[#This Row],[FOLIO]],Noshow11[[FOLIO]:[STATUS]],5,0)</f>
        <v>#N/A</v>
      </c>
      <c r="U829" s="2"/>
      <c r="V829" s="27"/>
      <c r="W829" s="27"/>
      <c r="X829" s="27"/>
      <c r="Y829" s="28"/>
      <c r="Z829" s="27"/>
      <c r="AA829" s="14">
        <f>Tabla2[[#This Row],[FECHA]]-Tabla2[[#This Row],[FECHA AGENDO CITA]]</f>
        <v>44958</v>
      </c>
    </row>
    <row r="830" spans="1:27" ht="36.6" hidden="1" customHeight="1">
      <c r="A830" s="6">
        <v>44958</v>
      </c>
      <c r="B830" s="9">
        <v>0.35416666666666669</v>
      </c>
      <c r="C830" s="9"/>
      <c r="D830" s="110">
        <v>4060</v>
      </c>
      <c r="E830" s="8">
        <v>111535</v>
      </c>
      <c r="F830" s="8" t="s">
        <v>100</v>
      </c>
      <c r="G830" s="98" t="s">
        <v>3373</v>
      </c>
      <c r="H830" s="45" t="s">
        <v>5</v>
      </c>
      <c r="I830" s="8" t="s">
        <v>3374</v>
      </c>
      <c r="J830" s="7" t="s">
        <v>3375</v>
      </c>
      <c r="K830" s="7" t="s">
        <v>983</v>
      </c>
      <c r="L830" s="8" t="s">
        <v>108</v>
      </c>
      <c r="M830" s="11" t="s">
        <v>93</v>
      </c>
      <c r="N830" s="11">
        <v>0.36458333333333331</v>
      </c>
      <c r="O830" s="11">
        <v>0.45833333333333331</v>
      </c>
      <c r="P830" s="204" t="s">
        <v>2153</v>
      </c>
      <c r="Q830" s="8">
        <v>2022</v>
      </c>
      <c r="R830" s="3"/>
      <c r="S830" s="3" t="str">
        <f>TEXT(Tabla2[[#This Row],[FECHA]],"MMMM")</f>
        <v>febrero</v>
      </c>
      <c r="T830" s="3" t="e">
        <f>VLOOKUP(Tabla2[[#This Row],[FOLIO]],Noshow11[[FOLIO]:[STATUS]],5,0)</f>
        <v>#N/A</v>
      </c>
      <c r="U830" s="2"/>
      <c r="V830" s="27"/>
      <c r="W830" s="27"/>
      <c r="X830" s="27"/>
      <c r="Y830" s="28"/>
      <c r="Z830" s="27"/>
      <c r="AA830" s="14">
        <f>Tabla2[[#This Row],[FECHA]]-Tabla2[[#This Row],[FECHA AGENDO CITA]]</f>
        <v>44958</v>
      </c>
    </row>
    <row r="831" spans="1:27" ht="36.6" hidden="1" customHeight="1">
      <c r="A831" s="6">
        <v>44958</v>
      </c>
      <c r="B831" s="9">
        <v>0.36458333333333331</v>
      </c>
      <c r="C831" s="9"/>
      <c r="D831" s="110">
        <v>1899</v>
      </c>
      <c r="E831" s="8">
        <v>111555</v>
      </c>
      <c r="F831" s="8" t="s">
        <v>100</v>
      </c>
      <c r="G831" s="98" t="s">
        <v>945</v>
      </c>
      <c r="H831" s="45" t="s">
        <v>5</v>
      </c>
      <c r="I831" s="8" t="s">
        <v>3341</v>
      </c>
      <c r="J831" s="7" t="s">
        <v>3342</v>
      </c>
      <c r="K831" s="7" t="s">
        <v>3343</v>
      </c>
      <c r="L831" s="8" t="s">
        <v>145</v>
      </c>
      <c r="M831" s="11" t="s">
        <v>93</v>
      </c>
      <c r="N831" s="11">
        <v>0.37847222222222227</v>
      </c>
      <c r="O831" s="11">
        <v>0.5</v>
      </c>
      <c r="P831" s="204" t="s">
        <v>2061</v>
      </c>
      <c r="Q831" s="8">
        <v>2018</v>
      </c>
      <c r="R831" s="3"/>
      <c r="S831" s="3" t="str">
        <f>TEXT(Tabla2[[#This Row],[FECHA]],"MMMM")</f>
        <v>febrero</v>
      </c>
      <c r="T831" s="3" t="e">
        <f>VLOOKUP(Tabla2[[#This Row],[FOLIO]],Noshow11[[FOLIO]:[STATUS]],5,0)</f>
        <v>#N/A</v>
      </c>
      <c r="U831" s="2"/>
      <c r="V831" s="27"/>
      <c r="W831" s="27"/>
      <c r="X831" s="27"/>
      <c r="Y831" s="28"/>
      <c r="Z831" s="27"/>
      <c r="AA831" s="14">
        <f>Tabla2[[#This Row],[FECHA]]-Tabla2[[#This Row],[FECHA AGENDO CITA]]</f>
        <v>44958</v>
      </c>
    </row>
    <row r="832" spans="1:27" ht="36.6" hidden="1" customHeight="1">
      <c r="A832" s="6">
        <v>44958</v>
      </c>
      <c r="B832" s="9">
        <v>0.36458333333333331</v>
      </c>
      <c r="C832" s="9"/>
      <c r="D832" s="109">
        <v>754</v>
      </c>
      <c r="E832" s="8">
        <v>111567</v>
      </c>
      <c r="F832" s="8" t="s">
        <v>100</v>
      </c>
      <c r="G832" s="97" t="s">
        <v>3376</v>
      </c>
      <c r="H832" s="46"/>
      <c r="I832" s="8" t="s">
        <v>1715</v>
      </c>
      <c r="J832" s="7" t="s">
        <v>1716</v>
      </c>
      <c r="K832" s="7" t="s">
        <v>1717</v>
      </c>
      <c r="L832" s="8" t="s">
        <v>83</v>
      </c>
      <c r="M832" s="11" t="s">
        <v>84</v>
      </c>
      <c r="N832" s="11">
        <v>0.375</v>
      </c>
      <c r="O832" s="11" t="s">
        <v>929</v>
      </c>
      <c r="P832" s="204" t="s">
        <v>2263</v>
      </c>
      <c r="Q832" s="8">
        <v>2020</v>
      </c>
      <c r="R832" s="3"/>
      <c r="S832" s="3" t="str">
        <f>TEXT(Tabla2[[#This Row],[FECHA]],"MMMM")</f>
        <v>febrero</v>
      </c>
      <c r="T832" s="3" t="e">
        <f>VLOOKUP(Tabla2[[#This Row],[FOLIO]],Noshow11[[FOLIO]:[STATUS]],5,0)</f>
        <v>#N/A</v>
      </c>
      <c r="U832" s="2"/>
      <c r="V832" s="27"/>
      <c r="W832" s="27"/>
      <c r="X832" s="27"/>
      <c r="Y832" s="28"/>
      <c r="Z832" s="27"/>
      <c r="AA832" s="14">
        <f>Tabla2[[#This Row],[FECHA]]-Tabla2[[#This Row],[FECHA AGENDO CITA]]</f>
        <v>44958</v>
      </c>
    </row>
    <row r="833" spans="1:27" ht="36.6" hidden="1" customHeight="1">
      <c r="A833" s="6">
        <v>44958</v>
      </c>
      <c r="B833" s="9">
        <v>0.375</v>
      </c>
      <c r="C833" s="9"/>
      <c r="D833" s="110">
        <v>6599</v>
      </c>
      <c r="E833" s="8">
        <v>111487</v>
      </c>
      <c r="F833" s="8" t="s">
        <v>1111</v>
      </c>
      <c r="G833" s="97" t="s">
        <v>989</v>
      </c>
      <c r="H833" s="46"/>
      <c r="I833" s="8" t="s">
        <v>3377</v>
      </c>
      <c r="J833" s="7" t="s">
        <v>3378</v>
      </c>
      <c r="K833" s="7" t="s">
        <v>1728</v>
      </c>
      <c r="L833" s="8" t="s">
        <v>193</v>
      </c>
      <c r="M833" s="11" t="s">
        <v>84</v>
      </c>
      <c r="N833" s="11">
        <v>0.38541666666666669</v>
      </c>
      <c r="O833" s="11">
        <v>0.58333333333333337</v>
      </c>
      <c r="P833" s="204" t="s">
        <v>943</v>
      </c>
      <c r="Q833" s="8">
        <v>2020</v>
      </c>
      <c r="R833" s="3"/>
      <c r="S833" s="3" t="str">
        <f>TEXT(Tabla2[[#This Row],[FECHA]],"MMMM")</f>
        <v>febrero</v>
      </c>
      <c r="T833" s="3" t="e">
        <f>VLOOKUP(Tabla2[[#This Row],[FOLIO]],Noshow11[[FOLIO]:[STATUS]],5,0)</f>
        <v>#N/A</v>
      </c>
      <c r="U833" s="2"/>
      <c r="V833" s="27"/>
      <c r="W833" s="27"/>
      <c r="X833" s="27"/>
      <c r="Y833" s="28"/>
      <c r="Z833" s="27"/>
      <c r="AA833" s="14">
        <f>Tabla2[[#This Row],[FECHA]]-Tabla2[[#This Row],[FECHA AGENDO CITA]]</f>
        <v>44958</v>
      </c>
    </row>
    <row r="834" spans="1:27" ht="36.6" hidden="1" customHeight="1">
      <c r="A834" s="6">
        <v>44958</v>
      </c>
      <c r="B834" s="9">
        <v>0.375</v>
      </c>
      <c r="C834" s="9"/>
      <c r="D834" s="110">
        <v>3260</v>
      </c>
      <c r="E834" s="8">
        <v>111502</v>
      </c>
      <c r="F834" s="8" t="s">
        <v>100</v>
      </c>
      <c r="G834" s="98" t="s">
        <v>1070</v>
      </c>
      <c r="H834" s="45" t="s">
        <v>5</v>
      </c>
      <c r="I834" s="8" t="s">
        <v>3379</v>
      </c>
      <c r="J834" s="7" t="s">
        <v>3380</v>
      </c>
      <c r="K834" s="7" t="s">
        <v>3381</v>
      </c>
      <c r="L834" s="8" t="s">
        <v>92</v>
      </c>
      <c r="M834" s="11" t="s">
        <v>93</v>
      </c>
      <c r="N834" s="11">
        <v>0.39583333333333331</v>
      </c>
      <c r="O834" s="11">
        <v>0.58333333333333337</v>
      </c>
      <c r="P834" s="204" t="s">
        <v>2061</v>
      </c>
      <c r="Q834" s="8">
        <v>2020</v>
      </c>
      <c r="R834" s="3"/>
      <c r="S834" s="3" t="str">
        <f>TEXT(Tabla2[[#This Row],[FECHA]],"MMMM")</f>
        <v>febrero</v>
      </c>
      <c r="T834" s="3" t="e">
        <f>VLOOKUP(Tabla2[[#This Row],[FOLIO]],Noshow11[[FOLIO]:[STATUS]],5,0)</f>
        <v>#N/A</v>
      </c>
      <c r="U834" s="2"/>
      <c r="V834" s="27"/>
      <c r="W834" s="27"/>
      <c r="X834" s="27"/>
      <c r="Y834" s="28"/>
      <c r="Z834" s="27"/>
      <c r="AA834" s="14">
        <f>Tabla2[[#This Row],[FECHA]]-Tabla2[[#This Row],[FECHA AGENDO CITA]]</f>
        <v>44958</v>
      </c>
    </row>
    <row r="835" spans="1:27" ht="36.6" hidden="1" customHeight="1">
      <c r="A835" s="6">
        <v>44958</v>
      </c>
      <c r="B835" s="9">
        <v>0.39583333333333331</v>
      </c>
      <c r="C835" s="9"/>
      <c r="D835" s="110">
        <v>1899</v>
      </c>
      <c r="E835" s="8">
        <v>111459</v>
      </c>
      <c r="F835" s="8" t="s">
        <v>100</v>
      </c>
      <c r="G835" s="98" t="s">
        <v>1108</v>
      </c>
      <c r="H835" s="45" t="s">
        <v>5</v>
      </c>
      <c r="I835" s="8" t="s">
        <v>3382</v>
      </c>
      <c r="J835" s="7" t="s">
        <v>143</v>
      </c>
      <c r="K835" s="7" t="s">
        <v>3383</v>
      </c>
      <c r="L835" s="8" t="s">
        <v>193</v>
      </c>
      <c r="M835" s="11" t="s">
        <v>93</v>
      </c>
      <c r="N835" s="11">
        <v>0.40972222222222227</v>
      </c>
      <c r="O835" s="11">
        <v>0.58333333333333337</v>
      </c>
      <c r="P835" s="204" t="s">
        <v>2061</v>
      </c>
      <c r="Q835" s="8">
        <v>2022</v>
      </c>
      <c r="R835" s="3"/>
      <c r="S835" s="3" t="str">
        <f>TEXT(Tabla2[[#This Row],[FECHA]],"MMMM")</f>
        <v>febrero</v>
      </c>
      <c r="T835" s="3" t="e">
        <f>VLOOKUP(Tabla2[[#This Row],[FOLIO]],Noshow11[[FOLIO]:[STATUS]],5,0)</f>
        <v>#N/A</v>
      </c>
      <c r="U835" s="2"/>
      <c r="V835" s="27"/>
      <c r="W835" s="27"/>
      <c r="X835" s="27"/>
      <c r="Y835" s="28"/>
      <c r="Z835" s="27"/>
      <c r="AA835" s="14">
        <f>Tabla2[[#This Row],[FECHA]]-Tabla2[[#This Row],[FECHA AGENDO CITA]]</f>
        <v>44958</v>
      </c>
    </row>
    <row r="836" spans="1:27" ht="36.6" hidden="1" customHeight="1">
      <c r="A836" s="6">
        <v>44958</v>
      </c>
      <c r="B836" s="9">
        <v>0.39583333333333331</v>
      </c>
      <c r="C836" s="9"/>
      <c r="D836" s="110">
        <v>6599</v>
      </c>
      <c r="E836" s="8">
        <v>111480</v>
      </c>
      <c r="F836" s="8" t="s">
        <v>1111</v>
      </c>
      <c r="G836" s="98" t="s">
        <v>989</v>
      </c>
      <c r="H836" s="45" t="s">
        <v>5</v>
      </c>
      <c r="I836" s="8" t="s">
        <v>3384</v>
      </c>
      <c r="J836" s="7" t="s">
        <v>3385</v>
      </c>
      <c r="K836" s="7" t="s">
        <v>3386</v>
      </c>
      <c r="L836" s="8" t="s">
        <v>97</v>
      </c>
      <c r="M836" s="11" t="s">
        <v>84</v>
      </c>
      <c r="N836" s="11">
        <v>0.44444444444444442</v>
      </c>
      <c r="O836" s="11">
        <v>0.58333333333333337</v>
      </c>
      <c r="P836" s="204" t="s">
        <v>2061</v>
      </c>
      <c r="Q836" s="8">
        <v>2013</v>
      </c>
      <c r="R836" s="3"/>
      <c r="S836" s="3" t="str">
        <f>TEXT(Tabla2[[#This Row],[FECHA]],"MMMM")</f>
        <v>febrero</v>
      </c>
      <c r="T836" s="3" t="e">
        <f>VLOOKUP(Tabla2[[#This Row],[FOLIO]],Noshow11[[FOLIO]:[STATUS]],5,0)</f>
        <v>#N/A</v>
      </c>
      <c r="U836" s="2"/>
      <c r="V836" s="27"/>
      <c r="W836" s="27"/>
      <c r="X836" s="27"/>
      <c r="Y836" s="28"/>
      <c r="Z836" s="27"/>
      <c r="AA836" s="14">
        <f>Tabla2[[#This Row],[FECHA]]-Tabla2[[#This Row],[FECHA AGENDO CITA]]</f>
        <v>44958</v>
      </c>
    </row>
    <row r="837" spans="1:27" ht="36.6" hidden="1" customHeight="1">
      <c r="A837" s="6">
        <v>44958</v>
      </c>
      <c r="B837" s="9">
        <v>0.41666666666666669</v>
      </c>
      <c r="C837" s="9"/>
      <c r="D837" s="110">
        <v>1899</v>
      </c>
      <c r="E837" s="8">
        <v>111450</v>
      </c>
      <c r="F837" s="8" t="s">
        <v>100</v>
      </c>
      <c r="G837" s="98" t="s">
        <v>1015</v>
      </c>
      <c r="H837" s="45" t="s">
        <v>5</v>
      </c>
      <c r="I837" s="8" t="s">
        <v>2946</v>
      </c>
      <c r="J837" s="7" t="s">
        <v>2947</v>
      </c>
      <c r="K837" s="7" t="s">
        <v>2948</v>
      </c>
      <c r="L837" s="8" t="s">
        <v>108</v>
      </c>
      <c r="M837" s="11" t="s">
        <v>84</v>
      </c>
      <c r="N837" s="11">
        <v>0.43055555555555558</v>
      </c>
      <c r="O837" s="11">
        <v>0.58333333333333337</v>
      </c>
      <c r="P837" s="204" t="s">
        <v>2061</v>
      </c>
      <c r="Q837" s="8">
        <v>2021</v>
      </c>
      <c r="R837" s="3"/>
      <c r="S837" s="3" t="str">
        <f>TEXT(Tabla2[[#This Row],[FECHA]],"MMMM")</f>
        <v>febrero</v>
      </c>
      <c r="T837" s="3" t="e">
        <f>VLOOKUP(Tabla2[[#This Row],[FOLIO]],Noshow11[[FOLIO]:[STATUS]],5,0)</f>
        <v>#N/A</v>
      </c>
      <c r="U837" s="2"/>
      <c r="V837" s="27"/>
      <c r="W837" s="27"/>
      <c r="X837" s="27"/>
      <c r="Y837" s="28"/>
      <c r="Z837" s="27"/>
      <c r="AA837" s="14">
        <f>Tabla2[[#This Row],[FECHA]]-Tabla2[[#This Row],[FECHA AGENDO CITA]]</f>
        <v>44958</v>
      </c>
    </row>
    <row r="838" spans="1:27" ht="36.6" hidden="1" customHeight="1">
      <c r="A838" s="6">
        <v>44958</v>
      </c>
      <c r="B838" s="9">
        <v>0.41666666666666669</v>
      </c>
      <c r="C838" s="9"/>
      <c r="D838" s="110">
        <v>5330</v>
      </c>
      <c r="E838" s="8">
        <v>111542</v>
      </c>
      <c r="F838" s="8" t="s">
        <v>1111</v>
      </c>
      <c r="G838" s="97" t="s">
        <v>988</v>
      </c>
      <c r="H838" s="46"/>
      <c r="I838" s="8" t="s">
        <v>3387</v>
      </c>
      <c r="J838" s="7" t="s">
        <v>3388</v>
      </c>
      <c r="K838" s="7" t="s">
        <v>2188</v>
      </c>
      <c r="L838" s="8" t="s">
        <v>83</v>
      </c>
      <c r="M838" s="11" t="s">
        <v>98</v>
      </c>
      <c r="N838" s="11">
        <v>0.47916666666666669</v>
      </c>
      <c r="O838" s="11">
        <v>0.58333333333333337</v>
      </c>
      <c r="P838" s="204" t="s">
        <v>949</v>
      </c>
      <c r="Q838" s="8">
        <v>2018</v>
      </c>
      <c r="R838" s="3"/>
      <c r="S838" s="3" t="str">
        <f>TEXT(Tabla2[[#This Row],[FECHA]],"MMMM")</f>
        <v>febrero</v>
      </c>
      <c r="T838" s="3" t="e">
        <f>VLOOKUP(Tabla2[[#This Row],[FOLIO]],Noshow11[[FOLIO]:[STATUS]],5,0)</f>
        <v>#N/A</v>
      </c>
      <c r="U838" s="2"/>
      <c r="V838" s="27"/>
      <c r="W838" s="27"/>
      <c r="X838" s="27"/>
      <c r="Y838" s="28"/>
      <c r="Z838" s="27"/>
      <c r="AA838" s="14">
        <f>Tabla2[[#This Row],[FECHA]]-Tabla2[[#This Row],[FECHA AGENDO CITA]]</f>
        <v>44958</v>
      </c>
    </row>
    <row r="839" spans="1:27" ht="36.6" hidden="1" customHeight="1">
      <c r="A839" s="6">
        <v>44958</v>
      </c>
      <c r="B839" s="9">
        <v>0.4375</v>
      </c>
      <c r="C839" s="9"/>
      <c r="D839" s="110">
        <v>2699</v>
      </c>
      <c r="E839" s="8">
        <v>111550</v>
      </c>
      <c r="F839" s="8" t="s">
        <v>920</v>
      </c>
      <c r="G839" s="98" t="s">
        <v>3194</v>
      </c>
      <c r="H839" s="45" t="s">
        <v>5</v>
      </c>
      <c r="I839" s="8" t="s">
        <v>3389</v>
      </c>
      <c r="J839" s="7" t="s">
        <v>3390</v>
      </c>
      <c r="K839" s="7" t="s">
        <v>435</v>
      </c>
      <c r="L839" s="8" t="s">
        <v>193</v>
      </c>
      <c r="M839" s="11" t="s">
        <v>93</v>
      </c>
      <c r="N839" s="11">
        <v>0.5</v>
      </c>
      <c r="O839" s="11">
        <v>0.625</v>
      </c>
      <c r="P839" s="204" t="s">
        <v>2153</v>
      </c>
      <c r="Q839" s="8">
        <v>2022</v>
      </c>
      <c r="R839" s="3"/>
      <c r="S839" s="3" t="str">
        <f>TEXT(Tabla2[[#This Row],[FECHA]],"MMMM")</f>
        <v>febrero</v>
      </c>
      <c r="T839" s="3" t="e">
        <f>VLOOKUP(Tabla2[[#This Row],[FOLIO]],Noshow11[[FOLIO]:[STATUS]],5,0)</f>
        <v>#N/A</v>
      </c>
      <c r="U839" s="2"/>
      <c r="V839" s="27"/>
      <c r="W839" s="27"/>
      <c r="X839" s="27"/>
      <c r="Y839" s="28"/>
      <c r="Z839" s="27"/>
      <c r="AA839" s="14">
        <f>Tabla2[[#This Row],[FECHA]]-Tabla2[[#This Row],[FECHA AGENDO CITA]]</f>
        <v>44958</v>
      </c>
    </row>
    <row r="840" spans="1:27" ht="36.6" hidden="1" customHeight="1">
      <c r="A840" s="6">
        <v>44958</v>
      </c>
      <c r="B840" s="9">
        <v>0.4375</v>
      </c>
      <c r="C840" s="9"/>
      <c r="D840" s="110">
        <v>3260</v>
      </c>
      <c r="E840" s="8">
        <v>111552</v>
      </c>
      <c r="F840" s="8" t="s">
        <v>920</v>
      </c>
      <c r="G840" s="97" t="s">
        <v>1070</v>
      </c>
      <c r="H840" s="46"/>
      <c r="I840" s="8" t="s">
        <v>3335</v>
      </c>
      <c r="J840" s="7" t="s">
        <v>3336</v>
      </c>
      <c r="K840" s="7" t="s">
        <v>3337</v>
      </c>
      <c r="L840" s="8" t="s">
        <v>108</v>
      </c>
      <c r="M840" s="11" t="s">
        <v>84</v>
      </c>
      <c r="N840" s="11">
        <v>0.46875</v>
      </c>
      <c r="O840" s="11">
        <v>0.58333333333333337</v>
      </c>
      <c r="P840" s="204" t="s">
        <v>943</v>
      </c>
      <c r="Q840" s="8">
        <v>2022</v>
      </c>
      <c r="R840" s="3"/>
      <c r="S840" s="3" t="str">
        <f>TEXT(Tabla2[[#This Row],[FECHA]],"MMMM")</f>
        <v>febrero</v>
      </c>
      <c r="T840" s="3" t="e">
        <f>VLOOKUP(Tabla2[[#This Row],[FOLIO]],Noshow11[[FOLIO]:[STATUS]],5,0)</f>
        <v>#N/A</v>
      </c>
      <c r="U840" s="2"/>
      <c r="V840" s="27"/>
      <c r="W840" s="27"/>
      <c r="X840" s="27"/>
      <c r="Y840" s="28"/>
      <c r="Z840" s="27"/>
      <c r="AA840" s="14">
        <f>Tabla2[[#This Row],[FECHA]]-Tabla2[[#This Row],[FECHA AGENDO CITA]]</f>
        <v>44958</v>
      </c>
    </row>
    <row r="841" spans="1:27" ht="36.6" hidden="1" customHeight="1">
      <c r="A841" s="6">
        <v>44958</v>
      </c>
      <c r="B841" s="9">
        <v>0.4375</v>
      </c>
      <c r="C841" s="9"/>
      <c r="D841" s="41" t="s">
        <v>3391</v>
      </c>
      <c r="E841" s="8">
        <v>111570</v>
      </c>
      <c r="F841" s="8" t="s">
        <v>100</v>
      </c>
      <c r="G841" s="97" t="s">
        <v>3392</v>
      </c>
      <c r="H841" s="46"/>
      <c r="I841" s="8" t="s">
        <v>2943</v>
      </c>
      <c r="J841" s="7" t="s">
        <v>2944</v>
      </c>
      <c r="K841" s="7" t="s">
        <v>2945</v>
      </c>
      <c r="L841" s="8" t="s">
        <v>108</v>
      </c>
      <c r="M841" s="11" t="s">
        <v>98</v>
      </c>
      <c r="N841" s="11">
        <v>0.45833333333333331</v>
      </c>
      <c r="O841" s="11">
        <v>0.58333333333333337</v>
      </c>
      <c r="P841" s="204" t="s">
        <v>1366</v>
      </c>
      <c r="Q841" s="8">
        <v>2022</v>
      </c>
      <c r="R841" s="3"/>
      <c r="S841" s="3" t="str">
        <f>TEXT(Tabla2[[#This Row],[FECHA]],"MMMM")</f>
        <v>febrero</v>
      </c>
      <c r="T841" s="3" t="e">
        <f>VLOOKUP(Tabla2[[#This Row],[FOLIO]],Noshow11[[FOLIO]:[STATUS]],5,0)</f>
        <v>#N/A</v>
      </c>
      <c r="U841" s="2" t="s">
        <v>7</v>
      </c>
      <c r="V841" s="27">
        <v>44958</v>
      </c>
      <c r="W841" s="27" t="s">
        <v>18</v>
      </c>
      <c r="X841" s="27" t="s">
        <v>9</v>
      </c>
      <c r="Y841" s="28" t="s">
        <v>3393</v>
      </c>
      <c r="Z841" s="27">
        <v>44957</v>
      </c>
      <c r="AA841" s="14">
        <f>Tabla2[[#This Row],[FECHA]]-Tabla2[[#This Row],[FECHA AGENDO CITA]]</f>
        <v>1</v>
      </c>
    </row>
    <row r="842" spans="1:27" ht="36.6" hidden="1" customHeight="1">
      <c r="A842" s="6">
        <v>44958</v>
      </c>
      <c r="B842" s="9">
        <v>0.45833333333333331</v>
      </c>
      <c r="C842" s="9"/>
      <c r="D842" s="109">
        <v>754</v>
      </c>
      <c r="E842" s="8">
        <v>111530</v>
      </c>
      <c r="F842" s="8" t="s">
        <v>100</v>
      </c>
      <c r="G842" s="97" t="s">
        <v>3394</v>
      </c>
      <c r="H842" s="46"/>
      <c r="I842" s="8" t="s">
        <v>715</v>
      </c>
      <c r="J842" s="7" t="s">
        <v>716</v>
      </c>
      <c r="K842" s="7" t="s">
        <v>717</v>
      </c>
      <c r="L842" s="8" t="s">
        <v>83</v>
      </c>
      <c r="M842" s="11" t="s">
        <v>84</v>
      </c>
      <c r="N842" s="11">
        <v>0.46875</v>
      </c>
      <c r="O842" s="11" t="s">
        <v>929</v>
      </c>
      <c r="P842" s="204" t="s">
        <v>2263</v>
      </c>
      <c r="Q842" s="8">
        <v>2022</v>
      </c>
      <c r="R842" s="3"/>
      <c r="S842" s="3" t="str">
        <f>TEXT(Tabla2[[#This Row],[FECHA]],"MMMM")</f>
        <v>febrero</v>
      </c>
      <c r="T842" s="3" t="e">
        <f>VLOOKUP(Tabla2[[#This Row],[FOLIO]],Noshow11[[FOLIO]:[STATUS]],5,0)</f>
        <v>#N/A</v>
      </c>
      <c r="U842" s="2" t="s">
        <v>12</v>
      </c>
      <c r="V842" s="27">
        <v>44959</v>
      </c>
      <c r="W842" s="27" t="s">
        <v>18</v>
      </c>
      <c r="X842" s="27" t="s">
        <v>9</v>
      </c>
      <c r="Y842" s="28" t="s">
        <v>3395</v>
      </c>
      <c r="Z842" s="27">
        <v>44956</v>
      </c>
      <c r="AA842" s="14">
        <f>Tabla2[[#This Row],[FECHA]]-Tabla2[[#This Row],[FECHA AGENDO CITA]]</f>
        <v>2</v>
      </c>
    </row>
    <row r="843" spans="1:27" ht="36.6" hidden="1" customHeight="1">
      <c r="A843" s="6">
        <v>44958</v>
      </c>
      <c r="B843" s="9">
        <v>0.45833333333333331</v>
      </c>
      <c r="C843" s="9"/>
      <c r="D843" s="110">
        <v>1899</v>
      </c>
      <c r="E843" s="8">
        <v>111561</v>
      </c>
      <c r="F843" s="8" t="s">
        <v>100</v>
      </c>
      <c r="G843" s="98" t="s">
        <v>939</v>
      </c>
      <c r="H843" s="45" t="s">
        <v>5</v>
      </c>
      <c r="I843" s="8" t="s">
        <v>3320</v>
      </c>
      <c r="J843" s="7" t="s">
        <v>3321</v>
      </c>
      <c r="K843" s="7" t="s">
        <v>3322</v>
      </c>
      <c r="L843" s="8" t="s">
        <v>482</v>
      </c>
      <c r="M843" s="11" t="s">
        <v>93</v>
      </c>
      <c r="N843" s="11">
        <v>0.5625</v>
      </c>
      <c r="O843" s="11">
        <v>0.70833333333333337</v>
      </c>
      <c r="P843" s="204" t="s">
        <v>2061</v>
      </c>
      <c r="Q843" s="8">
        <v>2018</v>
      </c>
      <c r="R843" s="3"/>
      <c r="S843" s="3" t="str">
        <f>TEXT(Tabla2[[#This Row],[FECHA]],"MMMM")</f>
        <v>febrero</v>
      </c>
      <c r="T843" s="3" t="e">
        <f>VLOOKUP(Tabla2[[#This Row],[FOLIO]],Noshow11[[FOLIO]:[STATUS]],5,0)</f>
        <v>#N/A</v>
      </c>
      <c r="U843" s="2"/>
      <c r="V843" s="27"/>
      <c r="W843" s="27"/>
      <c r="X843" s="27"/>
      <c r="Y843" s="28"/>
      <c r="Z843" s="27"/>
      <c r="AA843" s="14">
        <f>Tabla2[[#This Row],[FECHA]]-Tabla2[[#This Row],[FECHA AGENDO CITA]]</f>
        <v>44958</v>
      </c>
    </row>
    <row r="844" spans="1:27" ht="36.6" hidden="1" customHeight="1">
      <c r="A844" s="6">
        <v>44958</v>
      </c>
      <c r="B844" s="9">
        <v>0.47916666666666669</v>
      </c>
      <c r="C844" s="9"/>
      <c r="D844" s="110">
        <v>1899</v>
      </c>
      <c r="E844" s="8">
        <v>111556</v>
      </c>
      <c r="F844" s="8" t="s">
        <v>920</v>
      </c>
      <c r="G844" s="97" t="s">
        <v>1108</v>
      </c>
      <c r="H844" s="46"/>
      <c r="I844" s="8" t="s">
        <v>3396</v>
      </c>
      <c r="J844" s="7" t="s">
        <v>143</v>
      </c>
      <c r="K844" s="7" t="s">
        <v>3397</v>
      </c>
      <c r="L844" s="8" t="s">
        <v>145</v>
      </c>
      <c r="M844" s="11" t="s">
        <v>93</v>
      </c>
      <c r="N844" s="11">
        <v>0.5</v>
      </c>
      <c r="O844" s="11">
        <v>0.70833333333333337</v>
      </c>
      <c r="P844" s="204" t="s">
        <v>943</v>
      </c>
      <c r="Q844" s="8">
        <v>2022</v>
      </c>
      <c r="R844" s="3"/>
      <c r="S844" s="3" t="str">
        <f>TEXT(Tabla2[[#This Row],[FECHA]],"MMMM")</f>
        <v>febrero</v>
      </c>
      <c r="T844" s="3" t="e">
        <f>VLOOKUP(Tabla2[[#This Row],[FOLIO]],Noshow11[[FOLIO]:[STATUS]],5,0)</f>
        <v>#N/A</v>
      </c>
      <c r="U844" s="2"/>
      <c r="V844" s="27"/>
      <c r="W844" s="27"/>
      <c r="X844" s="27"/>
      <c r="Y844" s="28"/>
      <c r="Z844" s="27"/>
      <c r="AA844" s="14">
        <f>Tabla2[[#This Row],[FECHA]]-Tabla2[[#This Row],[FECHA AGENDO CITA]]</f>
        <v>44958</v>
      </c>
    </row>
    <row r="845" spans="1:27" ht="36.6" hidden="1" customHeight="1">
      <c r="A845" s="6">
        <v>44958</v>
      </c>
      <c r="B845" s="9">
        <v>0.47916666666666669</v>
      </c>
      <c r="C845" s="9"/>
      <c r="D845" s="109">
        <v>754</v>
      </c>
      <c r="E845" s="8">
        <v>111558</v>
      </c>
      <c r="F845" s="8" t="s">
        <v>944</v>
      </c>
      <c r="G845" s="97" t="s">
        <v>3398</v>
      </c>
      <c r="H845" s="46"/>
      <c r="I845" s="8" t="s">
        <v>3399</v>
      </c>
      <c r="J845" s="7" t="s">
        <v>3400</v>
      </c>
      <c r="K845" s="7" t="s">
        <v>3401</v>
      </c>
      <c r="L845" s="8" t="s">
        <v>152</v>
      </c>
      <c r="M845" s="11" t="s">
        <v>84</v>
      </c>
      <c r="N845" s="11">
        <v>0.55208333333333337</v>
      </c>
      <c r="O845" s="11" t="s">
        <v>929</v>
      </c>
      <c r="P845" s="204" t="s">
        <v>2263</v>
      </c>
      <c r="Q845" s="8">
        <v>2017</v>
      </c>
      <c r="R845" s="3"/>
      <c r="S845" s="3" t="str">
        <f>TEXT(Tabla2[[#This Row],[FECHA]],"MMMM")</f>
        <v>febrero</v>
      </c>
      <c r="T845" s="3" t="e">
        <f>VLOOKUP(Tabla2[[#This Row],[FOLIO]],Noshow11[[FOLIO]:[STATUS]],5,0)</f>
        <v>#N/A</v>
      </c>
      <c r="U845" s="2"/>
      <c r="V845" s="27"/>
      <c r="W845" s="27"/>
      <c r="X845" s="27"/>
      <c r="Y845" s="28"/>
      <c r="Z845" s="27"/>
      <c r="AA845" s="14">
        <f>Tabla2[[#This Row],[FECHA]]-Tabla2[[#This Row],[FECHA AGENDO CITA]]</f>
        <v>44958</v>
      </c>
    </row>
    <row r="846" spans="1:27" ht="36.6" hidden="1" customHeight="1">
      <c r="A846" s="6">
        <v>44958</v>
      </c>
      <c r="B846" s="9">
        <v>0.5</v>
      </c>
      <c r="C846" s="9"/>
      <c r="D846" s="110">
        <v>6599</v>
      </c>
      <c r="E846" s="8">
        <v>111551</v>
      </c>
      <c r="F846" s="8" t="s">
        <v>944</v>
      </c>
      <c r="G846" s="98" t="s">
        <v>989</v>
      </c>
      <c r="H846" s="45" t="s">
        <v>5</v>
      </c>
      <c r="I846" s="8" t="s">
        <v>3338</v>
      </c>
      <c r="J846" s="7" t="s">
        <v>3339</v>
      </c>
      <c r="K846" s="7" t="s">
        <v>3340</v>
      </c>
      <c r="L846" s="8" t="s">
        <v>160</v>
      </c>
      <c r="M846" s="11" t="s">
        <v>93</v>
      </c>
      <c r="N846" s="11">
        <v>0.51041666666666663</v>
      </c>
      <c r="O846" s="11">
        <v>0.70833333333333337</v>
      </c>
      <c r="P846" s="204" t="s">
        <v>2061</v>
      </c>
      <c r="Q846" s="8">
        <v>2019</v>
      </c>
      <c r="R846" s="3"/>
      <c r="S846" s="3" t="str">
        <f>TEXT(Tabla2[[#This Row],[FECHA]],"MMMM")</f>
        <v>febrero</v>
      </c>
      <c r="T846" s="3" t="e">
        <f>VLOOKUP(Tabla2[[#This Row],[FOLIO]],Noshow11[[FOLIO]:[STATUS]],5,0)</f>
        <v>#N/A</v>
      </c>
      <c r="U846" s="2"/>
      <c r="V846" s="27"/>
      <c r="W846" s="27"/>
      <c r="X846" s="27"/>
      <c r="Y846" s="28"/>
      <c r="Z846" s="27"/>
      <c r="AA846" s="14">
        <f>Tabla2[[#This Row],[FECHA]]-Tabla2[[#This Row],[FECHA AGENDO CITA]]</f>
        <v>44958</v>
      </c>
    </row>
    <row r="847" spans="1:27" ht="36.6" hidden="1" customHeight="1">
      <c r="A847" s="6">
        <v>44958</v>
      </c>
      <c r="B847" s="9">
        <v>0.52083333333333337</v>
      </c>
      <c r="C847" s="9"/>
      <c r="D847" s="110">
        <v>1899</v>
      </c>
      <c r="E847" s="8">
        <v>111373</v>
      </c>
      <c r="F847" s="8" t="s">
        <v>100</v>
      </c>
      <c r="G847" s="98" t="s">
        <v>956</v>
      </c>
      <c r="H847" s="45" t="s">
        <v>5</v>
      </c>
      <c r="I847" s="8" t="s">
        <v>3402</v>
      </c>
      <c r="J847" s="7" t="s">
        <v>3403</v>
      </c>
      <c r="K847" s="7" t="s">
        <v>3404</v>
      </c>
      <c r="L847" s="8" t="s">
        <v>230</v>
      </c>
      <c r="M847" s="11" t="s">
        <v>93</v>
      </c>
      <c r="N847" s="11">
        <v>0.61458333333333337</v>
      </c>
      <c r="O847" s="11">
        <v>0.75</v>
      </c>
      <c r="P847" s="204" t="s">
        <v>2061</v>
      </c>
      <c r="Q847" s="8">
        <v>2020</v>
      </c>
      <c r="R847" s="3"/>
      <c r="S847" s="3" t="str">
        <f>TEXT(Tabla2[[#This Row],[FECHA]],"MMMM")</f>
        <v>febrero</v>
      </c>
      <c r="T847" s="3" t="e">
        <f>VLOOKUP(Tabla2[[#This Row],[FOLIO]],Noshow11[[FOLIO]:[STATUS]],5,0)</f>
        <v>#N/A</v>
      </c>
      <c r="U847" s="2"/>
      <c r="V847" s="27"/>
      <c r="W847" s="27"/>
      <c r="X847" s="27"/>
      <c r="Y847" s="28"/>
      <c r="Z847" s="27"/>
      <c r="AA847" s="14">
        <f>Tabla2[[#This Row],[FECHA]]-Tabla2[[#This Row],[FECHA AGENDO CITA]]</f>
        <v>44958</v>
      </c>
    </row>
    <row r="848" spans="1:27" ht="36.6" hidden="1" customHeight="1">
      <c r="A848" s="6">
        <v>44958</v>
      </c>
      <c r="B848" s="9">
        <v>0.52083333333333337</v>
      </c>
      <c r="C848" s="9"/>
      <c r="D848" s="110">
        <v>1899</v>
      </c>
      <c r="E848" s="8">
        <v>111546</v>
      </c>
      <c r="F848" s="8" t="s">
        <v>944</v>
      </c>
      <c r="G848" s="98" t="s">
        <v>1015</v>
      </c>
      <c r="H848" s="45" t="s">
        <v>5</v>
      </c>
      <c r="I848" s="8" t="s">
        <v>3348</v>
      </c>
      <c r="J848" s="7" t="s">
        <v>3349</v>
      </c>
      <c r="K848" s="7" t="s">
        <v>3350</v>
      </c>
      <c r="L848" s="8" t="s">
        <v>193</v>
      </c>
      <c r="M848" s="11" t="s">
        <v>84</v>
      </c>
      <c r="N848" s="11">
        <v>0.55208333333333337</v>
      </c>
      <c r="O848" s="11">
        <v>0.70833333333333337</v>
      </c>
      <c r="P848" s="204" t="s">
        <v>2061</v>
      </c>
      <c r="Q848" s="8">
        <v>2022</v>
      </c>
      <c r="R848" s="3"/>
      <c r="S848" s="3" t="str">
        <f>TEXT(Tabla2[[#This Row],[FECHA]],"MMMM")</f>
        <v>febrero</v>
      </c>
      <c r="T848" s="3" t="e">
        <f>VLOOKUP(Tabla2[[#This Row],[FOLIO]],Noshow11[[FOLIO]:[STATUS]],5,0)</f>
        <v>#N/A</v>
      </c>
      <c r="U848" s="2"/>
      <c r="V848" s="27"/>
      <c r="W848" s="27"/>
      <c r="X848" s="27"/>
      <c r="Y848" s="28"/>
      <c r="Z848" s="27"/>
      <c r="AA848" s="14">
        <f>Tabla2[[#This Row],[FECHA]]-Tabla2[[#This Row],[FECHA AGENDO CITA]]</f>
        <v>44958</v>
      </c>
    </row>
    <row r="849" spans="1:27" ht="36.6" hidden="1" customHeight="1">
      <c r="A849" s="6">
        <v>44958</v>
      </c>
      <c r="B849" s="9">
        <v>0.54166666666666663</v>
      </c>
      <c r="C849" s="9"/>
      <c r="D849" s="110">
        <v>5140</v>
      </c>
      <c r="E849" s="8">
        <v>111548</v>
      </c>
      <c r="F849" s="8" t="s">
        <v>920</v>
      </c>
      <c r="G849" s="98" t="s">
        <v>1102</v>
      </c>
      <c r="H849" s="45" t="s">
        <v>5</v>
      </c>
      <c r="I849" s="8" t="s">
        <v>3353</v>
      </c>
      <c r="J849" s="7" t="s">
        <v>3354</v>
      </c>
      <c r="K849" s="7" t="s">
        <v>3355</v>
      </c>
      <c r="L849" s="8" t="s">
        <v>145</v>
      </c>
      <c r="M849" s="11" t="s">
        <v>93</v>
      </c>
      <c r="N849" s="11">
        <v>0.58333333333333337</v>
      </c>
      <c r="O849" s="11">
        <v>0.70833333333333337</v>
      </c>
      <c r="P849" s="204" t="s">
        <v>2061</v>
      </c>
      <c r="Q849" s="8">
        <v>2015</v>
      </c>
      <c r="R849" s="3"/>
      <c r="S849" s="3" t="str">
        <f>TEXT(Tabla2[[#This Row],[FECHA]],"MMMM")</f>
        <v>febrero</v>
      </c>
      <c r="T849" s="3" t="e">
        <f>VLOOKUP(Tabla2[[#This Row],[FOLIO]],Noshow11[[FOLIO]:[STATUS]],5,0)</f>
        <v>#N/A</v>
      </c>
      <c r="U849" s="2"/>
      <c r="V849" s="27"/>
      <c r="W849" s="27"/>
      <c r="X849" s="27"/>
      <c r="Y849" s="28"/>
      <c r="Z849" s="27"/>
      <c r="AA849" s="14">
        <f>Tabla2[[#This Row],[FECHA]]-Tabla2[[#This Row],[FECHA AGENDO CITA]]</f>
        <v>44958</v>
      </c>
    </row>
    <row r="850" spans="1:27" ht="36.6" hidden="1" customHeight="1">
      <c r="A850" s="6">
        <v>44958</v>
      </c>
      <c r="B850" s="9">
        <v>0.54166666666666663</v>
      </c>
      <c r="C850" s="9"/>
      <c r="D850" s="110">
        <v>2699</v>
      </c>
      <c r="E850" s="8">
        <v>111557</v>
      </c>
      <c r="F850" s="8" t="s">
        <v>920</v>
      </c>
      <c r="G850" s="97" t="s">
        <v>3307</v>
      </c>
      <c r="H850" s="46"/>
      <c r="I850" s="8" t="s">
        <v>3085</v>
      </c>
      <c r="J850" s="7" t="s">
        <v>3086</v>
      </c>
      <c r="K850" s="7" t="s">
        <v>300</v>
      </c>
      <c r="L850" s="8" t="s">
        <v>92</v>
      </c>
      <c r="M850" s="11" t="s">
        <v>98</v>
      </c>
      <c r="N850" s="11">
        <v>0.55208333333333337</v>
      </c>
      <c r="O850" s="11">
        <v>0.70833333333333337</v>
      </c>
      <c r="P850" s="204" t="s">
        <v>1729</v>
      </c>
      <c r="Q850" s="8">
        <v>2022</v>
      </c>
      <c r="R850" s="3"/>
      <c r="S850" s="3" t="str">
        <f>TEXT(Tabla2[[#This Row],[FECHA]],"MMMM")</f>
        <v>febrero</v>
      </c>
      <c r="T850" s="3" t="e">
        <f>VLOOKUP(Tabla2[[#This Row],[FOLIO]],Noshow11[[FOLIO]:[STATUS]],5,0)</f>
        <v>#N/A</v>
      </c>
      <c r="U850" s="2"/>
      <c r="V850" s="27"/>
      <c r="W850" s="27"/>
      <c r="X850" s="27"/>
      <c r="Y850" s="28"/>
      <c r="Z850" s="27"/>
      <c r="AA850" s="14">
        <f>Tabla2[[#This Row],[FECHA]]-Tabla2[[#This Row],[FECHA AGENDO CITA]]</f>
        <v>44958</v>
      </c>
    </row>
    <row r="851" spans="1:27" ht="32.450000000000003" hidden="1" customHeight="1">
      <c r="A851" s="6">
        <v>44958</v>
      </c>
      <c r="B851" s="9">
        <v>0.60416666666666663</v>
      </c>
      <c r="C851" s="9"/>
      <c r="D851" s="110">
        <v>1899</v>
      </c>
      <c r="E851" s="8">
        <v>111572</v>
      </c>
      <c r="F851" s="8" t="s">
        <v>100</v>
      </c>
      <c r="G851" s="97" t="s">
        <v>1015</v>
      </c>
      <c r="H851" s="108" t="s">
        <v>37</v>
      </c>
      <c r="I851" s="8" t="s">
        <v>3405</v>
      </c>
      <c r="J851" s="7" t="s">
        <v>143</v>
      </c>
      <c r="K851" s="7" t="s">
        <v>461</v>
      </c>
      <c r="L851" s="8" t="s">
        <v>108</v>
      </c>
      <c r="M851" s="11" t="s">
        <v>98</v>
      </c>
      <c r="N851" s="11" t="s">
        <v>1656</v>
      </c>
      <c r="O851" s="11" t="s">
        <v>1194</v>
      </c>
      <c r="P851" s="204" t="s">
        <v>925</v>
      </c>
      <c r="Q851" s="8">
        <v>2021</v>
      </c>
      <c r="R851" s="3"/>
      <c r="S851" s="3" t="str">
        <f>TEXT(Tabla2[[#This Row],[FECHA]],"MMMM")</f>
        <v>febrero</v>
      </c>
      <c r="T851" s="3" t="e">
        <f>VLOOKUP(Tabla2[[#This Row],[FOLIO]],Noshow11[[FOLIO]:[STATUS]],5,0)</f>
        <v>#N/A</v>
      </c>
      <c r="U851" s="2"/>
      <c r="V851" s="27"/>
      <c r="W851" s="27"/>
      <c r="X851" s="27"/>
      <c r="Y851" s="28"/>
      <c r="Z851" s="27"/>
      <c r="AA851" s="14">
        <f>Tabla2[[#This Row],[FECHA]]-Tabla2[[#This Row],[FECHA AGENDO CITA]]</f>
        <v>44958</v>
      </c>
    </row>
    <row r="852" spans="1:27" ht="32.450000000000003" hidden="1" customHeight="1">
      <c r="A852" s="6">
        <v>44958</v>
      </c>
      <c r="B852" s="9">
        <v>0.61458333333333337</v>
      </c>
      <c r="C852" s="9"/>
      <c r="D852" s="110">
        <v>1899</v>
      </c>
      <c r="E852" s="8">
        <v>111574</v>
      </c>
      <c r="F852" s="8" t="s">
        <v>100</v>
      </c>
      <c r="G852" s="97" t="s">
        <v>1015</v>
      </c>
      <c r="H852" s="108" t="s">
        <v>37</v>
      </c>
      <c r="I852" s="8" t="s">
        <v>3406</v>
      </c>
      <c r="J852" s="7" t="s">
        <v>3407</v>
      </c>
      <c r="K852" s="7" t="s">
        <v>461</v>
      </c>
      <c r="L852" s="8" t="s">
        <v>145</v>
      </c>
      <c r="M852" s="11" t="s">
        <v>98</v>
      </c>
      <c r="N852" s="11" t="s">
        <v>1656</v>
      </c>
      <c r="O852" s="11" t="s">
        <v>1194</v>
      </c>
      <c r="P852" s="204" t="s">
        <v>925</v>
      </c>
      <c r="Q852" s="8">
        <v>2021</v>
      </c>
      <c r="R852" s="3"/>
      <c r="S852" s="3" t="str">
        <f>TEXT(Tabla2[[#This Row],[FECHA]],"MMMM")</f>
        <v>febrero</v>
      </c>
      <c r="T852" s="3" t="e">
        <f>VLOOKUP(Tabla2[[#This Row],[FOLIO]],Noshow11[[FOLIO]:[STATUS]],5,0)</f>
        <v>#N/A</v>
      </c>
      <c r="U852" s="2"/>
      <c r="V852" s="27"/>
      <c r="W852" s="27"/>
      <c r="X852" s="27"/>
      <c r="Y852" s="28"/>
      <c r="Z852" s="27"/>
      <c r="AA852" s="14">
        <f>Tabla2[[#This Row],[FECHA]]-Tabla2[[#This Row],[FECHA AGENDO CITA]]</f>
        <v>44958</v>
      </c>
    </row>
    <row r="853" spans="1:27" ht="32.450000000000003" hidden="1" customHeight="1">
      <c r="A853" s="6">
        <v>44958</v>
      </c>
      <c r="B853" s="9">
        <v>0.625</v>
      </c>
      <c r="C853" s="9"/>
      <c r="D853" s="110">
        <v>3260</v>
      </c>
      <c r="E853" s="8">
        <v>111575</v>
      </c>
      <c r="F853" s="8" t="s">
        <v>100</v>
      </c>
      <c r="G853" s="97" t="s">
        <v>1070</v>
      </c>
      <c r="H853" s="108" t="s">
        <v>37</v>
      </c>
      <c r="I853" s="8" t="s">
        <v>3408</v>
      </c>
      <c r="J853" s="7" t="s">
        <v>3409</v>
      </c>
      <c r="K853" s="7" t="s">
        <v>461</v>
      </c>
      <c r="L853" s="8" t="s">
        <v>193</v>
      </c>
      <c r="M853" s="11" t="s">
        <v>98</v>
      </c>
      <c r="N853" s="11" t="s">
        <v>1656</v>
      </c>
      <c r="O853" s="11" t="s">
        <v>1194</v>
      </c>
      <c r="P853" s="204" t="s">
        <v>925</v>
      </c>
      <c r="Q853" s="8">
        <v>2021</v>
      </c>
      <c r="R853" s="3"/>
      <c r="S853" s="3" t="str">
        <f>TEXT(Tabla2[[#This Row],[FECHA]],"MMMM")</f>
        <v>febrero</v>
      </c>
      <c r="T853" s="3" t="e">
        <f>VLOOKUP(Tabla2[[#This Row],[FOLIO]],Noshow11[[FOLIO]:[STATUS]],5,0)</f>
        <v>#N/A</v>
      </c>
      <c r="U853" s="2"/>
      <c r="V853" s="27"/>
      <c r="W853" s="27"/>
      <c r="X853" s="27"/>
      <c r="Y853" s="28"/>
      <c r="Z853" s="27"/>
      <c r="AA853" s="14">
        <f>Tabla2[[#This Row],[FECHA]]-Tabla2[[#This Row],[FECHA AGENDO CITA]]</f>
        <v>44958</v>
      </c>
    </row>
    <row r="854" spans="1:27" ht="32.450000000000003" hidden="1" customHeight="1">
      <c r="A854" s="6">
        <v>44958</v>
      </c>
      <c r="B854" s="9">
        <v>0.63541666666666663</v>
      </c>
      <c r="C854" s="9"/>
      <c r="D854" s="110">
        <v>5330</v>
      </c>
      <c r="E854" s="8">
        <v>111576</v>
      </c>
      <c r="F854" s="8" t="s">
        <v>100</v>
      </c>
      <c r="G854" s="97" t="s">
        <v>988</v>
      </c>
      <c r="H854" s="108" t="s">
        <v>37</v>
      </c>
      <c r="I854" s="8" t="s">
        <v>3410</v>
      </c>
      <c r="J854" s="7" t="s">
        <v>3411</v>
      </c>
      <c r="K854" s="7" t="s">
        <v>461</v>
      </c>
      <c r="L854" s="8" t="s">
        <v>289</v>
      </c>
      <c r="M854" s="11" t="s">
        <v>98</v>
      </c>
      <c r="N854" s="11" t="s">
        <v>1656</v>
      </c>
      <c r="O854" s="11" t="s">
        <v>1194</v>
      </c>
      <c r="P854" s="204" t="s">
        <v>925</v>
      </c>
      <c r="Q854" s="8">
        <v>2021</v>
      </c>
      <c r="R854" s="3"/>
      <c r="S854" s="3" t="str">
        <f>TEXT(Tabla2[[#This Row],[FECHA]],"MMMM")</f>
        <v>febrero</v>
      </c>
      <c r="T854" s="3" t="e">
        <f>VLOOKUP(Tabla2[[#This Row],[FOLIO]],Noshow11[[FOLIO]:[STATUS]],5,0)</f>
        <v>#N/A</v>
      </c>
      <c r="U854" s="2"/>
      <c r="V854" s="27"/>
      <c r="W854" s="27"/>
      <c r="X854" s="27"/>
      <c r="Y854" s="28"/>
      <c r="Z854" s="27"/>
      <c r="AA854" s="14">
        <f>Tabla2[[#This Row],[FECHA]]-Tabla2[[#This Row],[FECHA AGENDO CITA]]</f>
        <v>44958</v>
      </c>
    </row>
    <row r="855" spans="1:27" ht="32.450000000000003" hidden="1" customHeight="1">
      <c r="A855" s="6">
        <v>44958</v>
      </c>
      <c r="B855" s="9">
        <v>0.64583333333333337</v>
      </c>
      <c r="C855" s="9"/>
      <c r="D855" s="110">
        <v>1899</v>
      </c>
      <c r="E855" s="8">
        <v>111577</v>
      </c>
      <c r="F855" s="8" t="s">
        <v>100</v>
      </c>
      <c r="G855" s="97" t="s">
        <v>1108</v>
      </c>
      <c r="H855" s="108" t="s">
        <v>37</v>
      </c>
      <c r="I855" s="8" t="s">
        <v>3412</v>
      </c>
      <c r="J855" s="7" t="s">
        <v>3413</v>
      </c>
      <c r="K855" s="7" t="s">
        <v>461</v>
      </c>
      <c r="L855" s="8" t="s">
        <v>145</v>
      </c>
      <c r="M855" s="11" t="s">
        <v>98</v>
      </c>
      <c r="N855" s="11" t="s">
        <v>1656</v>
      </c>
      <c r="O855" s="11" t="s">
        <v>1194</v>
      </c>
      <c r="P855" s="204" t="s">
        <v>925</v>
      </c>
      <c r="Q855" s="8">
        <v>2022</v>
      </c>
      <c r="R855" s="3"/>
      <c r="S855" s="3" t="str">
        <f>TEXT(Tabla2[[#This Row],[FECHA]],"MMMM")</f>
        <v>febrero</v>
      </c>
      <c r="T855" s="3" t="e">
        <f>VLOOKUP(Tabla2[[#This Row],[FOLIO]],Noshow11[[FOLIO]:[STATUS]],5,0)</f>
        <v>#N/A</v>
      </c>
      <c r="U855" s="2"/>
      <c r="V855" s="27"/>
      <c r="W855" s="27"/>
      <c r="X855" s="27"/>
      <c r="Y855" s="28"/>
      <c r="Z855" s="27"/>
      <c r="AA855" s="14">
        <f>Tabla2[[#This Row],[FECHA]]-Tabla2[[#This Row],[FECHA AGENDO CITA]]</f>
        <v>44958</v>
      </c>
    </row>
    <row r="856" spans="1:27" ht="32.450000000000003" hidden="1" customHeight="1">
      <c r="A856" s="6">
        <v>44958</v>
      </c>
      <c r="B856" s="9">
        <v>0.65625</v>
      </c>
      <c r="C856" s="9"/>
      <c r="D856" s="110">
        <v>3260</v>
      </c>
      <c r="E856" s="8">
        <v>111578</v>
      </c>
      <c r="F856" s="8" t="s">
        <v>100</v>
      </c>
      <c r="G856" s="97" t="s">
        <v>1150</v>
      </c>
      <c r="H856" s="108" t="s">
        <v>37</v>
      </c>
      <c r="I856" s="8" t="s">
        <v>3414</v>
      </c>
      <c r="J856" s="7" t="s">
        <v>3415</v>
      </c>
      <c r="K856" s="7" t="s">
        <v>461</v>
      </c>
      <c r="L856" s="8" t="s">
        <v>160</v>
      </c>
      <c r="M856" s="11" t="s">
        <v>98</v>
      </c>
      <c r="N856" s="11" t="s">
        <v>1656</v>
      </c>
      <c r="O856" s="11" t="s">
        <v>1194</v>
      </c>
      <c r="P856" s="204" t="s">
        <v>925</v>
      </c>
      <c r="Q856" s="8">
        <v>2021</v>
      </c>
      <c r="R856" s="3"/>
      <c r="S856" s="3" t="str">
        <f>TEXT(Tabla2[[#This Row],[FECHA]],"MMMM")</f>
        <v>febrero</v>
      </c>
      <c r="T856" s="3" t="e">
        <f>VLOOKUP(Tabla2[[#This Row],[FOLIO]],Noshow11[[FOLIO]:[STATUS]],5,0)</f>
        <v>#N/A</v>
      </c>
      <c r="U856" s="2"/>
      <c r="V856" s="27"/>
      <c r="W856" s="27"/>
      <c r="X856" s="27"/>
      <c r="Y856" s="28"/>
      <c r="Z856" s="27"/>
      <c r="AA856" s="14">
        <f>Tabla2[[#This Row],[FECHA]]-Tabla2[[#This Row],[FECHA AGENDO CITA]]</f>
        <v>44958</v>
      </c>
    </row>
    <row r="857" spans="1:27" ht="32.450000000000003" hidden="1" customHeight="1">
      <c r="A857" s="6">
        <v>44958</v>
      </c>
      <c r="B857" s="9">
        <v>0.66666666666666663</v>
      </c>
      <c r="C857" s="9"/>
      <c r="D857" s="110">
        <v>1899</v>
      </c>
      <c r="E857" s="8">
        <v>111579</v>
      </c>
      <c r="F857" s="8" t="s">
        <v>100</v>
      </c>
      <c r="G857" s="97" t="s">
        <v>1108</v>
      </c>
      <c r="H857" s="108" t="s">
        <v>37</v>
      </c>
      <c r="I857" s="8" t="s">
        <v>3416</v>
      </c>
      <c r="J857" s="7" t="s">
        <v>3417</v>
      </c>
      <c r="K857" s="7" t="s">
        <v>461</v>
      </c>
      <c r="L857" s="8" t="s">
        <v>145</v>
      </c>
      <c r="M857" s="11" t="s">
        <v>98</v>
      </c>
      <c r="N857" s="11" t="s">
        <v>1656</v>
      </c>
      <c r="O857" s="11" t="s">
        <v>1194</v>
      </c>
      <c r="P857" s="204" t="s">
        <v>925</v>
      </c>
      <c r="Q857" s="8">
        <v>2022</v>
      </c>
      <c r="R857" s="3"/>
      <c r="S857" s="3" t="str">
        <f>TEXT(Tabla2[[#This Row],[FECHA]],"MMMM")</f>
        <v>febrero</v>
      </c>
      <c r="T857" s="3" t="e">
        <f>VLOOKUP(Tabla2[[#This Row],[FOLIO]],Noshow11[[FOLIO]:[STATUS]],5,0)</f>
        <v>#N/A</v>
      </c>
      <c r="U857" s="2"/>
      <c r="V857" s="27"/>
      <c r="W857" s="27"/>
      <c r="X857" s="27"/>
      <c r="Y857" s="28"/>
      <c r="Z857" s="27"/>
      <c r="AA857" s="14">
        <f>Tabla2[[#This Row],[FECHA]]-Tabla2[[#This Row],[FECHA AGENDO CITA]]</f>
        <v>44958</v>
      </c>
    </row>
    <row r="858" spans="1:27" ht="32.450000000000003" hidden="1" customHeight="1">
      <c r="A858" s="6">
        <v>44958</v>
      </c>
      <c r="B858" s="9">
        <v>0.67708333333333337</v>
      </c>
      <c r="C858" s="9"/>
      <c r="D858" s="110">
        <v>3260</v>
      </c>
      <c r="E858" s="8">
        <v>111580</v>
      </c>
      <c r="F858" s="8" t="s">
        <v>100</v>
      </c>
      <c r="G858" s="97" t="s">
        <v>1150</v>
      </c>
      <c r="H858" s="108" t="s">
        <v>37</v>
      </c>
      <c r="I858" s="8" t="s">
        <v>3418</v>
      </c>
      <c r="J858" s="7" t="s">
        <v>3419</v>
      </c>
      <c r="K858" s="7" t="s">
        <v>461</v>
      </c>
      <c r="L858" s="8" t="s">
        <v>108</v>
      </c>
      <c r="M858" s="11" t="s">
        <v>98</v>
      </c>
      <c r="N858" s="11" t="s">
        <v>1656</v>
      </c>
      <c r="O858" s="11" t="s">
        <v>1194</v>
      </c>
      <c r="P858" s="204" t="s">
        <v>925</v>
      </c>
      <c r="Q858" s="8">
        <v>2021</v>
      </c>
      <c r="R858" s="3"/>
      <c r="S858" s="3" t="str">
        <f>TEXT(Tabla2[[#This Row],[FECHA]],"MMMM")</f>
        <v>febrero</v>
      </c>
      <c r="T858" s="3" t="e">
        <f>VLOOKUP(Tabla2[[#This Row],[FOLIO]],Noshow11[[FOLIO]:[STATUS]],5,0)</f>
        <v>#N/A</v>
      </c>
      <c r="U858" s="2"/>
      <c r="V858" s="27"/>
      <c r="W858" s="27"/>
      <c r="X858" s="27"/>
      <c r="Y858" s="28"/>
      <c r="Z858" s="27"/>
      <c r="AA858" s="14">
        <f>Tabla2[[#This Row],[FECHA]]-Tabla2[[#This Row],[FECHA AGENDO CITA]]</f>
        <v>44958</v>
      </c>
    </row>
    <row r="859" spans="1:27" ht="36.6" hidden="1" customHeight="1">
      <c r="A859" s="6">
        <v>44959</v>
      </c>
      <c r="B859" s="9">
        <v>0.35416666666666669</v>
      </c>
      <c r="C859" s="9"/>
      <c r="D859" s="41">
        <v>3260</v>
      </c>
      <c r="E859" s="8">
        <v>111463</v>
      </c>
      <c r="F859" s="8" t="s">
        <v>944</v>
      </c>
      <c r="G859" s="98" t="s">
        <v>1150</v>
      </c>
      <c r="H859" s="45" t="s">
        <v>5</v>
      </c>
      <c r="I859" s="8" t="s">
        <v>3420</v>
      </c>
      <c r="J859" s="7" t="s">
        <v>3421</v>
      </c>
      <c r="K859" s="7" t="s">
        <v>3422</v>
      </c>
      <c r="L859" s="8" t="s">
        <v>193</v>
      </c>
      <c r="M859" s="11" t="s">
        <v>84</v>
      </c>
      <c r="N859" s="11">
        <v>0.375</v>
      </c>
      <c r="O859" s="11">
        <v>0.47916666666666669</v>
      </c>
      <c r="P859" s="204" t="s">
        <v>2061</v>
      </c>
      <c r="Q859" s="8">
        <v>2021</v>
      </c>
      <c r="R859" s="3"/>
      <c r="S859" s="3" t="str">
        <f>TEXT(Tabla2[[#This Row],[FECHA]],"MMMM")</f>
        <v>febrero</v>
      </c>
      <c r="T859" s="3" t="e">
        <f>VLOOKUP(Tabla2[[#This Row],[FOLIO]],Noshow11[[FOLIO]:[STATUS]],5,0)</f>
        <v>#N/A</v>
      </c>
      <c r="U859" s="2"/>
      <c r="V859" s="27"/>
      <c r="W859" s="27"/>
      <c r="X859" s="27"/>
      <c r="Y859" s="28"/>
      <c r="Z859" s="27"/>
      <c r="AA859" s="14">
        <f>Tabla2[[#This Row],[FECHA]]-Tabla2[[#This Row],[FECHA AGENDO CITA]]</f>
        <v>44959</v>
      </c>
    </row>
    <row r="860" spans="1:27" ht="36.6" hidden="1" customHeight="1">
      <c r="A860" s="6">
        <v>44959</v>
      </c>
      <c r="B860" s="9">
        <v>0.35416666666666669</v>
      </c>
      <c r="C860" s="9"/>
      <c r="D860" s="41">
        <v>5330</v>
      </c>
      <c r="E860" s="8">
        <v>111497</v>
      </c>
      <c r="F860" s="8" t="s">
        <v>100</v>
      </c>
      <c r="G860" s="97" t="s">
        <v>988</v>
      </c>
      <c r="H860" s="46"/>
      <c r="I860" s="8" t="s">
        <v>3423</v>
      </c>
      <c r="J860" s="7" t="s">
        <v>3424</v>
      </c>
      <c r="K860" s="7" t="s">
        <v>3425</v>
      </c>
      <c r="L860" s="8" t="s">
        <v>160</v>
      </c>
      <c r="M860" s="11" t="s">
        <v>93</v>
      </c>
      <c r="N860" s="11">
        <v>0.375</v>
      </c>
      <c r="O860" s="11">
        <v>0.5</v>
      </c>
      <c r="P860" s="204" t="s">
        <v>954</v>
      </c>
      <c r="Q860" s="8">
        <v>2021</v>
      </c>
      <c r="R860" s="3"/>
      <c r="S860" s="3" t="str">
        <f>TEXT(Tabla2[[#This Row],[FECHA]],"MMMM")</f>
        <v>febrero</v>
      </c>
      <c r="T860" s="3" t="e">
        <f>VLOOKUP(Tabla2[[#This Row],[FOLIO]],Noshow11[[FOLIO]:[STATUS]],5,0)</f>
        <v>#N/A</v>
      </c>
      <c r="U860" s="2"/>
      <c r="V860" s="27"/>
      <c r="W860" s="27"/>
      <c r="X860" s="27"/>
      <c r="Y860" s="28"/>
      <c r="Z860" s="27"/>
      <c r="AA860" s="14">
        <f>Tabla2[[#This Row],[FECHA]]-Tabla2[[#This Row],[FECHA AGENDO CITA]]</f>
        <v>44959</v>
      </c>
    </row>
    <row r="861" spans="1:27" ht="36.6" hidden="1" customHeight="1">
      <c r="A861" s="6">
        <v>44959</v>
      </c>
      <c r="B861" s="9">
        <v>0.35416666666666669</v>
      </c>
      <c r="C861" s="9"/>
      <c r="D861" s="41">
        <v>754</v>
      </c>
      <c r="E861" s="8">
        <v>111503</v>
      </c>
      <c r="F861" s="8" t="s">
        <v>100</v>
      </c>
      <c r="G861" s="97" t="s">
        <v>3426</v>
      </c>
      <c r="H861" s="46"/>
      <c r="I861" s="8" t="s">
        <v>3427</v>
      </c>
      <c r="J861" s="7" t="s">
        <v>3428</v>
      </c>
      <c r="K861" s="7" t="s">
        <v>3429</v>
      </c>
      <c r="L861" s="8" t="s">
        <v>92</v>
      </c>
      <c r="M861" s="11" t="s">
        <v>98</v>
      </c>
      <c r="N861" s="11">
        <v>0.375</v>
      </c>
      <c r="O861" s="11" t="s">
        <v>929</v>
      </c>
      <c r="P861" s="204" t="s">
        <v>2263</v>
      </c>
      <c r="Q861" s="8">
        <v>2020</v>
      </c>
      <c r="R861" s="3"/>
      <c r="S861" s="3" t="str">
        <f>TEXT(Tabla2[[#This Row],[FECHA]],"MMMM")</f>
        <v>febrero</v>
      </c>
      <c r="T861" s="3" t="e">
        <f>VLOOKUP(Tabla2[[#This Row],[FOLIO]],Noshow11[[FOLIO]:[STATUS]],5,0)</f>
        <v>#N/A</v>
      </c>
      <c r="U861" s="2"/>
      <c r="V861" s="27"/>
      <c r="W861" s="27"/>
      <c r="X861" s="27"/>
      <c r="Y861" s="28"/>
      <c r="Z861" s="27"/>
      <c r="AA861" s="14">
        <f>Tabla2[[#This Row],[FECHA]]-Tabla2[[#This Row],[FECHA AGENDO CITA]]</f>
        <v>44959</v>
      </c>
    </row>
    <row r="862" spans="1:27" ht="36.6" hidden="1" customHeight="1">
      <c r="A862" s="6">
        <v>44959</v>
      </c>
      <c r="B862" s="9">
        <v>0.36458333333333331</v>
      </c>
      <c r="C862" s="9"/>
      <c r="D862" s="41">
        <v>1899</v>
      </c>
      <c r="E862" s="8">
        <v>111523</v>
      </c>
      <c r="F862" s="8" t="s">
        <v>920</v>
      </c>
      <c r="G862" s="97" t="s">
        <v>1015</v>
      </c>
      <c r="H862" s="46"/>
      <c r="I862" s="8" t="s">
        <v>3430</v>
      </c>
      <c r="J862" s="7" t="s">
        <v>3431</v>
      </c>
      <c r="K862" s="7" t="s">
        <v>3432</v>
      </c>
      <c r="L862" s="8" t="s">
        <v>108</v>
      </c>
      <c r="M862" s="11" t="s">
        <v>93</v>
      </c>
      <c r="N862" s="11">
        <v>0.375</v>
      </c>
      <c r="O862" s="11">
        <v>0.5</v>
      </c>
      <c r="P862" s="204" t="s">
        <v>925</v>
      </c>
      <c r="Q862" s="8">
        <v>2021</v>
      </c>
      <c r="R862" s="3"/>
      <c r="S862" s="3" t="str">
        <f>TEXT(Tabla2[[#This Row],[FECHA]],"MMMM")</f>
        <v>febrero</v>
      </c>
      <c r="T862" s="3" t="e">
        <f>VLOOKUP(Tabla2[[#This Row],[FOLIO]],Noshow11[[FOLIO]:[STATUS]],5,0)</f>
        <v>#N/A</v>
      </c>
      <c r="U862" s="2"/>
      <c r="V862" s="27"/>
      <c r="W862" s="27"/>
      <c r="X862" s="27"/>
      <c r="Y862" s="28"/>
      <c r="Z862" s="27"/>
      <c r="AA862" s="14">
        <f>Tabla2[[#This Row],[FECHA]]-Tabla2[[#This Row],[FECHA AGENDO CITA]]</f>
        <v>44959</v>
      </c>
    </row>
    <row r="863" spans="1:27" ht="36.6" hidden="1" customHeight="1">
      <c r="A863" s="6">
        <v>44959</v>
      </c>
      <c r="B863" s="9">
        <v>0.36458333333333331</v>
      </c>
      <c r="C863" s="9"/>
      <c r="D863" s="41">
        <v>6598</v>
      </c>
      <c r="E863" s="8">
        <v>111539</v>
      </c>
      <c r="F863" s="8" t="s">
        <v>944</v>
      </c>
      <c r="G863" s="97" t="s">
        <v>1102</v>
      </c>
      <c r="H863" s="46"/>
      <c r="I863" s="8" t="s">
        <v>3433</v>
      </c>
      <c r="J863" s="7" t="s">
        <v>3434</v>
      </c>
      <c r="K863" s="7" t="s">
        <v>3435</v>
      </c>
      <c r="L863" s="8" t="s">
        <v>230</v>
      </c>
      <c r="M863" s="11" t="s">
        <v>84</v>
      </c>
      <c r="N863" s="11">
        <v>0.375</v>
      </c>
      <c r="O863" s="11">
        <v>0.5</v>
      </c>
      <c r="P863" s="204" t="s">
        <v>949</v>
      </c>
      <c r="Q863" s="8">
        <v>2020</v>
      </c>
      <c r="R863" s="3"/>
      <c r="S863" s="3" t="str">
        <f>TEXT(Tabla2[[#This Row],[FECHA]],"MMMM")</f>
        <v>febrero</v>
      </c>
      <c r="T863" s="3" t="e">
        <f>VLOOKUP(Tabla2[[#This Row],[FOLIO]],Noshow11[[FOLIO]:[STATUS]],5,0)</f>
        <v>#N/A</v>
      </c>
      <c r="U863" s="2"/>
      <c r="V863" s="27"/>
      <c r="W863" s="27"/>
      <c r="X863" s="27"/>
      <c r="Y863" s="28"/>
      <c r="Z863" s="27"/>
      <c r="AA863" s="14">
        <f>Tabla2[[#This Row],[FECHA]]-Tabla2[[#This Row],[FECHA AGENDO CITA]]</f>
        <v>44959</v>
      </c>
    </row>
    <row r="864" spans="1:27" ht="36.6" hidden="1" customHeight="1">
      <c r="A864" s="6">
        <v>44959</v>
      </c>
      <c r="B864" s="9">
        <v>0.36458333333333331</v>
      </c>
      <c r="C864" s="9"/>
      <c r="D864" s="41">
        <v>5140</v>
      </c>
      <c r="E864" s="8">
        <v>111543</v>
      </c>
      <c r="F864" s="8" t="s">
        <v>100</v>
      </c>
      <c r="G864" s="98" t="s">
        <v>1102</v>
      </c>
      <c r="H864" s="45" t="s">
        <v>5</v>
      </c>
      <c r="I864" s="8" t="s">
        <v>3436</v>
      </c>
      <c r="J864" s="7" t="s">
        <v>3437</v>
      </c>
      <c r="K864" s="7" t="s">
        <v>117</v>
      </c>
      <c r="L864" s="8" t="s">
        <v>193</v>
      </c>
      <c r="M864" s="11" t="s">
        <v>98</v>
      </c>
      <c r="N864" s="11">
        <v>0.40625</v>
      </c>
      <c r="O864" s="11">
        <v>0.5</v>
      </c>
      <c r="P864" s="204" t="s">
        <v>2061</v>
      </c>
      <c r="Q864" s="8">
        <v>2018</v>
      </c>
      <c r="R864" s="3"/>
      <c r="S864" s="3" t="str">
        <f>TEXT(Tabla2[[#This Row],[FECHA]],"MMMM")</f>
        <v>febrero</v>
      </c>
      <c r="T864" s="3" t="e">
        <f>VLOOKUP(Tabla2[[#This Row],[FOLIO]],Noshow11[[FOLIO]:[STATUS]],5,0)</f>
        <v>#N/A</v>
      </c>
      <c r="U864" s="2"/>
      <c r="V864" s="27"/>
      <c r="W864" s="27"/>
      <c r="X864" s="27"/>
      <c r="Y864" s="28"/>
      <c r="Z864" s="27"/>
      <c r="AA864" s="14">
        <f>Tabla2[[#This Row],[FECHA]]-Tabla2[[#This Row],[FECHA AGENDO CITA]]</f>
        <v>44959</v>
      </c>
    </row>
    <row r="865" spans="1:27" ht="36.6" hidden="1" customHeight="1">
      <c r="A865" s="6">
        <v>44959</v>
      </c>
      <c r="B865" s="9">
        <v>0.375</v>
      </c>
      <c r="C865" s="9"/>
      <c r="D865" s="41">
        <v>1899</v>
      </c>
      <c r="E865" s="8">
        <v>111545</v>
      </c>
      <c r="F865" s="8" t="s">
        <v>920</v>
      </c>
      <c r="G865" s="97" t="s">
        <v>1297</v>
      </c>
      <c r="H865" s="46"/>
      <c r="I865" s="8" t="s">
        <v>3438</v>
      </c>
      <c r="J865" s="7" t="s">
        <v>3439</v>
      </c>
      <c r="K865" s="7" t="s">
        <v>3440</v>
      </c>
      <c r="L865" s="8" t="s">
        <v>250</v>
      </c>
      <c r="M865" s="11" t="s">
        <v>93</v>
      </c>
      <c r="N865" s="11">
        <v>0.38541666666666669</v>
      </c>
      <c r="O865" s="11">
        <v>0.5</v>
      </c>
      <c r="P865" s="204" t="s">
        <v>943</v>
      </c>
      <c r="Q865" s="8">
        <v>2019</v>
      </c>
      <c r="R865" s="3"/>
      <c r="S865" s="3" t="str">
        <f>TEXT(Tabla2[[#This Row],[FECHA]],"MMMM")</f>
        <v>febrero</v>
      </c>
      <c r="T865" s="3" t="e">
        <f>VLOOKUP(Tabla2[[#This Row],[FOLIO]],Noshow11[[FOLIO]:[STATUS]],5,0)</f>
        <v>#N/A</v>
      </c>
      <c r="U865" s="2"/>
      <c r="V865" s="27"/>
      <c r="W865" s="27"/>
      <c r="X865" s="27"/>
      <c r="Y865" s="28"/>
      <c r="Z865" s="27"/>
      <c r="AA865" s="14">
        <f>Tabla2[[#This Row],[FECHA]]-Tabla2[[#This Row],[FECHA AGENDO CITA]]</f>
        <v>44959</v>
      </c>
    </row>
    <row r="866" spans="1:27" ht="36.6" hidden="1" customHeight="1">
      <c r="A866" s="6">
        <v>44959</v>
      </c>
      <c r="B866" s="9">
        <v>0.375</v>
      </c>
      <c r="C866" s="9"/>
      <c r="D866" s="41">
        <v>3260</v>
      </c>
      <c r="E866" s="8">
        <v>111588</v>
      </c>
      <c r="F866" s="8" t="s">
        <v>920</v>
      </c>
      <c r="G866" s="97" t="s">
        <v>1070</v>
      </c>
      <c r="H866" s="46"/>
      <c r="I866" s="8" t="s">
        <v>3441</v>
      </c>
      <c r="J866" s="7" t="s">
        <v>3442</v>
      </c>
      <c r="K866" s="7" t="s">
        <v>3443</v>
      </c>
      <c r="L866" s="8" t="s">
        <v>193</v>
      </c>
      <c r="M866" s="11" t="s">
        <v>98</v>
      </c>
      <c r="N866" s="11">
        <v>0.38541666666666669</v>
      </c>
      <c r="O866" s="11">
        <v>0.58333333333333337</v>
      </c>
      <c r="P866" s="204" t="s">
        <v>1366</v>
      </c>
      <c r="Q866" s="8">
        <v>2022</v>
      </c>
      <c r="R866" s="3"/>
      <c r="S866" s="3" t="str">
        <f>TEXT(Tabla2[[#This Row],[FECHA]],"MMMM")</f>
        <v>febrero</v>
      </c>
      <c r="T866" s="3" t="e">
        <f>VLOOKUP(Tabla2[[#This Row],[FOLIO]],Noshow11[[FOLIO]:[STATUS]],5,0)</f>
        <v>#N/A</v>
      </c>
      <c r="U866" s="2"/>
      <c r="V866" s="27"/>
      <c r="W866" s="27"/>
      <c r="X866" s="27"/>
      <c r="Y866" s="28"/>
      <c r="Z866" s="27"/>
      <c r="AA866" s="14">
        <f>Tabla2[[#This Row],[FECHA]]-Tabla2[[#This Row],[FECHA AGENDO CITA]]</f>
        <v>44959</v>
      </c>
    </row>
    <row r="867" spans="1:27" ht="36.6" hidden="1" customHeight="1">
      <c r="A867" s="6">
        <v>44959</v>
      </c>
      <c r="B867" s="9">
        <v>0.375</v>
      </c>
      <c r="C867" s="9"/>
      <c r="D867" s="41">
        <v>1899</v>
      </c>
      <c r="E867" s="8">
        <v>111613</v>
      </c>
      <c r="F867" s="8" t="s">
        <v>920</v>
      </c>
      <c r="G867" s="98" t="s">
        <v>984</v>
      </c>
      <c r="H867" s="45" t="s">
        <v>5</v>
      </c>
      <c r="I867" s="8" t="s">
        <v>3444</v>
      </c>
      <c r="J867" s="7" t="s">
        <v>3445</v>
      </c>
      <c r="K867" s="7" t="s">
        <v>3446</v>
      </c>
      <c r="L867" s="8" t="s">
        <v>1106</v>
      </c>
      <c r="M867" s="11" t="s">
        <v>84</v>
      </c>
      <c r="N867" s="11">
        <v>0.3888888888888889</v>
      </c>
      <c r="O867" s="11">
        <v>0.48958333333333331</v>
      </c>
      <c r="P867" s="204" t="s">
        <v>2061</v>
      </c>
      <c r="Q867" s="8">
        <v>2016</v>
      </c>
      <c r="R867" s="3"/>
      <c r="S867" s="3" t="str">
        <f>TEXT(Tabla2[[#This Row],[FECHA]],"MMMM")</f>
        <v>febrero</v>
      </c>
      <c r="T867" s="3" t="e">
        <f>VLOOKUP(Tabla2[[#This Row],[FOLIO]],Noshow11[[FOLIO]:[STATUS]],5,0)</f>
        <v>#N/A</v>
      </c>
      <c r="U867" s="2"/>
      <c r="V867" s="27"/>
      <c r="W867" s="27"/>
      <c r="X867" s="27"/>
      <c r="Y867" s="28"/>
      <c r="Z867" s="27"/>
      <c r="AA867" s="14">
        <f>Tabla2[[#This Row],[FECHA]]-Tabla2[[#This Row],[FECHA AGENDO CITA]]</f>
        <v>44959</v>
      </c>
    </row>
    <row r="868" spans="1:27" ht="36.6" hidden="1" customHeight="1">
      <c r="A868" s="6">
        <v>44959</v>
      </c>
      <c r="B868" s="9">
        <v>0.38541666666666669</v>
      </c>
      <c r="C868" s="9"/>
      <c r="D868" s="41">
        <v>2849</v>
      </c>
      <c r="E868" s="8">
        <v>111610</v>
      </c>
      <c r="F868" s="8" t="s">
        <v>920</v>
      </c>
      <c r="G868" s="97" t="s">
        <v>3022</v>
      </c>
      <c r="H868" s="46"/>
      <c r="I868" s="8" t="s">
        <v>3447</v>
      </c>
      <c r="J868" s="7" t="s">
        <v>3448</v>
      </c>
      <c r="K868" s="7" t="s">
        <v>3449</v>
      </c>
      <c r="L868" s="8" t="s">
        <v>237</v>
      </c>
      <c r="M868" s="11" t="s">
        <v>93</v>
      </c>
      <c r="N868" s="11">
        <v>0.42708333333333331</v>
      </c>
      <c r="O868" s="11">
        <v>0.625</v>
      </c>
      <c r="P868" s="204" t="s">
        <v>1729</v>
      </c>
      <c r="Q868" s="8">
        <v>2015</v>
      </c>
      <c r="R868" s="3"/>
      <c r="S868" s="3" t="str">
        <f>TEXT(Tabla2[[#This Row],[FECHA]],"MMMM")</f>
        <v>febrero</v>
      </c>
      <c r="T868" s="3" t="e">
        <f>VLOOKUP(Tabla2[[#This Row],[FOLIO]],Noshow11[[FOLIO]:[STATUS]],5,0)</f>
        <v>#N/A</v>
      </c>
      <c r="U868" s="2"/>
      <c r="V868" s="27"/>
      <c r="W868" s="27"/>
      <c r="X868" s="27"/>
      <c r="Y868" s="28"/>
      <c r="Z868" s="27"/>
      <c r="AA868" s="14">
        <f>Tabla2[[#This Row],[FECHA]]-Tabla2[[#This Row],[FECHA AGENDO CITA]]</f>
        <v>44959</v>
      </c>
    </row>
    <row r="869" spans="1:27" ht="36.6" hidden="1" customHeight="1">
      <c r="A869" s="6">
        <v>44959</v>
      </c>
      <c r="B869" s="9">
        <v>0.38541666666666669</v>
      </c>
      <c r="C869" s="9"/>
      <c r="D869" s="41">
        <v>1899</v>
      </c>
      <c r="E869" s="8">
        <v>111618</v>
      </c>
      <c r="F869" s="8" t="s">
        <v>944</v>
      </c>
      <c r="G869" s="97" t="s">
        <v>1015</v>
      </c>
      <c r="H869" s="46"/>
      <c r="I869" s="8" t="s">
        <v>3450</v>
      </c>
      <c r="J869" s="7" t="s">
        <v>3451</v>
      </c>
      <c r="K869" s="7" t="s">
        <v>3452</v>
      </c>
      <c r="L869" s="8" t="s">
        <v>97</v>
      </c>
      <c r="M869" s="11" t="s">
        <v>84</v>
      </c>
      <c r="N869" s="11">
        <v>0.45833333333333331</v>
      </c>
      <c r="O869" s="11">
        <v>0.58333333333333337</v>
      </c>
      <c r="P869" s="204" t="s">
        <v>943</v>
      </c>
      <c r="Q869" s="8">
        <v>2021</v>
      </c>
      <c r="R869" s="3"/>
      <c r="S869" s="3" t="str">
        <f>TEXT(Tabla2[[#This Row],[FECHA]],"MMMM")</f>
        <v>febrero</v>
      </c>
      <c r="T869" s="3" t="e">
        <f>VLOOKUP(Tabla2[[#This Row],[FOLIO]],Noshow11[[FOLIO]:[STATUS]],5,0)</f>
        <v>#N/A</v>
      </c>
      <c r="U869" s="2"/>
      <c r="V869" s="27"/>
      <c r="W869" s="27"/>
      <c r="X869" s="27"/>
      <c r="Y869" s="28"/>
      <c r="Z869" s="27"/>
      <c r="AA869" s="14">
        <f>Tabla2[[#This Row],[FECHA]]-Tabla2[[#This Row],[FECHA AGENDO CITA]]</f>
        <v>44959</v>
      </c>
    </row>
    <row r="870" spans="1:27" ht="36.6" hidden="1" customHeight="1">
      <c r="A870" s="6">
        <v>44959</v>
      </c>
      <c r="B870" s="9">
        <v>0.38541666666666669</v>
      </c>
      <c r="C870" s="9"/>
      <c r="D870" s="41">
        <v>1899</v>
      </c>
      <c r="E870" s="8">
        <v>111625</v>
      </c>
      <c r="F870" s="8" t="s">
        <v>1111</v>
      </c>
      <c r="G870" s="97" t="s">
        <v>1023</v>
      </c>
      <c r="H870" s="46"/>
      <c r="I870" s="8" t="s">
        <v>3453</v>
      </c>
      <c r="J870" s="7" t="s">
        <v>3454</v>
      </c>
      <c r="K870" s="7" t="s">
        <v>3455</v>
      </c>
      <c r="L870" s="8" t="s">
        <v>357</v>
      </c>
      <c r="M870" s="11" t="s">
        <v>98</v>
      </c>
      <c r="N870" s="11">
        <v>0.4375</v>
      </c>
      <c r="O870" s="11">
        <v>0.58333333333333337</v>
      </c>
      <c r="P870" s="204" t="s">
        <v>954</v>
      </c>
      <c r="Q870" s="8">
        <v>2021</v>
      </c>
      <c r="R870" s="3"/>
      <c r="S870" s="3" t="str">
        <f>TEXT(Tabla2[[#This Row],[FECHA]],"MMMM")</f>
        <v>febrero</v>
      </c>
      <c r="T870" s="3" t="e">
        <f>VLOOKUP(Tabla2[[#This Row],[FOLIO]],Noshow11[[FOLIO]:[STATUS]],5,0)</f>
        <v>#N/A</v>
      </c>
      <c r="U870" s="2"/>
      <c r="V870" s="27"/>
      <c r="W870" s="27"/>
      <c r="X870" s="27"/>
      <c r="Y870" s="28"/>
      <c r="Z870" s="27"/>
      <c r="AA870" s="14">
        <f>Tabla2[[#This Row],[FECHA]]-Tabla2[[#This Row],[FECHA AGENDO CITA]]</f>
        <v>44959</v>
      </c>
    </row>
    <row r="871" spans="1:27" ht="36.6" hidden="1" customHeight="1">
      <c r="A871" s="6">
        <v>44959</v>
      </c>
      <c r="B871" s="9">
        <v>0.39583333333333331</v>
      </c>
      <c r="C871" s="9"/>
      <c r="D871" s="41">
        <v>3260</v>
      </c>
      <c r="E871" s="8">
        <v>111509</v>
      </c>
      <c r="F871" s="8" t="s">
        <v>920</v>
      </c>
      <c r="G871" s="97" t="s">
        <v>1150</v>
      </c>
      <c r="H871" s="46"/>
      <c r="I871" s="8" t="s">
        <v>3456</v>
      </c>
      <c r="J871" s="7" t="s">
        <v>3457</v>
      </c>
      <c r="K871" s="7" t="s">
        <v>3458</v>
      </c>
      <c r="L871" s="8" t="s">
        <v>237</v>
      </c>
      <c r="M871" s="11" t="s">
        <v>93</v>
      </c>
      <c r="N871" s="11">
        <v>0.4375</v>
      </c>
      <c r="O871" s="11">
        <v>0.58333333333333337</v>
      </c>
      <c r="P871" s="204" t="s">
        <v>949</v>
      </c>
      <c r="Q871" s="8">
        <v>2019</v>
      </c>
      <c r="R871" s="3"/>
      <c r="S871" s="3" t="str">
        <f>TEXT(Tabla2[[#This Row],[FECHA]],"MMMM")</f>
        <v>febrero</v>
      </c>
      <c r="T871" s="3" t="e">
        <f>VLOOKUP(Tabla2[[#This Row],[FOLIO]],Noshow11[[FOLIO]:[STATUS]],5,0)</f>
        <v>#N/A</v>
      </c>
      <c r="U871" s="2"/>
      <c r="V871" s="27"/>
      <c r="W871" s="27"/>
      <c r="X871" s="27"/>
      <c r="Y871" s="28"/>
      <c r="Z871" s="27"/>
      <c r="AA871" s="14">
        <f>Tabla2[[#This Row],[FECHA]]-Tabla2[[#This Row],[FECHA AGENDO CITA]]</f>
        <v>44959</v>
      </c>
    </row>
    <row r="872" spans="1:27" ht="36.6" hidden="1" customHeight="1">
      <c r="A872" s="6">
        <v>44959</v>
      </c>
      <c r="B872" s="9">
        <v>0.39583333333333331</v>
      </c>
      <c r="C872" s="9"/>
      <c r="D872" s="41">
        <v>5330</v>
      </c>
      <c r="E872" s="8">
        <v>111583</v>
      </c>
      <c r="F872" s="8" t="s">
        <v>944</v>
      </c>
      <c r="G872" s="97" t="s">
        <v>988</v>
      </c>
      <c r="H872" s="46"/>
      <c r="I872" s="8" t="s">
        <v>3459</v>
      </c>
      <c r="J872" s="7" t="s">
        <v>3460</v>
      </c>
      <c r="K872" s="7" t="s">
        <v>854</v>
      </c>
      <c r="L872" s="8" t="s">
        <v>250</v>
      </c>
      <c r="M872" s="11" t="s">
        <v>98</v>
      </c>
      <c r="N872" s="11">
        <v>0.40625</v>
      </c>
      <c r="O872" s="11">
        <v>0.625</v>
      </c>
      <c r="P872" s="204" t="s">
        <v>925</v>
      </c>
      <c r="Q872" s="8">
        <v>2022</v>
      </c>
      <c r="R872" s="3"/>
      <c r="S872" s="3" t="str">
        <f>TEXT(Tabla2[[#This Row],[FECHA]],"MMMM")</f>
        <v>febrero</v>
      </c>
      <c r="T872" s="3" t="e">
        <f>VLOOKUP(Tabla2[[#This Row],[FOLIO]],Noshow11[[FOLIO]:[STATUS]],5,0)</f>
        <v>#N/A</v>
      </c>
      <c r="U872" s="2"/>
      <c r="V872" s="27"/>
      <c r="W872" s="27"/>
      <c r="X872" s="27"/>
      <c r="Y872" s="28"/>
      <c r="Z872" s="27"/>
      <c r="AA872" s="14">
        <f>Tabla2[[#This Row],[FECHA]]-Tabla2[[#This Row],[FECHA AGENDO CITA]]</f>
        <v>44959</v>
      </c>
    </row>
    <row r="873" spans="1:27" ht="36.6" hidden="1" customHeight="1">
      <c r="A873" s="6">
        <v>44959</v>
      </c>
      <c r="B873" s="9">
        <v>0.39583333333333331</v>
      </c>
      <c r="C873" s="9"/>
      <c r="D873" s="41">
        <v>4814</v>
      </c>
      <c r="E873" s="8">
        <v>111592</v>
      </c>
      <c r="F873" s="8" t="s">
        <v>944</v>
      </c>
      <c r="G873" s="97" t="s">
        <v>3461</v>
      </c>
      <c r="H873" s="46"/>
      <c r="I873" s="8" t="s">
        <v>3462</v>
      </c>
      <c r="J873" s="7" t="s">
        <v>3463</v>
      </c>
      <c r="K873" s="7" t="s">
        <v>875</v>
      </c>
      <c r="L873" s="8" t="s">
        <v>193</v>
      </c>
      <c r="M873" s="11" t="s">
        <v>84</v>
      </c>
      <c r="N873" s="11">
        <v>0.66666666666666663</v>
      </c>
      <c r="O873" s="11" t="s">
        <v>929</v>
      </c>
      <c r="P873" s="204" t="s">
        <v>2156</v>
      </c>
      <c r="Q873" s="8">
        <v>2022</v>
      </c>
      <c r="R873" s="3"/>
      <c r="S873" s="3" t="str">
        <f>TEXT(Tabla2[[#This Row],[FECHA]],"MMMM")</f>
        <v>febrero</v>
      </c>
      <c r="T873" s="3" t="e">
        <f>VLOOKUP(Tabla2[[#This Row],[FOLIO]],Noshow11[[FOLIO]:[STATUS]],5,0)</f>
        <v>#N/A</v>
      </c>
      <c r="U873" s="2"/>
      <c r="V873" s="27"/>
      <c r="W873" s="27"/>
      <c r="X873" s="27"/>
      <c r="Y873" s="28"/>
      <c r="Z873" s="27"/>
      <c r="AA873" s="14">
        <f>Tabla2[[#This Row],[FECHA]]-Tabla2[[#This Row],[FECHA AGENDO CITA]]</f>
        <v>44959</v>
      </c>
    </row>
    <row r="874" spans="1:27" ht="36.6" hidden="1" customHeight="1">
      <c r="A874" s="6">
        <v>44959</v>
      </c>
      <c r="B874" s="9">
        <v>0.40625</v>
      </c>
      <c r="C874" s="9"/>
      <c r="D874" s="41">
        <f>1899+950</f>
        <v>2849</v>
      </c>
      <c r="E874" s="8">
        <v>111628</v>
      </c>
      <c r="F874" s="8" t="s">
        <v>944</v>
      </c>
      <c r="G874" s="97" t="s">
        <v>1736</v>
      </c>
      <c r="H874" s="46"/>
      <c r="I874" s="8" t="s">
        <v>3464</v>
      </c>
      <c r="J874" s="7" t="s">
        <v>3465</v>
      </c>
      <c r="K874" s="7" t="s">
        <v>3466</v>
      </c>
      <c r="L874" s="8" t="s">
        <v>193</v>
      </c>
      <c r="M874" s="11" t="s">
        <v>84</v>
      </c>
      <c r="N874" s="11">
        <v>0.47916666666666669</v>
      </c>
      <c r="O874" s="11">
        <v>0.625</v>
      </c>
      <c r="P874" s="204" t="s">
        <v>2205</v>
      </c>
      <c r="Q874" s="8">
        <v>202</v>
      </c>
      <c r="R874" s="3"/>
      <c r="S874" s="3" t="str">
        <f>TEXT(Tabla2[[#This Row],[FECHA]],"MMMM")</f>
        <v>febrero</v>
      </c>
      <c r="T874" s="3" t="e">
        <f>VLOOKUP(Tabla2[[#This Row],[FOLIO]],Noshow11[[FOLIO]:[STATUS]],5,0)</f>
        <v>#N/A</v>
      </c>
      <c r="U874" s="2"/>
      <c r="V874" s="27"/>
      <c r="W874" s="27"/>
      <c r="X874" s="27"/>
      <c r="Y874" s="28"/>
      <c r="Z874" s="27"/>
      <c r="AA874" s="14">
        <f>Tabla2[[#This Row],[FECHA]]-Tabla2[[#This Row],[FECHA AGENDO CITA]]</f>
        <v>44959</v>
      </c>
    </row>
    <row r="875" spans="1:27" ht="36.6" hidden="1" customHeight="1">
      <c r="A875" s="6">
        <v>44959</v>
      </c>
      <c r="B875" s="9">
        <v>0.41666666666666669</v>
      </c>
      <c r="C875" s="9"/>
      <c r="D875" s="41">
        <v>1899</v>
      </c>
      <c r="E875" s="8">
        <v>111333</v>
      </c>
      <c r="F875" s="8" t="s">
        <v>100</v>
      </c>
      <c r="G875" s="98" t="s">
        <v>1015</v>
      </c>
      <c r="H875" s="45" t="s">
        <v>5</v>
      </c>
      <c r="I875" s="8" t="s">
        <v>3467</v>
      </c>
      <c r="J875" s="7" t="s">
        <v>3468</v>
      </c>
      <c r="K875" s="7" t="s">
        <v>3469</v>
      </c>
      <c r="L875" s="8" t="s">
        <v>83</v>
      </c>
      <c r="M875" s="11" t="s">
        <v>93</v>
      </c>
      <c r="N875" s="11">
        <v>0.46875</v>
      </c>
      <c r="O875" s="11">
        <v>0.75</v>
      </c>
      <c r="P875" s="204" t="s">
        <v>2061</v>
      </c>
      <c r="Q875" s="8">
        <v>2021</v>
      </c>
      <c r="R875" s="3"/>
      <c r="S875" s="3" t="str">
        <f>TEXT(Tabla2[[#This Row],[FECHA]],"MMMM")</f>
        <v>febrero</v>
      </c>
      <c r="T875" s="3" t="e">
        <f>VLOOKUP(Tabla2[[#This Row],[FOLIO]],Noshow11[[FOLIO]:[STATUS]],5,0)</f>
        <v>#N/A</v>
      </c>
      <c r="U875" s="2"/>
      <c r="V875" s="27"/>
      <c r="W875" s="27"/>
      <c r="X875" s="27"/>
      <c r="Y875" s="28"/>
      <c r="Z875" s="27"/>
      <c r="AA875" s="14">
        <f>Tabla2[[#This Row],[FECHA]]-Tabla2[[#This Row],[FECHA AGENDO CITA]]</f>
        <v>44959</v>
      </c>
    </row>
    <row r="876" spans="1:27" ht="36.6" hidden="1" customHeight="1">
      <c r="A876" s="6">
        <v>44959</v>
      </c>
      <c r="B876" s="9">
        <v>0.41666666666666669</v>
      </c>
      <c r="C876" s="9"/>
      <c r="D876" s="41">
        <v>5330</v>
      </c>
      <c r="E876" s="8">
        <v>111553</v>
      </c>
      <c r="F876" s="8" t="s">
        <v>920</v>
      </c>
      <c r="G876" s="98" t="s">
        <v>988</v>
      </c>
      <c r="H876" s="45" t="s">
        <v>5</v>
      </c>
      <c r="I876" s="8" t="s">
        <v>3233</v>
      </c>
      <c r="J876" s="7" t="s">
        <v>3234</v>
      </c>
      <c r="K876" s="7" t="s">
        <v>3470</v>
      </c>
      <c r="L876" s="8" t="s">
        <v>237</v>
      </c>
      <c r="M876" s="11" t="s">
        <v>84</v>
      </c>
      <c r="N876" s="11">
        <v>0.4375</v>
      </c>
      <c r="O876" s="11">
        <v>0.58333333333333337</v>
      </c>
      <c r="P876" s="204" t="s">
        <v>2061</v>
      </c>
      <c r="Q876" s="8">
        <v>2020</v>
      </c>
      <c r="R876" s="3"/>
      <c r="S876" s="3" t="str">
        <f>TEXT(Tabla2[[#This Row],[FECHA]],"MMMM")</f>
        <v>febrero</v>
      </c>
      <c r="T876" s="3" t="e">
        <f>VLOOKUP(Tabla2[[#This Row],[FOLIO]],Noshow11[[FOLIO]:[STATUS]],5,0)</f>
        <v>#N/A</v>
      </c>
      <c r="U876" s="2"/>
      <c r="V876" s="27"/>
      <c r="W876" s="27"/>
      <c r="X876" s="27"/>
      <c r="Y876" s="28"/>
      <c r="Z876" s="27"/>
      <c r="AA876" s="14">
        <f>Tabla2[[#This Row],[FECHA]]-Tabla2[[#This Row],[FECHA AGENDO CITA]]</f>
        <v>44959</v>
      </c>
    </row>
    <row r="877" spans="1:27" ht="36.6" hidden="1" customHeight="1">
      <c r="A877" s="6">
        <v>44959</v>
      </c>
      <c r="B877" s="9">
        <v>0.41666666666666669</v>
      </c>
      <c r="C877" s="9"/>
      <c r="D877" s="41">
        <v>1899</v>
      </c>
      <c r="E877" s="8">
        <v>111612</v>
      </c>
      <c r="F877" s="8" t="s">
        <v>944</v>
      </c>
      <c r="G877" s="97" t="s">
        <v>1015</v>
      </c>
      <c r="H877" s="46"/>
      <c r="I877" s="8" t="s">
        <v>3348</v>
      </c>
      <c r="J877" s="7" t="s">
        <v>3349</v>
      </c>
      <c r="K877" s="7" t="s">
        <v>3350</v>
      </c>
      <c r="L877" s="8" t="s">
        <v>193</v>
      </c>
      <c r="M877" s="11" t="s">
        <v>98</v>
      </c>
      <c r="N877" s="11">
        <v>0.47916666666666669</v>
      </c>
      <c r="O877" s="11">
        <v>0.625</v>
      </c>
      <c r="P877" s="204" t="s">
        <v>943</v>
      </c>
      <c r="Q877" s="8">
        <v>2022</v>
      </c>
      <c r="R877" s="3"/>
      <c r="S877" s="3" t="str">
        <f>TEXT(Tabla2[[#This Row],[FECHA]],"MMMM")</f>
        <v>febrero</v>
      </c>
      <c r="T877" s="3" t="e">
        <f>VLOOKUP(Tabla2[[#This Row],[FOLIO]],Noshow11[[FOLIO]:[STATUS]],5,0)</f>
        <v>#N/A</v>
      </c>
      <c r="U877" s="2"/>
      <c r="V877" s="27"/>
      <c r="W877" s="27"/>
      <c r="X877" s="27"/>
      <c r="Y877" s="28"/>
      <c r="Z877" s="27"/>
      <c r="AA877" s="14">
        <f>Tabla2[[#This Row],[FECHA]]-Tabla2[[#This Row],[FECHA AGENDO CITA]]</f>
        <v>44959</v>
      </c>
    </row>
    <row r="878" spans="1:27" ht="36.6" hidden="1" customHeight="1">
      <c r="A878" s="6">
        <v>44959</v>
      </c>
      <c r="B878" s="9">
        <v>0.4375</v>
      </c>
      <c r="C878" s="9"/>
      <c r="D878" s="41">
        <v>754</v>
      </c>
      <c r="E878" s="8">
        <v>111532</v>
      </c>
      <c r="F878" s="8" t="s">
        <v>100</v>
      </c>
      <c r="G878" s="97" t="s">
        <v>3471</v>
      </c>
      <c r="H878" s="46"/>
      <c r="I878" s="8" t="s">
        <v>3198</v>
      </c>
      <c r="J878" s="7" t="s">
        <v>3199</v>
      </c>
      <c r="K878" s="7" t="s">
        <v>3200</v>
      </c>
      <c r="L878" s="8" t="s">
        <v>1106</v>
      </c>
      <c r="M878" s="11" t="s">
        <v>98</v>
      </c>
      <c r="N878" s="11">
        <v>0.45833333333333331</v>
      </c>
      <c r="O878" s="11" t="s">
        <v>929</v>
      </c>
      <c r="P878" s="204" t="s">
        <v>2263</v>
      </c>
      <c r="Q878" s="8">
        <v>2016</v>
      </c>
      <c r="R878" s="3"/>
      <c r="S878" s="3" t="str">
        <f>TEXT(Tabla2[[#This Row],[FECHA]],"MMMM")</f>
        <v>febrero</v>
      </c>
      <c r="T878" s="3" t="e">
        <f>VLOOKUP(Tabla2[[#This Row],[FOLIO]],Noshow11[[FOLIO]:[STATUS]],5,0)</f>
        <v>#N/A</v>
      </c>
      <c r="U878" s="2" t="s">
        <v>12</v>
      </c>
      <c r="V878" s="27">
        <v>44959</v>
      </c>
      <c r="W878" s="27" t="s">
        <v>18</v>
      </c>
      <c r="X878" s="27" t="s">
        <v>9</v>
      </c>
      <c r="Y878" s="28" t="s">
        <v>3472</v>
      </c>
      <c r="Z878" s="27">
        <v>44952</v>
      </c>
      <c r="AA878" s="14">
        <f>Tabla2[[#This Row],[FECHA]]-Tabla2[[#This Row],[FECHA AGENDO CITA]]</f>
        <v>7</v>
      </c>
    </row>
    <row r="879" spans="1:27" ht="36.6" hidden="1" customHeight="1">
      <c r="A879" s="6">
        <v>44959</v>
      </c>
      <c r="B879" s="9">
        <v>0.4375</v>
      </c>
      <c r="C879" s="9"/>
      <c r="D879" s="41">
        <v>1899</v>
      </c>
      <c r="E879" s="8">
        <v>111547</v>
      </c>
      <c r="F879" s="8" t="s">
        <v>920</v>
      </c>
      <c r="G879" s="97" t="s">
        <v>956</v>
      </c>
      <c r="H879" s="46"/>
      <c r="I879" s="8" t="s">
        <v>3356</v>
      </c>
      <c r="J879" s="7" t="s">
        <v>3357</v>
      </c>
      <c r="K879" s="7" t="s">
        <v>3358</v>
      </c>
      <c r="L879" s="8" t="s">
        <v>289</v>
      </c>
      <c r="M879" s="11" t="s">
        <v>93</v>
      </c>
      <c r="N879" s="11">
        <v>0.46875</v>
      </c>
      <c r="O879" s="11">
        <v>0.70833333333333337</v>
      </c>
      <c r="P879" s="204" t="s">
        <v>949</v>
      </c>
      <c r="Q879" s="8">
        <v>2021</v>
      </c>
      <c r="R879" s="3"/>
      <c r="S879" s="3" t="str">
        <f>TEXT(Tabla2[[#This Row],[FECHA]],"MMMM")</f>
        <v>febrero</v>
      </c>
      <c r="T879" s="3" t="e">
        <f>VLOOKUP(Tabla2[[#This Row],[FOLIO]],Noshow11[[FOLIO]:[STATUS]],5,0)</f>
        <v>#N/A</v>
      </c>
      <c r="U879" s="2"/>
      <c r="V879" s="27"/>
      <c r="W879" s="27"/>
      <c r="X879" s="27"/>
      <c r="Y879" s="28"/>
      <c r="Z879" s="27"/>
      <c r="AA879" s="14">
        <f>Tabla2[[#This Row],[FECHA]]-Tabla2[[#This Row],[FECHA AGENDO CITA]]</f>
        <v>44959</v>
      </c>
    </row>
    <row r="880" spans="1:27" ht="36.6" hidden="1" customHeight="1">
      <c r="A880" s="6">
        <v>44959</v>
      </c>
      <c r="B880" s="9">
        <v>0.4375</v>
      </c>
      <c r="C880" s="9"/>
      <c r="D880" s="41">
        <v>6599</v>
      </c>
      <c r="E880" s="8">
        <v>111586</v>
      </c>
      <c r="F880" s="8" t="s">
        <v>100</v>
      </c>
      <c r="G880" s="97" t="s">
        <v>3473</v>
      </c>
      <c r="H880" s="46"/>
      <c r="I880" s="8" t="s">
        <v>843</v>
      </c>
      <c r="J880" s="7" t="s">
        <v>844</v>
      </c>
      <c r="K880" s="7" t="s">
        <v>845</v>
      </c>
      <c r="L880" s="8" t="s">
        <v>97</v>
      </c>
      <c r="M880" s="11" t="s">
        <v>84</v>
      </c>
      <c r="N880" s="11">
        <v>0.44791666666666669</v>
      </c>
      <c r="O880" s="11">
        <v>0.66666666666666663</v>
      </c>
      <c r="P880" s="204" t="s">
        <v>954</v>
      </c>
      <c r="Q880" s="8">
        <v>2021</v>
      </c>
      <c r="R880" s="3"/>
      <c r="S880" s="3" t="str">
        <f>TEXT(Tabla2[[#This Row],[FECHA]],"MMMM")</f>
        <v>febrero</v>
      </c>
      <c r="T880" s="3" t="e">
        <f>VLOOKUP(Tabla2[[#This Row],[FOLIO]],Noshow11[[FOLIO]:[STATUS]],5,0)</f>
        <v>#N/A</v>
      </c>
      <c r="U880" s="2"/>
      <c r="V880" s="27"/>
      <c r="W880" s="27"/>
      <c r="X880" s="27"/>
      <c r="Y880" s="28"/>
      <c r="Z880" s="27"/>
      <c r="AA880" s="14">
        <f>Tabla2[[#This Row],[FECHA]]-Tabla2[[#This Row],[FECHA AGENDO CITA]]</f>
        <v>44959</v>
      </c>
    </row>
    <row r="881" spans="1:27" ht="36.6" hidden="1" customHeight="1">
      <c r="A881" s="6">
        <v>44959</v>
      </c>
      <c r="B881" s="9">
        <v>0.45833333333333331</v>
      </c>
      <c r="C881" s="9"/>
      <c r="D881" s="41">
        <v>5330</v>
      </c>
      <c r="E881" s="8">
        <v>111290</v>
      </c>
      <c r="F881" s="8" t="s">
        <v>920</v>
      </c>
      <c r="G881" s="98" t="s">
        <v>988</v>
      </c>
      <c r="H881" s="45" t="s">
        <v>5</v>
      </c>
      <c r="I881" s="8" t="s">
        <v>3474</v>
      </c>
      <c r="J881" s="7" t="s">
        <v>3475</v>
      </c>
      <c r="K881" s="7" t="s">
        <v>3476</v>
      </c>
      <c r="L881" s="8" t="s">
        <v>152</v>
      </c>
      <c r="M881" s="11" t="s">
        <v>93</v>
      </c>
      <c r="N881" s="11">
        <v>0.47916666666666669</v>
      </c>
      <c r="O881" s="11">
        <v>0.58333333333333337</v>
      </c>
      <c r="P881" s="204" t="s">
        <v>2061</v>
      </c>
      <c r="Q881" s="8">
        <v>2020</v>
      </c>
      <c r="R881" s="3"/>
      <c r="S881" s="3" t="str">
        <f>TEXT(Tabla2[[#This Row],[FECHA]],"MMMM")</f>
        <v>febrero</v>
      </c>
      <c r="T881" s="3" t="e">
        <f>VLOOKUP(Tabla2[[#This Row],[FOLIO]],Noshow11[[FOLIO]:[STATUS]],5,0)</f>
        <v>#N/A</v>
      </c>
      <c r="U881" s="2"/>
      <c r="V881" s="27"/>
      <c r="W881" s="27"/>
      <c r="X881" s="27"/>
      <c r="Y881" s="28"/>
      <c r="Z881" s="27"/>
      <c r="AA881" s="14">
        <f>Tabla2[[#This Row],[FECHA]]-Tabla2[[#This Row],[FECHA AGENDO CITA]]</f>
        <v>44959</v>
      </c>
    </row>
    <row r="882" spans="1:27" ht="36.6" hidden="1" customHeight="1">
      <c r="A882" s="6">
        <v>44959</v>
      </c>
      <c r="B882" s="9">
        <v>0.45833333333333331</v>
      </c>
      <c r="C882" s="9"/>
      <c r="D882" s="41">
        <v>1899</v>
      </c>
      <c r="E882" s="8">
        <v>111593</v>
      </c>
      <c r="F882" s="8" t="s">
        <v>920</v>
      </c>
      <c r="G882" s="97" t="s">
        <v>984</v>
      </c>
      <c r="H882" s="46"/>
      <c r="I882" s="8" t="s">
        <v>3477</v>
      </c>
      <c r="J882" s="7" t="s">
        <v>3478</v>
      </c>
      <c r="K882" s="7" t="s">
        <v>328</v>
      </c>
      <c r="L882" s="8" t="s">
        <v>92</v>
      </c>
      <c r="M882" s="11" t="s">
        <v>84</v>
      </c>
      <c r="N882" s="11">
        <v>0.5</v>
      </c>
      <c r="O882" s="11">
        <v>0.70833333333333337</v>
      </c>
      <c r="P882" s="204" t="s">
        <v>925</v>
      </c>
      <c r="Q882" s="8">
        <v>2020</v>
      </c>
      <c r="R882" s="3"/>
      <c r="S882" s="3" t="str">
        <f>TEXT(Tabla2[[#This Row],[FECHA]],"MMMM")</f>
        <v>febrero</v>
      </c>
      <c r="T882" s="3" t="e">
        <f>VLOOKUP(Tabla2[[#This Row],[FOLIO]],Noshow11[[FOLIO]:[STATUS]],5,0)</f>
        <v>#N/A</v>
      </c>
      <c r="U882" s="2"/>
      <c r="V882" s="27"/>
      <c r="W882" s="27"/>
      <c r="X882" s="27"/>
      <c r="Y882" s="28"/>
      <c r="Z882" s="27"/>
      <c r="AA882" s="14">
        <f>Tabla2[[#This Row],[FECHA]]-Tabla2[[#This Row],[FECHA AGENDO CITA]]</f>
        <v>44959</v>
      </c>
    </row>
    <row r="883" spans="1:27" ht="36.6" hidden="1" customHeight="1">
      <c r="A883" s="6">
        <v>44959</v>
      </c>
      <c r="B883" s="9">
        <v>0.45833333333333331</v>
      </c>
      <c r="C883" s="9"/>
      <c r="D883" s="41">
        <v>3260</v>
      </c>
      <c r="E883" s="8">
        <v>111620</v>
      </c>
      <c r="F883" s="8" t="s">
        <v>100</v>
      </c>
      <c r="G883" s="97" t="s">
        <v>1161</v>
      </c>
      <c r="H883" s="46"/>
      <c r="I883" s="8" t="s">
        <v>3479</v>
      </c>
      <c r="J883" s="7" t="s">
        <v>3480</v>
      </c>
      <c r="K883" s="7" t="s">
        <v>3481</v>
      </c>
      <c r="L883" s="8" t="s">
        <v>3046</v>
      </c>
      <c r="M883" s="11" t="s">
        <v>98</v>
      </c>
      <c r="N883" s="11">
        <v>0.5</v>
      </c>
      <c r="O883" s="11">
        <v>0.65625</v>
      </c>
      <c r="P883" s="204" t="s">
        <v>943</v>
      </c>
      <c r="Q883" s="8">
        <v>2020</v>
      </c>
      <c r="R883" s="3"/>
      <c r="S883" s="3" t="str">
        <f>TEXT(Tabla2[[#This Row],[FECHA]],"MMMM")</f>
        <v>febrero</v>
      </c>
      <c r="T883" s="3" t="e">
        <f>VLOOKUP(Tabla2[[#This Row],[FOLIO]],Noshow11[[FOLIO]:[STATUS]],5,0)</f>
        <v>#N/A</v>
      </c>
      <c r="U883" s="2"/>
      <c r="V883" s="27"/>
      <c r="W883" s="27"/>
      <c r="X883" s="27"/>
      <c r="Y883" s="28"/>
      <c r="Z883" s="27"/>
      <c r="AA883" s="14">
        <f>Tabla2[[#This Row],[FECHA]]-Tabla2[[#This Row],[FECHA AGENDO CITA]]</f>
        <v>44959</v>
      </c>
    </row>
    <row r="884" spans="1:27" ht="36.6" hidden="1" customHeight="1">
      <c r="A884" s="6">
        <v>44959</v>
      </c>
      <c r="B884" s="9">
        <v>0.47916666666666669</v>
      </c>
      <c r="C884" s="9"/>
      <c r="D884" s="41">
        <v>5330</v>
      </c>
      <c r="E884" s="8">
        <v>111608</v>
      </c>
      <c r="F884" s="8" t="s">
        <v>944</v>
      </c>
      <c r="G884" s="98" t="s">
        <v>988</v>
      </c>
      <c r="H884" s="45" t="s">
        <v>5</v>
      </c>
      <c r="I884" s="8" t="s">
        <v>3482</v>
      </c>
      <c r="J884" s="7" t="s">
        <v>3483</v>
      </c>
      <c r="K884" s="7" t="s">
        <v>3484</v>
      </c>
      <c r="L884" s="8" t="s">
        <v>108</v>
      </c>
      <c r="M884" s="11" t="s">
        <v>98</v>
      </c>
      <c r="N884" s="11">
        <v>0.54513888888888895</v>
      </c>
      <c r="O884" s="11">
        <v>0.70833333333333337</v>
      </c>
      <c r="P884" s="204" t="s">
        <v>2061</v>
      </c>
      <c r="Q884" s="8">
        <v>2021</v>
      </c>
      <c r="R884" s="3"/>
      <c r="S884" s="3" t="str">
        <f>TEXT(Tabla2[[#This Row],[FECHA]],"MMMM")</f>
        <v>febrero</v>
      </c>
      <c r="T884" s="3" t="e">
        <f>VLOOKUP(Tabla2[[#This Row],[FOLIO]],Noshow11[[FOLIO]:[STATUS]],5,0)</f>
        <v>#N/A</v>
      </c>
      <c r="U884" s="2"/>
      <c r="V884" s="27"/>
      <c r="W884" s="27"/>
      <c r="X884" s="27"/>
      <c r="Y884" s="28"/>
      <c r="Z884" s="27"/>
      <c r="AA884" s="14">
        <f>Tabla2[[#This Row],[FECHA]]-Tabla2[[#This Row],[FECHA AGENDO CITA]]</f>
        <v>44959</v>
      </c>
    </row>
    <row r="885" spans="1:27" ht="36.6" hidden="1" customHeight="1">
      <c r="A885" s="6">
        <v>44959</v>
      </c>
      <c r="B885" s="9">
        <v>0.47916666666666669</v>
      </c>
      <c r="C885" s="9"/>
      <c r="D885" s="41">
        <v>1899</v>
      </c>
      <c r="E885" s="8">
        <v>111611</v>
      </c>
      <c r="F885" s="8" t="s">
        <v>944</v>
      </c>
      <c r="G885" s="98" t="s">
        <v>1108</v>
      </c>
      <c r="H885" s="45" t="s">
        <v>5</v>
      </c>
      <c r="I885" s="8" t="s">
        <v>3485</v>
      </c>
      <c r="J885" s="7" t="s">
        <v>143</v>
      </c>
      <c r="K885" s="7" t="s">
        <v>3486</v>
      </c>
      <c r="L885" s="8" t="s">
        <v>193</v>
      </c>
      <c r="M885" s="11" t="s">
        <v>93</v>
      </c>
      <c r="N885" s="11">
        <v>0.50694444444444442</v>
      </c>
      <c r="O885" s="11">
        <v>0.66666666666666663</v>
      </c>
      <c r="P885" s="204" t="s">
        <v>2061</v>
      </c>
      <c r="Q885" s="8">
        <v>2022</v>
      </c>
      <c r="R885" s="3"/>
      <c r="S885" s="3" t="str">
        <f>TEXT(Tabla2[[#This Row],[FECHA]],"MMMM")</f>
        <v>febrero</v>
      </c>
      <c r="T885" s="3" t="e">
        <f>VLOOKUP(Tabla2[[#This Row],[FOLIO]],Noshow11[[FOLIO]:[STATUS]],5,0)</f>
        <v>#N/A</v>
      </c>
      <c r="U885" s="2"/>
      <c r="V885" s="27"/>
      <c r="W885" s="27"/>
      <c r="X885" s="27"/>
      <c r="Y885" s="28"/>
      <c r="Z885" s="27"/>
      <c r="AA885" s="14">
        <f>Tabla2[[#This Row],[FECHA]]-Tabla2[[#This Row],[FECHA AGENDO CITA]]</f>
        <v>44959</v>
      </c>
    </row>
    <row r="886" spans="1:27" ht="36.6" hidden="1" customHeight="1">
      <c r="A886" s="6">
        <v>44959</v>
      </c>
      <c r="B886" s="9">
        <v>0.5</v>
      </c>
      <c r="C886" s="9"/>
      <c r="D886" s="41">
        <v>1899</v>
      </c>
      <c r="E886" s="8">
        <v>111599</v>
      </c>
      <c r="F886" s="8" t="s">
        <v>920</v>
      </c>
      <c r="G886" s="98" t="s">
        <v>1023</v>
      </c>
      <c r="H886" s="45" t="s">
        <v>5</v>
      </c>
      <c r="I886" s="8" t="s">
        <v>3344</v>
      </c>
      <c r="J886" s="7" t="s">
        <v>3345</v>
      </c>
      <c r="K886" s="7" t="s">
        <v>3346</v>
      </c>
      <c r="L886" s="8" t="s">
        <v>230</v>
      </c>
      <c r="M886" s="11" t="s">
        <v>84</v>
      </c>
      <c r="N886" s="11">
        <v>0.53125</v>
      </c>
      <c r="O886" s="11">
        <v>0.70833333333333337</v>
      </c>
      <c r="P886" s="204" t="s">
        <v>2061</v>
      </c>
      <c r="Q886" s="8">
        <v>2014</v>
      </c>
      <c r="R886" s="3"/>
      <c r="S886" s="3" t="str">
        <f>TEXT(Tabla2[[#This Row],[FECHA]],"MMMM")</f>
        <v>febrero</v>
      </c>
      <c r="T886" s="3" t="e">
        <f>VLOOKUP(Tabla2[[#This Row],[FOLIO]],Noshow11[[FOLIO]:[STATUS]],5,0)</f>
        <v>#N/A</v>
      </c>
      <c r="U886" s="2"/>
      <c r="V886" s="27"/>
      <c r="W886" s="27"/>
      <c r="X886" s="27"/>
      <c r="Y886" s="28"/>
      <c r="Z886" s="27"/>
      <c r="AA886" s="14">
        <f>Tabla2[[#This Row],[FECHA]]-Tabla2[[#This Row],[FECHA AGENDO CITA]]</f>
        <v>44959</v>
      </c>
    </row>
    <row r="887" spans="1:27" ht="36.6" hidden="1" customHeight="1">
      <c r="A887" s="6">
        <v>44959</v>
      </c>
      <c r="B887" s="9">
        <v>0.52083333333333337</v>
      </c>
      <c r="C887" s="9"/>
      <c r="D887" s="41">
        <v>754</v>
      </c>
      <c r="E887" s="8">
        <v>111566</v>
      </c>
      <c r="F887" s="8" t="s">
        <v>100</v>
      </c>
      <c r="G887" s="97" t="s">
        <v>3362</v>
      </c>
      <c r="H887" s="46"/>
      <c r="I887" s="8" t="s">
        <v>2224</v>
      </c>
      <c r="J887" s="7" t="s">
        <v>2225</v>
      </c>
      <c r="K887" s="7" t="s">
        <v>2226</v>
      </c>
      <c r="L887" s="8" t="s">
        <v>193</v>
      </c>
      <c r="M887" s="11" t="s">
        <v>98</v>
      </c>
      <c r="N887" s="11">
        <v>0.54166666666666663</v>
      </c>
      <c r="O887" s="11" t="s">
        <v>929</v>
      </c>
      <c r="P887" s="204" t="s">
        <v>2263</v>
      </c>
      <c r="Q887" s="8">
        <v>2019</v>
      </c>
      <c r="R887" s="3"/>
      <c r="S887" s="3" t="str">
        <f>TEXT(Tabla2[[#This Row],[FECHA]],"MMMM")</f>
        <v>febrero</v>
      </c>
      <c r="T887" s="3" t="e">
        <f>VLOOKUP(Tabla2[[#This Row],[FOLIO]],Noshow11[[FOLIO]:[STATUS]],5,0)</f>
        <v>#N/A</v>
      </c>
      <c r="U887" s="2"/>
      <c r="V887" s="27"/>
      <c r="W887" s="27"/>
      <c r="X887" s="27"/>
      <c r="Y887" s="28"/>
      <c r="Z887" s="27"/>
      <c r="AA887" s="14">
        <f>Tabla2[[#This Row],[FECHA]]-Tabla2[[#This Row],[FECHA AGENDO CITA]]</f>
        <v>44959</v>
      </c>
    </row>
    <row r="888" spans="1:27" ht="36.6" hidden="1" customHeight="1">
      <c r="A888" s="6">
        <v>44959</v>
      </c>
      <c r="B888" s="9">
        <v>0.54166666666666663</v>
      </c>
      <c r="C888" s="9"/>
      <c r="D888" s="41">
        <v>2699</v>
      </c>
      <c r="E888" s="8">
        <v>111559</v>
      </c>
      <c r="F888" s="8" t="s">
        <v>920</v>
      </c>
      <c r="G888" s="97" t="s">
        <v>3487</v>
      </c>
      <c r="H888" s="46"/>
      <c r="I888" s="8" t="s">
        <v>3488</v>
      </c>
      <c r="J888" s="7" t="s">
        <v>3489</v>
      </c>
      <c r="K888" s="7" t="s">
        <v>531</v>
      </c>
      <c r="L888" s="8" t="s">
        <v>92</v>
      </c>
      <c r="M888" s="11" t="s">
        <v>98</v>
      </c>
      <c r="N888" s="11">
        <v>0.55208333333333337</v>
      </c>
      <c r="O888" s="11">
        <v>0.66666666666666663</v>
      </c>
      <c r="P888" s="204" t="s">
        <v>1615</v>
      </c>
      <c r="Q888" s="8">
        <v>2019</v>
      </c>
      <c r="R888" s="3"/>
      <c r="S888" s="3" t="str">
        <f>TEXT(Tabla2[[#This Row],[FECHA]],"MMMM")</f>
        <v>febrero</v>
      </c>
      <c r="T888" s="3" t="e">
        <f>VLOOKUP(Tabla2[[#This Row],[FOLIO]],Noshow11[[FOLIO]:[STATUS]],5,0)</f>
        <v>#N/A</v>
      </c>
      <c r="U888" s="2"/>
      <c r="V888" s="27"/>
      <c r="W888" s="27"/>
      <c r="X888" s="27"/>
      <c r="Y888" s="28"/>
      <c r="Z888" s="27"/>
      <c r="AA888" s="14">
        <f>Tabla2[[#This Row],[FECHA]]-Tabla2[[#This Row],[FECHA AGENDO CITA]]</f>
        <v>44959</v>
      </c>
    </row>
    <row r="889" spans="1:27" ht="36.6" hidden="1" customHeight="1">
      <c r="A889" s="6">
        <v>44959</v>
      </c>
      <c r="B889" s="9">
        <v>0.5625</v>
      </c>
      <c r="C889" s="9"/>
      <c r="D889" s="41">
        <v>3260</v>
      </c>
      <c r="E889" s="8">
        <v>111617</v>
      </c>
      <c r="F889" s="8" t="s">
        <v>100</v>
      </c>
      <c r="G889" s="97" t="s">
        <v>1070</v>
      </c>
      <c r="H889" s="46"/>
      <c r="I889" s="8" t="s">
        <v>3490</v>
      </c>
      <c r="J889" s="7" t="s">
        <v>3491</v>
      </c>
      <c r="K889" s="7" t="s">
        <v>3492</v>
      </c>
      <c r="L889" s="8" t="s">
        <v>170</v>
      </c>
      <c r="M889" s="11" t="s">
        <v>93</v>
      </c>
      <c r="N889" s="11">
        <v>0.58333333333333337</v>
      </c>
      <c r="O889" s="11">
        <v>0.70833333333333337</v>
      </c>
      <c r="P889" s="204" t="s">
        <v>949</v>
      </c>
      <c r="Q889" s="8">
        <v>2022</v>
      </c>
      <c r="R889" s="3"/>
      <c r="S889" s="3" t="str">
        <f>TEXT(Tabla2[[#This Row],[FECHA]],"MMMM")</f>
        <v>febrero</v>
      </c>
      <c r="T889" s="3" t="e">
        <f>VLOOKUP(Tabla2[[#This Row],[FOLIO]],Noshow11[[FOLIO]:[STATUS]],5,0)</f>
        <v>#N/A</v>
      </c>
      <c r="U889" s="2"/>
      <c r="V889" s="27"/>
      <c r="W889" s="27"/>
      <c r="X889" s="27"/>
      <c r="Y889" s="28"/>
      <c r="Z889" s="27"/>
      <c r="AA889" s="14">
        <f>Tabla2[[#This Row],[FECHA]]-Tabla2[[#This Row],[FECHA AGENDO CITA]]</f>
        <v>44959</v>
      </c>
    </row>
    <row r="890" spans="1:27" ht="36.6" hidden="1" customHeight="1">
      <c r="A890" s="6">
        <v>44959</v>
      </c>
      <c r="B890" s="9">
        <v>0.60416666666666663</v>
      </c>
      <c r="C890" s="9"/>
      <c r="D890" s="41">
        <v>754</v>
      </c>
      <c r="E890" s="8">
        <v>111143</v>
      </c>
      <c r="F890" s="8" t="s">
        <v>944</v>
      </c>
      <c r="G890" s="97" t="s">
        <v>3493</v>
      </c>
      <c r="H890" s="46"/>
      <c r="I890" s="8" t="s">
        <v>1413</v>
      </c>
      <c r="J890" s="7" t="s">
        <v>1414</v>
      </c>
      <c r="K890" s="7" t="s">
        <v>1415</v>
      </c>
      <c r="L890" s="8" t="s">
        <v>357</v>
      </c>
      <c r="M890" s="11" t="s">
        <v>84</v>
      </c>
      <c r="N890" s="11">
        <v>0.61458333333333337</v>
      </c>
      <c r="O890" s="11" t="s">
        <v>929</v>
      </c>
      <c r="P890" s="204" t="s">
        <v>1181</v>
      </c>
      <c r="Q890" s="8">
        <v>2022</v>
      </c>
      <c r="R890" s="3"/>
      <c r="S890" s="3" t="str">
        <f>TEXT(Tabla2[[#This Row],[FECHA]],"MMMM")</f>
        <v>febrero</v>
      </c>
      <c r="T890" s="3" t="e">
        <f>VLOOKUP(Tabla2[[#This Row],[FOLIO]],Noshow11[[FOLIO]:[STATUS]],5,0)</f>
        <v>#N/A</v>
      </c>
      <c r="U890" s="2"/>
      <c r="V890" s="27"/>
      <c r="W890" s="27"/>
      <c r="X890" s="27"/>
      <c r="Y890" s="28"/>
      <c r="Z890" s="27"/>
      <c r="AA890" s="14">
        <f>Tabla2[[#This Row],[FECHA]]-Tabla2[[#This Row],[FECHA AGENDO CITA]]</f>
        <v>44959</v>
      </c>
    </row>
    <row r="891" spans="1:27" ht="36.6" hidden="1" customHeight="1">
      <c r="A891" s="6">
        <v>44959</v>
      </c>
      <c r="B891" s="9">
        <v>0.66666666666666663</v>
      </c>
      <c r="C891" s="9"/>
      <c r="D891" s="41">
        <v>754</v>
      </c>
      <c r="E891" s="8">
        <v>111582</v>
      </c>
      <c r="F891" s="8" t="s">
        <v>920</v>
      </c>
      <c r="G891" s="97" t="s">
        <v>3494</v>
      </c>
      <c r="H891" s="46"/>
      <c r="I891" s="8" t="s">
        <v>3495</v>
      </c>
      <c r="J891" s="7" t="s">
        <v>3496</v>
      </c>
      <c r="K891" s="7" t="s">
        <v>3497</v>
      </c>
      <c r="L891" s="8" t="s">
        <v>92</v>
      </c>
      <c r="M891" s="11" t="s">
        <v>98</v>
      </c>
      <c r="N891" s="11" t="s">
        <v>1430</v>
      </c>
      <c r="O891" s="11" t="s">
        <v>1431</v>
      </c>
      <c r="P891" s="204" t="s">
        <v>2263</v>
      </c>
      <c r="Q891" s="8">
        <v>2016</v>
      </c>
      <c r="R891" s="3"/>
      <c r="S891" s="3" t="str">
        <f>TEXT(Tabla2[[#This Row],[FECHA]],"MMMM")</f>
        <v>febrero</v>
      </c>
      <c r="T891" s="3" t="e">
        <f>VLOOKUP(Tabla2[[#This Row],[FOLIO]],Noshow11[[FOLIO]:[STATUS]],5,0)</f>
        <v>#N/A</v>
      </c>
      <c r="U891" s="2" t="s">
        <v>40</v>
      </c>
      <c r="V891" s="27">
        <v>44980</v>
      </c>
      <c r="W891" s="27" t="s">
        <v>18</v>
      </c>
      <c r="X891" s="27" t="s">
        <v>9</v>
      </c>
      <c r="Y891" s="28" t="s">
        <v>3498</v>
      </c>
      <c r="Z891" s="27">
        <v>44956</v>
      </c>
      <c r="AA891" s="14">
        <f>Tabla2[[#This Row],[FECHA]]-Tabla2[[#This Row],[FECHA AGENDO CITA]]</f>
        <v>3</v>
      </c>
    </row>
    <row r="892" spans="1:27" ht="36.6" hidden="1" customHeight="1">
      <c r="A892" s="6">
        <v>44960</v>
      </c>
      <c r="B892" s="9">
        <v>0.33333333333333331</v>
      </c>
      <c r="C892" s="9"/>
      <c r="D892" s="41">
        <v>2699</v>
      </c>
      <c r="E892" s="8">
        <v>111292</v>
      </c>
      <c r="F892" s="8" t="s">
        <v>920</v>
      </c>
      <c r="G892" s="97" t="s">
        <v>3194</v>
      </c>
      <c r="H892" s="46"/>
      <c r="I892" s="8" t="s">
        <v>167</v>
      </c>
      <c r="J892" s="7" t="s">
        <v>168</v>
      </c>
      <c r="K892" s="7" t="s">
        <v>169</v>
      </c>
      <c r="L892" s="8" t="s">
        <v>170</v>
      </c>
      <c r="M892" s="11" t="s">
        <v>84</v>
      </c>
      <c r="N892" s="11">
        <v>0.34375</v>
      </c>
      <c r="O892" s="11">
        <v>0.47916666666666669</v>
      </c>
      <c r="P892" s="204" t="s">
        <v>1729</v>
      </c>
      <c r="Q892" s="8">
        <v>2018</v>
      </c>
      <c r="R892" s="3"/>
      <c r="S892" s="3" t="str">
        <f>TEXT(Tabla2[[#This Row],[FECHA]],"MMMM")</f>
        <v>febrero</v>
      </c>
      <c r="T892" s="3" t="e">
        <f>VLOOKUP(Tabla2[[#This Row],[FOLIO]],Noshow11[[FOLIO]:[STATUS]],5,0)</f>
        <v>#N/A</v>
      </c>
      <c r="U892" s="2" t="s">
        <v>40</v>
      </c>
      <c r="V892" s="27">
        <v>44986</v>
      </c>
      <c r="W892" s="27" t="s">
        <v>13</v>
      </c>
      <c r="X892" s="27" t="s">
        <v>932</v>
      </c>
      <c r="Y892" s="28" t="s">
        <v>3499</v>
      </c>
      <c r="Z892" s="27">
        <v>44949</v>
      </c>
      <c r="AA892" s="14">
        <f>Tabla2[[#This Row],[FECHA]]-Tabla2[[#This Row],[FECHA AGENDO CITA]]</f>
        <v>11</v>
      </c>
    </row>
    <row r="893" spans="1:27" ht="36.6" hidden="1" customHeight="1">
      <c r="A893" s="6">
        <v>44960</v>
      </c>
      <c r="B893" s="9">
        <v>0.33333333333333331</v>
      </c>
      <c r="C893" s="9"/>
      <c r="D893" s="41">
        <v>3260</v>
      </c>
      <c r="E893" s="8">
        <v>111499</v>
      </c>
      <c r="F893" s="8" t="s">
        <v>1111</v>
      </c>
      <c r="G893" s="97" t="s">
        <v>1150</v>
      </c>
      <c r="H893" s="46"/>
      <c r="I893" s="8" t="s">
        <v>3500</v>
      </c>
      <c r="J893" s="7" t="s">
        <v>3501</v>
      </c>
      <c r="K893" s="7" t="s">
        <v>3502</v>
      </c>
      <c r="L893" s="8" t="s">
        <v>92</v>
      </c>
      <c r="M893" s="11" t="s">
        <v>98</v>
      </c>
      <c r="N893" s="11">
        <v>0.35416666666666669</v>
      </c>
      <c r="O893" s="11">
        <v>0.45833333333333331</v>
      </c>
      <c r="P893" s="204" t="s">
        <v>954</v>
      </c>
      <c r="Q893" s="8">
        <v>2020</v>
      </c>
      <c r="R893" s="3"/>
      <c r="S893" s="3" t="str">
        <f>TEXT(Tabla2[[#This Row],[FECHA]],"MMMM")</f>
        <v>febrero</v>
      </c>
      <c r="T893" s="3" t="e">
        <f>VLOOKUP(Tabla2[[#This Row],[FOLIO]],Noshow11[[FOLIO]:[STATUS]],5,0)</f>
        <v>#N/A</v>
      </c>
      <c r="U893" s="2"/>
      <c r="V893" s="27"/>
      <c r="W893" s="27"/>
      <c r="X893" s="27"/>
      <c r="Y893" s="28"/>
      <c r="Z893" s="27"/>
      <c r="AA893" s="14">
        <f>Tabla2[[#This Row],[FECHA]]-Tabla2[[#This Row],[FECHA AGENDO CITA]]</f>
        <v>44960</v>
      </c>
    </row>
    <row r="894" spans="1:27" ht="36.6" hidden="1" customHeight="1">
      <c r="A894" s="6">
        <v>44960</v>
      </c>
      <c r="B894" s="9">
        <v>0.33333333333333331</v>
      </c>
      <c r="C894" s="9"/>
      <c r="D894" s="41">
        <v>5140</v>
      </c>
      <c r="E894" s="8">
        <v>111508</v>
      </c>
      <c r="F894" s="8" t="s">
        <v>1111</v>
      </c>
      <c r="G894" s="98" t="s">
        <v>1102</v>
      </c>
      <c r="H894" s="45" t="s">
        <v>5</v>
      </c>
      <c r="I894" s="8" t="s">
        <v>3503</v>
      </c>
      <c r="J894" s="7" t="s">
        <v>3504</v>
      </c>
      <c r="K894" s="7" t="s">
        <v>3505</v>
      </c>
      <c r="L894" s="8" t="s">
        <v>193</v>
      </c>
      <c r="M894" s="11" t="s">
        <v>93</v>
      </c>
      <c r="N894" s="11">
        <v>0.35416666666666669</v>
      </c>
      <c r="O894" s="11">
        <v>0.45833333333333331</v>
      </c>
      <c r="P894" s="204" t="s">
        <v>2061</v>
      </c>
      <c r="Q894" s="8">
        <v>2017</v>
      </c>
      <c r="R894" s="3"/>
      <c r="S894" s="3" t="str">
        <f>TEXT(Tabla2[[#This Row],[FECHA]],"MMMM")</f>
        <v>febrero</v>
      </c>
      <c r="T894" s="3" t="e">
        <f>VLOOKUP(Tabla2[[#This Row],[FOLIO]],Noshow11[[FOLIO]:[STATUS]],5,0)</f>
        <v>#N/A</v>
      </c>
      <c r="U894" s="2"/>
      <c r="V894" s="27"/>
      <c r="W894" s="27"/>
      <c r="X894" s="27"/>
      <c r="Y894" s="28"/>
      <c r="Z894" s="27"/>
      <c r="AA894" s="14">
        <f>Tabla2[[#This Row],[FECHA]]-Tabla2[[#This Row],[FECHA AGENDO CITA]]</f>
        <v>44960</v>
      </c>
    </row>
    <row r="895" spans="1:27" ht="36.6" hidden="1" customHeight="1">
      <c r="A895" s="6">
        <v>44960</v>
      </c>
      <c r="B895" s="9">
        <v>0.34375</v>
      </c>
      <c r="C895" s="9"/>
      <c r="D895" s="41">
        <v>2653</v>
      </c>
      <c r="E895" s="8">
        <v>111540</v>
      </c>
      <c r="F895" s="8" t="s">
        <v>100</v>
      </c>
      <c r="G895" s="97" t="s">
        <v>3506</v>
      </c>
      <c r="H895" s="46"/>
      <c r="I895" s="8" t="s">
        <v>3507</v>
      </c>
      <c r="J895" s="7" t="s">
        <v>3508</v>
      </c>
      <c r="K895" s="7" t="s">
        <v>3509</v>
      </c>
      <c r="L895" s="8" t="s">
        <v>83</v>
      </c>
      <c r="M895" s="11" t="s">
        <v>98</v>
      </c>
      <c r="N895" s="11">
        <v>0.5</v>
      </c>
      <c r="O895" s="11" t="s">
        <v>929</v>
      </c>
      <c r="P895" s="204" t="s">
        <v>3510</v>
      </c>
      <c r="Q895" s="8">
        <v>2019</v>
      </c>
      <c r="R895" s="3"/>
      <c r="S895" s="3" t="str">
        <f>TEXT(Tabla2[[#This Row],[FECHA]],"MMMM")</f>
        <v>febrero</v>
      </c>
      <c r="T895" s="3" t="e">
        <f>VLOOKUP(Tabla2[[#This Row],[FOLIO]],Noshow11[[FOLIO]:[STATUS]],5,0)</f>
        <v>#N/A</v>
      </c>
      <c r="U895" s="2"/>
      <c r="V895" s="27"/>
      <c r="W895" s="27"/>
      <c r="X895" s="27"/>
      <c r="Y895" s="28"/>
      <c r="Z895" s="27"/>
      <c r="AA895" s="14">
        <f>Tabla2[[#This Row],[FECHA]]-Tabla2[[#This Row],[FECHA AGENDO CITA]]</f>
        <v>44960</v>
      </c>
    </row>
    <row r="896" spans="1:27" ht="36.6" hidden="1" customHeight="1">
      <c r="A896" s="6">
        <v>44960</v>
      </c>
      <c r="B896" s="9">
        <v>0.34375</v>
      </c>
      <c r="C896" s="9"/>
      <c r="D896" s="41">
        <v>1899</v>
      </c>
      <c r="E896" s="8">
        <v>111629</v>
      </c>
      <c r="F896" s="8" t="s">
        <v>920</v>
      </c>
      <c r="G896" s="97" t="s">
        <v>1023</v>
      </c>
      <c r="H896" s="46"/>
      <c r="I896" s="8" t="s">
        <v>3511</v>
      </c>
      <c r="J896" s="7" t="s">
        <v>3512</v>
      </c>
      <c r="K896" s="7" t="s">
        <v>3513</v>
      </c>
      <c r="L896" s="8" t="s">
        <v>83</v>
      </c>
      <c r="M896" s="11" t="s">
        <v>93</v>
      </c>
      <c r="N896" s="11">
        <v>0.35416666666666669</v>
      </c>
      <c r="O896" s="11">
        <v>0.47916666666666669</v>
      </c>
      <c r="P896" s="204" t="s">
        <v>949</v>
      </c>
      <c r="Q896" s="8">
        <v>2019</v>
      </c>
      <c r="R896" s="3"/>
      <c r="S896" s="3" t="str">
        <f>TEXT(Tabla2[[#This Row],[FECHA]],"MMMM")</f>
        <v>febrero</v>
      </c>
      <c r="T896" s="3" t="e">
        <f>VLOOKUP(Tabla2[[#This Row],[FOLIO]],Noshow11[[FOLIO]:[STATUS]],5,0)</f>
        <v>#N/A</v>
      </c>
      <c r="U896" s="2"/>
      <c r="V896" s="27"/>
      <c r="W896" s="27"/>
      <c r="X896" s="27"/>
      <c r="Y896" s="28"/>
      <c r="Z896" s="27"/>
      <c r="AA896" s="14">
        <f>Tabla2[[#This Row],[FECHA]]-Tabla2[[#This Row],[FECHA AGENDO CITA]]</f>
        <v>44960</v>
      </c>
    </row>
    <row r="897" spans="1:27" ht="36.6" hidden="1" customHeight="1">
      <c r="A897" s="6">
        <v>44960</v>
      </c>
      <c r="B897" s="9">
        <v>0.34375</v>
      </c>
      <c r="C897" s="9"/>
      <c r="D897" s="41">
        <v>3260</v>
      </c>
      <c r="E897" s="8">
        <v>111631</v>
      </c>
      <c r="F897" s="8" t="s">
        <v>1111</v>
      </c>
      <c r="G897" s="97" t="s">
        <v>1150</v>
      </c>
      <c r="H897" s="46"/>
      <c r="I897" s="8" t="s">
        <v>3514</v>
      </c>
      <c r="J897" s="7" t="s">
        <v>3515</v>
      </c>
      <c r="K897" s="7" t="s">
        <v>3516</v>
      </c>
      <c r="L897" s="8" t="s">
        <v>83</v>
      </c>
      <c r="M897" s="11" t="s">
        <v>84</v>
      </c>
      <c r="N897" s="11">
        <v>0.38541666666666669</v>
      </c>
      <c r="O897" s="11">
        <v>0.5</v>
      </c>
      <c r="P897" s="204" t="s">
        <v>925</v>
      </c>
      <c r="Q897" s="8">
        <v>2020</v>
      </c>
      <c r="R897" s="3"/>
      <c r="S897" s="3" t="str">
        <f>TEXT(Tabla2[[#This Row],[FECHA]],"MMMM")</f>
        <v>febrero</v>
      </c>
      <c r="T897" s="3" t="e">
        <f>VLOOKUP(Tabla2[[#This Row],[FOLIO]],Noshow11[[FOLIO]:[STATUS]],5,0)</f>
        <v>#N/A</v>
      </c>
      <c r="U897" s="2"/>
      <c r="V897" s="27"/>
      <c r="W897" s="27"/>
      <c r="X897" s="27"/>
      <c r="Y897" s="28"/>
      <c r="Z897" s="27"/>
      <c r="AA897" s="14">
        <f>Tabla2[[#This Row],[FECHA]]-Tabla2[[#This Row],[FECHA AGENDO CITA]]</f>
        <v>44960</v>
      </c>
    </row>
    <row r="898" spans="1:27" ht="36.6" hidden="1" customHeight="1">
      <c r="A898" s="6">
        <v>44960</v>
      </c>
      <c r="B898" s="9">
        <v>0.35416666666666669</v>
      </c>
      <c r="C898" s="9"/>
      <c r="D898" s="41">
        <v>6090</v>
      </c>
      <c r="E898" s="8">
        <v>111527</v>
      </c>
      <c r="F898" s="8" t="s">
        <v>944</v>
      </c>
      <c r="G898" s="98" t="s">
        <v>3517</v>
      </c>
      <c r="H898" s="45" t="s">
        <v>5</v>
      </c>
      <c r="I898" s="8" t="s">
        <v>3518</v>
      </c>
      <c r="J898" s="7" t="s">
        <v>3519</v>
      </c>
      <c r="K898" s="7" t="s">
        <v>942</v>
      </c>
      <c r="L898" s="8" t="s">
        <v>277</v>
      </c>
      <c r="M898" s="11" t="s">
        <v>84</v>
      </c>
      <c r="N898" s="11">
        <v>0.375</v>
      </c>
      <c r="O898" s="11">
        <v>0.5</v>
      </c>
      <c r="P898" s="204" t="s">
        <v>2153</v>
      </c>
      <c r="Q898" s="8">
        <v>2022</v>
      </c>
      <c r="R898" s="3"/>
      <c r="S898" s="3" t="str">
        <f>TEXT(Tabla2[[#This Row],[FECHA]],"MMMM")</f>
        <v>febrero</v>
      </c>
      <c r="T898" s="3" t="e">
        <f>VLOOKUP(Tabla2[[#This Row],[FOLIO]],Noshow11[[FOLIO]:[STATUS]],5,0)</f>
        <v>#N/A</v>
      </c>
      <c r="U898" s="2"/>
      <c r="V898" s="27"/>
      <c r="W898" s="27"/>
      <c r="X898" s="27"/>
      <c r="Y898" s="28"/>
      <c r="Z898" s="27"/>
      <c r="AA898" s="14">
        <f>Tabla2[[#This Row],[FECHA]]-Tabla2[[#This Row],[FECHA AGENDO CITA]]</f>
        <v>44960</v>
      </c>
    </row>
    <row r="899" spans="1:27" ht="36.6" hidden="1" customHeight="1">
      <c r="A899" s="6">
        <v>44960</v>
      </c>
      <c r="B899" s="9">
        <v>0.35416666666666669</v>
      </c>
      <c r="C899" s="9"/>
      <c r="D899" s="41">
        <v>1899</v>
      </c>
      <c r="E899" s="8">
        <v>111600</v>
      </c>
      <c r="F899" s="8" t="s">
        <v>944</v>
      </c>
      <c r="G899" s="97" t="s">
        <v>1015</v>
      </c>
      <c r="H899" s="46"/>
      <c r="I899" s="8" t="s">
        <v>3520</v>
      </c>
      <c r="J899" s="7" t="s">
        <v>3521</v>
      </c>
      <c r="K899" s="7" t="s">
        <v>717</v>
      </c>
      <c r="L899" s="8" t="s">
        <v>92</v>
      </c>
      <c r="M899" s="11" t="s">
        <v>93</v>
      </c>
      <c r="N899" s="11">
        <v>0.375</v>
      </c>
      <c r="O899" s="11">
        <v>0.5</v>
      </c>
      <c r="P899" s="204" t="s">
        <v>943</v>
      </c>
      <c r="Q899" s="8">
        <v>2022</v>
      </c>
      <c r="R899" s="3"/>
      <c r="S899" s="3" t="str">
        <f>TEXT(Tabla2[[#This Row],[FECHA]],"MMMM")</f>
        <v>febrero</v>
      </c>
      <c r="T899" s="3" t="e">
        <f>VLOOKUP(Tabla2[[#This Row],[FOLIO]],Noshow11[[FOLIO]:[STATUS]],5,0)</f>
        <v>#N/A</v>
      </c>
      <c r="U899" s="2"/>
      <c r="V899" s="27"/>
      <c r="W899" s="27"/>
      <c r="X899" s="27"/>
      <c r="Y899" s="28"/>
      <c r="Z899" s="27"/>
      <c r="AA899" s="14">
        <f>Tabla2[[#This Row],[FECHA]]-Tabla2[[#This Row],[FECHA AGENDO CITA]]</f>
        <v>44960</v>
      </c>
    </row>
    <row r="900" spans="1:27" ht="36.6" hidden="1" customHeight="1">
      <c r="A900" s="6">
        <v>44960</v>
      </c>
      <c r="B900" s="9">
        <v>0.36458333333333331</v>
      </c>
      <c r="C900" s="9"/>
      <c r="D900" s="41">
        <v>0</v>
      </c>
      <c r="E900" s="8">
        <v>111533</v>
      </c>
      <c r="F900" s="8" t="s">
        <v>100</v>
      </c>
      <c r="G900" s="97" t="s">
        <v>3223</v>
      </c>
      <c r="H900" s="46"/>
      <c r="I900" s="8" t="s">
        <v>1146</v>
      </c>
      <c r="J900" s="7"/>
      <c r="K900" s="7" t="s">
        <v>1148</v>
      </c>
      <c r="L900" s="8" t="s">
        <v>193</v>
      </c>
      <c r="M900" s="11" t="s">
        <v>84</v>
      </c>
      <c r="N900" s="11">
        <v>0.38541666666666669</v>
      </c>
      <c r="O900" s="11">
        <v>0.5</v>
      </c>
      <c r="P900" s="204" t="s">
        <v>954</v>
      </c>
      <c r="Q900" s="8">
        <v>2020</v>
      </c>
      <c r="R900" s="3"/>
      <c r="S900" s="3" t="str">
        <f>TEXT(Tabla2[[#This Row],[FECHA]],"MMMM")</f>
        <v>febrero</v>
      </c>
      <c r="T900" s="3" t="e">
        <f>VLOOKUP(Tabla2[[#This Row],[FOLIO]],Noshow11[[FOLIO]:[STATUS]],5,0)</f>
        <v>#N/A</v>
      </c>
      <c r="U900" s="2"/>
      <c r="V900" s="27"/>
      <c r="W900" s="27"/>
      <c r="X900" s="27"/>
      <c r="Y900" s="28"/>
      <c r="Z900" s="27"/>
      <c r="AA900" s="14">
        <f>Tabla2[[#This Row],[FECHA]]-Tabla2[[#This Row],[FECHA AGENDO CITA]]</f>
        <v>44960</v>
      </c>
    </row>
    <row r="901" spans="1:27" ht="36.6" hidden="1" customHeight="1">
      <c r="A901" s="6">
        <v>44960</v>
      </c>
      <c r="B901" s="9">
        <v>0.36458333333333331</v>
      </c>
      <c r="C901" s="9"/>
      <c r="D901" s="41">
        <v>5330</v>
      </c>
      <c r="E901" s="8">
        <v>111638</v>
      </c>
      <c r="F901" s="8" t="s">
        <v>944</v>
      </c>
      <c r="G901" s="98" t="s">
        <v>1124</v>
      </c>
      <c r="H901" s="45" t="s">
        <v>5</v>
      </c>
      <c r="I901" s="8" t="s">
        <v>3522</v>
      </c>
      <c r="J901" s="7" t="s">
        <v>3523</v>
      </c>
      <c r="K901" s="7" t="s">
        <v>1842</v>
      </c>
      <c r="L901" s="8" t="s">
        <v>83</v>
      </c>
      <c r="M901" s="11" t="s">
        <v>98</v>
      </c>
      <c r="N901" s="11">
        <v>0.39583333333333331</v>
      </c>
      <c r="O901" s="11">
        <v>0.5</v>
      </c>
      <c r="P901" s="204" t="s">
        <v>2061</v>
      </c>
      <c r="Q901" s="8">
        <v>2013</v>
      </c>
      <c r="R901" s="3"/>
      <c r="S901" s="3" t="str">
        <f>TEXT(Tabla2[[#This Row],[FECHA]],"MMMM")</f>
        <v>febrero</v>
      </c>
      <c r="T901" s="3" t="e">
        <f>VLOOKUP(Tabla2[[#This Row],[FOLIO]],Noshow11[[FOLIO]:[STATUS]],5,0)</f>
        <v>#N/A</v>
      </c>
      <c r="U901" s="2"/>
      <c r="V901" s="27"/>
      <c r="W901" s="27"/>
      <c r="X901" s="27"/>
      <c r="Y901" s="28"/>
      <c r="Z901" s="27"/>
      <c r="AA901" s="14">
        <f>Tabla2[[#This Row],[FECHA]]-Tabla2[[#This Row],[FECHA AGENDO CITA]]</f>
        <v>44960</v>
      </c>
    </row>
    <row r="902" spans="1:27" ht="36.6" hidden="1" customHeight="1">
      <c r="A902" s="6">
        <v>44960</v>
      </c>
      <c r="B902" s="9">
        <v>0.36458333333333331</v>
      </c>
      <c r="C902" s="9"/>
      <c r="D902" s="41">
        <v>1899</v>
      </c>
      <c r="E902" s="8">
        <v>111647</v>
      </c>
      <c r="F902" s="8" t="s">
        <v>920</v>
      </c>
      <c r="G902" s="97" t="s">
        <v>956</v>
      </c>
      <c r="H902" s="46"/>
      <c r="I902" s="8" t="s">
        <v>3524</v>
      </c>
      <c r="J902" s="7" t="s">
        <v>3525</v>
      </c>
      <c r="K902" s="7" t="s">
        <v>3526</v>
      </c>
      <c r="L902" s="8" t="s">
        <v>160</v>
      </c>
      <c r="M902" s="11" t="s">
        <v>93</v>
      </c>
      <c r="N902" s="11">
        <v>0.41666666666666669</v>
      </c>
      <c r="O902" s="11">
        <v>0.58333333333333337</v>
      </c>
      <c r="P902" s="204" t="s">
        <v>954</v>
      </c>
      <c r="Q902" s="8">
        <v>2021</v>
      </c>
      <c r="R902" s="3"/>
      <c r="S902" s="3" t="str">
        <f>TEXT(Tabla2[[#This Row],[FECHA]],"MMMM")</f>
        <v>febrero</v>
      </c>
      <c r="T902" s="3" t="e">
        <f>VLOOKUP(Tabla2[[#This Row],[FOLIO]],Noshow11[[FOLIO]:[STATUS]],5,0)</f>
        <v>#N/A</v>
      </c>
      <c r="U902" s="2"/>
      <c r="V902" s="27"/>
      <c r="W902" s="27"/>
      <c r="X902" s="27"/>
      <c r="Y902" s="28"/>
      <c r="Z902" s="27"/>
      <c r="AA902" s="14">
        <f>Tabla2[[#This Row],[FECHA]]-Tabla2[[#This Row],[FECHA AGENDO CITA]]</f>
        <v>44960</v>
      </c>
    </row>
    <row r="903" spans="1:27" ht="36.6" hidden="1" customHeight="1">
      <c r="A903" s="6">
        <v>44960</v>
      </c>
      <c r="B903" s="9">
        <v>0.375</v>
      </c>
      <c r="C903" s="9"/>
      <c r="D903" s="41">
        <v>1899</v>
      </c>
      <c r="E903" s="8">
        <v>111237</v>
      </c>
      <c r="F903" s="8" t="s">
        <v>1111</v>
      </c>
      <c r="G903" s="97" t="s">
        <v>1015</v>
      </c>
      <c r="H903" s="46"/>
      <c r="I903" s="8" t="s">
        <v>3527</v>
      </c>
      <c r="J903" s="7" t="s">
        <v>3528</v>
      </c>
      <c r="K903" s="7" t="s">
        <v>3529</v>
      </c>
      <c r="L903" s="8" t="s">
        <v>97</v>
      </c>
      <c r="M903" s="11" t="s">
        <v>98</v>
      </c>
      <c r="N903" s="11">
        <v>0.38541666666666669</v>
      </c>
      <c r="O903" s="11">
        <v>0.5</v>
      </c>
      <c r="P903" s="204" t="s">
        <v>949</v>
      </c>
      <c r="Q903" s="8">
        <v>2021</v>
      </c>
      <c r="R903" s="3"/>
      <c r="S903" s="3" t="str">
        <f>TEXT(Tabla2[[#This Row],[FECHA]],"MMMM")</f>
        <v>febrero</v>
      </c>
      <c r="T903" s="3" t="e">
        <f>VLOOKUP(Tabla2[[#This Row],[FOLIO]],Noshow11[[FOLIO]:[STATUS]],5,0)</f>
        <v>#N/A</v>
      </c>
      <c r="U903" s="2"/>
      <c r="V903" s="27"/>
      <c r="W903" s="27"/>
      <c r="X903" s="27"/>
      <c r="Y903" s="28"/>
      <c r="Z903" s="27"/>
      <c r="AA903" s="14">
        <f>Tabla2[[#This Row],[FECHA]]-Tabla2[[#This Row],[FECHA AGENDO CITA]]</f>
        <v>44960</v>
      </c>
    </row>
    <row r="904" spans="1:27" ht="36.6" hidden="1" customHeight="1">
      <c r="A904" s="6">
        <v>44960</v>
      </c>
      <c r="B904" s="9">
        <v>0.375</v>
      </c>
      <c r="C904" s="9"/>
      <c r="D904" s="41">
        <v>6599</v>
      </c>
      <c r="E904" s="8">
        <v>111634</v>
      </c>
      <c r="F904" s="8" t="s">
        <v>920</v>
      </c>
      <c r="G904" s="97" t="s">
        <v>989</v>
      </c>
      <c r="H904" s="46"/>
      <c r="I904" s="8" t="s">
        <v>3530</v>
      </c>
      <c r="J904" s="7" t="s">
        <v>3531</v>
      </c>
      <c r="K904" s="7" t="s">
        <v>557</v>
      </c>
      <c r="L904" s="8" t="s">
        <v>92</v>
      </c>
      <c r="M904" s="11" t="s">
        <v>93</v>
      </c>
      <c r="N904" s="11">
        <v>0.40625</v>
      </c>
      <c r="O904" s="11">
        <v>0.5</v>
      </c>
      <c r="P904" s="204" t="s">
        <v>943</v>
      </c>
      <c r="Q904" s="8">
        <v>2018</v>
      </c>
      <c r="R904" s="3"/>
      <c r="S904" s="3" t="str">
        <f>TEXT(Tabla2[[#This Row],[FECHA]],"MMMM")</f>
        <v>febrero</v>
      </c>
      <c r="T904" s="3" t="e">
        <f>VLOOKUP(Tabla2[[#This Row],[FOLIO]],Noshow11[[FOLIO]:[STATUS]],5,0)</f>
        <v>#N/A</v>
      </c>
      <c r="U904" s="2"/>
      <c r="V904" s="27"/>
      <c r="W904" s="27"/>
      <c r="X904" s="27"/>
      <c r="Y904" s="28"/>
      <c r="Z904" s="27"/>
      <c r="AA904" s="14">
        <f>Tabla2[[#This Row],[FECHA]]-Tabla2[[#This Row],[FECHA AGENDO CITA]]</f>
        <v>44960</v>
      </c>
    </row>
    <row r="905" spans="1:27" ht="36.6" hidden="1" customHeight="1">
      <c r="A905" s="6">
        <v>44960</v>
      </c>
      <c r="B905" s="9">
        <v>0.39583333333333331</v>
      </c>
      <c r="C905" s="9"/>
      <c r="D905" s="41">
        <v>6090</v>
      </c>
      <c r="E905" s="8">
        <v>111595</v>
      </c>
      <c r="F905" s="8" t="s">
        <v>100</v>
      </c>
      <c r="G905" s="97" t="s">
        <v>3351</v>
      </c>
      <c r="H905" s="46"/>
      <c r="I905" s="8" t="s">
        <v>3532</v>
      </c>
      <c r="J905" s="7" t="s">
        <v>3533</v>
      </c>
      <c r="K905" s="7" t="s">
        <v>3534</v>
      </c>
      <c r="L905" s="8" t="s">
        <v>83</v>
      </c>
      <c r="M905" s="11" t="s">
        <v>98</v>
      </c>
      <c r="N905" s="11">
        <v>0.41666666666666669</v>
      </c>
      <c r="O905" s="11">
        <v>0.58333333333333337</v>
      </c>
      <c r="P905" s="204" t="s">
        <v>2205</v>
      </c>
      <c r="Q905" s="8">
        <v>2017</v>
      </c>
      <c r="R905" s="3"/>
      <c r="S905" s="3" t="str">
        <f>TEXT(Tabla2[[#This Row],[FECHA]],"MMMM")</f>
        <v>febrero</v>
      </c>
      <c r="T905" s="3" t="e">
        <f>VLOOKUP(Tabla2[[#This Row],[FOLIO]],Noshow11[[FOLIO]:[STATUS]],5,0)</f>
        <v>#N/A</v>
      </c>
      <c r="U905" s="2" t="s">
        <v>32</v>
      </c>
      <c r="V905" s="27">
        <v>44961</v>
      </c>
      <c r="W905" s="27" t="s">
        <v>18</v>
      </c>
      <c r="X905" s="27" t="s">
        <v>9</v>
      </c>
      <c r="Y905" s="28" t="s">
        <v>3535</v>
      </c>
      <c r="Z905" s="27">
        <v>44958</v>
      </c>
      <c r="AA905" s="14">
        <f>Tabla2[[#This Row],[FECHA]]-Tabla2[[#This Row],[FECHA AGENDO CITA]]</f>
        <v>2</v>
      </c>
    </row>
    <row r="906" spans="1:27" ht="36.6" hidden="1" customHeight="1">
      <c r="A906" s="6">
        <v>44960</v>
      </c>
      <c r="B906" s="9">
        <v>0.39583333333333331</v>
      </c>
      <c r="C906" s="9"/>
      <c r="D906" s="41">
        <v>1899</v>
      </c>
      <c r="E906" s="8">
        <v>111597</v>
      </c>
      <c r="F906" s="8" t="s">
        <v>100</v>
      </c>
      <c r="G906" s="98" t="s">
        <v>939</v>
      </c>
      <c r="H906" s="45" t="s">
        <v>5</v>
      </c>
      <c r="I906" s="8" t="s">
        <v>3320</v>
      </c>
      <c r="J906" s="7" t="s">
        <v>3321</v>
      </c>
      <c r="K906" s="7" t="s">
        <v>3322</v>
      </c>
      <c r="L906" s="8" t="s">
        <v>482</v>
      </c>
      <c r="M906" s="11" t="s">
        <v>93</v>
      </c>
      <c r="N906" s="11">
        <v>0.4375</v>
      </c>
      <c r="O906" s="11">
        <v>0.58333333333333337</v>
      </c>
      <c r="P906" s="204" t="s">
        <v>2061</v>
      </c>
      <c r="Q906" s="8">
        <v>2018</v>
      </c>
      <c r="R906" s="3"/>
      <c r="S906" s="3" t="str">
        <f>TEXT(Tabla2[[#This Row],[FECHA]],"MMMM")</f>
        <v>febrero</v>
      </c>
      <c r="T906" s="3" t="e">
        <f>VLOOKUP(Tabla2[[#This Row],[FOLIO]],Noshow11[[FOLIO]:[STATUS]],5,0)</f>
        <v>#N/A</v>
      </c>
      <c r="U906" s="2"/>
      <c r="V906" s="27"/>
      <c r="W906" s="27"/>
      <c r="X906" s="27"/>
      <c r="Y906" s="28"/>
      <c r="Z906" s="27"/>
      <c r="AA906" s="14">
        <f>Tabla2[[#This Row],[FECHA]]-Tabla2[[#This Row],[FECHA AGENDO CITA]]</f>
        <v>44960</v>
      </c>
    </row>
    <row r="907" spans="1:27" ht="36.6" hidden="1" customHeight="1">
      <c r="A907" s="6">
        <v>44960</v>
      </c>
      <c r="B907" s="9">
        <v>0.39583333333333331</v>
      </c>
      <c r="C907" s="9"/>
      <c r="D907" s="41">
        <v>1899</v>
      </c>
      <c r="E907" s="8">
        <v>111645</v>
      </c>
      <c r="F907" s="8" t="s">
        <v>920</v>
      </c>
      <c r="G907" s="97" t="s">
        <v>956</v>
      </c>
      <c r="H907" s="46"/>
      <c r="I907" s="8" t="s">
        <v>3536</v>
      </c>
      <c r="J907" s="7" t="s">
        <v>3537</v>
      </c>
      <c r="K907" s="7" t="s">
        <v>3538</v>
      </c>
      <c r="L907" s="8" t="s">
        <v>237</v>
      </c>
      <c r="M907" s="11" t="s">
        <v>84</v>
      </c>
      <c r="N907" s="11">
        <v>0.41666666666666669</v>
      </c>
      <c r="O907" s="11">
        <v>0.58333333333333337</v>
      </c>
      <c r="P907" s="204" t="s">
        <v>1036</v>
      </c>
      <c r="Q907" s="8">
        <v>2019</v>
      </c>
      <c r="R907" s="3"/>
      <c r="S907" s="3" t="str">
        <f>TEXT(Tabla2[[#This Row],[FECHA]],"MMMM")</f>
        <v>febrero</v>
      </c>
      <c r="T907" s="3" t="e">
        <f>VLOOKUP(Tabla2[[#This Row],[FOLIO]],Noshow11[[FOLIO]:[STATUS]],5,0)</f>
        <v>#N/A</v>
      </c>
      <c r="U907" s="2"/>
      <c r="V907" s="27"/>
      <c r="W907" s="27"/>
      <c r="X907" s="27"/>
      <c r="Y907" s="28"/>
      <c r="Z907" s="27"/>
      <c r="AA907" s="14">
        <f>Tabla2[[#This Row],[FECHA]]-Tabla2[[#This Row],[FECHA AGENDO CITA]]</f>
        <v>44960</v>
      </c>
    </row>
    <row r="908" spans="1:27" ht="36.6" hidden="1" customHeight="1">
      <c r="A908" s="6">
        <v>44960</v>
      </c>
      <c r="B908" s="9">
        <v>0.41666666666666669</v>
      </c>
      <c r="C908" s="9"/>
      <c r="D908" s="41">
        <v>5940</v>
      </c>
      <c r="E908" s="8">
        <v>111554</v>
      </c>
      <c r="F908" s="8" t="s">
        <v>944</v>
      </c>
      <c r="G908" s="98" t="s">
        <v>3242</v>
      </c>
      <c r="H908" s="45" t="s">
        <v>5</v>
      </c>
      <c r="I908" s="8" t="s">
        <v>3539</v>
      </c>
      <c r="J908" s="7" t="s">
        <v>3540</v>
      </c>
      <c r="K908" s="7" t="s">
        <v>3541</v>
      </c>
      <c r="L908" s="8" t="s">
        <v>83</v>
      </c>
      <c r="M908" s="11" t="s">
        <v>84</v>
      </c>
      <c r="N908" s="11">
        <v>0.44791666666666669</v>
      </c>
      <c r="O908" s="11">
        <v>0.70833333333333337</v>
      </c>
      <c r="P908" s="204" t="s">
        <v>2153</v>
      </c>
      <c r="Q908" s="8">
        <v>2017</v>
      </c>
      <c r="R908" s="3"/>
      <c r="S908" s="3" t="str">
        <f>TEXT(Tabla2[[#This Row],[FECHA]],"MMMM")</f>
        <v>febrero</v>
      </c>
      <c r="T908" s="3" t="e">
        <f>VLOOKUP(Tabla2[[#This Row],[FOLIO]],Noshow11[[FOLIO]:[STATUS]],5,0)</f>
        <v>#N/A</v>
      </c>
      <c r="U908" s="2"/>
      <c r="V908" s="27"/>
      <c r="W908" s="27"/>
      <c r="X908" s="27"/>
      <c r="Y908" s="28"/>
      <c r="Z908" s="27"/>
      <c r="AA908" s="14">
        <f>Tabla2[[#This Row],[FECHA]]-Tabla2[[#This Row],[FECHA AGENDO CITA]]</f>
        <v>44960</v>
      </c>
    </row>
    <row r="909" spans="1:27" ht="36.6" hidden="1" customHeight="1">
      <c r="A909" s="6">
        <v>44960</v>
      </c>
      <c r="B909" s="9">
        <v>0.41666666666666669</v>
      </c>
      <c r="C909" s="9"/>
      <c r="D909" s="41">
        <v>5140</v>
      </c>
      <c r="E909" s="8">
        <v>111571</v>
      </c>
      <c r="F909" s="8" t="s">
        <v>920</v>
      </c>
      <c r="G909" s="97" t="s">
        <v>1080</v>
      </c>
      <c r="H909" s="46"/>
      <c r="I909" s="8" t="s">
        <v>3542</v>
      </c>
      <c r="J909" s="7" t="s">
        <v>3543</v>
      </c>
      <c r="K909" s="7" t="s">
        <v>3544</v>
      </c>
      <c r="L909" s="8" t="s">
        <v>145</v>
      </c>
      <c r="M909" s="11" t="s">
        <v>98</v>
      </c>
      <c r="N909" s="11">
        <v>0.42708333333333331</v>
      </c>
      <c r="O909" s="11">
        <v>0.70833333333333337</v>
      </c>
      <c r="P909" s="204" t="s">
        <v>925</v>
      </c>
      <c r="Q909" s="8">
        <v>2013</v>
      </c>
      <c r="R909" s="3"/>
      <c r="S909" s="3" t="str">
        <f>TEXT(Tabla2[[#This Row],[FECHA]],"MMMM")</f>
        <v>febrero</v>
      </c>
      <c r="T909" s="3" t="e">
        <f>VLOOKUP(Tabla2[[#This Row],[FOLIO]],Noshow11[[FOLIO]:[STATUS]],5,0)</f>
        <v>#N/A</v>
      </c>
      <c r="U909" s="2"/>
      <c r="V909" s="27"/>
      <c r="W909" s="27"/>
      <c r="X909" s="27"/>
      <c r="Y909" s="28"/>
      <c r="Z909" s="27"/>
      <c r="AA909" s="14">
        <f>Tabla2[[#This Row],[FECHA]]-Tabla2[[#This Row],[FECHA AGENDO CITA]]</f>
        <v>44960</v>
      </c>
    </row>
    <row r="910" spans="1:27" ht="36.6" hidden="1" customHeight="1">
      <c r="A910" s="6">
        <v>44960</v>
      </c>
      <c r="B910" s="9">
        <v>0.41666666666666669</v>
      </c>
      <c r="C910" s="9"/>
      <c r="D910" s="41">
        <v>5330</v>
      </c>
      <c r="E910" s="8">
        <v>111598</v>
      </c>
      <c r="F910" s="8" t="s">
        <v>920</v>
      </c>
      <c r="G910" s="97" t="s">
        <v>3545</v>
      </c>
      <c r="H910" s="46"/>
      <c r="I910" s="8" t="s">
        <v>3546</v>
      </c>
      <c r="J910" s="7" t="s">
        <v>3547</v>
      </c>
      <c r="K910" s="7" t="s">
        <v>3548</v>
      </c>
      <c r="L910" s="8" t="s">
        <v>145</v>
      </c>
      <c r="M910" s="11" t="s">
        <v>93</v>
      </c>
      <c r="N910" s="11">
        <v>0.4375</v>
      </c>
      <c r="O910" s="11">
        <v>0.58333333333333337</v>
      </c>
      <c r="P910" s="204" t="s">
        <v>954</v>
      </c>
      <c r="Q910" s="8">
        <v>2014</v>
      </c>
      <c r="R910" s="3"/>
      <c r="S910" s="3" t="str">
        <f>TEXT(Tabla2[[#This Row],[FECHA]],"MMMM")</f>
        <v>febrero</v>
      </c>
      <c r="T910" s="3" t="e">
        <f>VLOOKUP(Tabla2[[#This Row],[FOLIO]],Noshow11[[FOLIO]:[STATUS]],5,0)</f>
        <v>#N/A</v>
      </c>
      <c r="U910" s="2"/>
      <c r="V910" s="27"/>
      <c r="W910" s="27"/>
      <c r="X910" s="27"/>
      <c r="Y910" s="28"/>
      <c r="Z910" s="27"/>
      <c r="AA910" s="14">
        <f>Tabla2[[#This Row],[FECHA]]-Tabla2[[#This Row],[FECHA AGENDO CITA]]</f>
        <v>44960</v>
      </c>
    </row>
    <row r="911" spans="1:27" ht="36.6" hidden="1" customHeight="1">
      <c r="A911" s="6">
        <v>44960</v>
      </c>
      <c r="B911" s="9">
        <v>0.4375</v>
      </c>
      <c r="C911" s="9"/>
      <c r="D911" s="41">
        <v>0</v>
      </c>
      <c r="E911" s="8">
        <v>111623</v>
      </c>
      <c r="F911" s="8" t="s">
        <v>3549</v>
      </c>
      <c r="G911" s="97" t="s">
        <v>3550</v>
      </c>
      <c r="H911" s="46"/>
      <c r="I911" s="8" t="s">
        <v>2146</v>
      </c>
      <c r="J911" s="7" t="s">
        <v>2147</v>
      </c>
      <c r="K911" s="7" t="s">
        <v>2148</v>
      </c>
      <c r="L911" s="8" t="s">
        <v>165</v>
      </c>
      <c r="M911" s="11" t="s">
        <v>84</v>
      </c>
      <c r="N911" s="11">
        <v>0.45833333333333331</v>
      </c>
      <c r="O911" s="11">
        <v>0.625</v>
      </c>
      <c r="P911" s="204" t="s">
        <v>1036</v>
      </c>
      <c r="Q911" s="8">
        <v>2022</v>
      </c>
      <c r="R911" s="3"/>
      <c r="S911" s="3" t="str">
        <f>TEXT(Tabla2[[#This Row],[FECHA]],"MMMM")</f>
        <v>febrero</v>
      </c>
      <c r="T911" s="3" t="e">
        <f>VLOOKUP(Tabla2[[#This Row],[FOLIO]],Noshow11[[FOLIO]:[STATUS]],5,0)</f>
        <v>#N/A</v>
      </c>
      <c r="U911" s="2"/>
      <c r="V911" s="27"/>
      <c r="W911" s="27"/>
      <c r="X911" s="27"/>
      <c r="Y911" s="28"/>
      <c r="Z911" s="27"/>
      <c r="AA911" s="14">
        <f>Tabla2[[#This Row],[FECHA]]-Tabla2[[#This Row],[FECHA AGENDO CITA]]</f>
        <v>44960</v>
      </c>
    </row>
    <row r="912" spans="1:27" ht="36.6" hidden="1" customHeight="1">
      <c r="A912" s="6">
        <v>44960</v>
      </c>
      <c r="B912" s="9">
        <v>0.4375</v>
      </c>
      <c r="C912" s="9"/>
      <c r="D912" s="41">
        <v>1899</v>
      </c>
      <c r="E912" s="8">
        <v>111636</v>
      </c>
      <c r="F912" s="8" t="s">
        <v>920</v>
      </c>
      <c r="G912" s="97" t="s">
        <v>956</v>
      </c>
      <c r="H912" s="46"/>
      <c r="I912" s="8" t="s">
        <v>3217</v>
      </c>
      <c r="J912" s="7" t="s">
        <v>3218</v>
      </c>
      <c r="K912" s="7" t="s">
        <v>3219</v>
      </c>
      <c r="L912" s="8" t="s">
        <v>237</v>
      </c>
      <c r="M912" s="11" t="s">
        <v>98</v>
      </c>
      <c r="N912" s="11">
        <v>0.46875</v>
      </c>
      <c r="O912" s="11">
        <v>0.58333333333333337</v>
      </c>
      <c r="P912" s="204" t="s">
        <v>943</v>
      </c>
      <c r="Q912" s="8">
        <v>2020</v>
      </c>
      <c r="R912" s="3"/>
      <c r="S912" s="3" t="str">
        <f>TEXT(Tabla2[[#This Row],[FECHA]],"MMMM")</f>
        <v>febrero</v>
      </c>
      <c r="T912" s="3" t="e">
        <f>VLOOKUP(Tabla2[[#This Row],[FOLIO]],Noshow11[[FOLIO]:[STATUS]],5,0)</f>
        <v>#N/A</v>
      </c>
      <c r="U912" s="2" t="s">
        <v>32</v>
      </c>
      <c r="V912" s="27">
        <v>44986</v>
      </c>
      <c r="W912" s="27" t="s">
        <v>13</v>
      </c>
      <c r="X912" s="27" t="s">
        <v>932</v>
      </c>
      <c r="Y912" s="28" t="s">
        <v>3551</v>
      </c>
      <c r="Z912" s="27">
        <v>44959</v>
      </c>
      <c r="AA912" s="14">
        <f>Tabla2[[#This Row],[FECHA]]-Tabla2[[#This Row],[FECHA AGENDO CITA]]</f>
        <v>1</v>
      </c>
    </row>
    <row r="913" spans="1:27" ht="36.6" hidden="1" customHeight="1">
      <c r="A913" s="6">
        <v>44960</v>
      </c>
      <c r="B913" s="9">
        <v>0.4375</v>
      </c>
      <c r="C913" s="9"/>
      <c r="D913" s="41">
        <v>5140</v>
      </c>
      <c r="E913" s="8">
        <v>111637</v>
      </c>
      <c r="F913" s="8" t="s">
        <v>920</v>
      </c>
      <c r="G913" s="97" t="s">
        <v>1080</v>
      </c>
      <c r="H913" s="46"/>
      <c r="I913" s="8" t="s">
        <v>3552</v>
      </c>
      <c r="J913" s="7" t="s">
        <v>3553</v>
      </c>
      <c r="K913" s="7" t="s">
        <v>3554</v>
      </c>
      <c r="L913" s="8" t="s">
        <v>193</v>
      </c>
      <c r="M913" s="11" t="s">
        <v>93</v>
      </c>
      <c r="N913" s="11">
        <v>0.45833333333333331</v>
      </c>
      <c r="O913" s="11">
        <v>0.625</v>
      </c>
      <c r="P913" s="204" t="s">
        <v>949</v>
      </c>
      <c r="Q913" s="8">
        <v>2020</v>
      </c>
      <c r="R913" s="3"/>
      <c r="S913" s="3" t="str">
        <f>TEXT(Tabla2[[#This Row],[FECHA]],"MMMM")</f>
        <v>febrero</v>
      </c>
      <c r="T913" s="3" t="e">
        <f>VLOOKUP(Tabla2[[#This Row],[FOLIO]],Noshow11[[FOLIO]:[STATUS]],5,0)</f>
        <v>#N/A</v>
      </c>
      <c r="U913" s="2"/>
      <c r="V913" s="27"/>
      <c r="W913" s="27"/>
      <c r="X913" s="27"/>
      <c r="Y913" s="28"/>
      <c r="Z913" s="27"/>
      <c r="AA913" s="14">
        <f>Tabla2[[#This Row],[FECHA]]-Tabla2[[#This Row],[FECHA AGENDO CITA]]</f>
        <v>44960</v>
      </c>
    </row>
    <row r="914" spans="1:27" ht="36.6" hidden="1" customHeight="1">
      <c r="A914" s="6">
        <v>44960</v>
      </c>
      <c r="B914" s="9">
        <v>0.45833333333333331</v>
      </c>
      <c r="C914" s="9"/>
      <c r="D914" s="41">
        <v>5140</v>
      </c>
      <c r="E914" s="8">
        <v>111544</v>
      </c>
      <c r="F914" s="8" t="s">
        <v>944</v>
      </c>
      <c r="G914" s="98" t="s">
        <v>1102</v>
      </c>
      <c r="H914" s="45" t="s">
        <v>5</v>
      </c>
      <c r="I914" s="8" t="s">
        <v>3555</v>
      </c>
      <c r="J914" s="7" t="s">
        <v>3556</v>
      </c>
      <c r="K914" s="7" t="s">
        <v>3557</v>
      </c>
      <c r="L914" s="8" t="s">
        <v>92</v>
      </c>
      <c r="M914" s="11" t="s">
        <v>84</v>
      </c>
      <c r="N914" s="11">
        <v>0.47916666666666669</v>
      </c>
      <c r="O914" s="11">
        <v>0.625</v>
      </c>
      <c r="P914" s="204" t="s">
        <v>2061</v>
      </c>
      <c r="Q914" s="8">
        <v>2017</v>
      </c>
      <c r="R914" s="3"/>
      <c r="S914" s="3" t="str">
        <f>TEXT(Tabla2[[#This Row],[FECHA]],"MMMM")</f>
        <v>febrero</v>
      </c>
      <c r="T914" s="3" t="e">
        <f>VLOOKUP(Tabla2[[#This Row],[FOLIO]],Noshow11[[FOLIO]:[STATUS]],5,0)</f>
        <v>#N/A</v>
      </c>
      <c r="U914" s="2"/>
      <c r="V914" s="27"/>
      <c r="W914" s="27"/>
      <c r="X914" s="27"/>
      <c r="Y914" s="28"/>
      <c r="Z914" s="27"/>
      <c r="AA914" s="14">
        <f>Tabla2[[#This Row],[FECHA]]-Tabla2[[#This Row],[FECHA AGENDO CITA]]</f>
        <v>44960</v>
      </c>
    </row>
    <row r="915" spans="1:27" ht="36.6" hidden="1" customHeight="1">
      <c r="A915" s="6">
        <v>44960</v>
      </c>
      <c r="B915" s="9">
        <v>0.45833333333333331</v>
      </c>
      <c r="C915" s="9"/>
      <c r="D915" s="41">
        <v>1899</v>
      </c>
      <c r="E915" s="8">
        <v>111646</v>
      </c>
      <c r="F915" s="8" t="s">
        <v>944</v>
      </c>
      <c r="G915" s="97" t="s">
        <v>1108</v>
      </c>
      <c r="H915" s="46"/>
      <c r="I915" s="8" t="s">
        <v>3558</v>
      </c>
      <c r="J915" s="7" t="s">
        <v>143</v>
      </c>
      <c r="K915" s="7" t="s">
        <v>3559</v>
      </c>
      <c r="L915" s="8" t="s">
        <v>193</v>
      </c>
      <c r="M915" s="11" t="s">
        <v>93</v>
      </c>
      <c r="N915" s="11">
        <v>0.51041666666666663</v>
      </c>
      <c r="O915" s="11">
        <v>0.65625</v>
      </c>
      <c r="P915" s="204" t="s">
        <v>949</v>
      </c>
      <c r="Q915" s="8">
        <v>2023</v>
      </c>
      <c r="R915" s="3"/>
      <c r="S915" s="3" t="str">
        <f>TEXT(Tabla2[[#This Row],[FECHA]],"MMMM")</f>
        <v>febrero</v>
      </c>
      <c r="T915" s="3" t="e">
        <f>VLOOKUP(Tabla2[[#This Row],[FOLIO]],Noshow11[[FOLIO]:[STATUS]],5,0)</f>
        <v>#N/A</v>
      </c>
      <c r="U915" s="2"/>
      <c r="V915" s="27"/>
      <c r="W915" s="27"/>
      <c r="X915" s="27"/>
      <c r="Y915" s="28"/>
      <c r="Z915" s="27"/>
      <c r="AA915" s="14">
        <f>Tabla2[[#This Row],[FECHA]]-Tabla2[[#This Row],[FECHA AGENDO CITA]]</f>
        <v>44960</v>
      </c>
    </row>
    <row r="916" spans="1:27" ht="36.6" hidden="1" customHeight="1">
      <c r="A916" s="6">
        <v>44960</v>
      </c>
      <c r="B916" s="9">
        <v>0.45833333333333331</v>
      </c>
      <c r="C916" s="9"/>
      <c r="D916" s="41">
        <v>5140</v>
      </c>
      <c r="E916" s="8">
        <v>111664</v>
      </c>
      <c r="F916" s="8" t="s">
        <v>944</v>
      </c>
      <c r="G916" s="98" t="s">
        <v>1102</v>
      </c>
      <c r="H916" s="45" t="s">
        <v>5</v>
      </c>
      <c r="I916" s="8" t="s">
        <v>3560</v>
      </c>
      <c r="J916" s="7" t="s">
        <v>3561</v>
      </c>
      <c r="K916" s="7" t="s">
        <v>3562</v>
      </c>
      <c r="L916" s="8" t="s">
        <v>92</v>
      </c>
      <c r="M916" s="11" t="s">
        <v>98</v>
      </c>
      <c r="N916" s="11">
        <v>0.5</v>
      </c>
      <c r="O916" s="11">
        <v>0.70833333333333337</v>
      </c>
      <c r="P916" s="204" t="s">
        <v>2061</v>
      </c>
      <c r="Q916" s="8">
        <v>2017</v>
      </c>
      <c r="R916" s="3"/>
      <c r="S916" s="3" t="str">
        <f>TEXT(Tabla2[[#This Row],[FECHA]],"MMMM")</f>
        <v>febrero</v>
      </c>
      <c r="T916" s="3" t="e">
        <f>VLOOKUP(Tabla2[[#This Row],[FOLIO]],Noshow11[[FOLIO]:[STATUS]],5,0)</f>
        <v>#N/A</v>
      </c>
      <c r="U916" s="2"/>
      <c r="V916" s="27"/>
      <c r="W916" s="27"/>
      <c r="X916" s="27"/>
      <c r="Y916" s="28"/>
      <c r="Z916" s="27"/>
      <c r="AA916" s="14">
        <f>Tabla2[[#This Row],[FECHA]]-Tabla2[[#This Row],[FECHA AGENDO CITA]]</f>
        <v>44960</v>
      </c>
    </row>
    <row r="917" spans="1:27" ht="36.6" hidden="1" customHeight="1">
      <c r="A917" s="6">
        <v>44960</v>
      </c>
      <c r="B917" s="9">
        <v>0.47916666666666669</v>
      </c>
      <c r="C917" s="9"/>
      <c r="D917" s="41">
        <v>1899</v>
      </c>
      <c r="E917" s="8">
        <v>111596</v>
      </c>
      <c r="F917" s="8" t="s">
        <v>920</v>
      </c>
      <c r="G917" s="97" t="s">
        <v>1108</v>
      </c>
      <c r="H917" s="46"/>
      <c r="I917" s="8" t="s">
        <v>3563</v>
      </c>
      <c r="J917" s="7" t="s">
        <v>143</v>
      </c>
      <c r="K917" s="7" t="s">
        <v>2107</v>
      </c>
      <c r="L917" s="8" t="s">
        <v>97</v>
      </c>
      <c r="M917" s="11" t="s">
        <v>93</v>
      </c>
      <c r="N917" s="11">
        <v>0.59375</v>
      </c>
      <c r="O917" s="11">
        <v>0.70833333333333337</v>
      </c>
      <c r="P917" s="204" t="s">
        <v>943</v>
      </c>
      <c r="Q917" s="8">
        <v>2022</v>
      </c>
      <c r="R917" s="3"/>
      <c r="S917" s="3" t="str">
        <f>TEXT(Tabla2[[#This Row],[FECHA]],"MMMM")</f>
        <v>febrero</v>
      </c>
      <c r="T917" s="3" t="e">
        <f>VLOOKUP(Tabla2[[#This Row],[FOLIO]],Noshow11[[FOLIO]:[STATUS]],5,0)</f>
        <v>#N/A</v>
      </c>
      <c r="U917" s="2"/>
      <c r="V917" s="27"/>
      <c r="W917" s="27"/>
      <c r="X917" s="27"/>
      <c r="Y917" s="28"/>
      <c r="Z917" s="27"/>
      <c r="AA917" s="14">
        <f>Tabla2[[#This Row],[FECHA]]-Tabla2[[#This Row],[FECHA AGENDO CITA]]</f>
        <v>44960</v>
      </c>
    </row>
    <row r="918" spans="1:27" ht="36.6" hidden="1" customHeight="1">
      <c r="A918" s="6">
        <v>44960</v>
      </c>
      <c r="B918" s="9">
        <v>0.47916666666666669</v>
      </c>
      <c r="C918" s="9"/>
      <c r="D918" s="41">
        <v>1899</v>
      </c>
      <c r="E918" s="8">
        <v>111650</v>
      </c>
      <c r="F918" s="8" t="s">
        <v>100</v>
      </c>
      <c r="G918" s="98" t="s">
        <v>1247</v>
      </c>
      <c r="H918" s="45" t="s">
        <v>5</v>
      </c>
      <c r="I918" s="8" t="s">
        <v>3564</v>
      </c>
      <c r="J918" s="7" t="s">
        <v>3565</v>
      </c>
      <c r="K918" s="7" t="s">
        <v>3566</v>
      </c>
      <c r="L918" s="8" t="s">
        <v>277</v>
      </c>
      <c r="M918" s="11" t="s">
        <v>98</v>
      </c>
      <c r="N918" s="11">
        <v>0.5</v>
      </c>
      <c r="O918" s="11">
        <v>0.70833333333333337</v>
      </c>
      <c r="P918" s="204" t="s">
        <v>2061</v>
      </c>
      <c r="Q918" s="8">
        <v>2018</v>
      </c>
      <c r="R918" s="3"/>
      <c r="S918" s="3" t="str">
        <f>TEXT(Tabla2[[#This Row],[FECHA]],"MMMM")</f>
        <v>febrero</v>
      </c>
      <c r="T918" s="3" t="e">
        <f>VLOOKUP(Tabla2[[#This Row],[FOLIO]],Noshow11[[FOLIO]:[STATUS]],5,0)</f>
        <v>#N/A</v>
      </c>
      <c r="U918" s="2"/>
      <c r="V918" s="27"/>
      <c r="W918" s="27"/>
      <c r="X918" s="27"/>
      <c r="Y918" s="28"/>
      <c r="Z918" s="27"/>
      <c r="AA918" s="14">
        <f>Tabla2[[#This Row],[FECHA]]-Tabla2[[#This Row],[FECHA AGENDO CITA]]</f>
        <v>44960</v>
      </c>
    </row>
    <row r="919" spans="1:27" ht="36.6" hidden="1" customHeight="1">
      <c r="A919" s="6">
        <v>44960</v>
      </c>
      <c r="B919" s="9">
        <v>0.47916666666666669</v>
      </c>
      <c r="C919" s="9"/>
      <c r="D919" s="41">
        <v>6599</v>
      </c>
      <c r="E919" s="8">
        <v>111658</v>
      </c>
      <c r="F919" s="8" t="s">
        <v>100</v>
      </c>
      <c r="G919" s="97" t="s">
        <v>3567</v>
      </c>
      <c r="H919" s="46"/>
      <c r="I919" s="8" t="s">
        <v>843</v>
      </c>
      <c r="J919" s="7" t="s">
        <v>844</v>
      </c>
      <c r="K919" s="7" t="s">
        <v>845</v>
      </c>
      <c r="L919" s="8" t="s">
        <v>97</v>
      </c>
      <c r="M919" s="11" t="s">
        <v>84</v>
      </c>
      <c r="N919" s="11">
        <v>0.51041666666666663</v>
      </c>
      <c r="O919" s="11">
        <v>0.70833333333333337</v>
      </c>
      <c r="P919" s="204" t="s">
        <v>954</v>
      </c>
      <c r="Q919" s="8">
        <v>2021</v>
      </c>
      <c r="R919" s="3"/>
      <c r="S919" s="3" t="str">
        <f>TEXT(Tabla2[[#This Row],[FECHA]],"MMMM")</f>
        <v>febrero</v>
      </c>
      <c r="T919" s="3" t="e">
        <f>VLOOKUP(Tabla2[[#This Row],[FOLIO]],Noshow11[[FOLIO]:[STATUS]],5,0)</f>
        <v>#N/A</v>
      </c>
      <c r="U919" s="2"/>
      <c r="V919" s="27"/>
      <c r="W919" s="27"/>
      <c r="X919" s="27"/>
      <c r="Y919" s="28"/>
      <c r="Z919" s="27"/>
      <c r="AA919" s="14">
        <f>Tabla2[[#This Row],[FECHA]]-Tabla2[[#This Row],[FECHA AGENDO CITA]]</f>
        <v>44960</v>
      </c>
    </row>
    <row r="920" spans="1:27" ht="36.6" hidden="1" customHeight="1">
      <c r="A920" s="6">
        <v>44960</v>
      </c>
      <c r="B920" s="9">
        <v>0.625</v>
      </c>
      <c r="C920" s="9"/>
      <c r="D920" s="41">
        <v>754</v>
      </c>
      <c r="E920" s="8">
        <v>111654</v>
      </c>
      <c r="F920" s="8" t="s">
        <v>100</v>
      </c>
      <c r="G920" s="97" t="s">
        <v>3362</v>
      </c>
      <c r="H920" s="46"/>
      <c r="I920" s="8" t="s">
        <v>2224</v>
      </c>
      <c r="J920" s="7" t="s">
        <v>2225</v>
      </c>
      <c r="K920" s="7" t="s">
        <v>3568</v>
      </c>
      <c r="L920" s="8" t="s">
        <v>193</v>
      </c>
      <c r="M920" s="11" t="s">
        <v>98</v>
      </c>
      <c r="N920" s="11">
        <v>0.64583333333333337</v>
      </c>
      <c r="O920" s="11" t="s">
        <v>929</v>
      </c>
      <c r="P920" s="204" t="s">
        <v>2263</v>
      </c>
      <c r="Q920" s="8">
        <v>2019</v>
      </c>
      <c r="R920" s="3"/>
      <c r="S920" s="3" t="str">
        <f>TEXT(Tabla2[[#This Row],[FECHA]],"MMMM")</f>
        <v>febrero</v>
      </c>
      <c r="T920" s="3" t="e">
        <f>VLOOKUP(Tabla2[[#This Row],[FOLIO]],Noshow11[[FOLIO]:[STATUS]],5,0)</f>
        <v>#N/A</v>
      </c>
      <c r="U920" s="2" t="s">
        <v>7</v>
      </c>
      <c r="V920" s="27">
        <v>44960</v>
      </c>
      <c r="W920" s="27" t="s">
        <v>18</v>
      </c>
      <c r="X920" s="27" t="s">
        <v>9</v>
      </c>
      <c r="Y920" s="28" t="s">
        <v>3569</v>
      </c>
      <c r="Z920" s="27">
        <v>44956</v>
      </c>
      <c r="AA920" s="14">
        <f>Tabla2[[#This Row],[FECHA]]-Tabla2[[#This Row],[FECHA AGENDO CITA]]</f>
        <v>4</v>
      </c>
    </row>
    <row r="921" spans="1:27" ht="36.6" hidden="1" customHeight="1">
      <c r="A921" s="6">
        <v>44960</v>
      </c>
      <c r="B921" s="9">
        <v>0.64583333333333337</v>
      </c>
      <c r="C921" s="9"/>
      <c r="D921" s="41">
        <v>1899</v>
      </c>
      <c r="E921" s="8">
        <v>111630</v>
      </c>
      <c r="F921" s="8" t="s">
        <v>920</v>
      </c>
      <c r="G921" s="97" t="s">
        <v>1598</v>
      </c>
      <c r="H921" s="46"/>
      <c r="I921" s="8" t="s">
        <v>3570</v>
      </c>
      <c r="J921" s="7" t="s">
        <v>3571</v>
      </c>
      <c r="K921" s="7" t="s">
        <v>3572</v>
      </c>
      <c r="L921" s="8" t="s">
        <v>1106</v>
      </c>
      <c r="M921" s="11" t="s">
        <v>84</v>
      </c>
      <c r="N921" s="11">
        <v>0.65625</v>
      </c>
      <c r="O921" s="11">
        <v>0.75</v>
      </c>
      <c r="P921" s="204" t="s">
        <v>949</v>
      </c>
      <c r="Q921" s="8">
        <v>2016</v>
      </c>
      <c r="R921" s="3"/>
      <c r="S921" s="3" t="str">
        <f>TEXT(Tabla2[[#This Row],[FECHA]],"MMMM")</f>
        <v>febrero</v>
      </c>
      <c r="T921" s="3" t="e">
        <f>VLOOKUP(Tabla2[[#This Row],[FOLIO]],Noshow11[[FOLIO]:[STATUS]],5,0)</f>
        <v>#N/A</v>
      </c>
      <c r="U921" s="2"/>
      <c r="V921" s="27"/>
      <c r="W921" s="27"/>
      <c r="X921" s="27"/>
      <c r="Y921" s="28"/>
      <c r="Z921" s="27"/>
      <c r="AA921" s="14">
        <f>Tabla2[[#This Row],[FECHA]]-Tabla2[[#This Row],[FECHA AGENDO CITA]]</f>
        <v>44960</v>
      </c>
    </row>
    <row r="922" spans="1:27" ht="46.5" hidden="1" customHeight="1">
      <c r="A922" s="6">
        <v>44961</v>
      </c>
      <c r="B922" s="9">
        <v>0.33333333333333331</v>
      </c>
      <c r="C922" s="9"/>
      <c r="D922" s="41">
        <v>1899</v>
      </c>
      <c r="E922" s="8">
        <v>110950</v>
      </c>
      <c r="F922" s="8" t="s">
        <v>100</v>
      </c>
      <c r="G922" s="97" t="s">
        <v>1015</v>
      </c>
      <c r="H922" s="46"/>
      <c r="I922" s="8" t="s">
        <v>3573</v>
      </c>
      <c r="J922" s="7" t="s">
        <v>3574</v>
      </c>
      <c r="K922" s="7" t="s">
        <v>2685</v>
      </c>
      <c r="L922" s="11" t="s">
        <v>152</v>
      </c>
      <c r="M922" s="11" t="s">
        <v>93</v>
      </c>
      <c r="N922" s="11">
        <v>0.34375</v>
      </c>
      <c r="O922" s="132">
        <v>0.44791666666666669</v>
      </c>
      <c r="P922" s="204" t="s">
        <v>925</v>
      </c>
      <c r="Q922" s="8">
        <v>2022</v>
      </c>
      <c r="R922" s="131"/>
      <c r="S922" s="3" t="str">
        <f>TEXT(Tabla2[[#This Row],[FECHA]],"MMMM")</f>
        <v>febrero</v>
      </c>
      <c r="T922" s="3" t="e">
        <f>VLOOKUP(Tabla2[[#This Row],[FOLIO]],Noshow11[[FOLIO]:[STATUS]],5,0)</f>
        <v>#N/A</v>
      </c>
      <c r="U922" s="2"/>
      <c r="V922" s="27"/>
      <c r="W922" s="27"/>
      <c r="X922" s="27"/>
      <c r="Y922" s="28"/>
      <c r="Z922" s="27"/>
      <c r="AA922" s="14">
        <f>Tabla2[[#This Row],[FECHA]]-Tabla2[[#This Row],[FECHA AGENDO CITA]]</f>
        <v>44961</v>
      </c>
    </row>
    <row r="923" spans="1:27" ht="46.5" hidden="1" customHeight="1">
      <c r="A923" s="6">
        <v>44961</v>
      </c>
      <c r="B923" s="9">
        <v>0.33333333333333331</v>
      </c>
      <c r="C923" s="9"/>
      <c r="D923" s="41">
        <v>1472.59</v>
      </c>
      <c r="E923" s="8" t="s">
        <v>3575</v>
      </c>
      <c r="F923" s="8" t="s">
        <v>944</v>
      </c>
      <c r="G923" s="97" t="s">
        <v>950</v>
      </c>
      <c r="H923" s="46"/>
      <c r="I923" s="8" t="s">
        <v>3576</v>
      </c>
      <c r="J923" s="7" t="s">
        <v>3577</v>
      </c>
      <c r="K923" s="7" t="s">
        <v>3578</v>
      </c>
      <c r="L923" s="11" t="s">
        <v>92</v>
      </c>
      <c r="M923" s="11" t="s">
        <v>98</v>
      </c>
      <c r="N923" s="11">
        <v>0.35416666666666669</v>
      </c>
      <c r="O923" s="132">
        <v>0.60416666666666663</v>
      </c>
      <c r="P923" s="204" t="s">
        <v>2061</v>
      </c>
      <c r="Q923" s="8">
        <v>2008</v>
      </c>
      <c r="R923" s="131"/>
      <c r="S923" s="3" t="str">
        <f>TEXT(Tabla2[[#This Row],[FECHA]],"MMMM")</f>
        <v>febrero</v>
      </c>
      <c r="T923" s="3" t="e">
        <f>VLOOKUP(Tabla2[[#This Row],[FOLIO]],Noshow11[[FOLIO]:[STATUS]],5,0)</f>
        <v>#N/A</v>
      </c>
      <c r="U923" s="2"/>
      <c r="V923" s="27"/>
      <c r="W923" s="27"/>
      <c r="X923" s="27"/>
      <c r="Y923" s="28"/>
      <c r="Z923" s="27"/>
      <c r="AA923" s="14">
        <f>Tabla2[[#This Row],[FECHA]]-Tabla2[[#This Row],[FECHA AGENDO CITA]]</f>
        <v>44961</v>
      </c>
    </row>
    <row r="924" spans="1:27" ht="46.5" hidden="1" customHeight="1">
      <c r="A924" s="6">
        <v>44961</v>
      </c>
      <c r="B924" s="9">
        <v>0.33333333333333331</v>
      </c>
      <c r="C924" s="9"/>
      <c r="D924" s="41">
        <v>1899</v>
      </c>
      <c r="E924" s="8">
        <v>111326</v>
      </c>
      <c r="F924" s="8" t="s">
        <v>920</v>
      </c>
      <c r="G924" s="97" t="s">
        <v>945</v>
      </c>
      <c r="H924" s="45" t="s">
        <v>5</v>
      </c>
      <c r="I924" s="8" t="s">
        <v>3579</v>
      </c>
      <c r="J924" s="7" t="s">
        <v>3580</v>
      </c>
      <c r="K924" s="7" t="s">
        <v>3581</v>
      </c>
      <c r="L924" s="11" t="s">
        <v>482</v>
      </c>
      <c r="M924" s="11" t="s">
        <v>84</v>
      </c>
      <c r="N924" s="11">
        <v>0.375</v>
      </c>
      <c r="O924" s="132">
        <v>0.45833333333333331</v>
      </c>
      <c r="P924" s="204" t="s">
        <v>1366</v>
      </c>
      <c r="Q924" s="8">
        <v>2018</v>
      </c>
      <c r="R924" s="131"/>
      <c r="S924" s="3" t="str">
        <f>TEXT(Tabla2[[#This Row],[FECHA]],"MMMM")</f>
        <v>febrero</v>
      </c>
      <c r="T924" s="3" t="e">
        <f>VLOOKUP(Tabla2[[#This Row],[FOLIO]],Noshow11[[FOLIO]:[STATUS]],5,0)</f>
        <v>#N/A</v>
      </c>
      <c r="U924" s="2"/>
      <c r="V924" s="27"/>
      <c r="W924" s="27"/>
      <c r="X924" s="27"/>
      <c r="Y924" s="28"/>
      <c r="Z924" s="27"/>
      <c r="AA924" s="14">
        <f>Tabla2[[#This Row],[FECHA]]-Tabla2[[#This Row],[FECHA AGENDO CITA]]</f>
        <v>44961</v>
      </c>
    </row>
    <row r="925" spans="1:27" ht="46.5" hidden="1" customHeight="1">
      <c r="A925" s="6">
        <v>44961</v>
      </c>
      <c r="B925" s="9">
        <v>0.34375</v>
      </c>
      <c r="C925" s="9"/>
      <c r="D925" s="41">
        <v>1899</v>
      </c>
      <c r="E925" s="8">
        <v>111309</v>
      </c>
      <c r="F925" s="8" t="s">
        <v>920</v>
      </c>
      <c r="G925" s="97" t="s">
        <v>945</v>
      </c>
      <c r="H925" s="46"/>
      <c r="I925" s="8" t="s">
        <v>3582</v>
      </c>
      <c r="J925" s="7" t="s">
        <v>3583</v>
      </c>
      <c r="K925" s="7" t="s">
        <v>3584</v>
      </c>
      <c r="L925" s="11" t="s">
        <v>641</v>
      </c>
      <c r="M925" s="11" t="s">
        <v>84</v>
      </c>
      <c r="N925" s="11">
        <v>0.375</v>
      </c>
      <c r="O925" s="132">
        <v>0.46875</v>
      </c>
      <c r="P925" s="204" t="s">
        <v>925</v>
      </c>
      <c r="Q925" s="8">
        <v>2019</v>
      </c>
      <c r="R925" s="131"/>
      <c r="S925" s="3" t="str">
        <f>TEXT(Tabla2[[#This Row],[FECHA]],"MMMM")</f>
        <v>febrero</v>
      </c>
      <c r="T925" s="3" t="e">
        <f>VLOOKUP(Tabla2[[#This Row],[FOLIO]],Noshow11[[FOLIO]:[STATUS]],5,0)</f>
        <v>#N/A</v>
      </c>
      <c r="U925" s="2"/>
      <c r="V925" s="27"/>
      <c r="W925" s="27"/>
      <c r="X925" s="27"/>
      <c r="Y925" s="28"/>
      <c r="Z925" s="27"/>
      <c r="AA925" s="14">
        <f>Tabla2[[#This Row],[FECHA]]-Tabla2[[#This Row],[FECHA AGENDO CITA]]</f>
        <v>44961</v>
      </c>
    </row>
    <row r="926" spans="1:27" ht="46.5" hidden="1" customHeight="1">
      <c r="A926" s="6">
        <v>44961</v>
      </c>
      <c r="B926" s="9">
        <v>0.34375</v>
      </c>
      <c r="C926" s="9"/>
      <c r="D926" s="41"/>
      <c r="E926" s="8">
        <v>111431</v>
      </c>
      <c r="F926" s="8" t="s">
        <v>100</v>
      </c>
      <c r="G926" s="97" t="s">
        <v>3585</v>
      </c>
      <c r="H926" s="46"/>
      <c r="I926" s="8" t="s">
        <v>3586</v>
      </c>
      <c r="J926" s="7" t="s">
        <v>3587</v>
      </c>
      <c r="K926" s="7" t="s">
        <v>3588</v>
      </c>
      <c r="L926" s="11" t="s">
        <v>92</v>
      </c>
      <c r="M926" s="11" t="s">
        <v>98</v>
      </c>
      <c r="N926" s="11">
        <v>0.35416666666666669</v>
      </c>
      <c r="O926" s="132">
        <v>0.58333333333333337</v>
      </c>
      <c r="P926" s="204" t="s">
        <v>3589</v>
      </c>
      <c r="Q926" s="8">
        <v>2015</v>
      </c>
      <c r="R926" s="131"/>
      <c r="S926" s="3" t="str">
        <f>TEXT(Tabla2[[#This Row],[FECHA]],"MMMM")</f>
        <v>febrero</v>
      </c>
      <c r="T926" s="3" t="e">
        <f>VLOOKUP(Tabla2[[#This Row],[FOLIO]],Noshow11[[FOLIO]:[STATUS]],5,0)</f>
        <v>#N/A</v>
      </c>
      <c r="U926" s="2"/>
      <c r="V926" s="27"/>
      <c r="W926" s="27"/>
      <c r="X926" s="27"/>
      <c r="Y926" s="28"/>
      <c r="Z926" s="27"/>
      <c r="AA926" s="14">
        <f>Tabla2[[#This Row],[FECHA]]-Tabla2[[#This Row],[FECHA AGENDO CITA]]</f>
        <v>44961</v>
      </c>
    </row>
    <row r="927" spans="1:27" ht="46.5" hidden="1" customHeight="1">
      <c r="A927" s="6">
        <v>44961</v>
      </c>
      <c r="B927" s="9">
        <v>0.34375</v>
      </c>
      <c r="C927" s="9"/>
      <c r="D927" s="41">
        <v>1899</v>
      </c>
      <c r="E927" s="8">
        <v>111541</v>
      </c>
      <c r="F927" s="8" t="s">
        <v>920</v>
      </c>
      <c r="G927" s="97" t="s">
        <v>1015</v>
      </c>
      <c r="H927" s="45" t="s">
        <v>5</v>
      </c>
      <c r="I927" s="8" t="s">
        <v>3590</v>
      </c>
      <c r="J927" s="7" t="s">
        <v>3591</v>
      </c>
      <c r="K927" s="7" t="s">
        <v>3592</v>
      </c>
      <c r="L927" s="11" t="s">
        <v>83</v>
      </c>
      <c r="M927" s="11" t="s">
        <v>93</v>
      </c>
      <c r="N927" s="11">
        <v>0.39583333333333331</v>
      </c>
      <c r="O927" s="132">
        <v>0.41666666666666669</v>
      </c>
      <c r="P927" s="204" t="s">
        <v>2061</v>
      </c>
      <c r="Q927" s="8">
        <v>2019</v>
      </c>
      <c r="R927" s="131"/>
      <c r="S927" s="3" t="str">
        <f>TEXT(Tabla2[[#This Row],[FECHA]],"MMMM")</f>
        <v>febrero</v>
      </c>
      <c r="T927" s="3" t="e">
        <f>VLOOKUP(Tabla2[[#This Row],[FOLIO]],Noshow11[[FOLIO]:[STATUS]],5,0)</f>
        <v>#N/A</v>
      </c>
      <c r="U927" s="2"/>
      <c r="V927" s="27"/>
      <c r="W927" s="27"/>
      <c r="X927" s="27"/>
      <c r="Y927" s="28"/>
      <c r="Z927" s="27"/>
      <c r="AA927" s="14">
        <f>Tabla2[[#This Row],[FECHA]]-Tabla2[[#This Row],[FECHA AGENDO CITA]]</f>
        <v>44961</v>
      </c>
    </row>
    <row r="928" spans="1:27" ht="46.5" hidden="1" customHeight="1">
      <c r="A928" s="6">
        <v>44961</v>
      </c>
      <c r="B928" s="9">
        <v>0.35416666666666669</v>
      </c>
      <c r="C928" s="9"/>
      <c r="D928" s="41">
        <v>6599</v>
      </c>
      <c r="E928" s="8">
        <v>111482</v>
      </c>
      <c r="F928" s="8" t="s">
        <v>100</v>
      </c>
      <c r="G928" s="97" t="s">
        <v>1343</v>
      </c>
      <c r="H928" s="45" t="s">
        <v>5</v>
      </c>
      <c r="I928" s="8" t="s">
        <v>3593</v>
      </c>
      <c r="J928" s="7" t="s">
        <v>3594</v>
      </c>
      <c r="K928" s="7" t="s">
        <v>3595</v>
      </c>
      <c r="L928" s="11" t="s">
        <v>193</v>
      </c>
      <c r="M928" s="11" t="s">
        <v>98</v>
      </c>
      <c r="N928" s="11">
        <v>0.36458333333333331</v>
      </c>
      <c r="O928" s="132">
        <v>0.44791666666666669</v>
      </c>
      <c r="P928" s="204" t="s">
        <v>2061</v>
      </c>
      <c r="Q928" s="8">
        <v>2021</v>
      </c>
      <c r="R928" s="131"/>
      <c r="S928" s="3" t="str">
        <f>TEXT(Tabla2[[#This Row],[FECHA]],"MMMM")</f>
        <v>febrero</v>
      </c>
      <c r="T928" s="3" t="e">
        <f>VLOOKUP(Tabla2[[#This Row],[FOLIO]],Noshow11[[FOLIO]:[STATUS]],5,0)</f>
        <v>#N/A</v>
      </c>
      <c r="U928" s="2"/>
      <c r="V928" s="27"/>
      <c r="W928" s="27"/>
      <c r="X928" s="27"/>
      <c r="Y928" s="28"/>
      <c r="Z928" s="27"/>
      <c r="AA928" s="14">
        <f>Tabla2[[#This Row],[FECHA]]-Tabla2[[#This Row],[FECHA AGENDO CITA]]</f>
        <v>44961</v>
      </c>
    </row>
    <row r="929" spans="1:27" ht="46.5" hidden="1" customHeight="1">
      <c r="A929" s="6">
        <v>44961</v>
      </c>
      <c r="B929" s="9">
        <v>0.36458333333333331</v>
      </c>
      <c r="C929" s="9"/>
      <c r="D929" s="41">
        <v>1899</v>
      </c>
      <c r="E929" s="8">
        <v>111694</v>
      </c>
      <c r="F929" s="8" t="s">
        <v>944</v>
      </c>
      <c r="G929" s="97" t="s">
        <v>1015</v>
      </c>
      <c r="H929" s="46"/>
      <c r="I929" s="8" t="s">
        <v>3596</v>
      </c>
      <c r="J929" s="7" t="s">
        <v>3597</v>
      </c>
      <c r="K929" s="7" t="s">
        <v>3598</v>
      </c>
      <c r="L929" s="11" t="s">
        <v>83</v>
      </c>
      <c r="M929" s="11" t="s">
        <v>84</v>
      </c>
      <c r="N929" s="11">
        <v>0.44791666666666669</v>
      </c>
      <c r="O929" s="132">
        <v>0.59375</v>
      </c>
      <c r="P929" s="204" t="s">
        <v>1366</v>
      </c>
      <c r="Q929" s="8">
        <v>2021</v>
      </c>
      <c r="R929" s="131"/>
      <c r="S929" s="3" t="str">
        <f>TEXT(Tabla2[[#This Row],[FECHA]],"MMMM")</f>
        <v>febrero</v>
      </c>
      <c r="T929" s="3" t="e">
        <f>VLOOKUP(Tabla2[[#This Row],[FOLIO]],Noshow11[[FOLIO]:[STATUS]],5,0)</f>
        <v>#N/A</v>
      </c>
      <c r="U929" s="2"/>
      <c r="V929" s="27"/>
      <c r="W929" s="27"/>
      <c r="X929" s="27"/>
      <c r="Y929" s="28"/>
      <c r="Z929" s="27"/>
      <c r="AA929" s="14">
        <f>Tabla2[[#This Row],[FECHA]]-Tabla2[[#This Row],[FECHA AGENDO CITA]]</f>
        <v>44961</v>
      </c>
    </row>
    <row r="930" spans="1:27" ht="46.5" hidden="1" customHeight="1">
      <c r="A930" s="6">
        <v>44961</v>
      </c>
      <c r="B930" s="9">
        <v>0.375</v>
      </c>
      <c r="C930" s="9"/>
      <c r="D930" s="41">
        <v>1899</v>
      </c>
      <c r="E930" s="8">
        <v>111275</v>
      </c>
      <c r="F930" s="8" t="s">
        <v>944</v>
      </c>
      <c r="G930" s="97" t="s">
        <v>939</v>
      </c>
      <c r="H930" s="46"/>
      <c r="I930" s="8" t="s">
        <v>2588</v>
      </c>
      <c r="J930" s="7" t="s">
        <v>2589</v>
      </c>
      <c r="K930" s="7" t="s">
        <v>2590</v>
      </c>
      <c r="L930" s="11" t="s">
        <v>92</v>
      </c>
      <c r="M930" s="11" t="s">
        <v>84</v>
      </c>
      <c r="N930" s="11">
        <v>0.42708333333333331</v>
      </c>
      <c r="O930" s="132">
        <v>0.58333333333333337</v>
      </c>
      <c r="P930" s="204" t="s">
        <v>1366</v>
      </c>
      <c r="Q930" s="8">
        <v>2016</v>
      </c>
      <c r="R930" s="131"/>
      <c r="S930" s="3" t="str">
        <f>TEXT(Tabla2[[#This Row],[FECHA]],"MMMM")</f>
        <v>febrero</v>
      </c>
      <c r="T930" s="3" t="e">
        <f>VLOOKUP(Tabla2[[#This Row],[FOLIO]],Noshow11[[FOLIO]:[STATUS]],5,0)</f>
        <v>#N/A</v>
      </c>
      <c r="U930" s="2"/>
      <c r="V930" s="27"/>
      <c r="W930" s="27"/>
      <c r="X930" s="27"/>
      <c r="Y930" s="28"/>
      <c r="Z930" s="27"/>
      <c r="AA930" s="14">
        <f>Tabla2[[#This Row],[FECHA]]-Tabla2[[#This Row],[FECHA AGENDO CITA]]</f>
        <v>44961</v>
      </c>
    </row>
    <row r="931" spans="1:27" ht="46.5" hidden="1" customHeight="1">
      <c r="A931" s="6">
        <v>44961</v>
      </c>
      <c r="B931" s="9">
        <v>0.375</v>
      </c>
      <c r="C931" s="9"/>
      <c r="D931" s="41">
        <f>6599+800</f>
        <v>7399</v>
      </c>
      <c r="E931" s="8">
        <v>111452</v>
      </c>
      <c r="F931" s="8" t="s">
        <v>1111</v>
      </c>
      <c r="G931" s="97" t="s">
        <v>3599</v>
      </c>
      <c r="H931" s="46"/>
      <c r="I931" s="8" t="s">
        <v>2983</v>
      </c>
      <c r="J931" s="7" t="s">
        <v>2984</v>
      </c>
      <c r="K931" s="7" t="s">
        <v>2985</v>
      </c>
      <c r="L931" s="11" t="s">
        <v>289</v>
      </c>
      <c r="M931" s="11" t="s">
        <v>93</v>
      </c>
      <c r="N931" s="11">
        <v>0.40625</v>
      </c>
      <c r="O931" s="132">
        <v>0.54166666666666663</v>
      </c>
      <c r="P931" s="204" t="s">
        <v>3600</v>
      </c>
      <c r="Q931" s="8">
        <v>2019</v>
      </c>
      <c r="R931" s="131"/>
      <c r="S931" s="3" t="str">
        <f>TEXT(Tabla2[[#This Row],[FECHA]],"MMMM")</f>
        <v>febrero</v>
      </c>
      <c r="T931" s="3" t="e">
        <f>VLOOKUP(Tabla2[[#This Row],[FOLIO]],Noshow11[[FOLIO]:[STATUS]],5,0)</f>
        <v>#N/A</v>
      </c>
      <c r="U931" s="2" t="s">
        <v>40</v>
      </c>
      <c r="V931" s="27">
        <v>44970</v>
      </c>
      <c r="W931" s="27" t="s">
        <v>13</v>
      </c>
      <c r="X931" s="27" t="s">
        <v>19</v>
      </c>
      <c r="Y931" s="28" t="s">
        <v>3601</v>
      </c>
      <c r="Z931" s="27">
        <v>44960</v>
      </c>
      <c r="AA931" s="14">
        <f>Tabla2[[#This Row],[FECHA]]-Tabla2[[#This Row],[FECHA AGENDO CITA]]</f>
        <v>1</v>
      </c>
    </row>
    <row r="932" spans="1:27" ht="46.5" hidden="1" customHeight="1">
      <c r="A932" s="6">
        <v>44961</v>
      </c>
      <c r="B932" s="9">
        <v>0.39583333333333331</v>
      </c>
      <c r="C932" s="9"/>
      <c r="D932" s="41">
        <v>3260</v>
      </c>
      <c r="E932" s="8">
        <v>111491</v>
      </c>
      <c r="F932" s="8" t="s">
        <v>944</v>
      </c>
      <c r="G932" s="97" t="s">
        <v>1070</v>
      </c>
      <c r="H932" s="46"/>
      <c r="I932" s="8" t="s">
        <v>3602</v>
      </c>
      <c r="J932" s="7" t="s">
        <v>3603</v>
      </c>
      <c r="K932" s="7" t="s">
        <v>3604</v>
      </c>
      <c r="L932" s="11" t="s">
        <v>83</v>
      </c>
      <c r="M932" s="11" t="s">
        <v>98</v>
      </c>
      <c r="N932" s="11">
        <v>0.40625</v>
      </c>
      <c r="O932" s="132">
        <v>0.60416666666666663</v>
      </c>
      <c r="P932" s="204" t="s">
        <v>2061</v>
      </c>
      <c r="Q932" s="8">
        <v>2022</v>
      </c>
      <c r="R932" s="131"/>
      <c r="S932" s="3" t="str">
        <f>TEXT(Tabla2[[#This Row],[FECHA]],"MMMM")</f>
        <v>febrero</v>
      </c>
      <c r="T932" s="3" t="e">
        <f>VLOOKUP(Tabla2[[#This Row],[FOLIO]],Noshow11[[FOLIO]:[STATUS]],5,0)</f>
        <v>#N/A</v>
      </c>
      <c r="U932" s="2"/>
      <c r="V932" s="27"/>
      <c r="W932" s="27"/>
      <c r="X932" s="27"/>
      <c r="Y932" s="28"/>
      <c r="Z932" s="27"/>
      <c r="AA932" s="14">
        <f>Tabla2[[#This Row],[FECHA]]-Tabla2[[#This Row],[FECHA AGENDO CITA]]</f>
        <v>44961</v>
      </c>
    </row>
    <row r="933" spans="1:27" ht="46.5" hidden="1" customHeight="1">
      <c r="A933" s="6">
        <v>44961</v>
      </c>
      <c r="B933" s="9">
        <v>0.39583333333333331</v>
      </c>
      <c r="C933" s="9"/>
      <c r="D933" s="41">
        <v>5140</v>
      </c>
      <c r="E933" s="8">
        <v>111682</v>
      </c>
      <c r="F933" s="8" t="s">
        <v>920</v>
      </c>
      <c r="G933" s="97" t="s">
        <v>1102</v>
      </c>
      <c r="H933" s="45" t="s">
        <v>5</v>
      </c>
      <c r="I933" s="8" t="s">
        <v>3605</v>
      </c>
      <c r="J933" s="7" t="s">
        <v>3606</v>
      </c>
      <c r="K933" s="7" t="s">
        <v>3607</v>
      </c>
      <c r="L933" s="11" t="s">
        <v>83</v>
      </c>
      <c r="M933" s="11" t="s">
        <v>84</v>
      </c>
      <c r="N933" s="11">
        <v>0.42708333333333331</v>
      </c>
      <c r="O933" s="132">
        <v>0.5</v>
      </c>
      <c r="P933" s="204" t="s">
        <v>2061</v>
      </c>
      <c r="Q933" s="8">
        <v>2019</v>
      </c>
      <c r="R933" s="131"/>
      <c r="S933" s="3" t="str">
        <f>TEXT(Tabla2[[#This Row],[FECHA]],"MMMM")</f>
        <v>febrero</v>
      </c>
      <c r="T933" s="3" t="e">
        <f>VLOOKUP(Tabla2[[#This Row],[FOLIO]],Noshow11[[FOLIO]:[STATUS]],5,0)</f>
        <v>#N/A</v>
      </c>
      <c r="U933" s="2"/>
      <c r="V933" s="27"/>
      <c r="W933" s="27"/>
      <c r="X933" s="27"/>
      <c r="Y933" s="28"/>
      <c r="Z933" s="27"/>
      <c r="AA933" s="14">
        <f>Tabla2[[#This Row],[FECHA]]-Tabla2[[#This Row],[FECHA AGENDO CITA]]</f>
        <v>44961</v>
      </c>
    </row>
    <row r="934" spans="1:27" ht="46.5" hidden="1" customHeight="1">
      <c r="A934" s="6">
        <v>44961</v>
      </c>
      <c r="B934" s="9">
        <v>0.41666666666666669</v>
      </c>
      <c r="C934" s="9"/>
      <c r="D934" s="41">
        <v>6599</v>
      </c>
      <c r="E934" s="8">
        <v>111299</v>
      </c>
      <c r="F934" s="8" t="s">
        <v>920</v>
      </c>
      <c r="G934" s="97" t="s">
        <v>989</v>
      </c>
      <c r="H934" s="45" t="s">
        <v>5</v>
      </c>
      <c r="I934" s="8" t="s">
        <v>3608</v>
      </c>
      <c r="J934" s="7" t="s">
        <v>3609</v>
      </c>
      <c r="K934" s="7" t="s">
        <v>3610</v>
      </c>
      <c r="L934" s="11" t="s">
        <v>641</v>
      </c>
      <c r="M934" s="11" t="s">
        <v>93</v>
      </c>
      <c r="N934" s="11">
        <v>0.46875</v>
      </c>
      <c r="O934" s="132">
        <v>0.58333333333333337</v>
      </c>
      <c r="P934" s="204" t="s">
        <v>2061</v>
      </c>
      <c r="Q934" s="8">
        <v>2020</v>
      </c>
      <c r="R934" s="131"/>
      <c r="S934" s="3" t="str">
        <f>TEXT(Tabla2[[#This Row],[FECHA]],"MMMM")</f>
        <v>febrero</v>
      </c>
      <c r="T934" s="3" t="e">
        <f>VLOOKUP(Tabla2[[#This Row],[FOLIO]],Noshow11[[FOLIO]:[STATUS]],5,0)</f>
        <v>#N/A</v>
      </c>
      <c r="U934" s="2"/>
      <c r="V934" s="27"/>
      <c r="W934" s="27"/>
      <c r="X934" s="27"/>
      <c r="Y934" s="28"/>
      <c r="Z934" s="27"/>
      <c r="AA934" s="14">
        <f>Tabla2[[#This Row],[FECHA]]-Tabla2[[#This Row],[FECHA AGENDO CITA]]</f>
        <v>44961</v>
      </c>
    </row>
    <row r="935" spans="1:27" ht="46.5" hidden="1" customHeight="1">
      <c r="A935" s="6">
        <v>44961</v>
      </c>
      <c r="B935" s="9">
        <v>0.41666666666666669</v>
      </c>
      <c r="C935" s="9"/>
      <c r="D935" s="41">
        <v>3260</v>
      </c>
      <c r="E935" s="8">
        <v>111511</v>
      </c>
      <c r="F935" s="8" t="s">
        <v>944</v>
      </c>
      <c r="G935" s="97" t="s">
        <v>1070</v>
      </c>
      <c r="H935" s="46"/>
      <c r="I935" s="8" t="s">
        <v>3611</v>
      </c>
      <c r="J935" s="7" t="s">
        <v>3612</v>
      </c>
      <c r="K935" s="7" t="s">
        <v>3613</v>
      </c>
      <c r="L935" s="11" t="s">
        <v>92</v>
      </c>
      <c r="M935" s="11" t="s">
        <v>84</v>
      </c>
      <c r="N935" s="11">
        <v>0.47916666666666669</v>
      </c>
      <c r="O935" s="132">
        <v>0.5625</v>
      </c>
      <c r="P935" s="204" t="s">
        <v>925</v>
      </c>
      <c r="Q935" s="8">
        <v>2022</v>
      </c>
      <c r="R935" s="131"/>
      <c r="S935" s="3" t="str">
        <f>TEXT(Tabla2[[#This Row],[FECHA]],"MMMM")</f>
        <v>febrero</v>
      </c>
      <c r="T935" s="3" t="e">
        <f>VLOOKUP(Tabla2[[#This Row],[FOLIO]],Noshow11[[FOLIO]:[STATUS]],5,0)</f>
        <v>#N/A</v>
      </c>
      <c r="U935" s="2" t="s">
        <v>22</v>
      </c>
      <c r="V935" s="27">
        <v>44960</v>
      </c>
      <c r="W935" s="27" t="s">
        <v>13</v>
      </c>
      <c r="X935" s="27" t="s">
        <v>14</v>
      </c>
      <c r="Y935" s="43" t="s">
        <v>3614</v>
      </c>
      <c r="Z935" s="27">
        <v>44956</v>
      </c>
      <c r="AA935" s="14">
        <f>Tabla2[[#This Row],[FECHA]]-Tabla2[[#This Row],[FECHA AGENDO CITA]]</f>
        <v>5</v>
      </c>
    </row>
    <row r="936" spans="1:27" ht="46.5" hidden="1" customHeight="1">
      <c r="A936" s="6">
        <v>44961</v>
      </c>
      <c r="B936" s="9">
        <v>0.41666666666666669</v>
      </c>
      <c r="C936" s="9"/>
      <c r="D936" s="41">
        <v>1899</v>
      </c>
      <c r="E936" s="8">
        <v>111518</v>
      </c>
      <c r="F936" s="8" t="s">
        <v>920</v>
      </c>
      <c r="G936" s="97" t="s">
        <v>945</v>
      </c>
      <c r="H936" s="46"/>
      <c r="I936" s="8" t="s">
        <v>3615</v>
      </c>
      <c r="J936" s="7" t="s">
        <v>3616</v>
      </c>
      <c r="K936" s="7" t="s">
        <v>3617</v>
      </c>
      <c r="L936" s="11" t="s">
        <v>188</v>
      </c>
      <c r="M936" s="11" t="s">
        <v>98</v>
      </c>
      <c r="N936" s="11">
        <v>0.44791666666666669</v>
      </c>
      <c r="O936" s="132">
        <v>0.54166666666666663</v>
      </c>
      <c r="P936" s="204" t="s">
        <v>3618</v>
      </c>
      <c r="Q936" s="8">
        <v>2019</v>
      </c>
      <c r="R936" s="131"/>
      <c r="S936" s="3" t="str">
        <f>TEXT(Tabla2[[#This Row],[FECHA]],"MMMM")</f>
        <v>febrero</v>
      </c>
      <c r="T936" s="3" t="e">
        <f>VLOOKUP(Tabla2[[#This Row],[FOLIO]],Noshow11[[FOLIO]:[STATUS]],5,0)</f>
        <v>#N/A</v>
      </c>
      <c r="U936" s="2"/>
      <c r="V936" s="27"/>
      <c r="W936" s="27"/>
      <c r="X936" s="27"/>
      <c r="Y936" s="28"/>
      <c r="Z936" s="27"/>
      <c r="AA936" s="14">
        <f>Tabla2[[#This Row],[FECHA]]-Tabla2[[#This Row],[FECHA AGENDO CITA]]</f>
        <v>44961</v>
      </c>
    </row>
    <row r="937" spans="1:27" ht="46.5" hidden="1" customHeight="1">
      <c r="A937" s="6">
        <v>44961</v>
      </c>
      <c r="B937" s="9">
        <v>0.4375</v>
      </c>
      <c r="C937" s="9"/>
      <c r="D937" s="41">
        <v>1899</v>
      </c>
      <c r="E937" s="8">
        <v>111537</v>
      </c>
      <c r="F937" s="8" t="s">
        <v>100</v>
      </c>
      <c r="G937" s="97" t="s">
        <v>1108</v>
      </c>
      <c r="H937" s="45" t="s">
        <v>5</v>
      </c>
      <c r="I937" s="8" t="s">
        <v>3619</v>
      </c>
      <c r="J937" s="7" t="s">
        <v>143</v>
      </c>
      <c r="K937" s="7" t="s">
        <v>2525</v>
      </c>
      <c r="L937" s="11" t="s">
        <v>145</v>
      </c>
      <c r="M937" s="11" t="s">
        <v>98</v>
      </c>
      <c r="N937" s="11">
        <v>0.48958333333333331</v>
      </c>
      <c r="O937" s="132">
        <v>0.58333333333333337</v>
      </c>
      <c r="P937" s="204" t="s">
        <v>2061</v>
      </c>
      <c r="Q937" s="8">
        <v>2022</v>
      </c>
      <c r="R937" s="131"/>
      <c r="S937" s="3" t="str">
        <f>TEXT(Tabla2[[#This Row],[FECHA]],"MMMM")</f>
        <v>febrero</v>
      </c>
      <c r="T937" s="3" t="e">
        <f>VLOOKUP(Tabla2[[#This Row],[FOLIO]],Noshow11[[FOLIO]:[STATUS]],5,0)</f>
        <v>#N/A</v>
      </c>
      <c r="U937" s="2"/>
      <c r="V937" s="27"/>
      <c r="W937" s="27"/>
      <c r="X937" s="27"/>
      <c r="Y937" s="28"/>
      <c r="Z937" s="27"/>
      <c r="AA937" s="14">
        <f>Tabla2[[#This Row],[FECHA]]-Tabla2[[#This Row],[FECHA AGENDO CITA]]</f>
        <v>44961</v>
      </c>
    </row>
    <row r="938" spans="1:27" ht="46.5" hidden="1" customHeight="1">
      <c r="A938" s="6">
        <v>44961</v>
      </c>
      <c r="B938" s="9">
        <v>0.4375</v>
      </c>
      <c r="C938" s="9"/>
      <c r="D938" s="41">
        <v>1899</v>
      </c>
      <c r="E938" s="8">
        <v>111573</v>
      </c>
      <c r="F938" s="8" t="s">
        <v>944</v>
      </c>
      <c r="G938" s="97" t="s">
        <v>1108</v>
      </c>
      <c r="H938" s="46"/>
      <c r="I938" s="8" t="s">
        <v>3620</v>
      </c>
      <c r="J938" s="7" t="s">
        <v>143</v>
      </c>
      <c r="K938" s="7" t="s">
        <v>3621</v>
      </c>
      <c r="L938" s="11" t="s">
        <v>1095</v>
      </c>
      <c r="M938" s="11" t="s">
        <v>93</v>
      </c>
      <c r="N938" s="11">
        <v>0.47916666666666669</v>
      </c>
      <c r="O938" s="132">
        <v>0.59375</v>
      </c>
      <c r="P938" s="204" t="s">
        <v>2473</v>
      </c>
      <c r="Q938" s="8">
        <v>2022</v>
      </c>
      <c r="R938" s="131"/>
      <c r="S938" s="3" t="str">
        <f>TEXT(Tabla2[[#This Row],[FECHA]],"MMMM")</f>
        <v>febrero</v>
      </c>
      <c r="T938" s="3" t="e">
        <f>VLOOKUP(Tabla2[[#This Row],[FOLIO]],Noshow11[[FOLIO]:[STATUS]],5,0)</f>
        <v>#N/A</v>
      </c>
      <c r="U938" s="2"/>
      <c r="V938" s="27"/>
      <c r="W938" s="27"/>
      <c r="X938" s="27"/>
      <c r="Y938" s="28"/>
      <c r="Z938" s="27"/>
      <c r="AA938" s="14">
        <f>Tabla2[[#This Row],[FECHA]]-Tabla2[[#This Row],[FECHA AGENDO CITA]]</f>
        <v>44961</v>
      </c>
    </row>
    <row r="939" spans="1:27" ht="46.5" hidden="1" customHeight="1">
      <c r="A939" s="6">
        <v>44961</v>
      </c>
      <c r="B939" s="9">
        <v>0.45833333333333331</v>
      </c>
      <c r="C939" s="9"/>
      <c r="D939" s="41">
        <v>1899</v>
      </c>
      <c r="E939" s="8">
        <v>111584</v>
      </c>
      <c r="F939" s="8" t="s">
        <v>920</v>
      </c>
      <c r="G939" s="97" t="s">
        <v>939</v>
      </c>
      <c r="H939" s="46"/>
      <c r="I939" s="8" t="s">
        <v>3622</v>
      </c>
      <c r="J939" s="7" t="s">
        <v>3623</v>
      </c>
      <c r="K939" s="7" t="s">
        <v>3624</v>
      </c>
      <c r="L939" s="11" t="s">
        <v>152</v>
      </c>
      <c r="M939" s="11" t="s">
        <v>84</v>
      </c>
      <c r="N939" s="11">
        <v>0.52083333333333337</v>
      </c>
      <c r="O939" s="132">
        <v>0.60416666666666663</v>
      </c>
      <c r="P939" s="204" t="s">
        <v>2061</v>
      </c>
      <c r="Q939" s="8">
        <v>2020</v>
      </c>
      <c r="R939" s="131"/>
      <c r="S939" s="3" t="str">
        <f>TEXT(Tabla2[[#This Row],[FECHA]],"MMMM")</f>
        <v>febrero</v>
      </c>
      <c r="T939" s="3" t="e">
        <f>VLOOKUP(Tabla2[[#This Row],[FOLIO]],Noshow11[[FOLIO]:[STATUS]],5,0)</f>
        <v>#N/A</v>
      </c>
      <c r="U939" s="2"/>
      <c r="V939" s="27"/>
      <c r="W939" s="27"/>
      <c r="X939" s="27"/>
      <c r="Y939" s="28"/>
      <c r="Z939" s="27"/>
      <c r="AA939" s="14">
        <f>Tabla2[[#This Row],[FECHA]]-Tabla2[[#This Row],[FECHA AGENDO CITA]]</f>
        <v>44961</v>
      </c>
    </row>
    <row r="940" spans="1:27" ht="46.5" hidden="1" customHeight="1">
      <c r="A940" s="6">
        <v>44961</v>
      </c>
      <c r="B940" s="9">
        <v>0.45833333333333331</v>
      </c>
      <c r="C940" s="9"/>
      <c r="D940" s="41">
        <v>1899</v>
      </c>
      <c r="E940" s="8">
        <v>111587</v>
      </c>
      <c r="F940" s="8" t="s">
        <v>100</v>
      </c>
      <c r="G940" s="97" t="s">
        <v>1015</v>
      </c>
      <c r="H940" s="45" t="s">
        <v>5</v>
      </c>
      <c r="I940" s="8" t="s">
        <v>3359</v>
      </c>
      <c r="J940" s="7" t="s">
        <v>3360</v>
      </c>
      <c r="K940" s="7" t="s">
        <v>3361</v>
      </c>
      <c r="L940" s="11" t="s">
        <v>83</v>
      </c>
      <c r="M940" s="11" t="s">
        <v>98</v>
      </c>
      <c r="N940" s="11">
        <v>0.51041666666666663</v>
      </c>
      <c r="O940" s="132">
        <v>0.59375</v>
      </c>
      <c r="P940" s="204" t="s">
        <v>2061</v>
      </c>
      <c r="Q940" s="8">
        <v>2022</v>
      </c>
      <c r="R940" s="131"/>
      <c r="S940" s="3" t="str">
        <f>TEXT(Tabla2[[#This Row],[FECHA]],"MMMM")</f>
        <v>febrero</v>
      </c>
      <c r="T940" s="3" t="e">
        <f>VLOOKUP(Tabla2[[#This Row],[FOLIO]],Noshow11[[FOLIO]:[STATUS]],5,0)</f>
        <v>#N/A</v>
      </c>
      <c r="U940" s="2"/>
      <c r="V940" s="27"/>
      <c r="W940" s="27"/>
      <c r="X940" s="27"/>
      <c r="Y940" s="28"/>
      <c r="Z940" s="27"/>
      <c r="AA940" s="14">
        <f>Tabla2[[#This Row],[FECHA]]-Tabla2[[#This Row],[FECHA AGENDO CITA]]</f>
        <v>44961</v>
      </c>
    </row>
    <row r="941" spans="1:27" ht="46.5" hidden="1" customHeight="1">
      <c r="A941" s="6">
        <v>44961</v>
      </c>
      <c r="B941" s="9">
        <v>0.45833333333333331</v>
      </c>
      <c r="C941" s="9"/>
      <c r="D941" s="41">
        <v>1899</v>
      </c>
      <c r="E941" s="8">
        <v>111594</v>
      </c>
      <c r="F941" s="8" t="s">
        <v>944</v>
      </c>
      <c r="G941" s="97" t="s">
        <v>939</v>
      </c>
      <c r="H941" s="45" t="s">
        <v>5</v>
      </c>
      <c r="I941" s="8" t="s">
        <v>3625</v>
      </c>
      <c r="J941" s="7" t="s">
        <v>3626</v>
      </c>
      <c r="K941" s="7" t="s">
        <v>3627</v>
      </c>
      <c r="L941" s="11" t="s">
        <v>641</v>
      </c>
      <c r="M941" s="11" t="s">
        <v>93</v>
      </c>
      <c r="N941" s="11">
        <v>0.54166666666666663</v>
      </c>
      <c r="O941" s="132">
        <v>0.61458333333333337</v>
      </c>
      <c r="P941" s="204" t="s">
        <v>2061</v>
      </c>
      <c r="Q941" s="8">
        <v>2020</v>
      </c>
      <c r="R941" s="131"/>
      <c r="S941" s="3" t="str">
        <f>TEXT(Tabla2[[#This Row],[FECHA]],"MMMM")</f>
        <v>febrero</v>
      </c>
      <c r="T941" s="3" t="e">
        <f>VLOOKUP(Tabla2[[#This Row],[FOLIO]],Noshow11[[FOLIO]:[STATUS]],5,0)</f>
        <v>#N/A</v>
      </c>
      <c r="U941" s="2"/>
      <c r="V941" s="27"/>
      <c r="W941" s="27"/>
      <c r="X941" s="27"/>
      <c r="Y941" s="28"/>
      <c r="Z941" s="27"/>
      <c r="AA941" s="14">
        <f>Tabla2[[#This Row],[FECHA]]-Tabla2[[#This Row],[FECHA AGENDO CITA]]</f>
        <v>44961</v>
      </c>
    </row>
    <row r="942" spans="1:27" ht="46.5" hidden="1" customHeight="1">
      <c r="A942" s="6">
        <v>44961</v>
      </c>
      <c r="B942" s="9">
        <v>0.47916666666666669</v>
      </c>
      <c r="C942" s="9"/>
      <c r="D942" s="41">
        <v>3260</v>
      </c>
      <c r="E942" s="8">
        <v>111601</v>
      </c>
      <c r="F942" s="8" t="s">
        <v>100</v>
      </c>
      <c r="G942" s="97" t="s">
        <v>1070</v>
      </c>
      <c r="H942" s="46"/>
      <c r="I942" s="8" t="s">
        <v>3628</v>
      </c>
      <c r="J942" s="7" t="s">
        <v>3629</v>
      </c>
      <c r="K942" s="7" t="s">
        <v>3630</v>
      </c>
      <c r="L942" s="11" t="s">
        <v>97</v>
      </c>
      <c r="M942" s="11" t="s">
        <v>98</v>
      </c>
      <c r="N942" s="11">
        <v>0.51041666666666663</v>
      </c>
      <c r="O942" s="132">
        <v>0.58333333333333337</v>
      </c>
      <c r="P942" s="204" t="s">
        <v>2473</v>
      </c>
      <c r="Q942" s="8">
        <v>2021</v>
      </c>
      <c r="R942" s="131"/>
      <c r="S942" s="3" t="str">
        <f>TEXT(Tabla2[[#This Row],[FECHA]],"MMMM")</f>
        <v>febrero</v>
      </c>
      <c r="T942" s="3" t="e">
        <f>VLOOKUP(Tabla2[[#This Row],[FOLIO]],Noshow11[[FOLIO]:[STATUS]],5,0)</f>
        <v>#N/A</v>
      </c>
      <c r="U942" s="2"/>
      <c r="V942" s="27"/>
      <c r="W942" s="27"/>
      <c r="X942" s="27"/>
      <c r="Y942" s="28"/>
      <c r="Z942" s="27"/>
      <c r="AA942" s="14">
        <f>Tabla2[[#This Row],[FECHA]]-Tabla2[[#This Row],[FECHA AGENDO CITA]]</f>
        <v>44961</v>
      </c>
    </row>
    <row r="943" spans="1:27" ht="46.5" hidden="1" customHeight="1">
      <c r="A943" s="6">
        <v>44961</v>
      </c>
      <c r="B943" s="9">
        <v>0.47916666666666669</v>
      </c>
      <c r="C943" s="9"/>
      <c r="D943" s="41">
        <v>1472.59</v>
      </c>
      <c r="E943" s="8">
        <v>111609</v>
      </c>
      <c r="F943" s="8" t="s">
        <v>100</v>
      </c>
      <c r="G943" s="97" t="s">
        <v>950</v>
      </c>
      <c r="H943" s="46"/>
      <c r="I943" s="8" t="s">
        <v>3631</v>
      </c>
      <c r="J943" s="7" t="s">
        <v>3632</v>
      </c>
      <c r="K943" s="7" t="s">
        <v>3633</v>
      </c>
      <c r="L943" s="11" t="s">
        <v>3634</v>
      </c>
      <c r="M943" s="11" t="s">
        <v>93</v>
      </c>
      <c r="N943" s="11">
        <v>0.54166666666666663</v>
      </c>
      <c r="O943" s="132">
        <v>0.58333333333333337</v>
      </c>
      <c r="P943" s="204" t="s">
        <v>2473</v>
      </c>
      <c r="Q943" s="8">
        <v>2013</v>
      </c>
      <c r="R943" s="131"/>
      <c r="S943" s="3" t="str">
        <f>TEXT(Tabla2[[#This Row],[FECHA]],"MMMM")</f>
        <v>febrero</v>
      </c>
      <c r="T943" s="3" t="e">
        <f>VLOOKUP(Tabla2[[#This Row],[FOLIO]],Noshow11[[FOLIO]:[STATUS]],5,0)</f>
        <v>#N/A</v>
      </c>
      <c r="U943" s="2"/>
      <c r="V943" s="27"/>
      <c r="W943" s="27"/>
      <c r="X943" s="27"/>
      <c r="Y943" s="28"/>
      <c r="Z943" s="27"/>
      <c r="AA943" s="14">
        <f>Tabla2[[#This Row],[FECHA]]-Tabla2[[#This Row],[FECHA AGENDO CITA]]</f>
        <v>44961</v>
      </c>
    </row>
    <row r="944" spans="1:27" ht="46.5" hidden="1" customHeight="1">
      <c r="A944" s="6">
        <v>44961</v>
      </c>
      <c r="B944" s="9">
        <v>0.47916666666666669</v>
      </c>
      <c r="C944" s="9"/>
      <c r="D944" s="41">
        <v>1899</v>
      </c>
      <c r="E944" s="8">
        <v>111615</v>
      </c>
      <c r="F944" s="8" t="s">
        <v>944</v>
      </c>
      <c r="G944" s="97" t="s">
        <v>1108</v>
      </c>
      <c r="H944" s="46"/>
      <c r="I944" s="8" t="s">
        <v>3635</v>
      </c>
      <c r="J944" s="7" t="s">
        <v>143</v>
      </c>
      <c r="K944" s="7" t="s">
        <v>3636</v>
      </c>
      <c r="L944" s="11" t="s">
        <v>250</v>
      </c>
      <c r="M944" s="11" t="s">
        <v>84</v>
      </c>
      <c r="N944" s="11">
        <v>0.52083333333333337</v>
      </c>
      <c r="O944" s="132">
        <v>0.64583333333333337</v>
      </c>
      <c r="P944" s="204" t="s">
        <v>925</v>
      </c>
      <c r="Q944" s="8">
        <v>2023</v>
      </c>
      <c r="R944" s="131"/>
      <c r="S944" s="3" t="str">
        <f>TEXT(Tabla2[[#This Row],[FECHA]],"MMMM")</f>
        <v>febrero</v>
      </c>
      <c r="T944" s="3" t="e">
        <f>VLOOKUP(Tabla2[[#This Row],[FOLIO]],Noshow11[[FOLIO]:[STATUS]],5,0)</f>
        <v>#N/A</v>
      </c>
      <c r="U944" s="2"/>
      <c r="V944" s="27"/>
      <c r="W944" s="27"/>
      <c r="X944" s="27"/>
      <c r="Y944" s="28"/>
      <c r="Z944" s="27"/>
      <c r="AA944" s="14">
        <f>Tabla2[[#This Row],[FECHA]]-Tabla2[[#This Row],[FECHA AGENDO CITA]]</f>
        <v>44961</v>
      </c>
    </row>
    <row r="945" spans="1:27" ht="46.5" hidden="1" customHeight="1">
      <c r="A945" s="6">
        <v>44964</v>
      </c>
      <c r="B945" s="9">
        <v>0.3125</v>
      </c>
      <c r="C945" s="9"/>
      <c r="D945" s="41">
        <v>6599</v>
      </c>
      <c r="E945" s="8">
        <v>111705</v>
      </c>
      <c r="F945" s="8" t="s">
        <v>920</v>
      </c>
      <c r="G945" s="99" t="s">
        <v>1343</v>
      </c>
      <c r="H945" s="133" t="s">
        <v>5</v>
      </c>
      <c r="I945" s="8" t="s">
        <v>3637</v>
      </c>
      <c r="J945" s="7" t="s">
        <v>3638</v>
      </c>
      <c r="K945" s="7" t="s">
        <v>3639</v>
      </c>
      <c r="L945" s="11" t="s">
        <v>145</v>
      </c>
      <c r="M945" s="11" t="s">
        <v>93</v>
      </c>
      <c r="N945" s="11">
        <v>0.33333333333333331</v>
      </c>
      <c r="O945" s="132">
        <v>0.47916666666666669</v>
      </c>
      <c r="P945" s="204" t="s">
        <v>954</v>
      </c>
      <c r="Q945" s="8">
        <v>2018</v>
      </c>
      <c r="R945" s="131"/>
      <c r="S945" s="3" t="str">
        <f>TEXT(Tabla2[[#This Row],[FECHA]],"MMMM")</f>
        <v>febrero</v>
      </c>
      <c r="T945" s="3" t="e">
        <f>VLOOKUP(Tabla2[[#This Row],[FOLIO]],Noshow11[[FOLIO]:[STATUS]],5,0)</f>
        <v>#N/A</v>
      </c>
      <c r="U945" s="2"/>
      <c r="V945" s="27"/>
      <c r="W945" s="27"/>
      <c r="X945" s="27"/>
      <c r="Y945" s="28"/>
      <c r="Z945" s="27"/>
      <c r="AA945" s="14">
        <f>Tabla2[[#This Row],[FECHA]]-Tabla2[[#This Row],[FECHA AGENDO CITA]]</f>
        <v>44964</v>
      </c>
    </row>
    <row r="946" spans="1:27" ht="46.5" hidden="1" customHeight="1">
      <c r="A946" s="6">
        <v>44964</v>
      </c>
      <c r="B946" s="9">
        <v>0.32291666666666669</v>
      </c>
      <c r="C946" s="9"/>
      <c r="D946" s="41">
        <v>1899</v>
      </c>
      <c r="E946" s="8">
        <v>111686</v>
      </c>
      <c r="F946" s="8" t="s">
        <v>920</v>
      </c>
      <c r="G946" s="97" t="s">
        <v>945</v>
      </c>
      <c r="H946" s="46"/>
      <c r="I946" s="8" t="s">
        <v>3640</v>
      </c>
      <c r="J946" s="7" t="s">
        <v>3641</v>
      </c>
      <c r="K946" s="7" t="s">
        <v>3642</v>
      </c>
      <c r="L946" s="11" t="s">
        <v>170</v>
      </c>
      <c r="M946" s="11" t="s">
        <v>98</v>
      </c>
      <c r="N946" s="11">
        <v>0.33333333333333331</v>
      </c>
      <c r="O946" s="132">
        <v>0.47916666666666669</v>
      </c>
      <c r="P946" s="204" t="s">
        <v>3643</v>
      </c>
      <c r="Q946" s="8">
        <v>2021</v>
      </c>
      <c r="R946" s="131"/>
      <c r="S946" s="3" t="str">
        <f>TEXT(Tabla2[[#This Row],[FECHA]],"MMMM")</f>
        <v>febrero</v>
      </c>
      <c r="T946" s="3" t="e">
        <f>VLOOKUP(Tabla2[[#This Row],[FOLIO]],Noshow11[[FOLIO]:[STATUS]],5,0)</f>
        <v>#N/A</v>
      </c>
      <c r="U946" s="2"/>
      <c r="V946" s="27"/>
      <c r="W946" s="27"/>
      <c r="X946" s="27"/>
      <c r="Y946" s="28"/>
      <c r="Z946" s="27"/>
      <c r="AA946" s="14">
        <f>Tabla2[[#This Row],[FECHA]]-Tabla2[[#This Row],[FECHA AGENDO CITA]]</f>
        <v>44964</v>
      </c>
    </row>
    <row r="947" spans="1:27" ht="46.5" hidden="1" customHeight="1">
      <c r="A947" s="6">
        <v>44964</v>
      </c>
      <c r="B947" s="9">
        <v>0.33333333333333331</v>
      </c>
      <c r="C947" s="9"/>
      <c r="D947" s="41">
        <v>2849</v>
      </c>
      <c r="E947" s="8">
        <v>111462</v>
      </c>
      <c r="F947" s="8" t="s">
        <v>1111</v>
      </c>
      <c r="G947" s="97" t="s">
        <v>3644</v>
      </c>
      <c r="H947" s="46"/>
      <c r="I947" s="8" t="s">
        <v>3645</v>
      </c>
      <c r="J947" s="7" t="s">
        <v>3646</v>
      </c>
      <c r="K947" s="7" t="s">
        <v>3647</v>
      </c>
      <c r="L947" s="11" t="s">
        <v>92</v>
      </c>
      <c r="M947" s="11" t="s">
        <v>84</v>
      </c>
      <c r="N947" s="11">
        <v>0.34375</v>
      </c>
      <c r="O947" s="132">
        <v>0.66666666666666663</v>
      </c>
      <c r="P947" s="204" t="s">
        <v>949</v>
      </c>
      <c r="Q947" s="8">
        <v>2017</v>
      </c>
      <c r="R947" s="131"/>
      <c r="S947" s="3" t="str">
        <f>TEXT(Tabla2[[#This Row],[FECHA]],"MMMM")</f>
        <v>febrero</v>
      </c>
      <c r="T947" s="3" t="e">
        <f>VLOOKUP(Tabla2[[#This Row],[FOLIO]],Noshow11[[FOLIO]:[STATUS]],5,0)</f>
        <v>#N/A</v>
      </c>
      <c r="U947" s="2"/>
      <c r="V947" s="27"/>
      <c r="W947" s="27"/>
      <c r="X947" s="27"/>
      <c r="Y947" s="28"/>
      <c r="Z947" s="27"/>
      <c r="AA947" s="14">
        <f>Tabla2[[#This Row],[FECHA]]-Tabla2[[#This Row],[FECHA AGENDO CITA]]</f>
        <v>44964</v>
      </c>
    </row>
    <row r="948" spans="1:27" ht="46.5" hidden="1" customHeight="1">
      <c r="A948" s="6">
        <v>44964</v>
      </c>
      <c r="B948" s="9">
        <v>0.33333333333333331</v>
      </c>
      <c r="C948" s="9"/>
      <c r="D948" s="41">
        <v>3060</v>
      </c>
      <c r="E948" s="8">
        <v>111648</v>
      </c>
      <c r="F948" s="8" t="s">
        <v>1111</v>
      </c>
      <c r="G948" s="97" t="s">
        <v>1150</v>
      </c>
      <c r="H948" s="133" t="s">
        <v>5</v>
      </c>
      <c r="I948" s="8" t="s">
        <v>3648</v>
      </c>
      <c r="J948" s="7" t="s">
        <v>3649</v>
      </c>
      <c r="K948" s="7" t="s">
        <v>3650</v>
      </c>
      <c r="L948" s="11" t="s">
        <v>92</v>
      </c>
      <c r="M948" s="11" t="s">
        <v>93</v>
      </c>
      <c r="N948" s="11">
        <v>0.36458333333333331</v>
      </c>
      <c r="O948" s="132">
        <v>0.45833333333333331</v>
      </c>
      <c r="P948" s="204" t="s">
        <v>3651</v>
      </c>
      <c r="Q948" s="8">
        <v>2020</v>
      </c>
      <c r="R948" s="131"/>
      <c r="S948" s="3" t="str">
        <f>TEXT(Tabla2[[#This Row],[FECHA]],"MMMM")</f>
        <v>febrero</v>
      </c>
      <c r="T948" s="3" t="e">
        <f>VLOOKUP(Tabla2[[#This Row],[FOLIO]],Noshow11[[FOLIO]:[STATUS]],5,0)</f>
        <v>#N/A</v>
      </c>
      <c r="U948" s="2"/>
      <c r="V948" s="27"/>
      <c r="W948" s="27"/>
      <c r="X948" s="27"/>
      <c r="Y948" s="28"/>
      <c r="Z948" s="27"/>
      <c r="AA948" s="14">
        <f>Tabla2[[#This Row],[FECHA]]-Tabla2[[#This Row],[FECHA AGENDO CITA]]</f>
        <v>44964</v>
      </c>
    </row>
    <row r="949" spans="1:27" ht="46.5" hidden="1" customHeight="1">
      <c r="A949" s="6">
        <v>44964</v>
      </c>
      <c r="B949" s="9">
        <v>0.33333333333333331</v>
      </c>
      <c r="C949" s="9"/>
      <c r="D949" s="41">
        <v>1899</v>
      </c>
      <c r="E949" s="8">
        <v>111661</v>
      </c>
      <c r="F949" s="8" t="s">
        <v>920</v>
      </c>
      <c r="G949" s="97" t="s">
        <v>1015</v>
      </c>
      <c r="H949" s="46"/>
      <c r="I949" s="8" t="s">
        <v>3652</v>
      </c>
      <c r="J949" s="7" t="s">
        <v>3653</v>
      </c>
      <c r="K949" s="7" t="s">
        <v>3654</v>
      </c>
      <c r="L949" s="11" t="s">
        <v>92</v>
      </c>
      <c r="M949" s="11" t="s">
        <v>98</v>
      </c>
      <c r="N949" s="11">
        <v>0.34375</v>
      </c>
      <c r="O949" s="132">
        <v>0.47916666666666669</v>
      </c>
      <c r="P949" s="204" t="s">
        <v>3655</v>
      </c>
      <c r="Q949" s="8">
        <v>2021</v>
      </c>
      <c r="R949" s="131"/>
      <c r="S949" s="3" t="str">
        <f>TEXT(Tabla2[[#This Row],[FECHA]],"MMMM")</f>
        <v>febrero</v>
      </c>
      <c r="T949" s="3" t="e">
        <f>VLOOKUP(Tabla2[[#This Row],[FOLIO]],Noshow11[[FOLIO]:[STATUS]],5,0)</f>
        <v>#N/A</v>
      </c>
      <c r="U949" s="2"/>
      <c r="V949" s="27"/>
      <c r="W949" s="27"/>
      <c r="X949" s="27"/>
      <c r="Y949" s="28"/>
      <c r="Z949" s="27"/>
      <c r="AA949" s="14">
        <f>Tabla2[[#This Row],[FECHA]]-Tabla2[[#This Row],[FECHA AGENDO CITA]]</f>
        <v>44964</v>
      </c>
    </row>
    <row r="950" spans="1:27" ht="46.5" hidden="1" customHeight="1">
      <c r="A950" s="6">
        <v>44964</v>
      </c>
      <c r="B950" s="9">
        <v>0.34375</v>
      </c>
      <c r="C950" s="9"/>
      <c r="D950" s="41">
        <v>5330</v>
      </c>
      <c r="E950" s="8">
        <v>111667</v>
      </c>
      <c r="F950" s="8" t="s">
        <v>920</v>
      </c>
      <c r="G950" s="99" t="s">
        <v>988</v>
      </c>
      <c r="H950" s="133" t="s">
        <v>5</v>
      </c>
      <c r="I950" s="8" t="s">
        <v>3656</v>
      </c>
      <c r="J950" s="7" t="s">
        <v>3657</v>
      </c>
      <c r="K950" s="7" t="s">
        <v>3658</v>
      </c>
      <c r="L950" s="11" t="s">
        <v>83</v>
      </c>
      <c r="M950" s="11" t="s">
        <v>93</v>
      </c>
      <c r="N950" s="11">
        <v>0.35416666666666669</v>
      </c>
      <c r="O950" s="132">
        <v>0.5</v>
      </c>
      <c r="P950" s="204" t="s">
        <v>2061</v>
      </c>
      <c r="Q950" s="8">
        <v>2021</v>
      </c>
      <c r="R950" s="131"/>
      <c r="S950" s="3" t="str">
        <f>TEXT(Tabla2[[#This Row],[FECHA]],"MMMM")</f>
        <v>febrero</v>
      </c>
      <c r="T950" s="3" t="e">
        <f>VLOOKUP(Tabla2[[#This Row],[FOLIO]],Noshow11[[FOLIO]:[STATUS]],5,0)</f>
        <v>#N/A</v>
      </c>
      <c r="U950" s="2"/>
      <c r="V950" s="27"/>
      <c r="W950" s="27"/>
      <c r="X950" s="27"/>
      <c r="Y950" s="28"/>
      <c r="Z950" s="27"/>
      <c r="AA950" s="14">
        <f>Tabla2[[#This Row],[FECHA]]-Tabla2[[#This Row],[FECHA AGENDO CITA]]</f>
        <v>44964</v>
      </c>
    </row>
    <row r="951" spans="1:27" ht="46.5" hidden="1" customHeight="1">
      <c r="A951" s="6">
        <v>44964</v>
      </c>
      <c r="B951" s="9">
        <v>0.35416666666666669</v>
      </c>
      <c r="C951" s="9"/>
      <c r="D951" s="41">
        <v>754</v>
      </c>
      <c r="E951" s="8">
        <v>111585</v>
      </c>
      <c r="F951" s="8" t="s">
        <v>920</v>
      </c>
      <c r="G951" s="97" t="s">
        <v>3659</v>
      </c>
      <c r="H951" s="46"/>
      <c r="I951" s="8" t="s">
        <v>3660</v>
      </c>
      <c r="J951" s="7" t="s">
        <v>143</v>
      </c>
      <c r="K951" s="7" t="s">
        <v>3661</v>
      </c>
      <c r="L951" s="11" t="s">
        <v>97</v>
      </c>
      <c r="M951" s="11" t="s">
        <v>84</v>
      </c>
      <c r="N951" s="11">
        <v>0.38541666666666669</v>
      </c>
      <c r="O951" s="132" t="s">
        <v>929</v>
      </c>
      <c r="P951" s="204" t="s">
        <v>1036</v>
      </c>
      <c r="Q951" s="8">
        <v>2023</v>
      </c>
      <c r="R951" s="131"/>
      <c r="S951" s="3" t="str">
        <f>TEXT(Tabla2[[#This Row],[FECHA]],"MMMM")</f>
        <v>febrero</v>
      </c>
      <c r="T951" s="3" t="e">
        <f>VLOOKUP(Tabla2[[#This Row],[FOLIO]],Noshow11[[FOLIO]:[STATUS]],5,0)</f>
        <v>#N/A</v>
      </c>
      <c r="U951" s="2"/>
      <c r="V951" s="27"/>
      <c r="W951" s="27"/>
      <c r="X951" s="27"/>
      <c r="Y951" s="28"/>
      <c r="Z951" s="27"/>
      <c r="AA951" s="14">
        <f>Tabla2[[#This Row],[FECHA]]-Tabla2[[#This Row],[FECHA AGENDO CITA]]</f>
        <v>44964</v>
      </c>
    </row>
    <row r="952" spans="1:27" ht="46.5" hidden="1" customHeight="1">
      <c r="A952" s="6">
        <v>44964</v>
      </c>
      <c r="B952" s="9">
        <v>0.35416666666666669</v>
      </c>
      <c r="C952" s="9"/>
      <c r="D952" s="41">
        <v>1899</v>
      </c>
      <c r="E952" s="8">
        <v>111614</v>
      </c>
      <c r="F952" s="8" t="s">
        <v>100</v>
      </c>
      <c r="G952" s="97" t="s">
        <v>1023</v>
      </c>
      <c r="H952" s="133" t="s">
        <v>5</v>
      </c>
      <c r="I952" s="8" t="s">
        <v>3662</v>
      </c>
      <c r="J952" s="7"/>
      <c r="K952" s="7" t="s">
        <v>3663</v>
      </c>
      <c r="L952" s="11" t="s">
        <v>145</v>
      </c>
      <c r="M952" s="11" t="s">
        <v>93</v>
      </c>
      <c r="N952" s="11">
        <v>0.375</v>
      </c>
      <c r="O952" s="132">
        <v>0.47916666666666669</v>
      </c>
      <c r="P952" s="204" t="s">
        <v>2061</v>
      </c>
      <c r="Q952" s="8">
        <v>2017</v>
      </c>
      <c r="R952" s="131"/>
      <c r="S952" s="3" t="str">
        <f>TEXT(Tabla2[[#This Row],[FECHA]],"MMMM")</f>
        <v>febrero</v>
      </c>
      <c r="T952" s="3" t="e">
        <f>VLOOKUP(Tabla2[[#This Row],[FOLIO]],Noshow11[[FOLIO]:[STATUS]],5,0)</f>
        <v>#N/A</v>
      </c>
      <c r="U952" s="2"/>
      <c r="V952" s="27"/>
      <c r="W952" s="27"/>
      <c r="X952" s="27"/>
      <c r="Y952" s="28"/>
      <c r="Z952" s="27"/>
      <c r="AA952" s="14">
        <f>Tabla2[[#This Row],[FECHA]]-Tabla2[[#This Row],[FECHA AGENDO CITA]]</f>
        <v>44964</v>
      </c>
    </row>
    <row r="953" spans="1:27" ht="46.5" hidden="1" customHeight="1">
      <c r="A953" s="6">
        <v>44964</v>
      </c>
      <c r="B953" s="9">
        <v>0.35416666666666669</v>
      </c>
      <c r="C953" s="9"/>
      <c r="D953" s="41">
        <v>1899</v>
      </c>
      <c r="E953" s="8">
        <v>111619</v>
      </c>
      <c r="F953" s="8" t="s">
        <v>944</v>
      </c>
      <c r="G953" s="97" t="s">
        <v>1297</v>
      </c>
      <c r="H953" s="133" t="s">
        <v>5</v>
      </c>
      <c r="I953" s="8" t="s">
        <v>520</v>
      </c>
      <c r="J953" s="7" t="s">
        <v>521</v>
      </c>
      <c r="K953" s="7" t="s">
        <v>3664</v>
      </c>
      <c r="L953" s="11" t="s">
        <v>145</v>
      </c>
      <c r="M953" s="11" t="s">
        <v>98</v>
      </c>
      <c r="N953" s="11">
        <v>0.38541666666666669</v>
      </c>
      <c r="O953" s="132">
        <v>0.53125</v>
      </c>
      <c r="P953" s="204" t="s">
        <v>3651</v>
      </c>
      <c r="Q953" s="8">
        <v>2017</v>
      </c>
      <c r="R953" s="131"/>
      <c r="S953" s="3" t="str">
        <f>TEXT(Tabla2[[#This Row],[FECHA]],"MMMM")</f>
        <v>febrero</v>
      </c>
      <c r="T953" s="3" t="e">
        <f>VLOOKUP(Tabla2[[#This Row],[FOLIO]],Noshow11[[FOLIO]:[STATUS]],5,0)</f>
        <v>#N/A</v>
      </c>
      <c r="U953" s="2"/>
      <c r="V953" s="27"/>
      <c r="W953" s="27"/>
      <c r="X953" s="27"/>
      <c r="Y953" s="28"/>
      <c r="Z953" s="27"/>
      <c r="AA953" s="14">
        <f>Tabla2[[#This Row],[FECHA]]-Tabla2[[#This Row],[FECHA AGENDO CITA]]</f>
        <v>44964</v>
      </c>
    </row>
    <row r="954" spans="1:27" ht="46.5" hidden="1" customHeight="1">
      <c r="A954" s="6">
        <v>44964</v>
      </c>
      <c r="B954" s="9">
        <v>0.36458333333333331</v>
      </c>
      <c r="C954" s="9"/>
      <c r="D954" s="41">
        <v>1899</v>
      </c>
      <c r="E954" s="8">
        <v>111643</v>
      </c>
      <c r="F954" s="8" t="s">
        <v>944</v>
      </c>
      <c r="G954" s="97" t="s">
        <v>939</v>
      </c>
      <c r="H954" s="133" t="s">
        <v>5</v>
      </c>
      <c r="I954" s="8" t="s">
        <v>3665</v>
      </c>
      <c r="J954" s="7" t="s">
        <v>3666</v>
      </c>
      <c r="K954" s="7" t="s">
        <v>3667</v>
      </c>
      <c r="L954" s="11" t="s">
        <v>83</v>
      </c>
      <c r="M954" s="11" t="s">
        <v>93</v>
      </c>
      <c r="N954" s="11">
        <v>0.40625</v>
      </c>
      <c r="O954" s="132">
        <v>0.54166666666666663</v>
      </c>
      <c r="P954" s="204" t="s">
        <v>954</v>
      </c>
      <c r="Q954" s="8">
        <v>2017</v>
      </c>
      <c r="R954" s="131"/>
      <c r="S954" s="3" t="str">
        <f>TEXT(Tabla2[[#This Row],[FECHA]],"MMMM")</f>
        <v>febrero</v>
      </c>
      <c r="T954" s="3" t="e">
        <f>VLOOKUP(Tabla2[[#This Row],[FOLIO]],Noshow11[[FOLIO]:[STATUS]],5,0)</f>
        <v>#N/A</v>
      </c>
      <c r="U954" s="2"/>
      <c r="V954" s="27"/>
      <c r="W954" s="27"/>
      <c r="X954" s="27"/>
      <c r="Y954" s="28"/>
      <c r="Z954" s="27"/>
      <c r="AA954" s="14">
        <f>Tabla2[[#This Row],[FECHA]]-Tabla2[[#This Row],[FECHA AGENDO CITA]]</f>
        <v>44964</v>
      </c>
    </row>
    <row r="955" spans="1:27" ht="46.5" hidden="1" customHeight="1">
      <c r="A955" s="6">
        <v>44964</v>
      </c>
      <c r="B955" s="9">
        <v>0.36458333333333331</v>
      </c>
      <c r="C955" s="9"/>
      <c r="D955" s="41">
        <v>1899</v>
      </c>
      <c r="E955" s="8">
        <v>111676</v>
      </c>
      <c r="F955" s="8" t="s">
        <v>100</v>
      </c>
      <c r="G955" s="97" t="s">
        <v>1108</v>
      </c>
      <c r="H955" s="46"/>
      <c r="I955" s="8" t="s">
        <v>3668</v>
      </c>
      <c r="J955" s="7" t="s">
        <v>143</v>
      </c>
      <c r="K955" s="7" t="s">
        <v>3669</v>
      </c>
      <c r="L955" s="11" t="s">
        <v>193</v>
      </c>
      <c r="M955" s="11" t="s">
        <v>98</v>
      </c>
      <c r="N955" s="11">
        <v>0.375</v>
      </c>
      <c r="O955" s="132">
        <v>0.5</v>
      </c>
      <c r="P955" s="204" t="s">
        <v>975</v>
      </c>
      <c r="Q955" s="8">
        <v>2022</v>
      </c>
      <c r="R955" s="131"/>
      <c r="S955" s="3" t="str">
        <f>TEXT(Tabla2[[#This Row],[FECHA]],"MMMM")</f>
        <v>febrero</v>
      </c>
      <c r="T955" s="3" t="e">
        <f>VLOOKUP(Tabla2[[#This Row],[FOLIO]],Noshow11[[FOLIO]:[STATUS]],5,0)</f>
        <v>#N/A</v>
      </c>
      <c r="U955" s="2"/>
      <c r="V955" s="27"/>
      <c r="W955" s="27"/>
      <c r="X955" s="27"/>
      <c r="Y955" s="28"/>
      <c r="Z955" s="27"/>
      <c r="AA955" s="14">
        <f>Tabla2[[#This Row],[FECHA]]-Tabla2[[#This Row],[FECHA AGENDO CITA]]</f>
        <v>44964</v>
      </c>
    </row>
    <row r="956" spans="1:27" ht="46.5" hidden="1" customHeight="1">
      <c r="A956" s="6">
        <v>44964</v>
      </c>
      <c r="B956" s="9">
        <v>0.36458333333333331</v>
      </c>
      <c r="C956" s="9"/>
      <c r="D956" s="41">
        <v>3260</v>
      </c>
      <c r="E956" s="8">
        <v>111701</v>
      </c>
      <c r="F956" s="8" t="s">
        <v>920</v>
      </c>
      <c r="G956" s="97" t="s">
        <v>1070</v>
      </c>
      <c r="H956" s="46"/>
      <c r="I956" s="8" t="s">
        <v>3670</v>
      </c>
      <c r="J956" s="7" t="s">
        <v>143</v>
      </c>
      <c r="K956" s="7" t="s">
        <v>3671</v>
      </c>
      <c r="L956" s="11" t="s">
        <v>289</v>
      </c>
      <c r="M956" s="11" t="s">
        <v>84</v>
      </c>
      <c r="N956" s="11">
        <v>0.375</v>
      </c>
      <c r="O956" s="132">
        <v>0.48958333333333331</v>
      </c>
      <c r="P956" s="204" t="s">
        <v>3672</v>
      </c>
      <c r="Q956" s="8">
        <v>2022</v>
      </c>
      <c r="R956" s="131"/>
      <c r="S956" s="3" t="str">
        <f>TEXT(Tabla2[[#This Row],[FECHA]],"MMMM")</f>
        <v>febrero</v>
      </c>
      <c r="T956" s="3" t="e">
        <f>VLOOKUP(Tabla2[[#This Row],[FOLIO]],Noshow11[[FOLIO]:[STATUS]],5,0)</f>
        <v>#N/A</v>
      </c>
      <c r="U956" s="2"/>
      <c r="V956" s="27"/>
      <c r="W956" s="27"/>
      <c r="X956" s="27"/>
      <c r="Y956" s="28"/>
      <c r="Z956" s="27"/>
      <c r="AA956" s="14">
        <f>Tabla2[[#This Row],[FECHA]]-Tabla2[[#This Row],[FECHA AGENDO CITA]]</f>
        <v>44964</v>
      </c>
    </row>
    <row r="957" spans="1:27" ht="46.5" hidden="1" customHeight="1">
      <c r="A957" s="6">
        <v>44964</v>
      </c>
      <c r="B957" s="9">
        <v>0.375</v>
      </c>
      <c r="C957" s="9"/>
      <c r="D957" s="41">
        <v>4014</v>
      </c>
      <c r="E957" s="8">
        <v>111589</v>
      </c>
      <c r="F957" s="8" t="s">
        <v>1111</v>
      </c>
      <c r="G957" s="97" t="s">
        <v>3673</v>
      </c>
      <c r="H957" s="46"/>
      <c r="I957" s="8" t="s">
        <v>3674</v>
      </c>
      <c r="J957" s="7" t="s">
        <v>3675</v>
      </c>
      <c r="K957" s="7" t="s">
        <v>3676</v>
      </c>
      <c r="L957" s="11" t="s">
        <v>237</v>
      </c>
      <c r="M957" s="11" t="s">
        <v>98</v>
      </c>
      <c r="N957" s="11">
        <v>0.40625</v>
      </c>
      <c r="O957" s="132" t="s">
        <v>929</v>
      </c>
      <c r="P957" s="204" t="s">
        <v>954</v>
      </c>
      <c r="Q957" s="8">
        <v>2017</v>
      </c>
      <c r="R957" s="131"/>
      <c r="S957" s="3" t="str">
        <f>TEXT(Tabla2[[#This Row],[FECHA]],"MMMM")</f>
        <v>febrero</v>
      </c>
      <c r="T957" s="3" t="e">
        <f>VLOOKUP(Tabla2[[#This Row],[FOLIO]],Noshow11[[FOLIO]:[STATUS]],5,0)</f>
        <v>#N/A</v>
      </c>
      <c r="U957" s="2"/>
      <c r="V957" s="27"/>
      <c r="W957" s="27"/>
      <c r="X957" s="27"/>
      <c r="Y957" s="28"/>
      <c r="Z957" s="27"/>
      <c r="AA957" s="14">
        <f>Tabla2[[#This Row],[FECHA]]-Tabla2[[#This Row],[FECHA AGENDO CITA]]</f>
        <v>44964</v>
      </c>
    </row>
    <row r="958" spans="1:27" ht="46.5" hidden="1" customHeight="1">
      <c r="A958" s="6">
        <v>44964</v>
      </c>
      <c r="B958" s="9">
        <v>0.375</v>
      </c>
      <c r="C958" s="9"/>
      <c r="D958" s="41">
        <v>5330</v>
      </c>
      <c r="E958" s="8">
        <v>111649</v>
      </c>
      <c r="F958" s="8" t="s">
        <v>920</v>
      </c>
      <c r="G958" s="99" t="s">
        <v>988</v>
      </c>
      <c r="H958" s="133" t="s">
        <v>5</v>
      </c>
      <c r="I958" s="8" t="s">
        <v>3677</v>
      </c>
      <c r="J958" s="7" t="s">
        <v>3678</v>
      </c>
      <c r="K958" s="7" t="s">
        <v>3679</v>
      </c>
      <c r="L958" s="11" t="s">
        <v>482</v>
      </c>
      <c r="M958" s="11" t="s">
        <v>84</v>
      </c>
      <c r="N958" s="11">
        <v>0.41666666666666669</v>
      </c>
      <c r="O958" s="132">
        <v>0.5</v>
      </c>
      <c r="P958" s="204" t="s">
        <v>3651</v>
      </c>
      <c r="Q958" s="8">
        <v>2021</v>
      </c>
      <c r="R958" s="131"/>
      <c r="S958" s="3" t="str">
        <f>TEXT(Tabla2[[#This Row],[FECHA]],"MMMM")</f>
        <v>febrero</v>
      </c>
      <c r="T958" s="3" t="e">
        <f>VLOOKUP(Tabla2[[#This Row],[FOLIO]],Noshow11[[FOLIO]:[STATUS]],5,0)</f>
        <v>#N/A</v>
      </c>
      <c r="U958" s="2"/>
      <c r="V958" s="27"/>
      <c r="W958" s="27"/>
      <c r="X958" s="27"/>
      <c r="Y958" s="28"/>
      <c r="Z958" s="27"/>
      <c r="AA958" s="14">
        <f>Tabla2[[#This Row],[FECHA]]-Tabla2[[#This Row],[FECHA AGENDO CITA]]</f>
        <v>44964</v>
      </c>
    </row>
    <row r="959" spans="1:27" ht="46.5" hidden="1" customHeight="1">
      <c r="A959" s="6">
        <v>44964</v>
      </c>
      <c r="B959" s="9">
        <v>0.375</v>
      </c>
      <c r="C959" s="9"/>
      <c r="D959" s="41">
        <v>1899</v>
      </c>
      <c r="E959" s="8">
        <v>111697</v>
      </c>
      <c r="F959" s="8" t="s">
        <v>920</v>
      </c>
      <c r="G959" s="97" t="s">
        <v>945</v>
      </c>
      <c r="H959" s="133" t="s">
        <v>5</v>
      </c>
      <c r="I959" s="8" t="s">
        <v>3680</v>
      </c>
      <c r="J959" s="7" t="s">
        <v>3681</v>
      </c>
      <c r="K959" s="7" t="s">
        <v>3682</v>
      </c>
      <c r="L959" s="11" t="s">
        <v>152</v>
      </c>
      <c r="M959" s="11" t="s">
        <v>93</v>
      </c>
      <c r="N959" s="11">
        <v>0.40625</v>
      </c>
      <c r="O959" s="132">
        <v>11.3</v>
      </c>
      <c r="P959" s="204" t="s">
        <v>954</v>
      </c>
      <c r="Q959" s="8">
        <v>2019</v>
      </c>
      <c r="R959" s="131"/>
      <c r="S959" s="3" t="str">
        <f>TEXT(Tabla2[[#This Row],[FECHA]],"MMMM")</f>
        <v>febrero</v>
      </c>
      <c r="T959" s="3" t="e">
        <f>VLOOKUP(Tabla2[[#This Row],[FOLIO]],Noshow11[[FOLIO]:[STATUS]],5,0)</f>
        <v>#N/A</v>
      </c>
      <c r="U959" s="2"/>
      <c r="V959" s="27"/>
      <c r="W959" s="27"/>
      <c r="X959" s="27"/>
      <c r="Y959" s="28"/>
      <c r="Z959" s="27"/>
      <c r="AA959" s="14">
        <f>Tabla2[[#This Row],[FECHA]]-Tabla2[[#This Row],[FECHA AGENDO CITA]]</f>
        <v>44964</v>
      </c>
    </row>
    <row r="960" spans="1:27" ht="46.5" hidden="1" customHeight="1">
      <c r="A960" s="6">
        <v>44964</v>
      </c>
      <c r="B960" s="9">
        <v>0.38541666666666669</v>
      </c>
      <c r="C960" s="9"/>
      <c r="D960" s="41">
        <v>5330</v>
      </c>
      <c r="E960" s="8">
        <v>111690</v>
      </c>
      <c r="F960" s="8" t="s">
        <v>1111</v>
      </c>
      <c r="G960" s="99" t="s">
        <v>988</v>
      </c>
      <c r="H960" s="46" t="s">
        <v>42</v>
      </c>
      <c r="I960" s="8" t="s">
        <v>3683</v>
      </c>
      <c r="J960" s="7" t="s">
        <v>143</v>
      </c>
      <c r="K960" s="7" t="s">
        <v>3684</v>
      </c>
      <c r="L960" s="11" t="s">
        <v>145</v>
      </c>
      <c r="M960" s="11" t="s">
        <v>98</v>
      </c>
      <c r="N960" s="11" t="s">
        <v>3685</v>
      </c>
      <c r="O960" s="132" t="s">
        <v>3685</v>
      </c>
      <c r="P960" s="204" t="s">
        <v>925</v>
      </c>
      <c r="Q960" s="8">
        <v>2012</v>
      </c>
      <c r="R960" s="131"/>
      <c r="S960" s="3" t="str">
        <f>TEXT(Tabla2[[#This Row],[FECHA]],"MMMM")</f>
        <v>febrero</v>
      </c>
      <c r="T960" s="3" t="e">
        <f>VLOOKUP(Tabla2[[#This Row],[FOLIO]],Noshow11[[FOLIO]:[STATUS]],5,0)</f>
        <v>#N/A</v>
      </c>
      <c r="U960" s="2" t="s">
        <v>36</v>
      </c>
      <c r="V960" s="27">
        <v>44964</v>
      </c>
      <c r="W960" s="27" t="s">
        <v>13</v>
      </c>
      <c r="X960" s="27" t="s">
        <v>9</v>
      </c>
      <c r="Y960" s="28" t="s">
        <v>3686</v>
      </c>
      <c r="Z960" s="27">
        <v>44962</v>
      </c>
      <c r="AA960" s="14">
        <f>Tabla2[[#This Row],[FECHA]]-Tabla2[[#This Row],[FECHA AGENDO CITA]]</f>
        <v>2</v>
      </c>
    </row>
    <row r="961" spans="1:27" ht="46.5" hidden="1" customHeight="1">
      <c r="A961" s="6">
        <v>44964</v>
      </c>
      <c r="B961" s="9">
        <v>0.39583333333333331</v>
      </c>
      <c r="C961" s="9"/>
      <c r="D961" s="41">
        <v>3260</v>
      </c>
      <c r="E961" s="8">
        <v>111449</v>
      </c>
      <c r="F961" s="8" t="s">
        <v>920</v>
      </c>
      <c r="G961" s="97" t="s">
        <v>1070</v>
      </c>
      <c r="H961" s="133" t="s">
        <v>5</v>
      </c>
      <c r="I961" s="8" t="s">
        <v>3687</v>
      </c>
      <c r="J961" s="7" t="s">
        <v>3688</v>
      </c>
      <c r="K961" s="7" t="s">
        <v>3689</v>
      </c>
      <c r="L961" s="11" t="s">
        <v>193</v>
      </c>
      <c r="M961" s="11" t="s">
        <v>84</v>
      </c>
      <c r="N961" s="11">
        <v>0.42708333333333331</v>
      </c>
      <c r="O961" s="132">
        <v>0.54166666666666663</v>
      </c>
      <c r="P961" s="204" t="s">
        <v>2061</v>
      </c>
      <c r="Q961" s="8">
        <v>2022</v>
      </c>
      <c r="R961" s="131"/>
      <c r="S961" s="3" t="str">
        <f>TEXT(Tabla2[[#This Row],[FECHA]],"MMMM")</f>
        <v>febrero</v>
      </c>
      <c r="T961" s="3" t="e">
        <f>VLOOKUP(Tabla2[[#This Row],[FOLIO]],Noshow11[[FOLIO]:[STATUS]],5,0)</f>
        <v>#N/A</v>
      </c>
      <c r="U961" s="2"/>
      <c r="V961" s="27"/>
      <c r="W961" s="27"/>
      <c r="X961" s="27"/>
      <c r="Y961" s="28"/>
      <c r="Z961" s="27"/>
      <c r="AA961" s="14">
        <f>Tabla2[[#This Row],[FECHA]]-Tabla2[[#This Row],[FECHA AGENDO CITA]]</f>
        <v>44964</v>
      </c>
    </row>
    <row r="962" spans="1:27" ht="46.5" hidden="1" customHeight="1">
      <c r="A962" s="6">
        <v>44964</v>
      </c>
      <c r="B962" s="9">
        <v>0.39583333333333331</v>
      </c>
      <c r="C962" s="9"/>
      <c r="D962" s="41">
        <v>1899</v>
      </c>
      <c r="E962" s="8">
        <v>111641</v>
      </c>
      <c r="F962" s="8" t="s">
        <v>100</v>
      </c>
      <c r="G962" s="97" t="s">
        <v>956</v>
      </c>
      <c r="H962" s="46" t="s">
        <v>42</v>
      </c>
      <c r="I962" s="8" t="s">
        <v>3310</v>
      </c>
      <c r="J962" s="7" t="s">
        <v>3311</v>
      </c>
      <c r="K962" s="7" t="s">
        <v>3027</v>
      </c>
      <c r="L962" s="11" t="s">
        <v>193</v>
      </c>
      <c r="M962" s="11" t="s">
        <v>98</v>
      </c>
      <c r="N962" s="11" t="s">
        <v>3685</v>
      </c>
      <c r="O962" s="132" t="s">
        <v>3685</v>
      </c>
      <c r="P962" s="204" t="s">
        <v>925</v>
      </c>
      <c r="Q962" s="8">
        <v>2021</v>
      </c>
      <c r="R962" s="131"/>
      <c r="S962" s="3" t="str">
        <f>TEXT(Tabla2[[#This Row],[FECHA]],"MMMM")</f>
        <v>febrero</v>
      </c>
      <c r="T962" s="3" t="e">
        <f>VLOOKUP(Tabla2[[#This Row],[FOLIO]],Noshow11[[FOLIO]:[STATUS]],5,0)</f>
        <v>#N/A</v>
      </c>
      <c r="U962" s="2"/>
      <c r="V962" s="27"/>
      <c r="W962" s="27"/>
      <c r="X962" s="27"/>
      <c r="Y962" s="28"/>
      <c r="Z962" s="27"/>
      <c r="AA962" s="14">
        <f>Tabla2[[#This Row],[FECHA]]-Tabla2[[#This Row],[FECHA AGENDO CITA]]</f>
        <v>44964</v>
      </c>
    </row>
    <row r="963" spans="1:27" ht="46.5" hidden="1" customHeight="1">
      <c r="A963" s="6">
        <v>44964</v>
      </c>
      <c r="B963" s="9">
        <v>0.39583333333333331</v>
      </c>
      <c r="C963" s="9"/>
      <c r="D963" s="41">
        <v>2849</v>
      </c>
      <c r="E963" s="8">
        <v>111656</v>
      </c>
      <c r="F963" s="8" t="s">
        <v>920</v>
      </c>
      <c r="G963" s="97" t="s">
        <v>3690</v>
      </c>
      <c r="H963" s="46"/>
      <c r="I963" s="8" t="s">
        <v>3691</v>
      </c>
      <c r="J963" s="7" t="s">
        <v>143</v>
      </c>
      <c r="K963" s="7" t="s">
        <v>3692</v>
      </c>
      <c r="L963" s="11" t="s">
        <v>193</v>
      </c>
      <c r="M963" s="11" t="s">
        <v>93</v>
      </c>
      <c r="N963" s="11">
        <v>0.40625</v>
      </c>
      <c r="O963" s="132">
        <v>0.54166666666666663</v>
      </c>
      <c r="P963" s="204" t="s">
        <v>3693</v>
      </c>
      <c r="Q963" s="8">
        <v>2022</v>
      </c>
      <c r="R963" s="131"/>
      <c r="S963" s="3" t="str">
        <f>TEXT(Tabla2[[#This Row],[FECHA]],"MMMM")</f>
        <v>febrero</v>
      </c>
      <c r="T963" s="3" t="e">
        <f>VLOOKUP(Tabla2[[#This Row],[FOLIO]],Noshow11[[FOLIO]:[STATUS]],5,0)</f>
        <v>#N/A</v>
      </c>
      <c r="U963" s="2" t="s">
        <v>36</v>
      </c>
      <c r="V963" s="27">
        <v>44980</v>
      </c>
      <c r="W963" s="27" t="s">
        <v>13</v>
      </c>
      <c r="X963" s="27" t="s">
        <v>9</v>
      </c>
      <c r="Y963" s="28" t="s">
        <v>3694</v>
      </c>
      <c r="Z963" s="27">
        <v>44959</v>
      </c>
      <c r="AA963" s="14">
        <f>Tabla2[[#This Row],[FECHA]]-Tabla2[[#This Row],[FECHA AGENDO CITA]]</f>
        <v>5</v>
      </c>
    </row>
    <row r="964" spans="1:27" ht="46.5" hidden="1" customHeight="1">
      <c r="A964" s="6">
        <v>44964</v>
      </c>
      <c r="B964" s="9">
        <v>0.41666666666666669</v>
      </c>
      <c r="C964" s="9"/>
      <c r="D964" s="41">
        <v>1899</v>
      </c>
      <c r="E964" s="8">
        <v>111604</v>
      </c>
      <c r="F964" s="8" t="s">
        <v>944</v>
      </c>
      <c r="G964" s="97" t="s">
        <v>1015</v>
      </c>
      <c r="H964" s="46" t="s">
        <v>42</v>
      </c>
      <c r="I964" s="8" t="s">
        <v>3695</v>
      </c>
      <c r="J964" s="7" t="s">
        <v>3696</v>
      </c>
      <c r="K964" s="7" t="s">
        <v>3697</v>
      </c>
      <c r="L964" s="11" t="s">
        <v>289</v>
      </c>
      <c r="M964" s="11" t="s">
        <v>98</v>
      </c>
      <c r="N964" s="11" t="s">
        <v>3685</v>
      </c>
      <c r="O964" s="132" t="s">
        <v>3685</v>
      </c>
      <c r="P964" s="204" t="s">
        <v>925</v>
      </c>
      <c r="Q964" s="8">
        <v>2019</v>
      </c>
      <c r="R964" s="131"/>
      <c r="S964" s="3" t="str">
        <f>TEXT(Tabla2[[#This Row],[FECHA]],"MMMM")</f>
        <v>febrero</v>
      </c>
      <c r="T964" s="3" t="e">
        <f>VLOOKUP(Tabla2[[#This Row],[FOLIO]],Noshow11[[FOLIO]:[STATUS]],5,0)</f>
        <v>#N/A</v>
      </c>
      <c r="U964" s="2"/>
      <c r="V964" s="27"/>
      <c r="W964" s="27"/>
      <c r="X964" s="27"/>
      <c r="Y964" s="28"/>
      <c r="Z964" s="27"/>
      <c r="AA964" s="14">
        <f>Tabla2[[#This Row],[FECHA]]-Tabla2[[#This Row],[FECHA AGENDO CITA]]</f>
        <v>44964</v>
      </c>
    </row>
    <row r="965" spans="1:27" ht="46.5" hidden="1" customHeight="1">
      <c r="A965" s="6">
        <v>44964</v>
      </c>
      <c r="B965" s="9">
        <v>0.41666666666666669</v>
      </c>
      <c r="C965" s="9"/>
      <c r="D965" s="41">
        <v>1899</v>
      </c>
      <c r="E965" s="8">
        <v>111621</v>
      </c>
      <c r="F965" s="8" t="s">
        <v>100</v>
      </c>
      <c r="G965" s="97" t="s">
        <v>1015</v>
      </c>
      <c r="H965" s="133" t="s">
        <v>5</v>
      </c>
      <c r="I965" s="8" t="s">
        <v>2946</v>
      </c>
      <c r="J965" s="7" t="s">
        <v>2947</v>
      </c>
      <c r="K965" s="7" t="s">
        <v>2948</v>
      </c>
      <c r="L965" s="11" t="s">
        <v>108</v>
      </c>
      <c r="M965" s="11" t="s">
        <v>84</v>
      </c>
      <c r="N965" s="11">
        <v>0.42708333333333331</v>
      </c>
      <c r="O965" s="132">
        <v>12.15</v>
      </c>
      <c r="P965" s="204" t="s">
        <v>954</v>
      </c>
      <c r="Q965" s="8">
        <v>2021</v>
      </c>
      <c r="R965" s="131"/>
      <c r="S965" s="3" t="str">
        <f>TEXT(Tabla2[[#This Row],[FECHA]],"MMMM")</f>
        <v>febrero</v>
      </c>
      <c r="T965" s="3" t="e">
        <f>VLOOKUP(Tabla2[[#This Row],[FOLIO]],Noshow11[[FOLIO]:[STATUS]],5,0)</f>
        <v>#N/A</v>
      </c>
      <c r="U965" s="2" t="s">
        <v>32</v>
      </c>
      <c r="V965" s="27">
        <v>44965</v>
      </c>
      <c r="W965" s="27" t="s">
        <v>18</v>
      </c>
      <c r="X965" s="27" t="s">
        <v>9</v>
      </c>
      <c r="Y965" s="28" t="s">
        <v>3698</v>
      </c>
      <c r="Z965" s="27">
        <v>44958</v>
      </c>
      <c r="AA965" s="14">
        <f>Tabla2[[#This Row],[FECHA]]-Tabla2[[#This Row],[FECHA AGENDO CITA]]</f>
        <v>6</v>
      </c>
    </row>
    <row r="966" spans="1:27" ht="46.5" hidden="1" customHeight="1">
      <c r="A966" s="6">
        <v>44964</v>
      </c>
      <c r="B966" s="9">
        <v>0.41666666666666669</v>
      </c>
      <c r="C966" s="9"/>
      <c r="D966" s="41">
        <v>1899</v>
      </c>
      <c r="E966" s="8">
        <v>111642</v>
      </c>
      <c r="F966" s="8" t="s">
        <v>944</v>
      </c>
      <c r="G966" s="97" t="s">
        <v>939</v>
      </c>
      <c r="H966" s="133" t="s">
        <v>5</v>
      </c>
      <c r="I966" s="8" t="s">
        <v>3699</v>
      </c>
      <c r="J966" s="7" t="s">
        <v>3700</v>
      </c>
      <c r="K966" s="7" t="s">
        <v>3701</v>
      </c>
      <c r="L966" s="11" t="s">
        <v>97</v>
      </c>
      <c r="M966" s="11" t="s">
        <v>93</v>
      </c>
      <c r="N966" s="11">
        <v>0.42708333333333331</v>
      </c>
      <c r="O966" s="132">
        <v>14.45</v>
      </c>
      <c r="P966" s="204" t="s">
        <v>954</v>
      </c>
      <c r="Q966" s="8">
        <v>2019</v>
      </c>
      <c r="R966" s="131"/>
      <c r="S966" s="3" t="str">
        <f>TEXT(Tabla2[[#This Row],[FECHA]],"MMMM")</f>
        <v>febrero</v>
      </c>
      <c r="T966" s="3" t="e">
        <f>VLOOKUP(Tabla2[[#This Row],[FOLIO]],Noshow11[[FOLIO]:[STATUS]],5,0)</f>
        <v>#N/A</v>
      </c>
      <c r="U966" s="2"/>
      <c r="V966" s="27"/>
      <c r="W966" s="27"/>
      <c r="X966" s="27"/>
      <c r="Y966" s="28"/>
      <c r="Z966" s="27"/>
      <c r="AA966" s="14">
        <f>Tabla2[[#This Row],[FECHA]]-Tabla2[[#This Row],[FECHA AGENDO CITA]]</f>
        <v>44964</v>
      </c>
    </row>
    <row r="967" spans="1:27" ht="46.5" hidden="1" customHeight="1">
      <c r="A967" s="6">
        <v>44964</v>
      </c>
      <c r="B967" s="9">
        <v>0.4375</v>
      </c>
      <c r="C967" s="9"/>
      <c r="D967" s="41">
        <v>1899</v>
      </c>
      <c r="E967" s="8">
        <v>111568</v>
      </c>
      <c r="F967" s="8" t="s">
        <v>100</v>
      </c>
      <c r="G967" s="97" t="s">
        <v>1023</v>
      </c>
      <c r="H967" s="133" t="s">
        <v>5</v>
      </c>
      <c r="I967" s="8" t="s">
        <v>3213</v>
      </c>
      <c r="J967" s="7" t="s">
        <v>3214</v>
      </c>
      <c r="K967" s="7" t="s">
        <v>3215</v>
      </c>
      <c r="L967" s="11" t="s">
        <v>193</v>
      </c>
      <c r="M967" s="11" t="s">
        <v>93</v>
      </c>
      <c r="N967" s="11">
        <v>0.45833333333333331</v>
      </c>
      <c r="O967" s="132">
        <v>0.57291666666666663</v>
      </c>
      <c r="P967" s="204" t="s">
        <v>3702</v>
      </c>
      <c r="Q967" s="8">
        <v>2017</v>
      </c>
      <c r="R967" s="131"/>
      <c r="S967" s="3" t="str">
        <f>TEXT(Tabla2[[#This Row],[FECHA]],"MMMM")</f>
        <v>febrero</v>
      </c>
      <c r="T967" s="3" t="e">
        <f>VLOOKUP(Tabla2[[#This Row],[FOLIO]],Noshow11[[FOLIO]:[STATUS]],5,0)</f>
        <v>#N/A</v>
      </c>
      <c r="U967" s="2"/>
      <c r="V967" s="27"/>
      <c r="W967" s="27"/>
      <c r="X967" s="27"/>
      <c r="Y967" s="28"/>
      <c r="Z967" s="27"/>
      <c r="AA967" s="14">
        <f>Tabla2[[#This Row],[FECHA]]-Tabla2[[#This Row],[FECHA AGENDO CITA]]</f>
        <v>44964</v>
      </c>
    </row>
    <row r="968" spans="1:27" ht="46.5" hidden="1" customHeight="1">
      <c r="A968" s="6">
        <v>44964</v>
      </c>
      <c r="B968" s="9">
        <v>0.4375</v>
      </c>
      <c r="C968" s="9"/>
      <c r="D968" s="41">
        <v>0</v>
      </c>
      <c r="E968" s="8">
        <v>111603</v>
      </c>
      <c r="F968" s="8" t="s">
        <v>100</v>
      </c>
      <c r="G968" s="97" t="s">
        <v>3703</v>
      </c>
      <c r="H968" s="46" t="s">
        <v>10</v>
      </c>
      <c r="I968" s="8" t="s">
        <v>3704</v>
      </c>
      <c r="J968" s="7" t="s">
        <v>3705</v>
      </c>
      <c r="K968" s="7" t="s">
        <v>3706</v>
      </c>
      <c r="L968" s="11" t="s">
        <v>193</v>
      </c>
      <c r="M968" s="11" t="s">
        <v>98</v>
      </c>
      <c r="N968" s="11">
        <v>0.47916666666666669</v>
      </c>
      <c r="O968" s="132">
        <v>0.625</v>
      </c>
      <c r="P968" s="204" t="s">
        <v>1036</v>
      </c>
      <c r="Q968" s="8">
        <v>2019</v>
      </c>
      <c r="R968" s="131"/>
      <c r="S968" s="3" t="str">
        <f>TEXT(Tabla2[[#This Row],[FECHA]],"MMMM")</f>
        <v>febrero</v>
      </c>
      <c r="T968" s="3" t="e">
        <f>VLOOKUP(Tabla2[[#This Row],[FOLIO]],Noshow11[[FOLIO]:[STATUS]],5,0)</f>
        <v>#N/A</v>
      </c>
      <c r="U968" s="2"/>
      <c r="V968" s="27"/>
      <c r="W968" s="27"/>
      <c r="X968" s="27"/>
      <c r="Y968" s="28"/>
      <c r="Z968" s="27"/>
      <c r="AA968" s="14">
        <f>Tabla2[[#This Row],[FECHA]]-Tabla2[[#This Row],[FECHA AGENDO CITA]]</f>
        <v>44964</v>
      </c>
    </row>
    <row r="969" spans="1:27" ht="46.5" hidden="1" customHeight="1">
      <c r="A969" s="6">
        <v>44964</v>
      </c>
      <c r="B969" s="9">
        <v>0.4375</v>
      </c>
      <c r="C969" s="9"/>
      <c r="D969" s="41">
        <v>2849</v>
      </c>
      <c r="E969" s="8">
        <v>111696</v>
      </c>
      <c r="F969" s="8" t="s">
        <v>944</v>
      </c>
      <c r="G969" s="97" t="s">
        <v>3707</v>
      </c>
      <c r="H969" s="46"/>
      <c r="I969" s="8" t="s">
        <v>3708</v>
      </c>
      <c r="J969" s="7" t="s">
        <v>3709</v>
      </c>
      <c r="K969" s="7" t="s">
        <v>3710</v>
      </c>
      <c r="L969" s="11" t="s">
        <v>193</v>
      </c>
      <c r="M969" s="11" t="s">
        <v>84</v>
      </c>
      <c r="N969" s="11">
        <v>0.45833333333333331</v>
      </c>
      <c r="O969" s="132">
        <v>0.57291666666666663</v>
      </c>
      <c r="P969" s="204" t="s">
        <v>3711</v>
      </c>
      <c r="Q969" s="8">
        <v>2018</v>
      </c>
      <c r="R969" s="131"/>
      <c r="S969" s="3" t="str">
        <f>TEXT(Tabla2[[#This Row],[FECHA]],"MMMM")</f>
        <v>febrero</v>
      </c>
      <c r="T969" s="3" t="e">
        <f>VLOOKUP(Tabla2[[#This Row],[FOLIO]],Noshow11[[FOLIO]:[STATUS]],5,0)</f>
        <v>#N/A</v>
      </c>
      <c r="U969" s="2"/>
      <c r="V969" s="27"/>
      <c r="W969" s="27"/>
      <c r="X969" s="27"/>
      <c r="Y969" s="28"/>
      <c r="Z969" s="27"/>
      <c r="AA969" s="14">
        <f>Tabla2[[#This Row],[FECHA]]-Tabla2[[#This Row],[FECHA AGENDO CITA]]</f>
        <v>44964</v>
      </c>
    </row>
    <row r="970" spans="1:27" ht="46.5" hidden="1" customHeight="1">
      <c r="A970" s="6">
        <v>44964</v>
      </c>
      <c r="B970" s="9">
        <v>0.44791666666666669</v>
      </c>
      <c r="C970" s="9"/>
      <c r="D970" s="41">
        <v>754</v>
      </c>
      <c r="E970" s="8">
        <v>111698</v>
      </c>
      <c r="F970" s="8" t="s">
        <v>920</v>
      </c>
      <c r="G970" s="97" t="s">
        <v>3712</v>
      </c>
      <c r="H970" s="46"/>
      <c r="I970" s="8" t="s">
        <v>3713</v>
      </c>
      <c r="J970" s="7" t="s">
        <v>143</v>
      </c>
      <c r="K970" s="7" t="s">
        <v>3714</v>
      </c>
      <c r="L970" s="11" t="s">
        <v>641</v>
      </c>
      <c r="M970" s="11" t="s">
        <v>98</v>
      </c>
      <c r="N970" s="11">
        <v>0.5</v>
      </c>
      <c r="O970" s="132" t="s">
        <v>929</v>
      </c>
      <c r="P970" s="204" t="s">
        <v>975</v>
      </c>
      <c r="Q970" s="8">
        <v>2019</v>
      </c>
      <c r="R970" s="131"/>
      <c r="S970" s="3" t="str">
        <f>TEXT(Tabla2[[#This Row],[FECHA]],"MMMM")</f>
        <v>febrero</v>
      </c>
      <c r="T970" s="3" t="e">
        <f>VLOOKUP(Tabla2[[#This Row],[FOLIO]],Noshow11[[FOLIO]:[STATUS]],5,0)</f>
        <v>#N/A</v>
      </c>
      <c r="U970" s="2" t="s">
        <v>7</v>
      </c>
      <c r="V970" s="27">
        <v>44986</v>
      </c>
      <c r="W970" s="27" t="s">
        <v>13</v>
      </c>
      <c r="X970" s="27" t="s">
        <v>932</v>
      </c>
      <c r="Y970" s="28" t="s">
        <v>3715</v>
      </c>
      <c r="Z970" s="27">
        <v>44960</v>
      </c>
      <c r="AA970" s="14">
        <f>Tabla2[[#This Row],[FECHA]]-Tabla2[[#This Row],[FECHA AGENDO CITA]]</f>
        <v>4</v>
      </c>
    </row>
    <row r="971" spans="1:27" ht="46.5" hidden="1" customHeight="1">
      <c r="A971" s="6">
        <v>44964</v>
      </c>
      <c r="B971" s="9">
        <v>0.45833333333333331</v>
      </c>
      <c r="C971" s="9"/>
      <c r="D971" s="41">
        <v>3260</v>
      </c>
      <c r="E971" s="8">
        <v>111668</v>
      </c>
      <c r="F971" s="8" t="s">
        <v>944</v>
      </c>
      <c r="G971" s="97" t="s">
        <v>3716</v>
      </c>
      <c r="H971" s="133" t="s">
        <v>5</v>
      </c>
      <c r="I971" s="8" t="s">
        <v>3717</v>
      </c>
      <c r="J971" s="7" t="s">
        <v>3718</v>
      </c>
      <c r="K971" s="7" t="s">
        <v>3719</v>
      </c>
      <c r="L971" s="11" t="s">
        <v>237</v>
      </c>
      <c r="M971" s="11" t="s">
        <v>84</v>
      </c>
      <c r="N971" s="11">
        <v>0.46875</v>
      </c>
      <c r="O971" s="132">
        <v>0.625</v>
      </c>
      <c r="P971" s="204" t="s">
        <v>3702</v>
      </c>
      <c r="Q971" s="8">
        <v>2012</v>
      </c>
      <c r="R971" s="131"/>
      <c r="S971" s="3" t="str">
        <f>TEXT(Tabla2[[#This Row],[FECHA]],"MMMM")</f>
        <v>febrero</v>
      </c>
      <c r="T971" s="3" t="e">
        <f>VLOOKUP(Tabla2[[#This Row],[FOLIO]],Noshow11[[FOLIO]:[STATUS]],5,0)</f>
        <v>#N/A</v>
      </c>
      <c r="U971" s="2"/>
      <c r="V971" s="27"/>
      <c r="W971" s="27"/>
      <c r="X971" s="27"/>
      <c r="Y971" s="28"/>
      <c r="Z971" s="27"/>
      <c r="AA971" s="14">
        <f>Tabla2[[#This Row],[FECHA]]-Tabla2[[#This Row],[FECHA AGENDO CITA]]</f>
        <v>44964</v>
      </c>
    </row>
    <row r="972" spans="1:27" ht="46.5" hidden="1" customHeight="1">
      <c r="A972" s="6">
        <v>44964</v>
      </c>
      <c r="B972" s="9">
        <v>0.45833333333333331</v>
      </c>
      <c r="C972" s="9"/>
      <c r="D972" s="41">
        <v>3260</v>
      </c>
      <c r="E972" s="8">
        <v>111674</v>
      </c>
      <c r="F972" s="8" t="s">
        <v>944</v>
      </c>
      <c r="G972" s="97" t="s">
        <v>1161</v>
      </c>
      <c r="H972" s="133" t="s">
        <v>5</v>
      </c>
      <c r="I972" s="8" t="s">
        <v>3720</v>
      </c>
      <c r="J972" s="7" t="s">
        <v>3721</v>
      </c>
      <c r="K972" s="7" t="s">
        <v>3722</v>
      </c>
      <c r="L972" s="11" t="s">
        <v>230</v>
      </c>
      <c r="M972" s="11" t="s">
        <v>98</v>
      </c>
      <c r="N972" s="11">
        <v>0.46875</v>
      </c>
      <c r="O972" s="132">
        <v>0.60416666666666663</v>
      </c>
      <c r="P972" s="204" t="s">
        <v>949</v>
      </c>
      <c r="Q972" s="8">
        <v>2012</v>
      </c>
      <c r="R972" s="131"/>
      <c r="S972" s="3" t="str">
        <f>TEXT(Tabla2[[#This Row],[FECHA]],"MMMM")</f>
        <v>febrero</v>
      </c>
      <c r="T972" s="3" t="e">
        <f>VLOOKUP(Tabla2[[#This Row],[FOLIO]],Noshow11[[FOLIO]:[STATUS]],5,0)</f>
        <v>#N/A</v>
      </c>
      <c r="U972" s="2"/>
      <c r="V972" s="27"/>
      <c r="W972" s="27"/>
      <c r="X972" s="27"/>
      <c r="Y972" s="28"/>
      <c r="Z972" s="27"/>
      <c r="AA972" s="14">
        <f>Tabla2[[#This Row],[FECHA]]-Tabla2[[#This Row],[FECHA AGENDO CITA]]</f>
        <v>44964</v>
      </c>
    </row>
    <row r="973" spans="1:27" ht="46.5" hidden="1" customHeight="1">
      <c r="A973" s="6">
        <v>44964</v>
      </c>
      <c r="B973" s="9">
        <v>0.46875</v>
      </c>
      <c r="C973" s="9"/>
      <c r="D973" s="41">
        <v>1899</v>
      </c>
      <c r="E973" s="8">
        <v>111689</v>
      </c>
      <c r="F973" s="8" t="s">
        <v>944</v>
      </c>
      <c r="G973" s="97" t="s">
        <v>945</v>
      </c>
      <c r="H973" s="46" t="s">
        <v>42</v>
      </c>
      <c r="I973" s="8" t="s">
        <v>3723</v>
      </c>
      <c r="J973" s="7" t="s">
        <v>3724</v>
      </c>
      <c r="K973" s="7" t="s">
        <v>3725</v>
      </c>
      <c r="L973" s="11" t="s">
        <v>289</v>
      </c>
      <c r="M973" s="11" t="s">
        <v>98</v>
      </c>
      <c r="N973" s="11" t="s">
        <v>3685</v>
      </c>
      <c r="O973" s="132" t="s">
        <v>3685</v>
      </c>
      <c r="P973" s="204" t="s">
        <v>925</v>
      </c>
      <c r="Q973" s="8">
        <v>2021</v>
      </c>
      <c r="R973" s="131"/>
      <c r="S973" s="3" t="str">
        <f>TEXT(Tabla2[[#This Row],[FECHA]],"MMMM")</f>
        <v>febrero</v>
      </c>
      <c r="T973" s="3" t="e">
        <f>VLOOKUP(Tabla2[[#This Row],[FOLIO]],Noshow11[[FOLIO]:[STATUS]],5,0)</f>
        <v>#N/A</v>
      </c>
      <c r="U973" s="2"/>
      <c r="V973" s="27"/>
      <c r="W973" s="27"/>
      <c r="X973" s="27"/>
      <c r="Y973" s="28"/>
      <c r="Z973" s="27"/>
      <c r="AA973" s="14">
        <f>Tabla2[[#This Row],[FECHA]]-Tabla2[[#This Row],[FECHA AGENDO CITA]]</f>
        <v>44964</v>
      </c>
    </row>
    <row r="974" spans="1:27" ht="46.5" hidden="1" customHeight="1">
      <c r="A974" s="6">
        <v>44964</v>
      </c>
      <c r="B974" s="9">
        <v>0.47916666666666669</v>
      </c>
      <c r="C974" s="9"/>
      <c r="D974" s="41">
        <v>1899</v>
      </c>
      <c r="E974" s="8">
        <v>111665</v>
      </c>
      <c r="F974" s="8" t="s">
        <v>100</v>
      </c>
      <c r="G974" s="97" t="s">
        <v>1108</v>
      </c>
      <c r="H974" s="46" t="s">
        <v>42</v>
      </c>
      <c r="I974" s="8" t="s">
        <v>3318</v>
      </c>
      <c r="J974" s="7" t="s">
        <v>280</v>
      </c>
      <c r="K974" s="7" t="s">
        <v>3319</v>
      </c>
      <c r="L974" s="11" t="s">
        <v>193</v>
      </c>
      <c r="M974" s="11" t="s">
        <v>98</v>
      </c>
      <c r="N974" s="11" t="s">
        <v>3685</v>
      </c>
      <c r="O974" s="132" t="s">
        <v>3685</v>
      </c>
      <c r="P974" s="204" t="s">
        <v>925</v>
      </c>
      <c r="Q974" s="8">
        <v>2022</v>
      </c>
      <c r="R974" s="131"/>
      <c r="S974" s="3" t="str">
        <f>TEXT(Tabla2[[#This Row],[FECHA]],"MMMM")</f>
        <v>febrero</v>
      </c>
      <c r="T974" s="3" t="e">
        <f>VLOOKUP(Tabla2[[#This Row],[FOLIO]],Noshow11[[FOLIO]:[STATUS]],5,0)</f>
        <v>#N/A</v>
      </c>
      <c r="U974" s="2"/>
      <c r="V974" s="27"/>
      <c r="W974" s="27"/>
      <c r="X974" s="27"/>
      <c r="Y974" s="28"/>
      <c r="Z974" s="27"/>
      <c r="AA974" s="14">
        <f>Tabla2[[#This Row],[FECHA]]-Tabla2[[#This Row],[FECHA AGENDO CITA]]</f>
        <v>44964</v>
      </c>
    </row>
    <row r="975" spans="1:27" ht="46.5" hidden="1" customHeight="1">
      <c r="A975" s="6">
        <v>44964</v>
      </c>
      <c r="B975" s="9">
        <v>0.47916666666666669</v>
      </c>
      <c r="C975" s="9"/>
      <c r="D975" s="41">
        <v>1899</v>
      </c>
      <c r="E975" s="8">
        <v>111680</v>
      </c>
      <c r="F975" s="8" t="s">
        <v>920</v>
      </c>
      <c r="G975" s="97" t="s">
        <v>1108</v>
      </c>
      <c r="H975" s="133" t="s">
        <v>5</v>
      </c>
      <c r="I975" s="8" t="s">
        <v>3726</v>
      </c>
      <c r="J975" s="7" t="s">
        <v>143</v>
      </c>
      <c r="K975" s="7" t="s">
        <v>3727</v>
      </c>
      <c r="L975" s="11" t="s">
        <v>3728</v>
      </c>
      <c r="M975" s="11" t="s">
        <v>93</v>
      </c>
      <c r="N975" s="11">
        <v>0.48958333333333331</v>
      </c>
      <c r="O975" s="132">
        <v>0.61458333333333337</v>
      </c>
      <c r="P975" s="204" t="s">
        <v>954</v>
      </c>
      <c r="Q975" s="8">
        <v>2022</v>
      </c>
      <c r="R975" s="131"/>
      <c r="S975" s="3" t="str">
        <f>TEXT(Tabla2[[#This Row],[FECHA]],"MMMM")</f>
        <v>febrero</v>
      </c>
      <c r="T975" s="3" t="e">
        <f>VLOOKUP(Tabla2[[#This Row],[FOLIO]],Noshow11[[FOLIO]:[STATUS]],5,0)</f>
        <v>#N/A</v>
      </c>
      <c r="U975" s="2"/>
      <c r="V975" s="27"/>
      <c r="W975" s="27"/>
      <c r="X975" s="27"/>
      <c r="Y975" s="28"/>
      <c r="Z975" s="27"/>
      <c r="AA975" s="14">
        <f>Tabla2[[#This Row],[FECHA]]-Tabla2[[#This Row],[FECHA AGENDO CITA]]</f>
        <v>44964</v>
      </c>
    </row>
    <row r="976" spans="1:27" ht="46.5" hidden="1" customHeight="1">
      <c r="A976" s="6">
        <v>44964</v>
      </c>
      <c r="B976" s="9">
        <v>0.47916666666666669</v>
      </c>
      <c r="C976" s="9"/>
      <c r="D976" s="41">
        <v>2699</v>
      </c>
      <c r="E976" s="8">
        <v>111695</v>
      </c>
      <c r="F976" s="8" t="s">
        <v>944</v>
      </c>
      <c r="G976" s="97" t="s">
        <v>3729</v>
      </c>
      <c r="H976" s="133" t="s">
        <v>5</v>
      </c>
      <c r="I976" s="8" t="s">
        <v>3730</v>
      </c>
      <c r="J976" s="7" t="s">
        <v>3731</v>
      </c>
      <c r="K976" s="7" t="s">
        <v>3732</v>
      </c>
      <c r="L976" s="11" t="s">
        <v>152</v>
      </c>
      <c r="M976" s="11" t="s">
        <v>84</v>
      </c>
      <c r="N976" s="11">
        <v>0.48958333333333331</v>
      </c>
      <c r="O976" s="132">
        <v>0.66666666666666663</v>
      </c>
      <c r="P976" s="204" t="s">
        <v>954</v>
      </c>
      <c r="Q976" s="8">
        <v>2020</v>
      </c>
      <c r="R976" s="131"/>
      <c r="S976" s="3" t="str">
        <f>TEXT(Tabla2[[#This Row],[FECHA]],"MMMM")</f>
        <v>febrero</v>
      </c>
      <c r="T976" s="3" t="e">
        <f>VLOOKUP(Tabla2[[#This Row],[FOLIO]],Noshow11[[FOLIO]:[STATUS]],5,0)</f>
        <v>#N/A</v>
      </c>
      <c r="U976" s="2"/>
      <c r="V976" s="27"/>
      <c r="W976" s="27"/>
      <c r="X976" s="27"/>
      <c r="Y976" s="28"/>
      <c r="Z976" s="27"/>
      <c r="AA976" s="14">
        <f>Tabla2[[#This Row],[FECHA]]-Tabla2[[#This Row],[FECHA AGENDO CITA]]</f>
        <v>44964</v>
      </c>
    </row>
    <row r="977" spans="1:27" ht="46.5" hidden="1" customHeight="1">
      <c r="A977" s="6">
        <v>44964</v>
      </c>
      <c r="B977" s="9">
        <v>0.5</v>
      </c>
      <c r="C977" s="9"/>
      <c r="D977" s="41">
        <v>1899</v>
      </c>
      <c r="E977" s="8">
        <v>111639</v>
      </c>
      <c r="F977" s="8" t="s">
        <v>100</v>
      </c>
      <c r="G977" s="97" t="s">
        <v>994</v>
      </c>
      <c r="H977" s="46" t="s">
        <v>42</v>
      </c>
      <c r="I977" s="8" t="s">
        <v>3332</v>
      </c>
      <c r="J977" s="7" t="s">
        <v>280</v>
      </c>
      <c r="K977" s="7" t="s">
        <v>3333</v>
      </c>
      <c r="L977" s="11" t="s">
        <v>237</v>
      </c>
      <c r="M977" s="11" t="s">
        <v>98</v>
      </c>
      <c r="N977" s="11" t="s">
        <v>3685</v>
      </c>
      <c r="O977" s="132" t="s">
        <v>3685</v>
      </c>
      <c r="P977" s="204" t="s">
        <v>925</v>
      </c>
      <c r="Q977" s="8">
        <v>2012</v>
      </c>
      <c r="R977" s="131"/>
      <c r="S977" s="3" t="str">
        <f>TEXT(Tabla2[[#This Row],[FECHA]],"MMMM")</f>
        <v>febrero</v>
      </c>
      <c r="T977" s="3" t="e">
        <f>VLOOKUP(Tabla2[[#This Row],[FOLIO]],Noshow11[[FOLIO]:[STATUS]],5,0)</f>
        <v>#N/A</v>
      </c>
      <c r="U977" s="2"/>
      <c r="V977" s="27"/>
      <c r="W977" s="27"/>
      <c r="X977" s="27"/>
      <c r="Y977" s="28"/>
      <c r="Z977" s="27"/>
      <c r="AA977" s="14">
        <f>Tabla2[[#This Row],[FECHA]]-Tabla2[[#This Row],[FECHA AGENDO CITA]]</f>
        <v>44964</v>
      </c>
    </row>
    <row r="978" spans="1:27" ht="46.5" hidden="1" customHeight="1">
      <c r="A978" s="6">
        <v>44964</v>
      </c>
      <c r="B978" s="9">
        <v>0.5</v>
      </c>
      <c r="C978" s="9"/>
      <c r="D978" s="41">
        <v>0</v>
      </c>
      <c r="E978" s="8">
        <v>111691</v>
      </c>
      <c r="F978" s="8" t="s">
        <v>920</v>
      </c>
      <c r="G978" s="97" t="s">
        <v>3733</v>
      </c>
      <c r="H978" s="46" t="s">
        <v>10</v>
      </c>
      <c r="I978" s="8" t="s">
        <v>3734</v>
      </c>
      <c r="J978" s="7" t="s">
        <v>3735</v>
      </c>
      <c r="K978" s="7" t="s">
        <v>3736</v>
      </c>
      <c r="L978" s="11" t="s">
        <v>92</v>
      </c>
      <c r="M978" s="11" t="s">
        <v>84</v>
      </c>
      <c r="N978" s="11">
        <v>0.51041666666666663</v>
      </c>
      <c r="O978" s="132">
        <v>0.625</v>
      </c>
      <c r="P978" s="204" t="s">
        <v>954</v>
      </c>
      <c r="Q978" s="8">
        <v>2020</v>
      </c>
      <c r="R978" s="131"/>
      <c r="S978" s="3" t="str">
        <f>TEXT(Tabla2[[#This Row],[FECHA]],"MMMM")</f>
        <v>febrero</v>
      </c>
      <c r="T978" s="3" t="e">
        <f>VLOOKUP(Tabla2[[#This Row],[FOLIO]],Noshow11[[FOLIO]:[STATUS]],5,0)</f>
        <v>#N/A</v>
      </c>
      <c r="U978" s="2" t="s">
        <v>28</v>
      </c>
      <c r="V978" s="27">
        <v>44980</v>
      </c>
      <c r="W978" s="27" t="s">
        <v>13</v>
      </c>
      <c r="X978" s="27" t="s">
        <v>9</v>
      </c>
      <c r="Y978" s="28" t="s">
        <v>3737</v>
      </c>
      <c r="Z978" s="27">
        <v>44960</v>
      </c>
      <c r="AA978" s="14">
        <f>Tabla2[[#This Row],[FECHA]]-Tabla2[[#This Row],[FECHA AGENDO CITA]]</f>
        <v>4</v>
      </c>
    </row>
    <row r="979" spans="1:27" ht="46.5" hidden="1" customHeight="1">
      <c r="A979" s="6">
        <v>44964</v>
      </c>
      <c r="B979" s="9">
        <v>0.52083333333333337</v>
      </c>
      <c r="C979" s="9"/>
      <c r="D979" s="41">
        <v>0</v>
      </c>
      <c r="E979" s="8">
        <v>111622</v>
      </c>
      <c r="F979" s="8" t="s">
        <v>944</v>
      </c>
      <c r="G979" s="97" t="s">
        <v>3733</v>
      </c>
      <c r="H979" s="46" t="s">
        <v>10</v>
      </c>
      <c r="I979" s="8" t="s">
        <v>3738</v>
      </c>
      <c r="J979" s="7" t="s">
        <v>3739</v>
      </c>
      <c r="K979" s="7" t="s">
        <v>3740</v>
      </c>
      <c r="L979" s="11" t="s">
        <v>92</v>
      </c>
      <c r="M979" s="11" t="s">
        <v>93</v>
      </c>
      <c r="N979" s="11">
        <v>0.625</v>
      </c>
      <c r="O979" s="132">
        <v>0.75</v>
      </c>
      <c r="P979" s="204" t="s">
        <v>975</v>
      </c>
      <c r="Q979" s="8">
        <v>2020</v>
      </c>
      <c r="R979" s="131"/>
      <c r="S979" s="3" t="str">
        <f>TEXT(Tabla2[[#This Row],[FECHA]],"MMMM")</f>
        <v>febrero</v>
      </c>
      <c r="T979" s="3" t="e">
        <f>VLOOKUP(Tabla2[[#This Row],[FOLIO]],Noshow11[[FOLIO]:[STATUS]],5,0)</f>
        <v>#N/A</v>
      </c>
      <c r="U979" s="2"/>
      <c r="V979" s="27"/>
      <c r="W979" s="27"/>
      <c r="X979" s="27"/>
      <c r="Y979" s="28"/>
      <c r="Z979" s="27"/>
      <c r="AA979" s="14">
        <f>Tabla2[[#This Row],[FECHA]]-Tabla2[[#This Row],[FECHA AGENDO CITA]]</f>
        <v>44964</v>
      </c>
    </row>
    <row r="980" spans="1:27" ht="46.5" hidden="1" customHeight="1">
      <c r="A980" s="6">
        <v>44964</v>
      </c>
      <c r="B980" s="9">
        <v>0.52083333333333337</v>
      </c>
      <c r="C980" s="9"/>
      <c r="D980" s="41">
        <v>754</v>
      </c>
      <c r="E980" s="8">
        <v>111669</v>
      </c>
      <c r="F980" s="8" t="s">
        <v>1111</v>
      </c>
      <c r="G980" s="97" t="s">
        <v>3741</v>
      </c>
      <c r="H980" s="46" t="s">
        <v>42</v>
      </c>
      <c r="I980" s="8" t="s">
        <v>3742</v>
      </c>
      <c r="J980" s="7" t="s">
        <v>3743</v>
      </c>
      <c r="K980" s="7" t="s">
        <v>3744</v>
      </c>
      <c r="L980" s="11" t="s">
        <v>92</v>
      </c>
      <c r="M980" s="11" t="s">
        <v>98</v>
      </c>
      <c r="N980" s="11" t="s">
        <v>3685</v>
      </c>
      <c r="O980" s="132" t="s">
        <v>3685</v>
      </c>
      <c r="P980" s="204" t="s">
        <v>925</v>
      </c>
      <c r="Q980" s="8">
        <v>2014</v>
      </c>
      <c r="R980" s="131"/>
      <c r="S980" s="3" t="str">
        <f>TEXT(Tabla2[[#This Row],[FECHA]],"MMMM")</f>
        <v>febrero</v>
      </c>
      <c r="T980" s="3" t="e">
        <f>VLOOKUP(Tabla2[[#This Row],[FOLIO]],Noshow11[[FOLIO]:[STATUS]],5,0)</f>
        <v>#N/A</v>
      </c>
      <c r="U980" s="2"/>
      <c r="V980" s="27"/>
      <c r="W980" s="27"/>
      <c r="X980" s="27"/>
      <c r="Y980" s="28"/>
      <c r="Z980" s="27"/>
      <c r="AA980" s="14">
        <f>Tabla2[[#This Row],[FECHA]]-Tabla2[[#This Row],[FECHA AGENDO CITA]]</f>
        <v>44964</v>
      </c>
    </row>
    <row r="981" spans="1:27" ht="46.5" hidden="1" customHeight="1">
      <c r="A981" s="6">
        <v>44964</v>
      </c>
      <c r="B981" s="9">
        <v>0.52083333333333337</v>
      </c>
      <c r="C981" s="9"/>
      <c r="D981" s="41">
        <v>5330</v>
      </c>
      <c r="E981" s="8">
        <v>111707</v>
      </c>
      <c r="F981" s="8" t="s">
        <v>944</v>
      </c>
      <c r="G981" s="99" t="s">
        <v>988</v>
      </c>
      <c r="H981" s="133" t="s">
        <v>5</v>
      </c>
      <c r="I981" s="8" t="s">
        <v>3745</v>
      </c>
      <c r="J981" s="7" t="s">
        <v>3746</v>
      </c>
      <c r="K981" s="7" t="s">
        <v>3747</v>
      </c>
      <c r="L981" s="11" t="s">
        <v>193</v>
      </c>
      <c r="M981" s="11" t="s">
        <v>84</v>
      </c>
      <c r="N981" s="11">
        <v>0.51041666666666663</v>
      </c>
      <c r="O981" s="132">
        <v>0.66666666666666663</v>
      </c>
      <c r="P981" s="204" t="s">
        <v>2061</v>
      </c>
      <c r="Q981" s="8">
        <v>2021</v>
      </c>
      <c r="R981" s="131"/>
      <c r="S981" s="3" t="str">
        <f>TEXT(Tabla2[[#This Row],[FECHA]],"MMMM")</f>
        <v>febrero</v>
      </c>
      <c r="T981" s="3" t="e">
        <f>VLOOKUP(Tabla2[[#This Row],[FOLIO]],Noshow11[[FOLIO]:[STATUS]],5,0)</f>
        <v>#N/A</v>
      </c>
      <c r="U981" s="2"/>
      <c r="V981" s="27"/>
      <c r="W981" s="27"/>
      <c r="X981" s="27"/>
      <c r="Y981" s="28"/>
      <c r="Z981" s="27"/>
      <c r="AA981" s="14">
        <f>Tabla2[[#This Row],[FECHA]]-Tabla2[[#This Row],[FECHA AGENDO CITA]]</f>
        <v>44964</v>
      </c>
    </row>
    <row r="982" spans="1:27" ht="30.75" hidden="1" customHeight="1">
      <c r="A982" s="6">
        <v>44964</v>
      </c>
      <c r="B982" s="9">
        <v>0.58333333333333337</v>
      </c>
      <c r="C982" s="9"/>
      <c r="D982" s="41">
        <v>754</v>
      </c>
      <c r="E982" s="8">
        <v>111644</v>
      </c>
      <c r="F982" s="8" t="s">
        <v>944</v>
      </c>
      <c r="G982" s="97" t="s">
        <v>3748</v>
      </c>
      <c r="H982" s="46"/>
      <c r="I982" s="8" t="s">
        <v>3178</v>
      </c>
      <c r="J982" s="7" t="s">
        <v>3179</v>
      </c>
      <c r="K982" s="7" t="s">
        <v>3180</v>
      </c>
      <c r="L982" s="11" t="s">
        <v>482</v>
      </c>
      <c r="M982" s="11" t="s">
        <v>93</v>
      </c>
      <c r="N982" s="11">
        <v>0.59375</v>
      </c>
      <c r="O982" s="132">
        <v>0.75</v>
      </c>
      <c r="P982" s="204" t="s">
        <v>975</v>
      </c>
      <c r="Q982" s="8">
        <v>2019</v>
      </c>
      <c r="R982" s="131"/>
      <c r="S982" s="3" t="str">
        <f>TEXT(Tabla2[[#This Row],[FECHA]],"MMMM")</f>
        <v>febrero</v>
      </c>
      <c r="T982" s="3" t="e">
        <f>VLOOKUP(Tabla2[[#This Row],[FOLIO]],Noshow11[[FOLIO]:[STATUS]],5,0)</f>
        <v>#N/A</v>
      </c>
      <c r="U982" s="2"/>
      <c r="V982" s="27"/>
      <c r="W982" s="27"/>
      <c r="X982" s="27"/>
      <c r="Y982" s="28"/>
      <c r="Z982" s="27"/>
      <c r="AA982" s="14">
        <f>Tabla2[[#This Row],[FECHA]]-Tabla2[[#This Row],[FECHA AGENDO CITA]]</f>
        <v>44964</v>
      </c>
    </row>
    <row r="983" spans="1:27" ht="31.5" hidden="1" customHeight="1">
      <c r="A983" s="6">
        <v>44964</v>
      </c>
      <c r="B983" s="9">
        <v>0.66666666666666663</v>
      </c>
      <c r="C983" s="9"/>
      <c r="D983" s="41">
        <v>754</v>
      </c>
      <c r="E983" s="8">
        <v>111703</v>
      </c>
      <c r="F983" s="8" t="s">
        <v>1111</v>
      </c>
      <c r="G983" s="97" t="s">
        <v>3749</v>
      </c>
      <c r="H983" s="46"/>
      <c r="I983" s="8" t="s">
        <v>3495</v>
      </c>
      <c r="J983" s="7" t="s">
        <v>3496</v>
      </c>
      <c r="K983" s="7" t="s">
        <v>3497</v>
      </c>
      <c r="L983" s="11" t="s">
        <v>92</v>
      </c>
      <c r="M983" s="11" t="s">
        <v>84</v>
      </c>
      <c r="N983" s="11" t="s">
        <v>1351</v>
      </c>
      <c r="O983" s="132" t="s">
        <v>3750</v>
      </c>
      <c r="P983" s="204" t="s">
        <v>1036</v>
      </c>
      <c r="Q983" s="8">
        <v>2016</v>
      </c>
      <c r="R983" s="131"/>
      <c r="S983" s="3" t="str">
        <f>TEXT(Tabla2[[#This Row],[FECHA]],"MMMM")</f>
        <v>febrero</v>
      </c>
      <c r="T983" s="3" t="e">
        <f>VLOOKUP(Tabla2[[#This Row],[FOLIO]],Noshow11[[FOLIO]:[STATUS]],5,0)</f>
        <v>#N/A</v>
      </c>
      <c r="U983" s="2"/>
      <c r="V983" s="27"/>
      <c r="W983" s="27"/>
      <c r="X983" s="27"/>
      <c r="Y983" s="28"/>
      <c r="Z983" s="27"/>
      <c r="AA983" s="14">
        <f>Tabla2[[#This Row],[FECHA]]-Tabla2[[#This Row],[FECHA AGENDO CITA]]</f>
        <v>44964</v>
      </c>
    </row>
    <row r="984" spans="1:27" ht="39" hidden="1" customHeight="1">
      <c r="A984" s="6">
        <v>44965</v>
      </c>
      <c r="B984" s="9">
        <v>0.36458333333333331</v>
      </c>
      <c r="C984" s="9"/>
      <c r="D984" s="41">
        <v>2849</v>
      </c>
      <c r="E984" s="8">
        <v>111655</v>
      </c>
      <c r="F984" s="8" t="s">
        <v>920</v>
      </c>
      <c r="G984" s="97" t="s">
        <v>966</v>
      </c>
      <c r="H984" s="46"/>
      <c r="I984" s="8" t="s">
        <v>3751</v>
      </c>
      <c r="J984" s="7" t="s">
        <v>3752</v>
      </c>
      <c r="K984" s="7" t="s">
        <v>3432</v>
      </c>
      <c r="L984" s="11" t="s">
        <v>92</v>
      </c>
      <c r="M984" s="11" t="s">
        <v>93</v>
      </c>
      <c r="N984" s="11">
        <v>0.375</v>
      </c>
      <c r="O984" s="132">
        <v>0.5</v>
      </c>
      <c r="P984" s="204" t="s">
        <v>3753</v>
      </c>
      <c r="Q984" s="8">
        <v>2020</v>
      </c>
      <c r="R984" s="131"/>
      <c r="S984" s="3" t="str">
        <f>TEXT(Tabla2[[#This Row],[FECHA]],"MMMM")</f>
        <v>febrero</v>
      </c>
      <c r="T984" s="3" t="e">
        <f>VLOOKUP(Tabla2[[#This Row],[FOLIO]],Noshow11[[FOLIO]:[STATUS]],5,0)</f>
        <v>#N/A</v>
      </c>
      <c r="U984" s="2"/>
      <c r="V984" s="27"/>
      <c r="W984" s="27"/>
      <c r="X984" s="27"/>
      <c r="Y984" s="28"/>
      <c r="Z984" s="27"/>
      <c r="AA984" s="14">
        <f>Tabla2[[#This Row],[FECHA]]-Tabla2[[#This Row],[FECHA AGENDO CITA]]</f>
        <v>44965</v>
      </c>
    </row>
    <row r="985" spans="1:27" ht="39" hidden="1" customHeight="1">
      <c r="A985" s="6">
        <v>44965</v>
      </c>
      <c r="B985" s="9">
        <v>0.36458333333333331</v>
      </c>
      <c r="C985" s="9"/>
      <c r="D985" s="41">
        <v>1899</v>
      </c>
      <c r="E985" s="8">
        <v>111673</v>
      </c>
      <c r="F985" s="8" t="s">
        <v>100</v>
      </c>
      <c r="G985" s="97" t="s">
        <v>939</v>
      </c>
      <c r="H985" s="46"/>
      <c r="I985" s="8" t="s">
        <v>3754</v>
      </c>
      <c r="J985" s="7" t="s">
        <v>3755</v>
      </c>
      <c r="K985" s="7" t="s">
        <v>3756</v>
      </c>
      <c r="L985" s="11" t="s">
        <v>97</v>
      </c>
      <c r="M985" s="11" t="s">
        <v>98</v>
      </c>
      <c r="N985" s="11">
        <v>0.375</v>
      </c>
      <c r="O985" s="132">
        <v>0.5</v>
      </c>
      <c r="P985" s="204" t="s">
        <v>925</v>
      </c>
      <c r="Q985" s="8">
        <v>2017</v>
      </c>
      <c r="R985" s="131"/>
      <c r="S985" s="3" t="str">
        <f>TEXT(Tabla2[[#This Row],[FECHA]],"MMMM")</f>
        <v>febrero</v>
      </c>
      <c r="T985" s="3" t="e">
        <f>VLOOKUP(Tabla2[[#This Row],[FOLIO]],Noshow11[[FOLIO]:[STATUS]],5,0)</f>
        <v>#N/A</v>
      </c>
      <c r="U985" s="2"/>
      <c r="V985" s="27"/>
      <c r="W985" s="27"/>
      <c r="X985" s="27"/>
      <c r="Y985" s="28"/>
      <c r="Z985" s="27"/>
      <c r="AA985" s="14">
        <f>Tabla2[[#This Row],[FECHA]]-Tabla2[[#This Row],[FECHA AGENDO CITA]]</f>
        <v>44965</v>
      </c>
    </row>
    <row r="986" spans="1:27" ht="39" hidden="1" customHeight="1">
      <c r="A986" s="6">
        <v>44965</v>
      </c>
      <c r="B986" s="9">
        <v>0.36458333333333331</v>
      </c>
      <c r="C986" s="9"/>
      <c r="D986" s="41">
        <v>3260</v>
      </c>
      <c r="E986" s="8">
        <v>111683</v>
      </c>
      <c r="F986" s="8" t="s">
        <v>944</v>
      </c>
      <c r="G986" s="98" t="s">
        <v>1150</v>
      </c>
      <c r="H986" s="46" t="s">
        <v>5</v>
      </c>
      <c r="I986" s="8" t="s">
        <v>3757</v>
      </c>
      <c r="J986" s="7" t="s">
        <v>3758</v>
      </c>
      <c r="K986" s="7" t="s">
        <v>3759</v>
      </c>
      <c r="L986" s="11" t="s">
        <v>193</v>
      </c>
      <c r="M986" s="11" t="s">
        <v>84</v>
      </c>
      <c r="N986" s="11">
        <v>0.375</v>
      </c>
      <c r="O986" s="132">
        <v>0.5</v>
      </c>
      <c r="P986" s="204" t="s">
        <v>2061</v>
      </c>
      <c r="Q986" s="8">
        <v>2019</v>
      </c>
      <c r="R986" s="131"/>
      <c r="S986" s="3" t="str">
        <f>TEXT(Tabla2[[#This Row],[FECHA]],"MMMM")</f>
        <v>febrero</v>
      </c>
      <c r="T986" s="3" t="e">
        <f>VLOOKUP(Tabla2[[#This Row],[FOLIO]],Noshow11[[FOLIO]:[STATUS]],5,0)</f>
        <v>#N/A</v>
      </c>
      <c r="U986" s="2"/>
      <c r="V986" s="27"/>
      <c r="W986" s="27"/>
      <c r="X986" s="27"/>
      <c r="Y986" s="28"/>
      <c r="Z986" s="27"/>
      <c r="AA986" s="14">
        <f>Tabla2[[#This Row],[FECHA]]-Tabla2[[#This Row],[FECHA AGENDO CITA]]</f>
        <v>44965</v>
      </c>
    </row>
    <row r="987" spans="1:27" ht="39" hidden="1" customHeight="1">
      <c r="A987" s="6">
        <v>44965</v>
      </c>
      <c r="B987" s="9">
        <v>0.375</v>
      </c>
      <c r="C987" s="9"/>
      <c r="D987" s="41">
        <v>5330</v>
      </c>
      <c r="E987" s="8">
        <v>111411</v>
      </c>
      <c r="F987" s="8" t="s">
        <v>944</v>
      </c>
      <c r="G987" s="98" t="s">
        <v>988</v>
      </c>
      <c r="H987" s="46" t="s">
        <v>5</v>
      </c>
      <c r="I987" s="8" t="s">
        <v>3760</v>
      </c>
      <c r="J987" s="7" t="s">
        <v>3761</v>
      </c>
      <c r="K987" s="7" t="s">
        <v>3762</v>
      </c>
      <c r="L987" s="11" t="s">
        <v>188</v>
      </c>
      <c r="M987" s="11" t="s">
        <v>98</v>
      </c>
      <c r="N987" s="11">
        <v>0.40277777777777773</v>
      </c>
      <c r="O987" s="132">
        <v>0.5</v>
      </c>
      <c r="P987" s="204" t="s">
        <v>2061</v>
      </c>
      <c r="Q987" s="8">
        <v>2021</v>
      </c>
      <c r="R987" s="131"/>
      <c r="S987" s="3" t="str">
        <f>TEXT(Tabla2[[#This Row],[FECHA]],"MMMM")</f>
        <v>febrero</v>
      </c>
      <c r="T987" s="3" t="e">
        <f>VLOOKUP(Tabla2[[#This Row],[FOLIO]],Noshow11[[FOLIO]:[STATUS]],5,0)</f>
        <v>#N/A</v>
      </c>
      <c r="U987" s="2"/>
      <c r="V987" s="27"/>
      <c r="W987" s="27"/>
      <c r="X987" s="27"/>
      <c r="Y987" s="28"/>
      <c r="Z987" s="27"/>
      <c r="AA987" s="14">
        <f>Tabla2[[#This Row],[FECHA]]-Tabla2[[#This Row],[FECHA AGENDO CITA]]</f>
        <v>44965</v>
      </c>
    </row>
    <row r="988" spans="1:27" ht="39" hidden="1" customHeight="1">
      <c r="A988" s="6">
        <v>44965</v>
      </c>
      <c r="B988" s="9">
        <v>0.375</v>
      </c>
      <c r="C988" s="9"/>
      <c r="D988" s="41">
        <v>2735</v>
      </c>
      <c r="E988" s="8">
        <v>111624</v>
      </c>
      <c r="F988" s="8" t="s">
        <v>920</v>
      </c>
      <c r="G988" s="97" t="s">
        <v>3763</v>
      </c>
      <c r="H988" s="46"/>
      <c r="I988" s="8" t="s">
        <v>3764</v>
      </c>
      <c r="J988" s="7" t="s">
        <v>143</v>
      </c>
      <c r="K988" s="7" t="s">
        <v>3765</v>
      </c>
      <c r="L988" s="11" t="s">
        <v>188</v>
      </c>
      <c r="M988" s="11" t="s">
        <v>93</v>
      </c>
      <c r="N988" s="11">
        <v>0.38541666666666669</v>
      </c>
      <c r="O988" s="132" t="s">
        <v>929</v>
      </c>
      <c r="P988" s="204" t="s">
        <v>3766</v>
      </c>
      <c r="Q988" s="8">
        <v>2022</v>
      </c>
      <c r="R988" s="131"/>
      <c r="S988" s="3" t="str">
        <f>TEXT(Tabla2[[#This Row],[FECHA]],"MMMM")</f>
        <v>febrero</v>
      </c>
      <c r="T988" s="3" t="e">
        <f>VLOOKUP(Tabla2[[#This Row],[FOLIO]],Noshow11[[FOLIO]:[STATUS]],5,0)</f>
        <v>#N/A</v>
      </c>
      <c r="U988" s="2"/>
      <c r="V988" s="27"/>
      <c r="W988" s="27"/>
      <c r="X988" s="27"/>
      <c r="Y988" s="28"/>
      <c r="Z988" s="27"/>
      <c r="AA988" s="14">
        <f>Tabla2[[#This Row],[FECHA]]-Tabla2[[#This Row],[FECHA AGENDO CITA]]</f>
        <v>44965</v>
      </c>
    </row>
    <row r="989" spans="1:27" ht="39" hidden="1" customHeight="1">
      <c r="A989" s="6">
        <v>44965</v>
      </c>
      <c r="B989" s="9">
        <v>0.375</v>
      </c>
      <c r="C989" s="9"/>
      <c r="D989" s="41">
        <v>1899</v>
      </c>
      <c r="E989" s="8">
        <v>111653</v>
      </c>
      <c r="F989" s="8" t="s">
        <v>944</v>
      </c>
      <c r="G989" s="98" t="s">
        <v>945</v>
      </c>
      <c r="H989" s="46" t="s">
        <v>5</v>
      </c>
      <c r="I989" s="8" t="s">
        <v>3767</v>
      </c>
      <c r="J989" s="7" t="s">
        <v>3768</v>
      </c>
      <c r="K989" s="7" t="s">
        <v>3769</v>
      </c>
      <c r="L989" s="11" t="s">
        <v>289</v>
      </c>
      <c r="M989" s="11" t="s">
        <v>84</v>
      </c>
      <c r="N989" s="11">
        <v>0.3888888888888889</v>
      </c>
      <c r="O989" s="132">
        <v>0.47916666666666669</v>
      </c>
      <c r="P989" s="204" t="s">
        <v>2061</v>
      </c>
      <c r="Q989" s="8">
        <v>2019</v>
      </c>
      <c r="R989" s="131"/>
      <c r="S989" s="3" t="str">
        <f>TEXT(Tabla2[[#This Row],[FECHA]],"MMMM")</f>
        <v>febrero</v>
      </c>
      <c r="T989" s="3" t="e">
        <f>VLOOKUP(Tabla2[[#This Row],[FOLIO]],Noshow11[[FOLIO]:[STATUS]],5,0)</f>
        <v>#N/A</v>
      </c>
      <c r="U989" s="2"/>
      <c r="V989" s="27"/>
      <c r="W989" s="27"/>
      <c r="X989" s="27"/>
      <c r="Y989" s="28"/>
      <c r="Z989" s="27"/>
      <c r="AA989" s="14">
        <f>Tabla2[[#This Row],[FECHA]]-Tabla2[[#This Row],[FECHA AGENDO CITA]]</f>
        <v>44965</v>
      </c>
    </row>
    <row r="990" spans="1:27" ht="39" hidden="1" customHeight="1">
      <c r="A990" s="6">
        <v>44965</v>
      </c>
      <c r="B990" s="9">
        <v>0.38541666666666669</v>
      </c>
      <c r="C990" s="9"/>
      <c r="D990" s="41">
        <v>0</v>
      </c>
      <c r="E990" s="8">
        <v>111699</v>
      </c>
      <c r="F990" s="8" t="s">
        <v>1111</v>
      </c>
      <c r="G990" s="97" t="s">
        <v>3770</v>
      </c>
      <c r="H990" s="46"/>
      <c r="I990" s="8" t="s">
        <v>3771</v>
      </c>
      <c r="J990" s="7" t="s">
        <v>3772</v>
      </c>
      <c r="K990" s="7" t="s">
        <v>3773</v>
      </c>
      <c r="L990" s="11" t="s">
        <v>170</v>
      </c>
      <c r="M990" s="11" t="s">
        <v>84</v>
      </c>
      <c r="N990" s="11">
        <v>0.41666666666666669</v>
      </c>
      <c r="O990" s="132">
        <v>0.58333333333333337</v>
      </c>
      <c r="P990" s="204" t="s">
        <v>975</v>
      </c>
      <c r="Q990" s="8">
        <v>2008</v>
      </c>
      <c r="R990" s="131"/>
      <c r="S990" s="3" t="str">
        <f>TEXT(Tabla2[[#This Row],[FECHA]],"MMMM")</f>
        <v>febrero</v>
      </c>
      <c r="T990" s="3" t="e">
        <f>VLOOKUP(Tabla2[[#This Row],[FOLIO]],Noshow11[[FOLIO]:[STATUS]],5,0)</f>
        <v>#N/A</v>
      </c>
      <c r="U990" s="2"/>
      <c r="V990" s="27"/>
      <c r="W990" s="27"/>
      <c r="X990" s="27"/>
      <c r="Y990" s="28"/>
      <c r="Z990" s="27"/>
      <c r="AA990" s="14">
        <f>Tabla2[[#This Row],[FECHA]]-Tabla2[[#This Row],[FECHA AGENDO CITA]]</f>
        <v>44965</v>
      </c>
    </row>
    <row r="991" spans="1:27" ht="39" hidden="1" customHeight="1">
      <c r="A991" s="6">
        <v>44965</v>
      </c>
      <c r="B991" s="9">
        <v>0.38541666666666669</v>
      </c>
      <c r="C991" s="9"/>
      <c r="D991" s="41">
        <v>1899</v>
      </c>
      <c r="E991" s="8">
        <v>111710</v>
      </c>
      <c r="F991" s="8" t="s">
        <v>920</v>
      </c>
      <c r="G991" s="98" t="s">
        <v>1297</v>
      </c>
      <c r="H991" s="46" t="s">
        <v>5</v>
      </c>
      <c r="I991" s="8" t="s">
        <v>3774</v>
      </c>
      <c r="J991" s="7" t="s">
        <v>3775</v>
      </c>
      <c r="K991" s="7" t="s">
        <v>3776</v>
      </c>
      <c r="L991" s="11" t="s">
        <v>193</v>
      </c>
      <c r="M991" s="11" t="s">
        <v>98</v>
      </c>
      <c r="N991" s="11">
        <v>0.39583333333333331</v>
      </c>
      <c r="O991" s="132">
        <v>0.5</v>
      </c>
      <c r="P991" s="204" t="s">
        <v>954</v>
      </c>
      <c r="Q991" s="8">
        <v>2017</v>
      </c>
      <c r="R991" s="131"/>
      <c r="S991" s="3" t="str">
        <f>TEXT(Tabla2[[#This Row],[FECHA]],"MMMM")</f>
        <v>febrero</v>
      </c>
      <c r="T991" s="3" t="e">
        <f>VLOOKUP(Tabla2[[#This Row],[FOLIO]],Noshow11[[FOLIO]:[STATUS]],5,0)</f>
        <v>#N/A</v>
      </c>
      <c r="U991" s="2"/>
      <c r="V991" s="27"/>
      <c r="W991" s="27"/>
      <c r="X991" s="27"/>
      <c r="Y991" s="28"/>
      <c r="Z991" s="27"/>
      <c r="AA991" s="14">
        <f>Tabla2[[#This Row],[FECHA]]-Tabla2[[#This Row],[FECHA AGENDO CITA]]</f>
        <v>44965</v>
      </c>
    </row>
    <row r="992" spans="1:27" ht="39" hidden="1" customHeight="1">
      <c r="A992" s="6">
        <v>44965</v>
      </c>
      <c r="B992" s="9">
        <v>0.38541666666666669</v>
      </c>
      <c r="C992" s="9"/>
      <c r="D992" s="41">
        <v>5330</v>
      </c>
      <c r="E992" s="8">
        <v>111713</v>
      </c>
      <c r="F992" s="8" t="s">
        <v>920</v>
      </c>
      <c r="G992" s="98" t="s">
        <v>1124</v>
      </c>
      <c r="H992" s="46" t="s">
        <v>5</v>
      </c>
      <c r="I992" s="8" t="s">
        <v>3777</v>
      </c>
      <c r="J992" s="7" t="s">
        <v>3778</v>
      </c>
      <c r="K992" s="7" t="s">
        <v>3779</v>
      </c>
      <c r="L992" s="11" t="s">
        <v>83</v>
      </c>
      <c r="M992" s="11" t="s">
        <v>93</v>
      </c>
      <c r="N992" s="11">
        <v>0.40972222222222227</v>
      </c>
      <c r="O992" s="132">
        <v>0.47916666666666669</v>
      </c>
      <c r="P992" s="204" t="s">
        <v>954</v>
      </c>
      <c r="Q992" s="8">
        <v>2017</v>
      </c>
      <c r="R992" s="131"/>
      <c r="S992" s="3" t="str">
        <f>TEXT(Tabla2[[#This Row],[FECHA]],"MMMM")</f>
        <v>febrero</v>
      </c>
      <c r="T992" s="3" t="e">
        <f>VLOOKUP(Tabla2[[#This Row],[FOLIO]],Noshow11[[FOLIO]:[STATUS]],5,0)</f>
        <v>#N/A</v>
      </c>
      <c r="U992" s="2"/>
      <c r="V992" s="27"/>
      <c r="W992" s="27"/>
      <c r="X992" s="27"/>
      <c r="Y992" s="28"/>
      <c r="Z992" s="27"/>
      <c r="AA992" s="14">
        <f>Tabla2[[#This Row],[FECHA]]-Tabla2[[#This Row],[FECHA AGENDO CITA]]</f>
        <v>44965</v>
      </c>
    </row>
    <row r="993" spans="1:27" ht="39" hidden="1" customHeight="1">
      <c r="A993" s="6">
        <v>44965</v>
      </c>
      <c r="B993" s="9">
        <v>0.39583333333333331</v>
      </c>
      <c r="C993" s="9"/>
      <c r="D993" s="41">
        <v>1899</v>
      </c>
      <c r="E993" s="8">
        <v>111605</v>
      </c>
      <c r="F993" s="8" t="s">
        <v>1111</v>
      </c>
      <c r="G993" s="97" t="s">
        <v>1023</v>
      </c>
      <c r="H993" s="46"/>
      <c r="I993" s="8" t="s">
        <v>3780</v>
      </c>
      <c r="J993" s="7" t="s">
        <v>3781</v>
      </c>
      <c r="K993" s="7" t="s">
        <v>3782</v>
      </c>
      <c r="L993" s="11" t="s">
        <v>97</v>
      </c>
      <c r="M993" s="11" t="s">
        <v>98</v>
      </c>
      <c r="N993" s="11">
        <v>0.40625</v>
      </c>
      <c r="O993" s="132">
        <v>0.54166666666666663</v>
      </c>
      <c r="P993" s="204" t="s">
        <v>949</v>
      </c>
      <c r="Q993" s="8">
        <v>2017</v>
      </c>
      <c r="R993" s="131"/>
      <c r="S993" s="3" t="str">
        <f>TEXT(Tabla2[[#This Row],[FECHA]],"MMMM")</f>
        <v>febrero</v>
      </c>
      <c r="T993" s="3" t="e">
        <f>VLOOKUP(Tabla2[[#This Row],[FOLIO]],Noshow11[[FOLIO]:[STATUS]],5,0)</f>
        <v>#N/A</v>
      </c>
      <c r="U993" s="2"/>
      <c r="V993" s="27"/>
      <c r="W993" s="27"/>
      <c r="X993" s="27"/>
      <c r="Y993" s="28"/>
      <c r="Z993" s="27"/>
      <c r="AA993" s="14">
        <f>Tabla2[[#This Row],[FECHA]]-Tabla2[[#This Row],[FECHA AGENDO CITA]]</f>
        <v>44965</v>
      </c>
    </row>
    <row r="994" spans="1:27" ht="39" hidden="1" customHeight="1">
      <c r="A994" s="6">
        <v>44965</v>
      </c>
      <c r="B994" s="9">
        <v>0.39583333333333331</v>
      </c>
      <c r="C994" s="9"/>
      <c r="D994" s="41">
        <v>836</v>
      </c>
      <c r="E994" s="8">
        <v>111657</v>
      </c>
      <c r="F994" s="8" t="s">
        <v>920</v>
      </c>
      <c r="G994" s="97" t="s">
        <v>3783</v>
      </c>
      <c r="H994" s="46"/>
      <c r="I994" s="8" t="s">
        <v>3784</v>
      </c>
      <c r="J994" s="7" t="s">
        <v>3785</v>
      </c>
      <c r="K994" s="7" t="s">
        <v>3786</v>
      </c>
      <c r="L994" s="11" t="s">
        <v>230</v>
      </c>
      <c r="M994" s="11" t="s">
        <v>84</v>
      </c>
      <c r="N994" s="11">
        <v>0.47916666666666669</v>
      </c>
      <c r="O994" s="132" t="s">
        <v>929</v>
      </c>
      <c r="P994" s="204" t="s">
        <v>2263</v>
      </c>
      <c r="Q994" s="8">
        <v>2007</v>
      </c>
      <c r="R994" s="131"/>
      <c r="S994" s="3" t="str">
        <f>TEXT(Tabla2[[#This Row],[FECHA]],"MMMM")</f>
        <v>febrero</v>
      </c>
      <c r="T994" s="3" t="e">
        <f>VLOOKUP(Tabla2[[#This Row],[FOLIO]],Noshow11[[FOLIO]:[STATUS]],5,0)</f>
        <v>#N/A</v>
      </c>
      <c r="U994" s="2"/>
      <c r="V994" s="27"/>
      <c r="W994" s="27"/>
      <c r="X994" s="27"/>
      <c r="Y994" s="28"/>
      <c r="Z994" s="27"/>
      <c r="AA994" s="14">
        <f>Tabla2[[#This Row],[FECHA]]-Tabla2[[#This Row],[FECHA AGENDO CITA]]</f>
        <v>44965</v>
      </c>
    </row>
    <row r="995" spans="1:27" ht="39" hidden="1" customHeight="1">
      <c r="A995" s="6">
        <v>44965</v>
      </c>
      <c r="B995" s="9">
        <v>0.39583333333333331</v>
      </c>
      <c r="C995" s="9"/>
      <c r="D995" s="41">
        <v>0</v>
      </c>
      <c r="E995" s="8">
        <v>111659</v>
      </c>
      <c r="F995" s="8" t="s">
        <v>944</v>
      </c>
      <c r="G995" s="97" t="s">
        <v>3787</v>
      </c>
      <c r="H995" s="46"/>
      <c r="I995" s="8" t="s">
        <v>3788</v>
      </c>
      <c r="J995" s="7" t="s">
        <v>143</v>
      </c>
      <c r="K995" s="7" t="s">
        <v>3789</v>
      </c>
      <c r="L995" s="11" t="s">
        <v>92</v>
      </c>
      <c r="M995" s="11" t="s">
        <v>93</v>
      </c>
      <c r="N995" s="11">
        <v>0.41666666666666669</v>
      </c>
      <c r="O995" s="132">
        <v>0.54166666666666663</v>
      </c>
      <c r="P995" s="204" t="s">
        <v>925</v>
      </c>
      <c r="Q995" s="8">
        <v>2009</v>
      </c>
      <c r="R995" s="131"/>
      <c r="S995" s="3" t="str">
        <f>TEXT(Tabla2[[#This Row],[FECHA]],"MMMM")</f>
        <v>febrero</v>
      </c>
      <c r="T995" s="3" t="e">
        <f>VLOOKUP(Tabla2[[#This Row],[FOLIO]],Noshow11[[FOLIO]:[STATUS]],5,0)</f>
        <v>#N/A</v>
      </c>
      <c r="U995" s="2"/>
      <c r="V995" s="27"/>
      <c r="W995" s="27"/>
      <c r="X995" s="27"/>
      <c r="Y995" s="28"/>
      <c r="Z995" s="27"/>
      <c r="AA995" s="14">
        <f>Tabla2[[#This Row],[FECHA]]-Tabla2[[#This Row],[FECHA AGENDO CITA]]</f>
        <v>44965</v>
      </c>
    </row>
    <row r="996" spans="1:27" ht="39" hidden="1" customHeight="1">
      <c r="A996" s="6">
        <v>44965</v>
      </c>
      <c r="B996" s="9">
        <v>0.41666666666666669</v>
      </c>
      <c r="C996" s="9"/>
      <c r="D996" s="41">
        <v>3260</v>
      </c>
      <c r="E996" s="8">
        <v>110854</v>
      </c>
      <c r="F996" s="8" t="s">
        <v>920</v>
      </c>
      <c r="G996" s="97" t="s">
        <v>1150</v>
      </c>
      <c r="H996" s="46"/>
      <c r="I996" s="8" t="s">
        <v>3790</v>
      </c>
      <c r="J996" s="7" t="s">
        <v>3791</v>
      </c>
      <c r="K996" s="7" t="s">
        <v>3792</v>
      </c>
      <c r="L996" s="11" t="s">
        <v>193</v>
      </c>
      <c r="M996" s="11" t="s">
        <v>84</v>
      </c>
      <c r="N996" s="11">
        <v>0.4375</v>
      </c>
      <c r="O996" s="132">
        <v>0.58333333333333337</v>
      </c>
      <c r="P996" s="204" t="s">
        <v>949</v>
      </c>
      <c r="Q996" s="8">
        <v>2017</v>
      </c>
      <c r="R996" s="131"/>
      <c r="S996" s="3" t="str">
        <f>TEXT(Tabla2[[#This Row],[FECHA]],"MMMM")</f>
        <v>febrero</v>
      </c>
      <c r="T996" s="3" t="e">
        <f>VLOOKUP(Tabla2[[#This Row],[FOLIO]],Noshow11[[FOLIO]:[STATUS]],5,0)</f>
        <v>#N/A</v>
      </c>
      <c r="U996" s="2" t="s">
        <v>34</v>
      </c>
      <c r="V996" s="27">
        <v>44980</v>
      </c>
      <c r="W996" s="27" t="s">
        <v>13</v>
      </c>
      <c r="X996" s="27" t="s">
        <v>9</v>
      </c>
      <c r="Y996" s="28" t="s">
        <v>3793</v>
      </c>
      <c r="Z996" s="27">
        <v>44936</v>
      </c>
      <c r="AA996" s="14">
        <f>Tabla2[[#This Row],[FECHA]]-Tabla2[[#This Row],[FECHA AGENDO CITA]]</f>
        <v>29</v>
      </c>
    </row>
    <row r="997" spans="1:27" ht="39" hidden="1" customHeight="1">
      <c r="A997" s="6">
        <v>44965</v>
      </c>
      <c r="B997" s="9">
        <v>0.41666666666666669</v>
      </c>
      <c r="C997" s="9"/>
      <c r="D997" s="41">
        <v>2849</v>
      </c>
      <c r="E997" s="8">
        <v>111606</v>
      </c>
      <c r="F997" s="8" t="s">
        <v>100</v>
      </c>
      <c r="G997" s="98" t="s">
        <v>1967</v>
      </c>
      <c r="H997" s="46" t="s">
        <v>5</v>
      </c>
      <c r="I997" s="8" t="s">
        <v>247</v>
      </c>
      <c r="J997" s="7" t="s">
        <v>248</v>
      </c>
      <c r="K997" s="7" t="s">
        <v>249</v>
      </c>
      <c r="L997" s="11" t="s">
        <v>250</v>
      </c>
      <c r="M997" s="11" t="s">
        <v>98</v>
      </c>
      <c r="N997" s="11">
        <v>0.4375</v>
      </c>
      <c r="O997" s="132">
        <v>0.58333333333333337</v>
      </c>
      <c r="P997" s="204" t="s">
        <v>2153</v>
      </c>
      <c r="Q997" s="8">
        <v>2021</v>
      </c>
      <c r="R997" s="131"/>
      <c r="S997" s="3" t="str">
        <f>TEXT(Tabla2[[#This Row],[FECHA]],"MMMM")</f>
        <v>febrero</v>
      </c>
      <c r="T997" s="3" t="e">
        <f>VLOOKUP(Tabla2[[#This Row],[FOLIO]],Noshow11[[FOLIO]:[STATUS]],5,0)</f>
        <v>#N/A</v>
      </c>
      <c r="U997" s="2"/>
      <c r="V997" s="27"/>
      <c r="W997" s="27"/>
      <c r="X997" s="27"/>
      <c r="Y997" s="28"/>
      <c r="Z997" s="27"/>
      <c r="AA997" s="14">
        <f>Tabla2[[#This Row],[FECHA]]-Tabla2[[#This Row],[FECHA AGENDO CITA]]</f>
        <v>44965</v>
      </c>
    </row>
    <row r="998" spans="1:27" ht="39" hidden="1" customHeight="1">
      <c r="A998" s="6">
        <v>44965</v>
      </c>
      <c r="B998" s="9">
        <v>0.41666666666666669</v>
      </c>
      <c r="C998" s="9"/>
      <c r="D998" s="41">
        <v>1899</v>
      </c>
      <c r="E998" s="8">
        <v>111678</v>
      </c>
      <c r="F998" s="8" t="s">
        <v>100</v>
      </c>
      <c r="G998" s="98" t="s">
        <v>984</v>
      </c>
      <c r="H998" s="46" t="s">
        <v>5</v>
      </c>
      <c r="I998" s="8" t="s">
        <v>3794</v>
      </c>
      <c r="J998" s="7" t="s">
        <v>3795</v>
      </c>
      <c r="K998" s="7" t="s">
        <v>3796</v>
      </c>
      <c r="L998" s="11" t="s">
        <v>152</v>
      </c>
      <c r="M998" s="11" t="s">
        <v>93</v>
      </c>
      <c r="N998" s="11">
        <v>0.4513888888888889</v>
      </c>
      <c r="O998" s="132">
        <v>0.58333333333333337</v>
      </c>
      <c r="P998" s="204" t="s">
        <v>2061</v>
      </c>
      <c r="Q998" s="8">
        <v>2016</v>
      </c>
      <c r="R998" s="131"/>
      <c r="S998" s="3" t="str">
        <f>TEXT(Tabla2[[#This Row],[FECHA]],"MMMM")</f>
        <v>febrero</v>
      </c>
      <c r="T998" s="3" t="e">
        <f>VLOOKUP(Tabla2[[#This Row],[FOLIO]],Noshow11[[FOLIO]:[STATUS]],5,0)</f>
        <v>#N/A</v>
      </c>
      <c r="U998" s="2"/>
      <c r="V998" s="27"/>
      <c r="W998" s="27"/>
      <c r="X998" s="27"/>
      <c r="Y998" s="28"/>
      <c r="Z998" s="27"/>
      <c r="AA998" s="14">
        <f>Tabla2[[#This Row],[FECHA]]-Tabla2[[#This Row],[FECHA AGENDO CITA]]</f>
        <v>44965</v>
      </c>
    </row>
    <row r="999" spans="1:27" ht="39" hidden="1" customHeight="1">
      <c r="A999" s="6">
        <v>44965</v>
      </c>
      <c r="B999" s="9">
        <v>0.4375</v>
      </c>
      <c r="C999" s="9"/>
      <c r="D999" s="41">
        <v>0</v>
      </c>
      <c r="E999" s="8">
        <v>111766</v>
      </c>
      <c r="F999" s="8" t="s">
        <v>1111</v>
      </c>
      <c r="G999" s="97" t="s">
        <v>3797</v>
      </c>
      <c r="H999" s="141" t="s">
        <v>15</v>
      </c>
      <c r="I999" s="8" t="s">
        <v>3798</v>
      </c>
      <c r="J999" s="7" t="s">
        <v>3799</v>
      </c>
      <c r="K999" s="7" t="s">
        <v>3800</v>
      </c>
      <c r="L999" s="11" t="s">
        <v>108</v>
      </c>
      <c r="M999" s="11" t="s">
        <v>98</v>
      </c>
      <c r="N999" s="11">
        <v>0.45833333333333331</v>
      </c>
      <c r="O999" s="132">
        <v>0.625</v>
      </c>
      <c r="P999" s="204" t="s">
        <v>925</v>
      </c>
      <c r="Q999" s="8">
        <v>2022</v>
      </c>
      <c r="R999" s="131"/>
      <c r="S999" s="3" t="str">
        <f>TEXT(Tabla2[[#This Row],[FECHA]],"MMMM")</f>
        <v>febrero</v>
      </c>
      <c r="T999" s="3" t="e">
        <f>VLOOKUP(Tabla2[[#This Row],[FOLIO]],Noshow11[[FOLIO]:[STATUS]],5,0)</f>
        <v>#N/A</v>
      </c>
      <c r="U999" s="2"/>
      <c r="V999" s="27"/>
      <c r="W999" s="27"/>
      <c r="X999" s="27"/>
      <c r="Y999" s="28"/>
      <c r="Z999" s="27"/>
      <c r="AA999" s="14">
        <f>Tabla2[[#This Row],[FECHA]]-Tabla2[[#This Row],[FECHA AGENDO CITA]]</f>
        <v>44965</v>
      </c>
    </row>
    <row r="1000" spans="1:27" ht="39" hidden="1" customHeight="1">
      <c r="A1000" s="6">
        <v>44965</v>
      </c>
      <c r="B1000" s="9">
        <v>0.4375</v>
      </c>
      <c r="C1000" s="9"/>
      <c r="D1000" s="41">
        <v>6599</v>
      </c>
      <c r="E1000" s="8">
        <v>111723</v>
      </c>
      <c r="F1000" s="8" t="s">
        <v>944</v>
      </c>
      <c r="G1000" s="98" t="s">
        <v>989</v>
      </c>
      <c r="H1000" s="46" t="s">
        <v>5</v>
      </c>
      <c r="I1000" s="8" t="s">
        <v>3801</v>
      </c>
      <c r="J1000" s="7" t="s">
        <v>3802</v>
      </c>
      <c r="K1000" s="7" t="s">
        <v>3803</v>
      </c>
      <c r="L1000" s="11" t="s">
        <v>92</v>
      </c>
      <c r="M1000" s="11" t="s">
        <v>84</v>
      </c>
      <c r="N1000" s="11">
        <v>0.47916666666666669</v>
      </c>
      <c r="O1000" s="132">
        <v>0.70833333333333337</v>
      </c>
      <c r="P1000" s="204" t="s">
        <v>2061</v>
      </c>
      <c r="Q1000" s="8">
        <v>2021</v>
      </c>
      <c r="R1000" s="131"/>
      <c r="S1000" s="3" t="str">
        <f>TEXT(Tabla2[[#This Row],[FECHA]],"MMMM")</f>
        <v>febrero</v>
      </c>
      <c r="T1000" s="3" t="e">
        <f>VLOOKUP(Tabla2[[#This Row],[FOLIO]],Noshow11[[FOLIO]:[STATUS]],5,0)</f>
        <v>#N/A</v>
      </c>
      <c r="U1000" s="2"/>
      <c r="V1000" s="27"/>
      <c r="W1000" s="27"/>
      <c r="X1000" s="27"/>
      <c r="Y1000" s="28"/>
      <c r="Z1000" s="27"/>
      <c r="AA1000" s="14">
        <f>Tabla2[[#This Row],[FECHA]]-Tabla2[[#This Row],[FECHA AGENDO CITA]]</f>
        <v>44965</v>
      </c>
    </row>
    <row r="1001" spans="1:27" ht="39" hidden="1" customHeight="1">
      <c r="A1001" s="6">
        <v>44965</v>
      </c>
      <c r="B1001" s="9">
        <v>0.4375</v>
      </c>
      <c r="C1001" s="9"/>
      <c r="D1001" s="41">
        <v>2849</v>
      </c>
      <c r="E1001" s="8">
        <v>111727</v>
      </c>
      <c r="F1001" s="8" t="s">
        <v>920</v>
      </c>
      <c r="G1001" s="98" t="s">
        <v>1967</v>
      </c>
      <c r="H1001" s="46" t="s">
        <v>5</v>
      </c>
      <c r="I1001" s="8" t="s">
        <v>3804</v>
      </c>
      <c r="J1001" s="7" t="s">
        <v>143</v>
      </c>
      <c r="K1001" s="7" t="s">
        <v>3805</v>
      </c>
      <c r="L1001" s="11" t="s">
        <v>230</v>
      </c>
      <c r="M1001" s="11" t="s">
        <v>93</v>
      </c>
      <c r="N1001" s="11">
        <v>0.44791666666666669</v>
      </c>
      <c r="O1001" s="132">
        <v>0.58333333333333337</v>
      </c>
      <c r="P1001" s="204" t="s">
        <v>1615</v>
      </c>
      <c r="Q1001" s="8">
        <v>2017</v>
      </c>
      <c r="R1001" s="131"/>
      <c r="S1001" s="3" t="str">
        <f>TEXT(Tabla2[[#This Row],[FECHA]],"MMMM")</f>
        <v>febrero</v>
      </c>
      <c r="T1001" s="3" t="e">
        <f>VLOOKUP(Tabla2[[#This Row],[FOLIO]],Noshow11[[FOLIO]:[STATUS]],5,0)</f>
        <v>#N/A</v>
      </c>
      <c r="U1001" s="2"/>
      <c r="V1001" s="27"/>
      <c r="W1001" s="27"/>
      <c r="X1001" s="27"/>
      <c r="Y1001" s="28"/>
      <c r="Z1001" s="27"/>
      <c r="AA1001" s="14">
        <f>Tabla2[[#This Row],[FECHA]]-Tabla2[[#This Row],[FECHA AGENDO CITA]]</f>
        <v>44965</v>
      </c>
    </row>
    <row r="1002" spans="1:27" ht="39" hidden="1" customHeight="1">
      <c r="A1002" s="6">
        <v>44965</v>
      </c>
      <c r="B1002" s="9">
        <v>0.44791666666666669</v>
      </c>
      <c r="C1002" s="9"/>
      <c r="D1002" s="41">
        <v>1899</v>
      </c>
      <c r="E1002" s="8">
        <v>111750</v>
      </c>
      <c r="F1002" s="8" t="s">
        <v>100</v>
      </c>
      <c r="G1002" s="98" t="s">
        <v>1108</v>
      </c>
      <c r="H1002" s="46" t="s">
        <v>5</v>
      </c>
      <c r="I1002" s="8" t="s">
        <v>3806</v>
      </c>
      <c r="J1002" s="7" t="s">
        <v>143</v>
      </c>
      <c r="K1002" s="7" t="s">
        <v>3807</v>
      </c>
      <c r="L1002" s="11" t="s">
        <v>165</v>
      </c>
      <c r="M1002" s="11" t="s">
        <v>93</v>
      </c>
      <c r="N1002" s="11">
        <v>0.46875</v>
      </c>
      <c r="O1002" s="132">
        <v>0.58333333333333337</v>
      </c>
      <c r="P1002" s="204" t="s">
        <v>2061</v>
      </c>
      <c r="Q1002" s="8">
        <v>2022</v>
      </c>
      <c r="R1002" s="131"/>
      <c r="S1002" s="3" t="str">
        <f>TEXT(Tabla2[[#This Row],[FECHA]],"MMMM")</f>
        <v>febrero</v>
      </c>
      <c r="T1002" s="3" t="e">
        <f>VLOOKUP(Tabla2[[#This Row],[FOLIO]],Noshow11[[FOLIO]:[STATUS]],5,0)</f>
        <v>#N/A</v>
      </c>
      <c r="U1002" s="2"/>
      <c r="V1002" s="27"/>
      <c r="W1002" s="27"/>
      <c r="X1002" s="27"/>
      <c r="Y1002" s="28"/>
      <c r="Z1002" s="27"/>
      <c r="AA1002" s="14">
        <f>Tabla2[[#This Row],[FECHA]]-Tabla2[[#This Row],[FECHA AGENDO CITA]]</f>
        <v>44965</v>
      </c>
    </row>
    <row r="1003" spans="1:27" ht="39" hidden="1" customHeight="1">
      <c r="A1003" s="6">
        <v>44965</v>
      </c>
      <c r="B1003" s="9">
        <v>0.45833333333333331</v>
      </c>
      <c r="C1003" s="9"/>
      <c r="D1003" s="41">
        <v>5330</v>
      </c>
      <c r="E1003" s="8">
        <v>111731</v>
      </c>
      <c r="F1003" s="8" t="s">
        <v>920</v>
      </c>
      <c r="G1003" s="98" t="s">
        <v>988</v>
      </c>
      <c r="H1003" s="46" t="s">
        <v>5</v>
      </c>
      <c r="I1003" s="8" t="s">
        <v>3808</v>
      </c>
      <c r="J1003" s="7" t="s">
        <v>3809</v>
      </c>
      <c r="K1003" s="7" t="s">
        <v>3810</v>
      </c>
      <c r="L1003" s="11" t="s">
        <v>193</v>
      </c>
      <c r="M1003" s="11" t="s">
        <v>93</v>
      </c>
      <c r="N1003" s="11">
        <v>0.46875</v>
      </c>
      <c r="O1003" s="132">
        <v>0.58333333333333337</v>
      </c>
      <c r="P1003" s="204" t="s">
        <v>954</v>
      </c>
      <c r="Q1003" s="8">
        <v>2021</v>
      </c>
      <c r="R1003" s="131"/>
      <c r="S1003" s="3" t="str">
        <f>TEXT(Tabla2[[#This Row],[FECHA]],"MMMM")</f>
        <v>febrero</v>
      </c>
      <c r="T1003" s="3" t="e">
        <f>VLOOKUP(Tabla2[[#This Row],[FOLIO]],Noshow11[[FOLIO]:[STATUS]],5,0)</f>
        <v>#N/A</v>
      </c>
      <c r="U1003" s="2"/>
      <c r="V1003" s="27"/>
      <c r="W1003" s="27"/>
      <c r="X1003" s="27"/>
      <c r="Y1003" s="28"/>
      <c r="Z1003" s="27"/>
      <c r="AA1003" s="14">
        <f>Tabla2[[#This Row],[FECHA]]-Tabla2[[#This Row],[FECHA AGENDO CITA]]</f>
        <v>44965</v>
      </c>
    </row>
    <row r="1004" spans="1:27" ht="39" hidden="1" customHeight="1">
      <c r="A1004" s="6">
        <v>44965</v>
      </c>
      <c r="B1004" s="9">
        <v>0.45833333333333331</v>
      </c>
      <c r="C1004" s="9"/>
      <c r="D1004" s="41">
        <v>836</v>
      </c>
      <c r="E1004" s="8">
        <v>111740</v>
      </c>
      <c r="F1004" s="8" t="s">
        <v>944</v>
      </c>
      <c r="G1004" s="97" t="s">
        <v>3811</v>
      </c>
      <c r="H1004" s="46"/>
      <c r="I1004" s="8" t="s">
        <v>3233</v>
      </c>
      <c r="J1004" s="7" t="s">
        <v>3234</v>
      </c>
      <c r="K1004" s="7" t="s">
        <v>3235</v>
      </c>
      <c r="L1004" s="11" t="s">
        <v>237</v>
      </c>
      <c r="M1004" s="11" t="s">
        <v>84</v>
      </c>
      <c r="N1004" s="11">
        <v>0.55208333333333337</v>
      </c>
      <c r="O1004" s="132" t="s">
        <v>929</v>
      </c>
      <c r="P1004" s="204" t="s">
        <v>2263</v>
      </c>
      <c r="Q1004" s="8">
        <v>2020</v>
      </c>
      <c r="R1004" s="131"/>
      <c r="S1004" s="3" t="str">
        <f>TEXT(Tabla2[[#This Row],[FECHA]],"MMMM")</f>
        <v>febrero</v>
      </c>
      <c r="T1004" s="3" t="e">
        <f>VLOOKUP(Tabla2[[#This Row],[FOLIO]],Noshow11[[FOLIO]:[STATUS]],5,0)</f>
        <v>#N/A</v>
      </c>
      <c r="U1004" s="2"/>
      <c r="V1004" s="27"/>
      <c r="W1004" s="27"/>
      <c r="X1004" s="27"/>
      <c r="Y1004" s="28"/>
      <c r="Z1004" s="27"/>
      <c r="AA1004" s="14">
        <f>Tabla2[[#This Row],[FECHA]]-Tabla2[[#This Row],[FECHA AGENDO CITA]]</f>
        <v>44965</v>
      </c>
    </row>
    <row r="1005" spans="1:27" ht="33" hidden="1" customHeight="1">
      <c r="A1005" s="6">
        <v>44965</v>
      </c>
      <c r="B1005" s="9">
        <v>0.45833333333333331</v>
      </c>
      <c r="C1005" s="9"/>
      <c r="D1005" s="41">
        <v>1899</v>
      </c>
      <c r="E1005" s="8">
        <v>111751</v>
      </c>
      <c r="F1005" s="8" t="s">
        <v>944</v>
      </c>
      <c r="G1005" s="97" t="s">
        <v>939</v>
      </c>
      <c r="H1005" s="46"/>
      <c r="I1005" s="8" t="s">
        <v>3699</v>
      </c>
      <c r="J1005" s="7" t="s">
        <v>3700</v>
      </c>
      <c r="K1005" s="7" t="s">
        <v>3701</v>
      </c>
      <c r="L1005" s="11" t="s">
        <v>97</v>
      </c>
      <c r="M1005" s="11" t="s">
        <v>98</v>
      </c>
      <c r="N1005" s="11">
        <v>0.46875</v>
      </c>
      <c r="O1005" s="132">
        <v>0.625</v>
      </c>
      <c r="P1005" s="204" t="s">
        <v>949</v>
      </c>
      <c r="Q1005" s="8">
        <v>2019</v>
      </c>
      <c r="R1005" s="131"/>
      <c r="S1005" s="3" t="str">
        <f>TEXT(Tabla2[[#This Row],[FECHA]],"MMMM")</f>
        <v>febrero</v>
      </c>
      <c r="T1005" s="3" t="e">
        <f>VLOOKUP(Tabla2[[#This Row],[FOLIO]],Noshow11[[FOLIO]:[STATUS]],5,0)</f>
        <v>#N/A</v>
      </c>
      <c r="U1005" s="2" t="s">
        <v>40</v>
      </c>
      <c r="V1005" s="27">
        <v>44964</v>
      </c>
      <c r="W1005" s="27" t="s">
        <v>13</v>
      </c>
      <c r="X1005" s="27" t="s">
        <v>9</v>
      </c>
      <c r="Y1005" s="28" t="s">
        <v>3812</v>
      </c>
      <c r="Z1005" s="27">
        <v>44959</v>
      </c>
      <c r="AA1005" s="14">
        <f>Tabla2[[#This Row],[FECHA]]-Tabla2[[#This Row],[FECHA AGENDO CITA]]</f>
        <v>6</v>
      </c>
    </row>
    <row r="1006" spans="1:27" ht="33" hidden="1" customHeight="1">
      <c r="A1006" s="6">
        <v>44965</v>
      </c>
      <c r="B1006" s="9">
        <v>0.47916666666666669</v>
      </c>
      <c r="C1006" s="9"/>
      <c r="D1006" s="41">
        <v>3260</v>
      </c>
      <c r="E1006" s="8">
        <v>111726</v>
      </c>
      <c r="F1006" s="8" t="s">
        <v>944</v>
      </c>
      <c r="G1006" s="98" t="s">
        <v>1480</v>
      </c>
      <c r="H1006" s="46" t="s">
        <v>5</v>
      </c>
      <c r="I1006" s="8" t="s">
        <v>3813</v>
      </c>
      <c r="J1006" s="7" t="s">
        <v>3814</v>
      </c>
      <c r="K1006" s="7" t="s">
        <v>3815</v>
      </c>
      <c r="L1006" s="11" t="s">
        <v>83</v>
      </c>
      <c r="M1006" s="11" t="s">
        <v>98</v>
      </c>
      <c r="N1006" s="11">
        <v>0.51041666666666663</v>
      </c>
      <c r="O1006" s="132">
        <v>0.66666666666666663</v>
      </c>
      <c r="P1006" s="204" t="s">
        <v>2061</v>
      </c>
      <c r="Q1006" s="8">
        <v>2013</v>
      </c>
      <c r="R1006" s="131"/>
      <c r="S1006" s="3" t="str">
        <f>TEXT(Tabla2[[#This Row],[FECHA]],"MMMM")</f>
        <v>febrero</v>
      </c>
      <c r="T1006" s="3" t="e">
        <f>VLOOKUP(Tabla2[[#This Row],[FOLIO]],Noshow11[[FOLIO]:[STATUS]],5,0)</f>
        <v>#N/A</v>
      </c>
      <c r="U1006" s="2"/>
      <c r="V1006" s="27"/>
      <c r="W1006" s="27"/>
      <c r="X1006" s="27"/>
      <c r="Y1006" s="28"/>
      <c r="Z1006" s="27"/>
      <c r="AA1006" s="14">
        <f>Tabla2[[#This Row],[FECHA]]-Tabla2[[#This Row],[FECHA AGENDO CITA]]</f>
        <v>44965</v>
      </c>
    </row>
    <row r="1007" spans="1:27" ht="33" hidden="1" customHeight="1">
      <c r="A1007" s="6">
        <v>44965</v>
      </c>
      <c r="B1007" s="9">
        <v>0.47916666666666669</v>
      </c>
      <c r="C1007" s="9"/>
      <c r="D1007" s="41">
        <v>2849</v>
      </c>
      <c r="E1007" s="8">
        <v>111730</v>
      </c>
      <c r="F1007" s="8" t="s">
        <v>920</v>
      </c>
      <c r="G1007" s="98" t="s">
        <v>1736</v>
      </c>
      <c r="H1007" s="46" t="s">
        <v>5</v>
      </c>
      <c r="I1007" s="8" t="s">
        <v>3691</v>
      </c>
      <c r="J1007" s="7" t="s">
        <v>143</v>
      </c>
      <c r="K1007" s="7" t="s">
        <v>3692</v>
      </c>
      <c r="L1007" s="11" t="s">
        <v>193</v>
      </c>
      <c r="M1007" s="11" t="s">
        <v>93</v>
      </c>
      <c r="N1007" s="11">
        <v>0.5</v>
      </c>
      <c r="O1007" s="132">
        <v>0.66666666666666663</v>
      </c>
      <c r="P1007" s="204" t="s">
        <v>1615</v>
      </c>
      <c r="Q1007" s="8">
        <v>2022</v>
      </c>
      <c r="R1007" s="131"/>
      <c r="S1007" s="3" t="str">
        <f>TEXT(Tabla2[[#This Row],[FECHA]],"MMMM")</f>
        <v>febrero</v>
      </c>
      <c r="T1007" s="3" t="e">
        <f>VLOOKUP(Tabla2[[#This Row],[FOLIO]],Noshow11[[FOLIO]:[STATUS]],5,0)</f>
        <v>#N/A</v>
      </c>
      <c r="U1007" s="2"/>
      <c r="V1007" s="27"/>
      <c r="W1007" s="27"/>
      <c r="X1007" s="27"/>
      <c r="Y1007" s="28"/>
      <c r="Z1007" s="27"/>
      <c r="AA1007" s="14">
        <f>Tabla2[[#This Row],[FECHA]]-Tabla2[[#This Row],[FECHA AGENDO CITA]]</f>
        <v>44965</v>
      </c>
    </row>
    <row r="1008" spans="1:27" ht="33" hidden="1" customHeight="1">
      <c r="A1008" s="6">
        <v>44965</v>
      </c>
      <c r="B1008" s="9">
        <v>0.47916666666666669</v>
      </c>
      <c r="C1008" s="9"/>
      <c r="D1008" s="41">
        <f>5330/2</f>
        <v>2665</v>
      </c>
      <c r="E1008" s="8">
        <v>111743</v>
      </c>
      <c r="F1008" s="8" t="s">
        <v>100</v>
      </c>
      <c r="G1008" s="98" t="s">
        <v>3816</v>
      </c>
      <c r="H1008" s="46" t="s">
        <v>5</v>
      </c>
      <c r="I1008" s="8" t="s">
        <v>3817</v>
      </c>
      <c r="J1008" s="7" t="s">
        <v>724</v>
      </c>
      <c r="K1008" s="7" t="s">
        <v>3818</v>
      </c>
      <c r="L1008" s="11" t="s">
        <v>289</v>
      </c>
      <c r="M1008" s="11" t="s">
        <v>84</v>
      </c>
      <c r="N1008" s="11">
        <v>0.52083333333333337</v>
      </c>
      <c r="O1008" s="132">
        <v>0.70833333333333337</v>
      </c>
      <c r="P1008" s="204" t="s">
        <v>2061</v>
      </c>
      <c r="Q1008" s="8">
        <v>2016</v>
      </c>
      <c r="R1008" s="131"/>
      <c r="S1008" s="3" t="str">
        <f>TEXT(Tabla2[[#This Row],[FECHA]],"MMMM")</f>
        <v>febrero</v>
      </c>
      <c r="T1008" s="3" t="e">
        <f>VLOOKUP(Tabla2[[#This Row],[FOLIO]],Noshow11[[FOLIO]:[STATUS]],5,0)</f>
        <v>#N/A</v>
      </c>
      <c r="U1008" s="2"/>
      <c r="V1008" s="27"/>
      <c r="W1008" s="27"/>
      <c r="X1008" s="27"/>
      <c r="Y1008" s="28"/>
      <c r="Z1008" s="27"/>
      <c r="AA1008" s="14">
        <f>Tabla2[[#This Row],[FECHA]]-Tabla2[[#This Row],[FECHA AGENDO CITA]]</f>
        <v>44965</v>
      </c>
    </row>
    <row r="1009" spans="1:27" ht="33" hidden="1" customHeight="1">
      <c r="A1009" s="6">
        <v>44965</v>
      </c>
      <c r="B1009" s="9">
        <v>0.5</v>
      </c>
      <c r="C1009" s="9"/>
      <c r="D1009" s="41">
        <v>0</v>
      </c>
      <c r="E1009" s="8">
        <v>111720</v>
      </c>
      <c r="F1009" s="8" t="s">
        <v>920</v>
      </c>
      <c r="G1009" s="97" t="s">
        <v>2134</v>
      </c>
      <c r="H1009" s="46"/>
      <c r="I1009" s="8" t="s">
        <v>3734</v>
      </c>
      <c r="J1009" s="7" t="s">
        <v>3735</v>
      </c>
      <c r="K1009" s="7" t="s">
        <v>3736</v>
      </c>
      <c r="L1009" s="11" t="s">
        <v>92</v>
      </c>
      <c r="M1009" s="11" t="s">
        <v>84</v>
      </c>
      <c r="N1009" s="11">
        <v>0.51041666666666663</v>
      </c>
      <c r="O1009" s="132">
        <v>0.66666666666666663</v>
      </c>
      <c r="P1009" s="204" t="s">
        <v>925</v>
      </c>
      <c r="Q1009" s="8">
        <v>2020</v>
      </c>
      <c r="R1009" s="131"/>
      <c r="S1009" s="3" t="str">
        <f>TEXT(Tabla2[[#This Row],[FECHA]],"MMMM")</f>
        <v>febrero</v>
      </c>
      <c r="T1009" s="3" t="e">
        <f>VLOOKUP(Tabla2[[#This Row],[FOLIO]],Noshow11[[FOLIO]:[STATUS]],5,0)</f>
        <v>#N/A</v>
      </c>
      <c r="U1009" s="2"/>
      <c r="V1009" s="27"/>
      <c r="W1009" s="27"/>
      <c r="X1009" s="27"/>
      <c r="Y1009" s="28"/>
      <c r="Z1009" s="27"/>
      <c r="AA1009" s="14">
        <f>Tabla2[[#This Row],[FECHA]]-Tabla2[[#This Row],[FECHA AGENDO CITA]]</f>
        <v>44965</v>
      </c>
    </row>
    <row r="1010" spans="1:27" ht="39" hidden="1" customHeight="1">
      <c r="A1010" s="6">
        <v>44965</v>
      </c>
      <c r="B1010" s="9">
        <v>0.54166666666666663</v>
      </c>
      <c r="C1010" s="9"/>
      <c r="D1010" s="41">
        <v>6090</v>
      </c>
      <c r="E1010" s="8">
        <v>111732</v>
      </c>
      <c r="F1010" s="8" t="s">
        <v>100</v>
      </c>
      <c r="G1010" s="98" t="s">
        <v>3351</v>
      </c>
      <c r="H1010" s="46" t="s">
        <v>5</v>
      </c>
      <c r="I1010" s="8" t="s">
        <v>3532</v>
      </c>
      <c r="J1010" s="7" t="s">
        <v>3533</v>
      </c>
      <c r="K1010" s="7" t="s">
        <v>3534</v>
      </c>
      <c r="L1010" s="11" t="s">
        <v>83</v>
      </c>
      <c r="M1010" s="11" t="s">
        <v>98</v>
      </c>
      <c r="N1010" s="11">
        <v>0.55208333333333337</v>
      </c>
      <c r="O1010" s="132">
        <v>0.70833333333333337</v>
      </c>
      <c r="P1010" s="204" t="s">
        <v>2153</v>
      </c>
      <c r="Q1010" s="8">
        <v>2017</v>
      </c>
      <c r="R1010" s="131"/>
      <c r="S1010" s="3" t="str">
        <f>TEXT(Tabla2[[#This Row],[FECHA]],"MMMM")</f>
        <v>febrero</v>
      </c>
      <c r="T1010" s="3" t="e">
        <f>VLOOKUP(Tabla2[[#This Row],[FOLIO]],Noshow11[[FOLIO]:[STATUS]],5,0)</f>
        <v>#N/A</v>
      </c>
      <c r="U1010" s="2"/>
      <c r="V1010" s="27"/>
      <c r="W1010" s="27"/>
      <c r="X1010" s="27"/>
      <c r="Y1010" s="28"/>
      <c r="Z1010" s="27"/>
      <c r="AA1010" s="14">
        <f>Tabla2[[#This Row],[FECHA]]-Tabla2[[#This Row],[FECHA AGENDO CITA]]</f>
        <v>44965</v>
      </c>
    </row>
    <row r="1011" spans="1:27" ht="35.1" hidden="1" customHeight="1">
      <c r="A1011" s="6">
        <v>44965</v>
      </c>
      <c r="B1011" s="9">
        <v>0.54166666666666663</v>
      </c>
      <c r="C1011" s="9"/>
      <c r="D1011" s="41">
        <v>1944</v>
      </c>
      <c r="E1011" s="8">
        <v>111756</v>
      </c>
      <c r="F1011" s="8" t="s">
        <v>100</v>
      </c>
      <c r="G1011" s="97" t="s">
        <v>3819</v>
      </c>
      <c r="H1011" s="46"/>
      <c r="I1011" s="8" t="s">
        <v>1212</v>
      </c>
      <c r="J1011" s="7" t="s">
        <v>1213</v>
      </c>
      <c r="K1011" s="7" t="s">
        <v>1214</v>
      </c>
      <c r="L1011" s="11" t="s">
        <v>97</v>
      </c>
      <c r="M1011" s="11" t="s">
        <v>93</v>
      </c>
      <c r="N1011" s="11">
        <v>0.58333333333333337</v>
      </c>
      <c r="O1011" s="132">
        <v>0.70833333333333337</v>
      </c>
      <c r="P1011" s="204" t="s">
        <v>949</v>
      </c>
      <c r="Q1011" s="8">
        <v>2015</v>
      </c>
      <c r="R1011" s="131"/>
      <c r="S1011" s="3" t="str">
        <f>TEXT(Tabla2[[#This Row],[FECHA]],"MMMM")</f>
        <v>febrero</v>
      </c>
      <c r="T1011" s="3" t="e">
        <f>VLOOKUP(Tabla2[[#This Row],[FOLIO]],Noshow11[[FOLIO]:[STATUS]],5,0)</f>
        <v>#N/A</v>
      </c>
      <c r="U1011" s="2"/>
      <c r="V1011" s="27"/>
      <c r="W1011" s="27"/>
      <c r="X1011" s="27"/>
      <c r="Y1011" s="28"/>
      <c r="Z1011" s="27"/>
      <c r="AA1011" s="14">
        <f>Tabla2[[#This Row],[FECHA]]-Tabla2[[#This Row],[FECHA AGENDO CITA]]</f>
        <v>44965</v>
      </c>
    </row>
    <row r="1012" spans="1:27" ht="35.1" hidden="1" customHeight="1">
      <c r="A1012" s="6">
        <v>44965</v>
      </c>
      <c r="B1012" s="9">
        <v>0.5625</v>
      </c>
      <c r="C1012" s="9"/>
      <c r="D1012" s="41">
        <v>836</v>
      </c>
      <c r="E1012" s="8">
        <v>111755</v>
      </c>
      <c r="F1012" s="8" t="s">
        <v>100</v>
      </c>
      <c r="G1012" s="97" t="s">
        <v>3820</v>
      </c>
      <c r="H1012" s="46"/>
      <c r="I1012" s="8" t="s">
        <v>3821</v>
      </c>
      <c r="J1012" s="7" t="s">
        <v>3822</v>
      </c>
      <c r="K1012" s="7" t="s">
        <v>3823</v>
      </c>
      <c r="L1012" s="11" t="s">
        <v>289</v>
      </c>
      <c r="M1012" s="11" t="s">
        <v>93</v>
      </c>
      <c r="N1012" s="11">
        <v>0.58333333333333337</v>
      </c>
      <c r="O1012" s="132" t="s">
        <v>929</v>
      </c>
      <c r="P1012" s="204" t="s">
        <v>3824</v>
      </c>
      <c r="Q1012" s="8">
        <v>2019</v>
      </c>
      <c r="R1012" s="131"/>
      <c r="S1012" s="3" t="str">
        <f>TEXT(Tabla2[[#This Row],[FECHA]],"MMMM")</f>
        <v>febrero</v>
      </c>
      <c r="T1012" s="3" t="e">
        <f>VLOOKUP(Tabla2[[#This Row],[FOLIO]],Noshow11[[FOLIO]:[STATUS]],5,0)</f>
        <v>#N/A</v>
      </c>
      <c r="U1012" s="2"/>
      <c r="V1012" s="27"/>
      <c r="W1012" s="27"/>
      <c r="X1012" s="27"/>
      <c r="Y1012" s="28"/>
      <c r="Z1012" s="27"/>
      <c r="AA1012" s="14">
        <f>Tabla2[[#This Row],[FECHA]]-Tabla2[[#This Row],[FECHA AGENDO CITA]]</f>
        <v>44965</v>
      </c>
    </row>
    <row r="1013" spans="1:27" ht="35.1" hidden="1" customHeight="1">
      <c r="A1013" s="6">
        <v>44965</v>
      </c>
      <c r="B1013" s="9">
        <v>0.60416666666666663</v>
      </c>
      <c r="C1013" s="9"/>
      <c r="D1013" s="41">
        <v>1899</v>
      </c>
      <c r="E1013" s="8">
        <v>111776</v>
      </c>
      <c r="F1013" s="8" t="s">
        <v>944</v>
      </c>
      <c r="G1013" s="97" t="s">
        <v>945</v>
      </c>
      <c r="H1013" s="46"/>
      <c r="I1013" s="8" t="s">
        <v>3825</v>
      </c>
      <c r="J1013" s="7" t="s">
        <v>3826</v>
      </c>
      <c r="K1013" s="7" t="s">
        <v>3827</v>
      </c>
      <c r="L1013" s="11" t="s">
        <v>357</v>
      </c>
      <c r="M1013" s="11" t="s">
        <v>84</v>
      </c>
      <c r="N1013" s="11">
        <v>0.625</v>
      </c>
      <c r="O1013" s="132">
        <v>0.75</v>
      </c>
      <c r="P1013" s="204" t="s">
        <v>925</v>
      </c>
      <c r="Q1013" s="8">
        <v>2021</v>
      </c>
      <c r="R1013" s="131"/>
      <c r="S1013" s="3" t="str">
        <f>TEXT(Tabla2[[#This Row],[FECHA]],"MMMM")</f>
        <v>febrero</v>
      </c>
      <c r="T1013" s="3" t="e">
        <f>VLOOKUP(Tabla2[[#This Row],[FOLIO]],Noshow11[[FOLIO]:[STATUS]],5,0)</f>
        <v>#N/A</v>
      </c>
      <c r="U1013" s="2"/>
      <c r="V1013" s="27"/>
      <c r="W1013" s="27"/>
      <c r="X1013" s="27"/>
      <c r="Y1013" s="28"/>
      <c r="Z1013" s="27"/>
      <c r="AA1013" s="14">
        <f>Tabla2[[#This Row],[FECHA]]-Tabla2[[#This Row],[FECHA AGENDO CITA]]</f>
        <v>44965</v>
      </c>
    </row>
    <row r="1014" spans="1:27" ht="35.1" hidden="1" customHeight="1">
      <c r="A1014" s="6">
        <v>44965</v>
      </c>
      <c r="B1014" s="9">
        <v>0.625</v>
      </c>
      <c r="C1014" s="9"/>
      <c r="D1014" s="41">
        <v>836</v>
      </c>
      <c r="E1014" s="8">
        <v>111719</v>
      </c>
      <c r="F1014" s="8" t="s">
        <v>100</v>
      </c>
      <c r="G1014" s="97" t="s">
        <v>3362</v>
      </c>
      <c r="H1014" s="46"/>
      <c r="I1014" s="8" t="s">
        <v>2224</v>
      </c>
      <c r="J1014" s="7" t="s">
        <v>2225</v>
      </c>
      <c r="K1014" s="7" t="s">
        <v>2226</v>
      </c>
      <c r="L1014" s="11" t="s">
        <v>193</v>
      </c>
      <c r="M1014" s="11" t="s">
        <v>98</v>
      </c>
      <c r="N1014" s="11">
        <v>0.66666666666666663</v>
      </c>
      <c r="O1014" s="132" t="s">
        <v>929</v>
      </c>
      <c r="P1014" s="204" t="s">
        <v>1688</v>
      </c>
      <c r="Q1014" s="8">
        <v>2019</v>
      </c>
      <c r="R1014" s="131"/>
      <c r="S1014" s="3" t="str">
        <f>TEXT(Tabla2[[#This Row],[FECHA]],"MMMM")</f>
        <v>febrero</v>
      </c>
      <c r="T1014" s="3" t="e">
        <f>VLOOKUP(Tabla2[[#This Row],[FOLIO]],Noshow11[[FOLIO]:[STATUS]],5,0)</f>
        <v>#N/A</v>
      </c>
      <c r="U1014" s="2"/>
      <c r="V1014" s="27"/>
      <c r="W1014" s="27"/>
      <c r="X1014" s="27"/>
      <c r="Y1014" s="28"/>
      <c r="Z1014" s="27"/>
      <c r="AA1014" s="14">
        <f>Tabla2[[#This Row],[FECHA]]-Tabla2[[#This Row],[FECHA AGENDO CITA]]</f>
        <v>44965</v>
      </c>
    </row>
    <row r="1015" spans="1:27" ht="35.1" hidden="1" customHeight="1">
      <c r="A1015" s="6">
        <v>44965</v>
      </c>
      <c r="B1015" s="9">
        <v>0.64583333333333337</v>
      </c>
      <c r="C1015" s="9"/>
      <c r="D1015" s="41">
        <v>1899</v>
      </c>
      <c r="E1015" s="8">
        <v>111765</v>
      </c>
      <c r="F1015" s="8" t="s">
        <v>944</v>
      </c>
      <c r="G1015" s="98" t="s">
        <v>1015</v>
      </c>
      <c r="H1015" s="46" t="s">
        <v>5</v>
      </c>
      <c r="I1015" s="8" t="s">
        <v>3828</v>
      </c>
      <c r="J1015" s="7" t="s">
        <v>3829</v>
      </c>
      <c r="K1015" s="7" t="s">
        <v>3830</v>
      </c>
      <c r="L1015" s="11" t="s">
        <v>230</v>
      </c>
      <c r="M1015" s="11" t="s">
        <v>84</v>
      </c>
      <c r="N1015" s="11">
        <v>0.63541666666666663</v>
      </c>
      <c r="O1015" s="132">
        <v>0.75</v>
      </c>
      <c r="P1015" s="204" t="s">
        <v>949</v>
      </c>
      <c r="Q1015" s="8">
        <v>2021</v>
      </c>
      <c r="R1015" s="131"/>
      <c r="S1015" s="3" t="str">
        <f>TEXT(Tabla2[[#This Row],[FECHA]],"MMMM")</f>
        <v>febrero</v>
      </c>
      <c r="T1015" s="3" t="e">
        <f>VLOOKUP(Tabla2[[#This Row],[FOLIO]],Noshow11[[FOLIO]:[STATUS]],5,0)</f>
        <v>#N/A</v>
      </c>
      <c r="U1015" s="2"/>
      <c r="V1015" s="27"/>
      <c r="W1015" s="27"/>
      <c r="X1015" s="27"/>
      <c r="Y1015" s="28"/>
      <c r="Z1015" s="27"/>
      <c r="AA1015" s="14">
        <f>Tabla2[[#This Row],[FECHA]]-Tabla2[[#This Row],[FECHA AGENDO CITA]]</f>
        <v>44965</v>
      </c>
    </row>
    <row r="1016" spans="1:27" ht="27.95" hidden="1" customHeight="1">
      <c r="A1016" s="6">
        <v>44966</v>
      </c>
      <c r="B1016" s="9">
        <v>0.33333333333333331</v>
      </c>
      <c r="C1016" s="9"/>
      <c r="D1016" s="41">
        <v>3260</v>
      </c>
      <c r="E1016" s="8">
        <v>111810</v>
      </c>
      <c r="F1016" s="8" t="s">
        <v>100</v>
      </c>
      <c r="G1016" s="97" t="s">
        <v>1070</v>
      </c>
      <c r="H1016" s="46"/>
      <c r="I1016" s="8" t="s">
        <v>3831</v>
      </c>
      <c r="J1016" s="7" t="s">
        <v>3832</v>
      </c>
      <c r="K1016" s="7" t="s">
        <v>3833</v>
      </c>
      <c r="L1016" s="11" t="s">
        <v>193</v>
      </c>
      <c r="M1016" s="11" t="s">
        <v>98</v>
      </c>
      <c r="N1016" s="11">
        <v>0.35416666666666669</v>
      </c>
      <c r="O1016" s="132">
        <v>0.47916666666666669</v>
      </c>
      <c r="P1016" s="204" t="s">
        <v>1036</v>
      </c>
      <c r="Q1016" s="8">
        <v>2022</v>
      </c>
      <c r="R1016" s="131"/>
      <c r="S1016" s="3" t="str">
        <f>TEXT(Tabla2[[#This Row],[FECHA]],"MMMM")</f>
        <v>febrero</v>
      </c>
      <c r="T1016" s="3" t="e">
        <f>VLOOKUP(Tabla2[[#This Row],[FOLIO]],Noshow11[[FOLIO]:[STATUS]],5,0)</f>
        <v>#N/A</v>
      </c>
      <c r="U1016" s="2"/>
      <c r="V1016" s="27"/>
      <c r="W1016" s="27"/>
      <c r="X1016" s="27"/>
      <c r="Y1016" s="28"/>
      <c r="Z1016" s="27"/>
      <c r="AA1016" s="14">
        <f>Tabla2[[#This Row],[FECHA]]-Tabla2[[#This Row],[FECHA AGENDO CITA]]</f>
        <v>44966</v>
      </c>
    </row>
    <row r="1017" spans="1:27" ht="27.95" hidden="1" customHeight="1">
      <c r="A1017" s="6">
        <v>44966</v>
      </c>
      <c r="B1017" s="9">
        <v>0.33333333333333331</v>
      </c>
      <c r="C1017" s="9"/>
      <c r="D1017" s="41">
        <v>6599</v>
      </c>
      <c r="E1017" s="8">
        <v>111813</v>
      </c>
      <c r="F1017" s="8" t="s">
        <v>920</v>
      </c>
      <c r="G1017" s="98" t="s">
        <v>1343</v>
      </c>
      <c r="H1017" s="45" t="s">
        <v>5</v>
      </c>
      <c r="I1017" s="8" t="s">
        <v>3834</v>
      </c>
      <c r="J1017" s="7" t="s">
        <v>3835</v>
      </c>
      <c r="K1017" s="7" t="s">
        <v>3836</v>
      </c>
      <c r="L1017" s="11" t="s">
        <v>250</v>
      </c>
      <c r="M1017" s="11" t="s">
        <v>84</v>
      </c>
      <c r="N1017" s="11">
        <v>0.35416666666666669</v>
      </c>
      <c r="O1017" s="132">
        <v>0.45833333333333331</v>
      </c>
      <c r="P1017" s="204" t="s">
        <v>954</v>
      </c>
      <c r="Q1017" s="8">
        <v>2015</v>
      </c>
      <c r="R1017" s="131"/>
      <c r="S1017" s="3" t="str">
        <f>TEXT(Tabla2[[#This Row],[FECHA]],"MMMM")</f>
        <v>febrero</v>
      </c>
      <c r="T1017" s="3" t="e">
        <f>VLOOKUP(Tabla2[[#This Row],[FOLIO]],Noshow11[[FOLIO]:[STATUS]],5,0)</f>
        <v>#N/A</v>
      </c>
      <c r="U1017" s="2"/>
      <c r="V1017" s="27"/>
      <c r="W1017" s="27"/>
      <c r="X1017" s="27"/>
      <c r="Y1017" s="28"/>
      <c r="Z1017" s="27"/>
      <c r="AA1017" s="14">
        <f>Tabla2[[#This Row],[FECHA]]-Tabla2[[#This Row],[FECHA AGENDO CITA]]</f>
        <v>44966</v>
      </c>
    </row>
    <row r="1018" spans="1:27" ht="27.95" hidden="1" customHeight="1">
      <c r="A1018" s="6">
        <v>44966</v>
      </c>
      <c r="B1018" s="9">
        <v>0.33333333333333331</v>
      </c>
      <c r="C1018" s="9"/>
      <c r="D1018" s="41">
        <v>1899</v>
      </c>
      <c r="E1018" s="8">
        <v>111814</v>
      </c>
      <c r="F1018" s="8" t="s">
        <v>920</v>
      </c>
      <c r="G1018" s="97" t="s">
        <v>1023</v>
      </c>
      <c r="H1018" s="46"/>
      <c r="I1018" s="8" t="s">
        <v>3837</v>
      </c>
      <c r="J1018" s="7" t="s">
        <v>3838</v>
      </c>
      <c r="K1018" s="7" t="s">
        <v>3836</v>
      </c>
      <c r="L1018" s="11" t="s">
        <v>193</v>
      </c>
      <c r="M1018" s="11" t="s">
        <v>93</v>
      </c>
      <c r="N1018" s="11">
        <v>0.34375</v>
      </c>
      <c r="O1018" s="132">
        <v>0.45833333333333331</v>
      </c>
      <c r="P1018" s="204" t="s">
        <v>975</v>
      </c>
      <c r="Q1018" s="8">
        <v>2018</v>
      </c>
      <c r="R1018" s="131"/>
      <c r="S1018" s="3" t="str">
        <f>TEXT(Tabla2[[#This Row],[FECHA]],"MMMM")</f>
        <v>febrero</v>
      </c>
      <c r="T1018" s="3" t="e">
        <f>VLOOKUP(Tabla2[[#This Row],[FOLIO]],Noshow11[[FOLIO]:[STATUS]],5,0)</f>
        <v>#N/A</v>
      </c>
      <c r="U1018" s="2"/>
      <c r="V1018" s="27"/>
      <c r="W1018" s="27"/>
      <c r="X1018" s="27"/>
      <c r="Y1018" s="28"/>
      <c r="Z1018" s="27"/>
      <c r="AA1018" s="14">
        <f>Tabla2[[#This Row],[FECHA]]-Tabla2[[#This Row],[FECHA AGENDO CITA]]</f>
        <v>44966</v>
      </c>
    </row>
    <row r="1019" spans="1:27" ht="27.95" hidden="1" customHeight="1">
      <c r="A1019" s="6">
        <v>44966</v>
      </c>
      <c r="B1019" s="9">
        <v>0.34375</v>
      </c>
      <c r="C1019" s="9"/>
      <c r="D1019" s="41">
        <v>1899</v>
      </c>
      <c r="E1019" s="8">
        <v>111802</v>
      </c>
      <c r="F1019" s="8" t="s">
        <v>100</v>
      </c>
      <c r="G1019" s="97" t="s">
        <v>1598</v>
      </c>
      <c r="H1019" s="46"/>
      <c r="I1019" s="8" t="s">
        <v>3839</v>
      </c>
      <c r="J1019" s="7" t="s">
        <v>3840</v>
      </c>
      <c r="K1019" s="7" t="s">
        <v>3841</v>
      </c>
      <c r="L1019" s="11" t="s">
        <v>3842</v>
      </c>
      <c r="M1019" s="11" t="s">
        <v>93</v>
      </c>
      <c r="N1019" s="11">
        <v>0.375</v>
      </c>
      <c r="O1019" s="132">
        <v>0.5</v>
      </c>
      <c r="P1019" s="204" t="s">
        <v>1036</v>
      </c>
      <c r="Q1019" s="8">
        <v>2017</v>
      </c>
      <c r="R1019" s="131"/>
      <c r="S1019" s="3" t="str">
        <f>TEXT(Tabla2[[#This Row],[FECHA]],"MMMM")</f>
        <v>febrero</v>
      </c>
      <c r="T1019" s="3" t="e">
        <f>VLOOKUP(Tabla2[[#This Row],[FOLIO]],Noshow11[[FOLIO]:[STATUS]],5,0)</f>
        <v>#N/A</v>
      </c>
      <c r="U1019" s="2"/>
      <c r="V1019" s="27"/>
      <c r="W1019" s="27"/>
      <c r="X1019" s="27"/>
      <c r="Y1019" s="28"/>
      <c r="Z1019" s="27"/>
      <c r="AA1019" s="14">
        <f>Tabla2[[#This Row],[FECHA]]-Tabla2[[#This Row],[FECHA AGENDO CITA]]</f>
        <v>44966</v>
      </c>
    </row>
    <row r="1020" spans="1:27" ht="27.95" hidden="1" customHeight="1">
      <c r="A1020" s="6">
        <v>44966</v>
      </c>
      <c r="B1020" s="9">
        <v>0.34375</v>
      </c>
      <c r="C1020" s="9"/>
      <c r="D1020" s="41">
        <v>1899</v>
      </c>
      <c r="E1020" s="8">
        <v>111804</v>
      </c>
      <c r="F1020" s="8" t="s">
        <v>920</v>
      </c>
      <c r="G1020" s="97" t="s">
        <v>939</v>
      </c>
      <c r="H1020" s="46"/>
      <c r="I1020" s="8" t="s">
        <v>3843</v>
      </c>
      <c r="J1020" s="7" t="s">
        <v>3844</v>
      </c>
      <c r="K1020" s="7" t="s">
        <v>3845</v>
      </c>
      <c r="L1020" s="11" t="s">
        <v>83</v>
      </c>
      <c r="M1020" s="11" t="s">
        <v>84</v>
      </c>
      <c r="N1020" s="11">
        <v>0.375</v>
      </c>
      <c r="O1020" s="132">
        <v>0.5</v>
      </c>
      <c r="P1020" s="204" t="s">
        <v>975</v>
      </c>
      <c r="Q1020" s="8">
        <v>2017</v>
      </c>
      <c r="R1020" s="131"/>
      <c r="S1020" s="3" t="str">
        <f>TEXT(Tabla2[[#This Row],[FECHA]],"MMMM")</f>
        <v>febrero</v>
      </c>
      <c r="T1020" s="3" t="e">
        <f>VLOOKUP(Tabla2[[#This Row],[FOLIO]],Noshow11[[FOLIO]:[STATUS]],5,0)</f>
        <v>#N/A</v>
      </c>
      <c r="U1020" s="2"/>
      <c r="V1020" s="27"/>
      <c r="W1020" s="27"/>
      <c r="X1020" s="27"/>
      <c r="Y1020" s="28"/>
      <c r="Z1020" s="27"/>
      <c r="AA1020" s="14">
        <f>Tabla2[[#This Row],[FECHA]]-Tabla2[[#This Row],[FECHA AGENDO CITA]]</f>
        <v>44966</v>
      </c>
    </row>
    <row r="1021" spans="1:27" ht="27.95" hidden="1" customHeight="1">
      <c r="A1021" s="6">
        <v>44966</v>
      </c>
      <c r="B1021" s="9">
        <v>0.34375</v>
      </c>
      <c r="C1021" s="9"/>
      <c r="D1021" s="41">
        <v>3260</v>
      </c>
      <c r="E1021" s="8">
        <v>111808</v>
      </c>
      <c r="F1021" s="8" t="s">
        <v>920</v>
      </c>
      <c r="G1021" s="98" t="s">
        <v>1161</v>
      </c>
      <c r="H1021" s="45" t="s">
        <v>5</v>
      </c>
      <c r="I1021" s="8" t="s">
        <v>3846</v>
      </c>
      <c r="J1021" s="7" t="s">
        <v>3847</v>
      </c>
      <c r="K1021" s="7" t="s">
        <v>1013</v>
      </c>
      <c r="L1021" s="11" t="s">
        <v>237</v>
      </c>
      <c r="M1021" s="11" t="s">
        <v>98</v>
      </c>
      <c r="N1021" s="11">
        <v>0.35416666666666669</v>
      </c>
      <c r="O1021" s="132">
        <v>0.45833333333333331</v>
      </c>
      <c r="P1021" s="204" t="s">
        <v>2061</v>
      </c>
      <c r="Q1021" s="8">
        <v>2015</v>
      </c>
      <c r="R1021" s="131"/>
      <c r="S1021" s="3" t="str">
        <f>TEXT(Tabla2[[#This Row],[FECHA]],"MMMM")</f>
        <v>febrero</v>
      </c>
      <c r="T1021" s="3" t="e">
        <f>VLOOKUP(Tabla2[[#This Row],[FOLIO]],Noshow11[[FOLIO]:[STATUS]],5,0)</f>
        <v>#N/A</v>
      </c>
      <c r="U1021" s="2"/>
      <c r="V1021" s="27"/>
      <c r="W1021" s="27"/>
      <c r="X1021" s="27"/>
      <c r="Y1021" s="28"/>
      <c r="Z1021" s="27"/>
      <c r="AA1021" s="14">
        <f>Tabla2[[#This Row],[FECHA]]-Tabla2[[#This Row],[FECHA AGENDO CITA]]</f>
        <v>44966</v>
      </c>
    </row>
    <row r="1022" spans="1:27" ht="27.95" hidden="1" customHeight="1">
      <c r="A1022" s="6">
        <v>44966</v>
      </c>
      <c r="B1022" s="9">
        <v>0.35416666666666669</v>
      </c>
      <c r="C1022" s="9"/>
      <c r="D1022" s="41">
        <v>5140</v>
      </c>
      <c r="E1022" s="8">
        <v>111538</v>
      </c>
      <c r="F1022" s="8" t="s">
        <v>920</v>
      </c>
      <c r="G1022" s="98" t="s">
        <v>1102</v>
      </c>
      <c r="H1022" s="45" t="s">
        <v>5</v>
      </c>
      <c r="I1022" s="8" t="s">
        <v>3848</v>
      </c>
      <c r="J1022" s="7" t="s">
        <v>3849</v>
      </c>
      <c r="K1022" s="7" t="s">
        <v>3850</v>
      </c>
      <c r="L1022" s="11" t="s">
        <v>160</v>
      </c>
      <c r="M1022" s="11" t="s">
        <v>84</v>
      </c>
      <c r="N1022" s="11">
        <v>0.36805555555555558</v>
      </c>
      <c r="O1022" s="132">
        <v>0.45833333333333331</v>
      </c>
      <c r="P1022" s="204" t="s">
        <v>2061</v>
      </c>
      <c r="Q1022" s="8">
        <v>2019</v>
      </c>
      <c r="R1022" s="131"/>
      <c r="S1022" s="3" t="str">
        <f>TEXT(Tabla2[[#This Row],[FECHA]],"MMMM")</f>
        <v>febrero</v>
      </c>
      <c r="T1022" s="3" t="e">
        <f>VLOOKUP(Tabla2[[#This Row],[FOLIO]],Noshow11[[FOLIO]:[STATUS]],5,0)</f>
        <v>#N/A</v>
      </c>
      <c r="U1022" s="2"/>
      <c r="V1022" s="27"/>
      <c r="W1022" s="27"/>
      <c r="X1022" s="27"/>
      <c r="Y1022" s="28"/>
      <c r="Z1022" s="27"/>
      <c r="AA1022" s="14">
        <f>Tabla2[[#This Row],[FECHA]]-Tabla2[[#This Row],[FECHA AGENDO CITA]]</f>
        <v>44966</v>
      </c>
    </row>
    <row r="1023" spans="1:27" ht="27.95" hidden="1" customHeight="1">
      <c r="A1023" s="6">
        <v>44966</v>
      </c>
      <c r="B1023" s="9">
        <v>0.35416666666666669</v>
      </c>
      <c r="C1023" s="9"/>
      <c r="D1023" s="41">
        <v>0</v>
      </c>
      <c r="E1023" s="8">
        <v>111700</v>
      </c>
      <c r="F1023" s="8" t="s">
        <v>944</v>
      </c>
      <c r="G1023" s="97" t="s">
        <v>3851</v>
      </c>
      <c r="H1023" s="46" t="s">
        <v>10</v>
      </c>
      <c r="I1023" s="8" t="s">
        <v>3852</v>
      </c>
      <c r="J1023" s="7" t="s">
        <v>3853</v>
      </c>
      <c r="K1023" s="7" t="s">
        <v>3854</v>
      </c>
      <c r="L1023" s="11" t="s">
        <v>92</v>
      </c>
      <c r="M1023" s="11" t="s">
        <v>93</v>
      </c>
      <c r="N1023" s="11">
        <v>0.36458333333333331</v>
      </c>
      <c r="O1023" s="132">
        <v>0.58333333333333337</v>
      </c>
      <c r="P1023" s="204" t="s">
        <v>925</v>
      </c>
      <c r="Q1023" s="8">
        <v>2017</v>
      </c>
      <c r="R1023" s="131"/>
      <c r="S1023" s="3" t="str">
        <f>TEXT(Tabla2[[#This Row],[FECHA]],"MMMM")</f>
        <v>febrero</v>
      </c>
      <c r="T1023" s="3" t="e">
        <f>VLOOKUP(Tabla2[[#This Row],[FOLIO]],Noshow11[[FOLIO]:[STATUS]],5,0)</f>
        <v>#N/A</v>
      </c>
      <c r="U1023" s="2"/>
      <c r="V1023" s="27"/>
      <c r="W1023" s="27"/>
      <c r="X1023" s="27"/>
      <c r="Y1023" s="28"/>
      <c r="Z1023" s="27"/>
      <c r="AA1023" s="14">
        <f>Tabla2[[#This Row],[FECHA]]-Tabla2[[#This Row],[FECHA AGENDO CITA]]</f>
        <v>44966</v>
      </c>
    </row>
    <row r="1024" spans="1:27" ht="27.95" hidden="1" customHeight="1">
      <c r="A1024" s="6">
        <v>44966</v>
      </c>
      <c r="B1024" s="9">
        <v>0.35416666666666669</v>
      </c>
      <c r="C1024" s="9"/>
      <c r="D1024" s="41">
        <v>5140</v>
      </c>
      <c r="E1024" s="8">
        <v>111728</v>
      </c>
      <c r="F1024" s="8" t="s">
        <v>944</v>
      </c>
      <c r="G1024" s="97" t="s">
        <v>1102</v>
      </c>
      <c r="H1024" s="46"/>
      <c r="I1024" s="8" t="s">
        <v>3855</v>
      </c>
      <c r="J1024" s="7" t="s">
        <v>3856</v>
      </c>
      <c r="K1024" s="7" t="s">
        <v>3857</v>
      </c>
      <c r="L1024" s="11" t="s">
        <v>357</v>
      </c>
      <c r="M1024" s="11" t="s">
        <v>98</v>
      </c>
      <c r="N1024" s="11">
        <v>0.36458333333333331</v>
      </c>
      <c r="O1024" s="132">
        <v>0.5</v>
      </c>
      <c r="P1024" s="204" t="s">
        <v>949</v>
      </c>
      <c r="Q1024" s="8">
        <v>2021</v>
      </c>
      <c r="R1024" s="131"/>
      <c r="S1024" s="3" t="str">
        <f>TEXT(Tabla2[[#This Row],[FECHA]],"MMMM")</f>
        <v>febrero</v>
      </c>
      <c r="T1024" s="3" t="e">
        <f>VLOOKUP(Tabla2[[#This Row],[FOLIO]],Noshow11[[FOLIO]:[STATUS]],5,0)</f>
        <v>#N/A</v>
      </c>
      <c r="U1024" s="2"/>
      <c r="V1024" s="27"/>
      <c r="W1024" s="27"/>
      <c r="X1024" s="27"/>
      <c r="Y1024" s="28"/>
      <c r="Z1024" s="27"/>
      <c r="AA1024" s="14">
        <f>Tabla2[[#This Row],[FECHA]]-Tabla2[[#This Row],[FECHA AGENDO CITA]]</f>
        <v>44966</v>
      </c>
    </row>
    <row r="1025" spans="1:27" ht="27.95" hidden="1" customHeight="1">
      <c r="A1025" s="6">
        <v>44966</v>
      </c>
      <c r="B1025" s="9">
        <v>0.36458333333333331</v>
      </c>
      <c r="C1025" s="9"/>
      <c r="D1025" s="41">
        <v>2849</v>
      </c>
      <c r="E1025" s="8">
        <v>111742</v>
      </c>
      <c r="F1025" s="8" t="s">
        <v>944</v>
      </c>
      <c r="G1025" s="98" t="s">
        <v>1880</v>
      </c>
      <c r="H1025" s="45" t="s">
        <v>5</v>
      </c>
      <c r="I1025" s="8" t="s">
        <v>3858</v>
      </c>
      <c r="J1025" s="7" t="s">
        <v>3859</v>
      </c>
      <c r="K1025" s="7" t="s">
        <v>3860</v>
      </c>
      <c r="L1025" s="11" t="s">
        <v>83</v>
      </c>
      <c r="M1025" s="11" t="s">
        <v>84</v>
      </c>
      <c r="N1025" s="11">
        <v>0.39583333333333331</v>
      </c>
      <c r="O1025" s="132">
        <v>0.5</v>
      </c>
      <c r="P1025" s="204" t="s">
        <v>2153</v>
      </c>
      <c r="Q1025" s="8">
        <v>2019</v>
      </c>
      <c r="R1025" s="131"/>
      <c r="S1025" s="3" t="str">
        <f>TEXT(Tabla2[[#This Row],[FECHA]],"MMMM")</f>
        <v>febrero</v>
      </c>
      <c r="T1025" s="3" t="e">
        <f>VLOOKUP(Tabla2[[#This Row],[FOLIO]],Noshow11[[FOLIO]:[STATUS]],5,0)</f>
        <v>#N/A</v>
      </c>
      <c r="U1025" s="2"/>
      <c r="V1025" s="27"/>
      <c r="W1025" s="27"/>
      <c r="X1025" s="27"/>
      <c r="Y1025" s="28"/>
      <c r="Z1025" s="27"/>
      <c r="AA1025" s="14">
        <f>Tabla2[[#This Row],[FECHA]]-Tabla2[[#This Row],[FECHA AGENDO CITA]]</f>
        <v>44966</v>
      </c>
    </row>
    <row r="1026" spans="1:27" ht="27.95" hidden="1" customHeight="1">
      <c r="A1026" s="6">
        <v>44966</v>
      </c>
      <c r="B1026" s="9">
        <v>0.36458333333333331</v>
      </c>
      <c r="C1026" s="9"/>
      <c r="D1026" s="41">
        <v>5140</v>
      </c>
      <c r="E1026" s="8">
        <v>111767</v>
      </c>
      <c r="F1026" s="8" t="s">
        <v>944</v>
      </c>
      <c r="G1026" s="97" t="s">
        <v>1102</v>
      </c>
      <c r="H1026" s="46"/>
      <c r="I1026" s="8" t="s">
        <v>3861</v>
      </c>
      <c r="J1026" s="7" t="s">
        <v>3862</v>
      </c>
      <c r="K1026" s="7" t="s">
        <v>3863</v>
      </c>
      <c r="L1026" s="11" t="s">
        <v>152</v>
      </c>
      <c r="M1026" s="11" t="s">
        <v>93</v>
      </c>
      <c r="N1026" s="11">
        <v>0.40625</v>
      </c>
      <c r="O1026" s="132">
        <v>0.5</v>
      </c>
      <c r="P1026" s="204" t="s">
        <v>1036</v>
      </c>
      <c r="Q1026" s="8">
        <v>2017</v>
      </c>
      <c r="R1026" s="131"/>
      <c r="S1026" s="3" t="str">
        <f>TEXT(Tabla2[[#This Row],[FECHA]],"MMMM")</f>
        <v>febrero</v>
      </c>
      <c r="T1026" s="3" t="e">
        <f>VLOOKUP(Tabla2[[#This Row],[FOLIO]],Noshow11[[FOLIO]:[STATUS]],5,0)</f>
        <v>#N/A</v>
      </c>
      <c r="U1026" s="2"/>
      <c r="V1026" s="27"/>
      <c r="W1026" s="27"/>
      <c r="X1026" s="27"/>
      <c r="Y1026" s="28"/>
      <c r="Z1026" s="27"/>
      <c r="AA1026" s="14">
        <f>Tabla2[[#This Row],[FECHA]]-Tabla2[[#This Row],[FECHA AGENDO CITA]]</f>
        <v>44966</v>
      </c>
    </row>
    <row r="1027" spans="1:27" ht="27.95" hidden="1" customHeight="1">
      <c r="A1027" s="6">
        <v>44966</v>
      </c>
      <c r="B1027" s="9">
        <v>0.36458333333333331</v>
      </c>
      <c r="C1027" s="9"/>
      <c r="D1027" s="41">
        <v>0</v>
      </c>
      <c r="E1027" s="8">
        <v>111772</v>
      </c>
      <c r="F1027" s="8" t="s">
        <v>100</v>
      </c>
      <c r="G1027" s="97" t="s">
        <v>3864</v>
      </c>
      <c r="H1027" s="46" t="s">
        <v>43</v>
      </c>
      <c r="I1027" s="8" t="s">
        <v>2943</v>
      </c>
      <c r="J1027" s="7" t="s">
        <v>2944</v>
      </c>
      <c r="K1027" s="7" t="s">
        <v>2945</v>
      </c>
      <c r="L1027" s="11" t="s">
        <v>108</v>
      </c>
      <c r="M1027" s="11" t="s">
        <v>98</v>
      </c>
      <c r="N1027" s="11">
        <v>0.375</v>
      </c>
      <c r="O1027" s="132">
        <v>0.5</v>
      </c>
      <c r="P1027" s="204" t="s">
        <v>1366</v>
      </c>
      <c r="Q1027" s="8">
        <v>2022</v>
      </c>
      <c r="R1027" s="131"/>
      <c r="S1027" s="3" t="str">
        <f>TEXT(Tabla2[[#This Row],[FECHA]],"MMMM")</f>
        <v>febrero</v>
      </c>
      <c r="T1027" s="3" t="e">
        <f>VLOOKUP(Tabla2[[#This Row],[FOLIO]],Noshow11[[FOLIO]:[STATUS]],5,0)</f>
        <v>#N/A</v>
      </c>
      <c r="U1027" s="2" t="s">
        <v>7</v>
      </c>
      <c r="V1027" s="27">
        <v>44966</v>
      </c>
      <c r="W1027" s="27" t="s">
        <v>18</v>
      </c>
      <c r="X1027" s="27" t="s">
        <v>9</v>
      </c>
      <c r="Y1027" s="28" t="s">
        <v>3393</v>
      </c>
      <c r="Z1027" s="27">
        <v>44964</v>
      </c>
      <c r="AA1027" s="14">
        <f>Tabla2[[#This Row],[FECHA]]-Tabla2[[#This Row],[FECHA AGENDO CITA]]</f>
        <v>2</v>
      </c>
    </row>
    <row r="1028" spans="1:27" ht="27.95" hidden="1" customHeight="1">
      <c r="A1028" s="6">
        <v>44966</v>
      </c>
      <c r="B1028" s="9">
        <v>0.375</v>
      </c>
      <c r="C1028" s="9"/>
      <c r="D1028" s="41">
        <v>1899</v>
      </c>
      <c r="E1028" s="8">
        <v>111748</v>
      </c>
      <c r="F1028" s="8" t="s">
        <v>944</v>
      </c>
      <c r="G1028" s="98" t="s">
        <v>956</v>
      </c>
      <c r="H1028" s="45" t="s">
        <v>5</v>
      </c>
      <c r="I1028" s="8" t="s">
        <v>3865</v>
      </c>
      <c r="J1028" s="7" t="s">
        <v>3866</v>
      </c>
      <c r="K1028" s="7" t="s">
        <v>3867</v>
      </c>
      <c r="L1028" s="11" t="s">
        <v>482</v>
      </c>
      <c r="M1028" s="11" t="s">
        <v>93</v>
      </c>
      <c r="N1028" s="11">
        <v>0.38541666666666669</v>
      </c>
      <c r="O1028" s="132">
        <v>0.47916666666666669</v>
      </c>
      <c r="P1028" s="204" t="s">
        <v>954</v>
      </c>
      <c r="Q1028" s="8">
        <v>2020</v>
      </c>
      <c r="R1028" s="131"/>
      <c r="S1028" s="3" t="str">
        <f>TEXT(Tabla2[[#This Row],[FECHA]],"MMMM")</f>
        <v>febrero</v>
      </c>
      <c r="T1028" s="3" t="e">
        <f>VLOOKUP(Tabla2[[#This Row],[FOLIO]],Noshow11[[FOLIO]:[STATUS]],5,0)</f>
        <v>#N/A</v>
      </c>
      <c r="U1028" s="2"/>
      <c r="V1028" s="27"/>
      <c r="W1028" s="27"/>
      <c r="X1028" s="27"/>
      <c r="Y1028" s="28"/>
      <c r="Z1028" s="27"/>
      <c r="AA1028" s="14">
        <f>Tabla2[[#This Row],[FECHA]]-Tabla2[[#This Row],[FECHA AGENDO CITA]]</f>
        <v>44966</v>
      </c>
    </row>
    <row r="1029" spans="1:27" ht="27.95" hidden="1" customHeight="1">
      <c r="A1029" s="6">
        <v>44966</v>
      </c>
      <c r="B1029" s="9">
        <v>0.375</v>
      </c>
      <c r="C1029" s="9"/>
      <c r="D1029" s="41">
        <v>1899</v>
      </c>
      <c r="E1029" s="8">
        <v>111749</v>
      </c>
      <c r="F1029" s="8" t="s">
        <v>1111</v>
      </c>
      <c r="G1029" s="98" t="s">
        <v>1598</v>
      </c>
      <c r="H1029" s="45" t="s">
        <v>5</v>
      </c>
      <c r="I1029" s="8" t="s">
        <v>3868</v>
      </c>
      <c r="J1029" s="7" t="s">
        <v>3657</v>
      </c>
      <c r="K1029" s="7" t="s">
        <v>3869</v>
      </c>
      <c r="L1029" s="11" t="s">
        <v>83</v>
      </c>
      <c r="M1029" s="11" t="s">
        <v>84</v>
      </c>
      <c r="N1029" s="11">
        <v>0.39930555555555558</v>
      </c>
      <c r="O1029" s="132">
        <v>0.47916666666666669</v>
      </c>
      <c r="P1029" s="204" t="s">
        <v>954</v>
      </c>
      <c r="Q1029" s="8">
        <v>2014</v>
      </c>
      <c r="R1029" s="131"/>
      <c r="S1029" s="3" t="str">
        <f>TEXT(Tabla2[[#This Row],[FECHA]],"MMMM")</f>
        <v>febrero</v>
      </c>
      <c r="T1029" s="3" t="e">
        <f>VLOOKUP(Tabla2[[#This Row],[FOLIO]],Noshow11[[FOLIO]:[STATUS]],5,0)</f>
        <v>#N/A</v>
      </c>
      <c r="U1029" s="2"/>
      <c r="V1029" s="27"/>
      <c r="W1029" s="27"/>
      <c r="X1029" s="27"/>
      <c r="Y1029" s="28"/>
      <c r="Z1029" s="27"/>
      <c r="AA1029" s="14">
        <f>Tabla2[[#This Row],[FECHA]]-Tabla2[[#This Row],[FECHA AGENDO CITA]]</f>
        <v>44966</v>
      </c>
    </row>
    <row r="1030" spans="1:27" ht="27.95" hidden="1" customHeight="1">
      <c r="A1030" s="6">
        <v>44966</v>
      </c>
      <c r="B1030" s="9">
        <v>0.375</v>
      </c>
      <c r="C1030" s="9"/>
      <c r="D1030" s="41">
        <v>6599</v>
      </c>
      <c r="E1030" s="8">
        <v>111791</v>
      </c>
      <c r="F1030" s="8" t="s">
        <v>1111</v>
      </c>
      <c r="G1030" s="98" t="s">
        <v>989</v>
      </c>
      <c r="H1030" s="45" t="s">
        <v>5</v>
      </c>
      <c r="I1030" s="8" t="s">
        <v>3870</v>
      </c>
      <c r="J1030" s="7" t="s">
        <v>3871</v>
      </c>
      <c r="K1030" s="7" t="s">
        <v>3872</v>
      </c>
      <c r="L1030" s="11" t="s">
        <v>83</v>
      </c>
      <c r="M1030" s="11" t="s">
        <v>98</v>
      </c>
      <c r="N1030" s="11">
        <v>0.5625</v>
      </c>
      <c r="O1030" s="132">
        <v>0.70833333333333337</v>
      </c>
      <c r="P1030" s="204" t="s">
        <v>954</v>
      </c>
      <c r="Q1030" s="8">
        <v>2019</v>
      </c>
      <c r="R1030" s="131"/>
      <c r="S1030" s="3" t="str">
        <f>TEXT(Tabla2[[#This Row],[FECHA]],"MMMM")</f>
        <v>febrero</v>
      </c>
      <c r="T1030" s="3" t="e">
        <f>VLOOKUP(Tabla2[[#This Row],[FOLIO]],Noshow11[[FOLIO]:[STATUS]],5,0)</f>
        <v>#N/A</v>
      </c>
      <c r="U1030" s="2"/>
      <c r="V1030" s="27"/>
      <c r="W1030" s="27"/>
      <c r="X1030" s="27"/>
      <c r="Y1030" s="28"/>
      <c r="Z1030" s="27"/>
      <c r="AA1030" s="14">
        <f>Tabla2[[#This Row],[FECHA]]-Tabla2[[#This Row],[FECHA AGENDO CITA]]</f>
        <v>44966</v>
      </c>
    </row>
    <row r="1031" spans="1:27" ht="27.95" hidden="1" customHeight="1">
      <c r="A1031" s="6">
        <v>44966</v>
      </c>
      <c r="B1031" s="9">
        <v>0.39583333333333331</v>
      </c>
      <c r="C1031" s="9"/>
      <c r="D1031" s="41">
        <v>3260</v>
      </c>
      <c r="E1031" s="8">
        <v>111737</v>
      </c>
      <c r="F1031" s="8" t="s">
        <v>920</v>
      </c>
      <c r="G1031" s="98" t="s">
        <v>1150</v>
      </c>
      <c r="H1031" s="45" t="s">
        <v>5</v>
      </c>
      <c r="I1031" s="8" t="s">
        <v>3873</v>
      </c>
      <c r="J1031" s="7" t="s">
        <v>3874</v>
      </c>
      <c r="K1031" s="7" t="s">
        <v>3875</v>
      </c>
      <c r="L1031" s="11" t="s">
        <v>237</v>
      </c>
      <c r="M1031" s="11" t="s">
        <v>93</v>
      </c>
      <c r="N1031" s="11">
        <v>0.41666666666666669</v>
      </c>
      <c r="O1031" s="132">
        <v>0.58333333333333337</v>
      </c>
      <c r="P1031" s="204" t="s">
        <v>954</v>
      </c>
      <c r="Q1031" s="8">
        <v>2019</v>
      </c>
      <c r="R1031" s="131"/>
      <c r="S1031" s="3" t="str">
        <f>TEXT(Tabla2[[#This Row],[FECHA]],"MMMM")</f>
        <v>febrero</v>
      </c>
      <c r="T1031" s="3" t="e">
        <f>VLOOKUP(Tabla2[[#This Row],[FOLIO]],Noshow11[[FOLIO]:[STATUS]],5,0)</f>
        <v>#N/A</v>
      </c>
      <c r="U1031" s="2"/>
      <c r="V1031" s="27"/>
      <c r="W1031" s="27"/>
      <c r="X1031" s="27"/>
      <c r="Y1031" s="28"/>
      <c r="Z1031" s="27"/>
      <c r="AA1031" s="14">
        <f>Tabla2[[#This Row],[FECHA]]-Tabla2[[#This Row],[FECHA AGENDO CITA]]</f>
        <v>44966</v>
      </c>
    </row>
    <row r="1032" spans="1:27" ht="27.95" hidden="1" customHeight="1">
      <c r="A1032" s="6">
        <v>44966</v>
      </c>
      <c r="B1032" s="9">
        <v>0.39583333333333331</v>
      </c>
      <c r="C1032" s="9"/>
      <c r="D1032" s="41">
        <v>1899</v>
      </c>
      <c r="E1032" s="8">
        <v>111739</v>
      </c>
      <c r="F1032" s="8" t="s">
        <v>100</v>
      </c>
      <c r="G1032" s="98" t="s">
        <v>956</v>
      </c>
      <c r="H1032" s="45" t="s">
        <v>5</v>
      </c>
      <c r="I1032" s="8" t="s">
        <v>3876</v>
      </c>
      <c r="J1032" s="7" t="s">
        <v>3877</v>
      </c>
      <c r="K1032" s="7" t="s">
        <v>1211</v>
      </c>
      <c r="L1032" s="11" t="s">
        <v>193</v>
      </c>
      <c r="M1032" s="11" t="s">
        <v>98</v>
      </c>
      <c r="N1032" s="11">
        <v>0.41666666666666669</v>
      </c>
      <c r="O1032" s="132">
        <v>0.58333333333333337</v>
      </c>
      <c r="P1032" s="204" t="s">
        <v>2061</v>
      </c>
      <c r="Q1032" s="8">
        <v>2022</v>
      </c>
      <c r="R1032" s="131"/>
      <c r="S1032" s="3" t="str">
        <f>TEXT(Tabla2[[#This Row],[FECHA]],"MMMM")</f>
        <v>febrero</v>
      </c>
      <c r="T1032" s="3" t="e">
        <f>VLOOKUP(Tabla2[[#This Row],[FOLIO]],Noshow11[[FOLIO]:[STATUS]],5,0)</f>
        <v>#N/A</v>
      </c>
      <c r="U1032" s="2"/>
      <c r="V1032" s="27"/>
      <c r="W1032" s="27"/>
      <c r="X1032" s="27"/>
      <c r="Y1032" s="28"/>
      <c r="Z1032" s="27"/>
      <c r="AA1032" s="14">
        <f>Tabla2[[#This Row],[FECHA]]-Tabla2[[#This Row],[FECHA AGENDO CITA]]</f>
        <v>44966</v>
      </c>
    </row>
    <row r="1033" spans="1:27" ht="27.95" hidden="1" customHeight="1">
      <c r="A1033" s="6">
        <v>44966</v>
      </c>
      <c r="B1033" s="9">
        <v>0.39583333333333331</v>
      </c>
      <c r="C1033" s="9"/>
      <c r="D1033" s="41">
        <v>835.2</v>
      </c>
      <c r="E1033" s="8">
        <v>111747</v>
      </c>
      <c r="F1033" s="8" t="s">
        <v>1111</v>
      </c>
      <c r="G1033" s="97" t="s">
        <v>3878</v>
      </c>
      <c r="H1033" s="46"/>
      <c r="I1033" s="8" t="s">
        <v>3879</v>
      </c>
      <c r="J1033" s="7" t="s">
        <v>3880</v>
      </c>
      <c r="K1033" s="7" t="s">
        <v>3881</v>
      </c>
      <c r="L1033" s="11" t="s">
        <v>83</v>
      </c>
      <c r="M1033" s="11" t="s">
        <v>84</v>
      </c>
      <c r="N1033" s="11">
        <v>0.40625</v>
      </c>
      <c r="O1033" s="132" t="s">
        <v>929</v>
      </c>
      <c r="P1033" s="204" t="s">
        <v>2126</v>
      </c>
      <c r="Q1033" s="8">
        <v>2010</v>
      </c>
      <c r="R1033" s="131"/>
      <c r="S1033" s="3" t="str">
        <f>TEXT(Tabla2[[#This Row],[FECHA]],"MMMM")</f>
        <v>febrero</v>
      </c>
      <c r="T1033" s="3" t="e">
        <f>VLOOKUP(Tabla2[[#This Row],[FOLIO]],Noshow11[[FOLIO]:[STATUS]],5,0)</f>
        <v>#N/A</v>
      </c>
      <c r="U1033" s="2"/>
      <c r="V1033" s="27"/>
      <c r="W1033" s="27"/>
      <c r="X1033" s="27"/>
      <c r="Y1033" s="28"/>
      <c r="Z1033" s="27"/>
      <c r="AA1033" s="14">
        <f>Tabla2[[#This Row],[FECHA]]-Tabla2[[#This Row],[FECHA AGENDO CITA]]</f>
        <v>44966</v>
      </c>
    </row>
    <row r="1034" spans="1:27" ht="27.95" hidden="1" customHeight="1">
      <c r="A1034" s="6">
        <v>44966</v>
      </c>
      <c r="B1034" s="9">
        <v>0.41666666666666669</v>
      </c>
      <c r="C1034" s="9"/>
      <c r="D1034" s="41">
        <v>1899</v>
      </c>
      <c r="E1034" s="8">
        <v>111660</v>
      </c>
      <c r="F1034" s="8" t="s">
        <v>944</v>
      </c>
      <c r="G1034" s="98" t="s">
        <v>1108</v>
      </c>
      <c r="H1034" s="98" t="s">
        <v>29</v>
      </c>
      <c r="I1034" s="8" t="s">
        <v>3882</v>
      </c>
      <c r="J1034" s="7" t="s">
        <v>3883</v>
      </c>
      <c r="K1034" s="7" t="s">
        <v>2211</v>
      </c>
      <c r="L1034" s="11" t="s">
        <v>145</v>
      </c>
      <c r="M1034" s="11" t="s">
        <v>98</v>
      </c>
      <c r="N1034" s="11">
        <v>0.43055555555555558</v>
      </c>
      <c r="O1034" s="132">
        <v>0.58333333333333337</v>
      </c>
      <c r="P1034" s="204" t="s">
        <v>954</v>
      </c>
      <c r="Q1034" s="8">
        <v>2022</v>
      </c>
      <c r="R1034" s="131"/>
      <c r="S1034" s="3" t="str">
        <f>TEXT(Tabla2[[#This Row],[FECHA]],"MMMM")</f>
        <v>febrero</v>
      </c>
      <c r="T1034" s="3" t="e">
        <f>VLOOKUP(Tabla2[[#This Row],[FOLIO]],Noshow11[[FOLIO]:[STATUS]],5,0)</f>
        <v>#N/A</v>
      </c>
      <c r="U1034" s="2" t="s">
        <v>34</v>
      </c>
      <c r="V1034" s="27">
        <v>44965</v>
      </c>
      <c r="W1034" s="27" t="s">
        <v>13</v>
      </c>
      <c r="X1034" s="27" t="s">
        <v>9</v>
      </c>
      <c r="Y1034" s="28" t="s">
        <v>3884</v>
      </c>
      <c r="Z1034" s="27">
        <v>44959</v>
      </c>
      <c r="AA1034" s="14">
        <f>Tabla2[[#This Row],[FECHA]]-Tabla2[[#This Row],[FECHA AGENDO CITA]]</f>
        <v>7</v>
      </c>
    </row>
    <row r="1035" spans="1:27" ht="27.95" hidden="1" customHeight="1">
      <c r="A1035" s="6">
        <v>44966</v>
      </c>
      <c r="B1035" s="9">
        <v>0.41666666666666669</v>
      </c>
      <c r="C1035" s="9"/>
      <c r="D1035" s="41">
        <v>1899</v>
      </c>
      <c r="E1035" s="8">
        <v>111717</v>
      </c>
      <c r="F1035" s="8" t="s">
        <v>100</v>
      </c>
      <c r="G1035" s="97" t="s">
        <v>939</v>
      </c>
      <c r="H1035" s="46"/>
      <c r="I1035" s="8" t="s">
        <v>3885</v>
      </c>
      <c r="J1035" s="7" t="s">
        <v>3886</v>
      </c>
      <c r="K1035" s="7" t="s">
        <v>3887</v>
      </c>
      <c r="L1035" s="11" t="s">
        <v>83</v>
      </c>
      <c r="M1035" s="11" t="s">
        <v>93</v>
      </c>
      <c r="N1035" s="11">
        <v>0.42708333333333331</v>
      </c>
      <c r="O1035" s="132">
        <v>0.58333333333333337</v>
      </c>
      <c r="P1035" s="204" t="s">
        <v>949</v>
      </c>
      <c r="Q1035" s="8">
        <v>2019</v>
      </c>
      <c r="R1035" s="131"/>
      <c r="S1035" s="3" t="str">
        <f>TEXT(Tabla2[[#This Row],[FECHA]],"MMMM")</f>
        <v>febrero</v>
      </c>
      <c r="T1035" s="3" t="e">
        <f>VLOOKUP(Tabla2[[#This Row],[FOLIO]],Noshow11[[FOLIO]:[STATUS]],5,0)</f>
        <v>#N/A</v>
      </c>
      <c r="U1035" s="2"/>
      <c r="V1035" s="27"/>
      <c r="W1035" s="27"/>
      <c r="X1035" s="27"/>
      <c r="Y1035" s="28"/>
      <c r="Z1035" s="27"/>
      <c r="AA1035" s="14">
        <f>Tabla2[[#This Row],[FECHA]]-Tabla2[[#This Row],[FECHA AGENDO CITA]]</f>
        <v>44966</v>
      </c>
    </row>
    <row r="1036" spans="1:27" ht="27.95" hidden="1" customHeight="1">
      <c r="A1036" s="6">
        <v>44966</v>
      </c>
      <c r="B1036" s="9">
        <v>0.41666666666666669</v>
      </c>
      <c r="C1036" s="9"/>
      <c r="D1036" s="41">
        <v>3684.2</v>
      </c>
      <c r="E1036" s="8">
        <v>111734</v>
      </c>
      <c r="F1036" s="8" t="s">
        <v>944</v>
      </c>
      <c r="G1036" s="98" t="s">
        <v>3888</v>
      </c>
      <c r="H1036" s="45" t="s">
        <v>5</v>
      </c>
      <c r="I1036" s="8" t="s">
        <v>3889</v>
      </c>
      <c r="J1036" s="7" t="s">
        <v>3890</v>
      </c>
      <c r="K1036" s="7" t="s">
        <v>3891</v>
      </c>
      <c r="L1036" s="11" t="s">
        <v>641</v>
      </c>
      <c r="M1036" s="11" t="s">
        <v>84</v>
      </c>
      <c r="N1036" s="11">
        <v>0.48958333333333331</v>
      </c>
      <c r="O1036" s="132" t="s">
        <v>929</v>
      </c>
      <c r="P1036" s="204" t="s">
        <v>3892</v>
      </c>
      <c r="Q1036" s="8">
        <v>2020</v>
      </c>
      <c r="R1036" s="131"/>
      <c r="S1036" s="3" t="str">
        <f>TEXT(Tabla2[[#This Row],[FECHA]],"MMMM")</f>
        <v>febrero</v>
      </c>
      <c r="T1036" s="3" t="e">
        <f>VLOOKUP(Tabla2[[#This Row],[FOLIO]],Noshow11[[FOLIO]:[STATUS]],5,0)</f>
        <v>#N/A</v>
      </c>
      <c r="U1036" s="2"/>
      <c r="V1036" s="27"/>
      <c r="W1036" s="27"/>
      <c r="X1036" s="27"/>
      <c r="Y1036" s="28"/>
      <c r="Z1036" s="27"/>
      <c r="AA1036" s="14">
        <f>Tabla2[[#This Row],[FECHA]]-Tabla2[[#This Row],[FECHA AGENDO CITA]]</f>
        <v>44966</v>
      </c>
    </row>
    <row r="1037" spans="1:27" ht="27.95" hidden="1" customHeight="1">
      <c r="A1037" s="6">
        <v>44966</v>
      </c>
      <c r="B1037" s="9">
        <v>0.4375</v>
      </c>
      <c r="C1037" s="9"/>
      <c r="D1037" s="41">
        <v>2849</v>
      </c>
      <c r="E1037" s="8">
        <v>111662</v>
      </c>
      <c r="F1037" s="8" t="s">
        <v>944</v>
      </c>
      <c r="G1037" s="98" t="s">
        <v>3893</v>
      </c>
      <c r="H1037" s="98" t="s">
        <v>29</v>
      </c>
      <c r="I1037" s="8" t="s">
        <v>3894</v>
      </c>
      <c r="J1037" s="7" t="s">
        <v>3895</v>
      </c>
      <c r="K1037" s="7" t="s">
        <v>2211</v>
      </c>
      <c r="L1037" s="11" t="s">
        <v>160</v>
      </c>
      <c r="M1037" s="11" t="s">
        <v>98</v>
      </c>
      <c r="N1037" s="11">
        <v>0.45833333333333331</v>
      </c>
      <c r="O1037" s="132">
        <v>0.625</v>
      </c>
      <c r="P1037" s="204" t="s">
        <v>1615</v>
      </c>
      <c r="Q1037" s="8">
        <v>2021</v>
      </c>
      <c r="R1037" s="131"/>
      <c r="S1037" s="3" t="str">
        <f>TEXT(Tabla2[[#This Row],[FECHA]],"MMMM")</f>
        <v>febrero</v>
      </c>
      <c r="T1037" s="3" t="e">
        <f>VLOOKUP(Tabla2[[#This Row],[FOLIO]],Noshow11[[FOLIO]:[STATUS]],5,0)</f>
        <v>#N/A</v>
      </c>
      <c r="U1037" s="2"/>
      <c r="V1037" s="27"/>
      <c r="W1037" s="27"/>
      <c r="X1037" s="27"/>
      <c r="Y1037" s="28"/>
      <c r="Z1037" s="27"/>
      <c r="AA1037" s="14">
        <f>Tabla2[[#This Row],[FECHA]]-Tabla2[[#This Row],[FECHA AGENDO CITA]]</f>
        <v>44966</v>
      </c>
    </row>
    <row r="1038" spans="1:27" ht="27.95" hidden="1" customHeight="1">
      <c r="A1038" s="6">
        <v>44966</v>
      </c>
      <c r="B1038" s="9">
        <v>0.4375</v>
      </c>
      <c r="C1038" s="9"/>
      <c r="D1038" s="41">
        <v>6599</v>
      </c>
      <c r="E1038" s="8">
        <v>111729</v>
      </c>
      <c r="F1038" s="8" t="s">
        <v>1111</v>
      </c>
      <c r="G1038" s="98" t="s">
        <v>1343</v>
      </c>
      <c r="H1038" s="45" t="s">
        <v>5</v>
      </c>
      <c r="I1038" s="8" t="s">
        <v>3896</v>
      </c>
      <c r="J1038" s="7"/>
      <c r="K1038" s="7" t="s">
        <v>3897</v>
      </c>
      <c r="L1038" s="11" t="s">
        <v>289</v>
      </c>
      <c r="M1038" s="11" t="s">
        <v>84</v>
      </c>
      <c r="N1038" s="11">
        <v>0.44791666666666669</v>
      </c>
      <c r="O1038" s="132">
        <v>0.58333333333333337</v>
      </c>
      <c r="P1038" s="204" t="s">
        <v>2061</v>
      </c>
      <c r="Q1038" s="8">
        <v>2015</v>
      </c>
      <c r="R1038" s="131"/>
      <c r="S1038" s="3" t="str">
        <f>TEXT(Tabla2[[#This Row],[FECHA]],"MMMM")</f>
        <v>febrero</v>
      </c>
      <c r="T1038" s="3" t="e">
        <f>VLOOKUP(Tabla2[[#This Row],[FOLIO]],Noshow11[[FOLIO]:[STATUS]],5,0)</f>
        <v>#N/A</v>
      </c>
      <c r="U1038" s="2"/>
      <c r="V1038" s="27"/>
      <c r="W1038" s="27"/>
      <c r="X1038" s="27"/>
      <c r="Y1038" s="28"/>
      <c r="Z1038" s="27"/>
      <c r="AA1038" s="14">
        <f>Tabla2[[#This Row],[FECHA]]-Tabla2[[#This Row],[FECHA AGENDO CITA]]</f>
        <v>44966</v>
      </c>
    </row>
    <row r="1039" spans="1:27" ht="27.95" hidden="1" customHeight="1">
      <c r="A1039" s="6">
        <v>44966</v>
      </c>
      <c r="B1039" s="9">
        <v>0.4375</v>
      </c>
      <c r="C1039" s="9"/>
      <c r="D1039" s="41">
        <v>5330</v>
      </c>
      <c r="E1039" s="8">
        <v>111738</v>
      </c>
      <c r="F1039" s="8" t="s">
        <v>944</v>
      </c>
      <c r="G1039" s="98" t="s">
        <v>1124</v>
      </c>
      <c r="H1039" s="45" t="s">
        <v>5</v>
      </c>
      <c r="I1039" s="8" t="s">
        <v>3898</v>
      </c>
      <c r="J1039" s="7" t="s">
        <v>3899</v>
      </c>
      <c r="K1039" s="7" t="s">
        <v>3900</v>
      </c>
      <c r="L1039" s="11" t="s">
        <v>237</v>
      </c>
      <c r="M1039" s="11" t="s">
        <v>93</v>
      </c>
      <c r="N1039" s="11">
        <v>0.47916666666666669</v>
      </c>
      <c r="O1039" s="132">
        <v>0.58333333333333337</v>
      </c>
      <c r="P1039" s="204" t="s">
        <v>2061</v>
      </c>
      <c r="Q1039" s="8">
        <v>2015</v>
      </c>
      <c r="R1039" s="131"/>
      <c r="S1039" s="3" t="str">
        <f>TEXT(Tabla2[[#This Row],[FECHA]],"MMMM")</f>
        <v>febrero</v>
      </c>
      <c r="T1039" s="3" t="e">
        <f>VLOOKUP(Tabla2[[#This Row],[FOLIO]],Noshow11[[FOLIO]:[STATUS]],5,0)</f>
        <v>#N/A</v>
      </c>
      <c r="U1039" s="2"/>
      <c r="V1039" s="27"/>
      <c r="W1039" s="27"/>
      <c r="X1039" s="27"/>
      <c r="Y1039" s="28"/>
      <c r="Z1039" s="27"/>
      <c r="AA1039" s="14">
        <f>Tabla2[[#This Row],[FECHA]]-Tabla2[[#This Row],[FECHA AGENDO CITA]]</f>
        <v>44966</v>
      </c>
    </row>
    <row r="1040" spans="1:27" ht="27.95" hidden="1" customHeight="1">
      <c r="A1040" s="6">
        <v>44966</v>
      </c>
      <c r="B1040" s="9">
        <v>0.45833333333333331</v>
      </c>
      <c r="C1040" s="9"/>
      <c r="D1040" s="41">
        <v>5140</v>
      </c>
      <c r="E1040" s="8">
        <v>111821</v>
      </c>
      <c r="F1040" s="8" t="s">
        <v>920</v>
      </c>
      <c r="G1040" s="97" t="s">
        <v>1080</v>
      </c>
      <c r="H1040" s="46"/>
      <c r="I1040" s="8" t="s">
        <v>3323</v>
      </c>
      <c r="J1040" s="7" t="s">
        <v>3324</v>
      </c>
      <c r="K1040" s="7" t="s">
        <v>1312</v>
      </c>
      <c r="L1040" s="11" t="s">
        <v>237</v>
      </c>
      <c r="M1040" s="11" t="s">
        <v>98</v>
      </c>
      <c r="N1040" s="11">
        <v>0.46875</v>
      </c>
      <c r="O1040" s="132">
        <v>0.58333333333333337</v>
      </c>
      <c r="P1040" s="204" t="s">
        <v>925</v>
      </c>
      <c r="Q1040" s="8">
        <v>2019</v>
      </c>
      <c r="R1040" s="131"/>
      <c r="S1040" s="3" t="str">
        <f>TEXT(Tabla2[[#This Row],[FECHA]],"MMMM")</f>
        <v>febrero</v>
      </c>
      <c r="T1040" s="3" t="e">
        <f>VLOOKUP(Tabla2[[#This Row],[FOLIO]],Noshow11[[FOLIO]:[STATUS]],5,0)</f>
        <v>#N/A</v>
      </c>
      <c r="U1040" s="2"/>
      <c r="V1040" s="27"/>
      <c r="W1040" s="27"/>
      <c r="X1040" s="27"/>
      <c r="Y1040" s="28"/>
      <c r="Z1040" s="27"/>
      <c r="AA1040" s="14">
        <f>Tabla2[[#This Row],[FECHA]]-Tabla2[[#This Row],[FECHA AGENDO CITA]]</f>
        <v>44966</v>
      </c>
    </row>
    <row r="1041" spans="1:27" ht="27.95" hidden="1" customHeight="1">
      <c r="A1041" s="6">
        <v>44966</v>
      </c>
      <c r="B1041" s="9">
        <v>0.45833333333333331</v>
      </c>
      <c r="C1041" s="9"/>
      <c r="D1041" s="41">
        <v>1899</v>
      </c>
      <c r="E1041" s="8">
        <v>111724</v>
      </c>
      <c r="F1041" s="8" t="s">
        <v>920</v>
      </c>
      <c r="G1041" s="97" t="s">
        <v>1108</v>
      </c>
      <c r="H1041" s="46"/>
      <c r="I1041" s="8" t="s">
        <v>3901</v>
      </c>
      <c r="J1041" s="7" t="s">
        <v>143</v>
      </c>
      <c r="K1041" s="7" t="s">
        <v>1231</v>
      </c>
      <c r="L1041" s="11" t="s">
        <v>170</v>
      </c>
      <c r="M1041" s="11" t="s">
        <v>93</v>
      </c>
      <c r="N1041" s="11">
        <v>0.46875</v>
      </c>
      <c r="O1041" s="132">
        <v>0.58333333333333337</v>
      </c>
      <c r="P1041" s="204" t="s">
        <v>949</v>
      </c>
      <c r="Q1041" s="8">
        <v>2022</v>
      </c>
      <c r="R1041" s="131"/>
      <c r="S1041" s="3" t="str">
        <f>TEXT(Tabla2[[#This Row],[FECHA]],"MMMM")</f>
        <v>febrero</v>
      </c>
      <c r="T1041" s="3" t="e">
        <f>VLOOKUP(Tabla2[[#This Row],[FOLIO]],Noshow11[[FOLIO]:[STATUS]],5,0)</f>
        <v>#N/A</v>
      </c>
      <c r="U1041" s="2"/>
      <c r="V1041" s="27"/>
      <c r="W1041" s="27"/>
      <c r="X1041" s="27"/>
      <c r="Y1041" s="28"/>
      <c r="Z1041" s="27"/>
      <c r="AA1041" s="14">
        <f>Tabla2[[#This Row],[FECHA]]-Tabla2[[#This Row],[FECHA AGENDO CITA]]</f>
        <v>44966</v>
      </c>
    </row>
    <row r="1042" spans="1:27" ht="27.95" hidden="1" customHeight="1">
      <c r="A1042" s="6">
        <v>44966</v>
      </c>
      <c r="B1042" s="9">
        <v>0.45833333333333331</v>
      </c>
      <c r="C1042" s="9"/>
      <c r="D1042" s="41">
        <v>3260</v>
      </c>
      <c r="E1042" s="8">
        <v>111746</v>
      </c>
      <c r="F1042" s="8" t="s">
        <v>944</v>
      </c>
      <c r="G1042" s="98" t="s">
        <v>1070</v>
      </c>
      <c r="H1042" s="45" t="s">
        <v>5</v>
      </c>
      <c r="I1042" s="8" t="s">
        <v>1120</v>
      </c>
      <c r="J1042" s="7" t="s">
        <v>1121</v>
      </c>
      <c r="K1042" s="7" t="s">
        <v>1122</v>
      </c>
      <c r="L1042" s="11" t="s">
        <v>193</v>
      </c>
      <c r="M1042" s="11" t="s">
        <v>84</v>
      </c>
      <c r="N1042" s="11">
        <v>0.52083333333333337</v>
      </c>
      <c r="O1042" s="132">
        <v>0.625</v>
      </c>
      <c r="P1042" s="204" t="s">
        <v>2061</v>
      </c>
      <c r="Q1042" s="8">
        <v>2022</v>
      </c>
      <c r="R1042" s="131"/>
      <c r="S1042" s="3" t="str">
        <f>TEXT(Tabla2[[#This Row],[FECHA]],"MMMM")</f>
        <v>febrero</v>
      </c>
      <c r="T1042" s="3" t="e">
        <f>VLOOKUP(Tabla2[[#This Row],[FOLIO]],Noshow11[[FOLIO]:[STATUS]],5,0)</f>
        <v>#N/A</v>
      </c>
      <c r="U1042" s="2"/>
      <c r="V1042" s="27"/>
      <c r="W1042" s="27"/>
      <c r="X1042" s="27"/>
      <c r="Y1042" s="28"/>
      <c r="Z1042" s="27"/>
      <c r="AA1042" s="14">
        <f>Tabla2[[#This Row],[FECHA]]-Tabla2[[#This Row],[FECHA AGENDO CITA]]</f>
        <v>44966</v>
      </c>
    </row>
    <row r="1043" spans="1:27" ht="27.95" hidden="1" customHeight="1">
      <c r="A1043" s="6">
        <v>44966</v>
      </c>
      <c r="B1043" s="9">
        <v>0.47916666666666669</v>
      </c>
      <c r="C1043" s="9"/>
      <c r="D1043" s="41">
        <v>5330</v>
      </c>
      <c r="E1043" s="8">
        <v>111725</v>
      </c>
      <c r="F1043" s="8" t="s">
        <v>100</v>
      </c>
      <c r="G1043" s="98" t="s">
        <v>1124</v>
      </c>
      <c r="H1043" s="45" t="s">
        <v>5</v>
      </c>
      <c r="I1043" s="8" t="s">
        <v>3902</v>
      </c>
      <c r="J1043" s="7" t="s">
        <v>3903</v>
      </c>
      <c r="K1043" s="7" t="s">
        <v>3904</v>
      </c>
      <c r="L1043" s="11" t="s">
        <v>193</v>
      </c>
      <c r="M1043" s="11" t="s">
        <v>98</v>
      </c>
      <c r="N1043" s="11">
        <v>0.52083333333333337</v>
      </c>
      <c r="O1043" s="132">
        <v>0.58333333333333337</v>
      </c>
      <c r="P1043" s="204" t="s">
        <v>2061</v>
      </c>
      <c r="Q1043" s="8">
        <v>2017</v>
      </c>
      <c r="R1043" s="131"/>
      <c r="S1043" s="3" t="str">
        <f>TEXT(Tabla2[[#This Row],[FECHA]],"MMMM")</f>
        <v>febrero</v>
      </c>
      <c r="T1043" s="3" t="e">
        <f>VLOOKUP(Tabla2[[#This Row],[FOLIO]],Noshow11[[FOLIO]:[STATUS]],5,0)</f>
        <v>#N/A</v>
      </c>
      <c r="U1043" s="2"/>
      <c r="V1043" s="27"/>
      <c r="W1043" s="27"/>
      <c r="X1043" s="27"/>
      <c r="Y1043" s="28"/>
      <c r="Z1043" s="27"/>
      <c r="AA1043" s="14">
        <f>Tabla2[[#This Row],[FECHA]]-Tabla2[[#This Row],[FECHA AGENDO CITA]]</f>
        <v>44966</v>
      </c>
    </row>
    <row r="1044" spans="1:27" ht="27.95" hidden="1" customHeight="1">
      <c r="A1044" s="6">
        <v>44966</v>
      </c>
      <c r="B1044" s="9">
        <v>0.47916666666666669</v>
      </c>
      <c r="C1044" s="9"/>
      <c r="D1044" s="41">
        <v>835.2</v>
      </c>
      <c r="E1044" s="8">
        <v>111764</v>
      </c>
      <c r="F1044" s="8" t="s">
        <v>1111</v>
      </c>
      <c r="G1044" s="97" t="s">
        <v>3905</v>
      </c>
      <c r="H1044" s="46"/>
      <c r="I1044" s="8" t="s">
        <v>3906</v>
      </c>
      <c r="J1044" s="7" t="s">
        <v>143</v>
      </c>
      <c r="K1044" s="7" t="s">
        <v>3907</v>
      </c>
      <c r="L1044" s="11" t="s">
        <v>97</v>
      </c>
      <c r="M1044" s="11" t="s">
        <v>84</v>
      </c>
      <c r="N1044" s="11">
        <v>0.48958333333333331</v>
      </c>
      <c r="O1044" s="132" t="s">
        <v>929</v>
      </c>
      <c r="P1044" s="204" t="s">
        <v>1036</v>
      </c>
      <c r="Q1044" s="8">
        <v>2023</v>
      </c>
      <c r="R1044" s="131"/>
      <c r="S1044" s="3" t="str">
        <f>TEXT(Tabla2[[#This Row],[FECHA]],"MMMM")</f>
        <v>febrero</v>
      </c>
      <c r="T1044" s="3" t="e">
        <f>VLOOKUP(Tabla2[[#This Row],[FOLIO]],Noshow11[[FOLIO]:[STATUS]],5,0)</f>
        <v>#N/A</v>
      </c>
      <c r="U1044" s="2"/>
      <c r="V1044" s="27"/>
      <c r="W1044" s="27"/>
      <c r="X1044" s="27"/>
      <c r="Y1044" s="28"/>
      <c r="Z1044" s="27"/>
      <c r="AA1044" s="14">
        <f>Tabla2[[#This Row],[FECHA]]-Tabla2[[#This Row],[FECHA AGENDO CITA]]</f>
        <v>44966</v>
      </c>
    </row>
    <row r="1045" spans="1:27" ht="27.95" hidden="1" customHeight="1">
      <c r="A1045" s="6">
        <v>44966</v>
      </c>
      <c r="B1045" s="9">
        <v>0.47916666666666669</v>
      </c>
      <c r="C1045" s="9"/>
      <c r="D1045" s="41">
        <v>1899</v>
      </c>
      <c r="E1045" s="8">
        <v>111771</v>
      </c>
      <c r="F1045" s="8" t="s">
        <v>1111</v>
      </c>
      <c r="G1045" s="98" t="s">
        <v>1015</v>
      </c>
      <c r="H1045" s="45" t="s">
        <v>5</v>
      </c>
      <c r="I1045" s="8" t="s">
        <v>605</v>
      </c>
      <c r="J1045" s="7" t="s">
        <v>606</v>
      </c>
      <c r="K1045" s="7" t="s">
        <v>607</v>
      </c>
      <c r="L1045" s="11" t="s">
        <v>193</v>
      </c>
      <c r="M1045" s="11" t="s">
        <v>93</v>
      </c>
      <c r="N1045" s="11">
        <v>0.48958333333333331</v>
      </c>
      <c r="O1045" s="132">
        <v>0.625</v>
      </c>
      <c r="P1045" s="204" t="s">
        <v>954</v>
      </c>
      <c r="Q1045" s="8">
        <v>2022</v>
      </c>
      <c r="R1045" s="131"/>
      <c r="S1045" s="3" t="str">
        <f>TEXT(Tabla2[[#This Row],[FECHA]],"MMMM")</f>
        <v>febrero</v>
      </c>
      <c r="T1045" s="3" t="e">
        <f>VLOOKUP(Tabla2[[#This Row],[FOLIO]],Noshow11[[FOLIO]:[STATUS]],5,0)</f>
        <v>#N/A</v>
      </c>
      <c r="U1045" s="2" t="s">
        <v>40</v>
      </c>
      <c r="V1045" s="27">
        <v>44970</v>
      </c>
      <c r="W1045" s="27" t="s">
        <v>13</v>
      </c>
      <c r="X1045" s="27" t="s">
        <v>9</v>
      </c>
      <c r="Y1045" s="28" t="s">
        <v>3908</v>
      </c>
      <c r="Z1045" s="27">
        <v>44964</v>
      </c>
      <c r="AA1045" s="14">
        <f>Tabla2[[#This Row],[FECHA]]-Tabla2[[#This Row],[FECHA AGENDO CITA]]</f>
        <v>2</v>
      </c>
    </row>
    <row r="1046" spans="1:27" ht="27.95" hidden="1" customHeight="1">
      <c r="A1046" s="6">
        <v>44966</v>
      </c>
      <c r="B1046" s="9">
        <v>0.5</v>
      </c>
      <c r="C1046" s="9"/>
      <c r="D1046" s="41">
        <v>0</v>
      </c>
      <c r="E1046" s="8">
        <v>111663</v>
      </c>
      <c r="F1046" s="8" t="s">
        <v>1111</v>
      </c>
      <c r="G1046" s="99" t="s">
        <v>3909</v>
      </c>
      <c r="H1046" s="46" t="s">
        <v>10</v>
      </c>
      <c r="I1046" s="8" t="s">
        <v>3910</v>
      </c>
      <c r="J1046" s="7" t="s">
        <v>3911</v>
      </c>
      <c r="K1046" s="7" t="s">
        <v>3912</v>
      </c>
      <c r="L1046" s="11" t="s">
        <v>92</v>
      </c>
      <c r="M1046" s="11" t="s">
        <v>84</v>
      </c>
      <c r="N1046" s="11">
        <v>0.52083333333333337</v>
      </c>
      <c r="O1046" s="132">
        <v>0.70833333333333337</v>
      </c>
      <c r="P1046" s="204" t="s">
        <v>925</v>
      </c>
      <c r="Q1046" s="8">
        <v>2014</v>
      </c>
      <c r="R1046" s="131"/>
      <c r="S1046" s="3" t="str">
        <f>TEXT(Tabla2[[#This Row],[FECHA]],"MMMM")</f>
        <v>febrero</v>
      </c>
      <c r="T1046" s="3" t="e">
        <f>VLOOKUP(Tabla2[[#This Row],[FOLIO]],Noshow11[[FOLIO]:[STATUS]],5,0)</f>
        <v>#N/A</v>
      </c>
      <c r="U1046" s="2"/>
      <c r="V1046" s="27"/>
      <c r="W1046" s="27"/>
      <c r="X1046" s="27"/>
      <c r="Y1046" s="28"/>
      <c r="Z1046" s="27"/>
      <c r="AA1046" s="14">
        <f>Tabla2[[#This Row],[FECHA]]-Tabla2[[#This Row],[FECHA AGENDO CITA]]</f>
        <v>44966</v>
      </c>
    </row>
    <row r="1047" spans="1:27" ht="27.95" hidden="1" customHeight="1">
      <c r="A1047" s="6">
        <v>44966</v>
      </c>
      <c r="B1047" s="9">
        <v>0.5</v>
      </c>
      <c r="C1047" s="9"/>
      <c r="D1047" s="41">
        <v>2849</v>
      </c>
      <c r="E1047" s="8">
        <v>111773</v>
      </c>
      <c r="F1047" s="8" t="s">
        <v>100</v>
      </c>
      <c r="G1047" s="97" t="s">
        <v>1967</v>
      </c>
      <c r="H1047" s="46"/>
      <c r="I1047" s="8" t="s">
        <v>247</v>
      </c>
      <c r="J1047" s="7" t="s">
        <v>248</v>
      </c>
      <c r="K1047" s="7" t="s">
        <v>249</v>
      </c>
      <c r="L1047" s="11" t="s">
        <v>250</v>
      </c>
      <c r="M1047" s="11" t="s">
        <v>98</v>
      </c>
      <c r="N1047" s="11">
        <v>0.51041666666666663</v>
      </c>
      <c r="O1047" s="132">
        <v>0.70833333333333337</v>
      </c>
      <c r="P1047" s="204" t="s">
        <v>2205</v>
      </c>
      <c r="Q1047" s="8">
        <v>2021</v>
      </c>
      <c r="R1047" s="131"/>
      <c r="S1047" s="3" t="str">
        <f>TEXT(Tabla2[[#This Row],[FECHA]],"MMMM")</f>
        <v>febrero</v>
      </c>
      <c r="T1047" s="3" t="e">
        <f>VLOOKUP(Tabla2[[#This Row],[FOLIO]],Noshow11[[FOLIO]:[STATUS]],5,0)</f>
        <v>#N/A</v>
      </c>
      <c r="U1047" s="2"/>
      <c r="V1047" s="27"/>
      <c r="W1047" s="27"/>
      <c r="X1047" s="27"/>
      <c r="Y1047" s="28"/>
      <c r="Z1047" s="27"/>
      <c r="AA1047" s="14">
        <f>Tabla2[[#This Row],[FECHA]]-Tabla2[[#This Row],[FECHA AGENDO CITA]]</f>
        <v>44966</v>
      </c>
    </row>
    <row r="1048" spans="1:27" ht="27.95" hidden="1" customHeight="1">
      <c r="A1048" s="6">
        <v>44966</v>
      </c>
      <c r="B1048" s="9">
        <v>0.5</v>
      </c>
      <c r="C1048" s="9"/>
      <c r="D1048" s="41">
        <v>6599</v>
      </c>
      <c r="E1048" s="8">
        <v>111774</v>
      </c>
      <c r="F1048" s="8" t="s">
        <v>920</v>
      </c>
      <c r="G1048" s="98" t="s">
        <v>989</v>
      </c>
      <c r="H1048" s="45" t="s">
        <v>5</v>
      </c>
      <c r="I1048" s="8" t="s">
        <v>3913</v>
      </c>
      <c r="J1048" s="7" t="s">
        <v>3914</v>
      </c>
      <c r="K1048" s="7" t="s">
        <v>3915</v>
      </c>
      <c r="L1048" s="11" t="s">
        <v>152</v>
      </c>
      <c r="M1048" s="11" t="s">
        <v>93</v>
      </c>
      <c r="N1048" s="11">
        <v>0.51041666666666663</v>
      </c>
      <c r="O1048" s="132">
        <v>0.70833333333333337</v>
      </c>
      <c r="P1048" s="204" t="s">
        <v>954</v>
      </c>
      <c r="Q1048" s="8">
        <v>2020</v>
      </c>
      <c r="R1048" s="131"/>
      <c r="S1048" s="3" t="str">
        <f>TEXT(Tabla2[[#This Row],[FECHA]],"MMMM")</f>
        <v>febrero</v>
      </c>
      <c r="T1048" s="3" t="e">
        <f>VLOOKUP(Tabla2[[#This Row],[FOLIO]],Noshow11[[FOLIO]:[STATUS]],5,0)</f>
        <v>#N/A</v>
      </c>
      <c r="U1048" s="2"/>
      <c r="V1048" s="27"/>
      <c r="W1048" s="27"/>
      <c r="X1048" s="27"/>
      <c r="Y1048" s="28"/>
      <c r="Z1048" s="27"/>
      <c r="AA1048" s="14">
        <f>Tabla2[[#This Row],[FECHA]]-Tabla2[[#This Row],[FECHA AGENDO CITA]]</f>
        <v>44966</v>
      </c>
    </row>
    <row r="1049" spans="1:27" ht="27.95" hidden="1" customHeight="1">
      <c r="A1049" s="6">
        <v>44966</v>
      </c>
      <c r="B1049" s="9">
        <v>0.52083333333333337</v>
      </c>
      <c r="C1049" s="9"/>
      <c r="D1049" s="41">
        <v>0</v>
      </c>
      <c r="E1049" s="8">
        <v>111708</v>
      </c>
      <c r="F1049" s="8" t="s">
        <v>944</v>
      </c>
      <c r="G1049" s="99" t="s">
        <v>3916</v>
      </c>
      <c r="H1049" s="46" t="s">
        <v>10</v>
      </c>
      <c r="I1049" s="8" t="s">
        <v>1538</v>
      </c>
      <c r="J1049" s="7" t="s">
        <v>3917</v>
      </c>
      <c r="K1049" s="7" t="s">
        <v>1540</v>
      </c>
      <c r="L1049" s="11" t="s">
        <v>193</v>
      </c>
      <c r="M1049" s="11" t="s">
        <v>84</v>
      </c>
      <c r="N1049" s="11">
        <v>0.60416666666666663</v>
      </c>
      <c r="O1049" s="132">
        <v>0.70833333333333337</v>
      </c>
      <c r="P1049" s="204" t="s">
        <v>925</v>
      </c>
      <c r="Q1049" s="8">
        <v>2016</v>
      </c>
      <c r="R1049" s="131"/>
      <c r="S1049" s="3" t="str">
        <f>TEXT(Tabla2[[#This Row],[FECHA]],"MMMM")</f>
        <v>febrero</v>
      </c>
      <c r="T1049" s="3" t="e">
        <f>VLOOKUP(Tabla2[[#This Row],[FOLIO]],Noshow11[[FOLIO]:[STATUS]],5,0)</f>
        <v>#N/A</v>
      </c>
      <c r="U1049" s="2" t="s">
        <v>40</v>
      </c>
      <c r="V1049" s="27">
        <v>44965</v>
      </c>
      <c r="W1049" s="27" t="s">
        <v>13</v>
      </c>
      <c r="X1049" s="27" t="s">
        <v>9</v>
      </c>
      <c r="Y1049" s="43" t="s">
        <v>3918</v>
      </c>
      <c r="Z1049" s="27">
        <v>44961</v>
      </c>
      <c r="AA1049" s="14">
        <f>Tabla2[[#This Row],[FECHA]]-Tabla2[[#This Row],[FECHA AGENDO CITA]]</f>
        <v>5</v>
      </c>
    </row>
    <row r="1050" spans="1:27" ht="27.95" hidden="1" customHeight="1">
      <c r="A1050" s="6">
        <v>44966</v>
      </c>
      <c r="B1050" s="9">
        <v>0.52083333333333337</v>
      </c>
      <c r="C1050" s="9"/>
      <c r="D1050" s="41">
        <v>2849</v>
      </c>
      <c r="E1050" s="8">
        <v>111778</v>
      </c>
      <c r="F1050" s="8" t="s">
        <v>920</v>
      </c>
      <c r="G1050" s="98" t="s">
        <v>1967</v>
      </c>
      <c r="H1050" s="45" t="s">
        <v>5</v>
      </c>
      <c r="I1050" s="8" t="s">
        <v>3919</v>
      </c>
      <c r="J1050" s="7" t="s">
        <v>3920</v>
      </c>
      <c r="K1050" s="7" t="s">
        <v>300</v>
      </c>
      <c r="L1050" s="11" t="s">
        <v>289</v>
      </c>
      <c r="M1050" s="11" t="s">
        <v>98</v>
      </c>
      <c r="N1050" s="11">
        <v>0.54166666666666663</v>
      </c>
      <c r="O1050" s="132">
        <v>0.70833333333333337</v>
      </c>
      <c r="P1050" s="204" t="s">
        <v>1615</v>
      </c>
      <c r="Q1050" s="8">
        <v>2019</v>
      </c>
      <c r="R1050" s="131"/>
      <c r="S1050" s="3" t="str">
        <f>TEXT(Tabla2[[#This Row],[FECHA]],"MMMM")</f>
        <v>febrero</v>
      </c>
      <c r="T1050" s="3" t="e">
        <f>VLOOKUP(Tabla2[[#This Row],[FOLIO]],Noshow11[[FOLIO]:[STATUS]],5,0)</f>
        <v>#N/A</v>
      </c>
      <c r="U1050" s="2"/>
      <c r="V1050" s="27"/>
      <c r="W1050" s="27"/>
      <c r="X1050" s="27"/>
      <c r="Y1050" s="28"/>
      <c r="Z1050" s="27"/>
      <c r="AA1050" s="14">
        <f>Tabla2[[#This Row],[FECHA]]-Tabla2[[#This Row],[FECHA AGENDO CITA]]</f>
        <v>44966</v>
      </c>
    </row>
    <row r="1051" spans="1:27" ht="27.95" hidden="1" customHeight="1">
      <c r="A1051" s="6">
        <v>44966</v>
      </c>
      <c r="B1051" s="9">
        <v>0.52083333333333337</v>
      </c>
      <c r="C1051" s="9"/>
      <c r="D1051" s="41">
        <v>835.2</v>
      </c>
      <c r="E1051" s="8">
        <v>111779</v>
      </c>
      <c r="F1051" s="8" t="s">
        <v>920</v>
      </c>
      <c r="G1051" s="97" t="s">
        <v>3921</v>
      </c>
      <c r="H1051" s="46"/>
      <c r="I1051" s="8" t="s">
        <v>577</v>
      </c>
      <c r="J1051" s="7" t="s">
        <v>578</v>
      </c>
      <c r="K1051" s="7" t="s">
        <v>1931</v>
      </c>
      <c r="L1051" s="11" t="s">
        <v>193</v>
      </c>
      <c r="M1051" s="11" t="s">
        <v>93</v>
      </c>
      <c r="N1051" s="11">
        <v>0.61458333333333337</v>
      </c>
      <c r="O1051" s="132" t="s">
        <v>929</v>
      </c>
      <c r="P1051" s="204" t="s">
        <v>975</v>
      </c>
      <c r="Q1051" s="8">
        <v>2022</v>
      </c>
      <c r="R1051" s="131"/>
      <c r="S1051" s="3" t="str">
        <f>TEXT(Tabla2[[#This Row],[FECHA]],"MMMM")</f>
        <v>febrero</v>
      </c>
      <c r="T1051" s="3" t="e">
        <f>VLOOKUP(Tabla2[[#This Row],[FOLIO]],Noshow11[[FOLIO]:[STATUS]],5,0)</f>
        <v>#N/A</v>
      </c>
      <c r="U1051" s="2" t="s">
        <v>7</v>
      </c>
      <c r="V1051" s="27">
        <v>44986</v>
      </c>
      <c r="W1051" s="27" t="s">
        <v>931</v>
      </c>
      <c r="X1051" s="27" t="s">
        <v>932</v>
      </c>
      <c r="Y1051" s="28" t="s">
        <v>3922</v>
      </c>
      <c r="Z1051" s="27">
        <v>44964</v>
      </c>
      <c r="AA1051" s="14">
        <f>Tabla2[[#This Row],[FECHA]]-Tabla2[[#This Row],[FECHA AGENDO CITA]]</f>
        <v>2</v>
      </c>
    </row>
    <row r="1052" spans="1:27" ht="27.95" hidden="1" customHeight="1">
      <c r="A1052" s="6">
        <v>44966</v>
      </c>
      <c r="B1052" s="9">
        <v>0.54166666666666663</v>
      </c>
      <c r="C1052" s="9"/>
      <c r="D1052" s="41">
        <v>5330</v>
      </c>
      <c r="E1052" s="8">
        <v>111782</v>
      </c>
      <c r="F1052" s="8" t="s">
        <v>100</v>
      </c>
      <c r="G1052" s="98" t="s">
        <v>1124</v>
      </c>
      <c r="H1052" s="45" t="s">
        <v>5</v>
      </c>
      <c r="I1052" s="8" t="s">
        <v>3817</v>
      </c>
      <c r="J1052" s="7" t="s">
        <v>724</v>
      </c>
      <c r="K1052" s="7" t="s">
        <v>3818</v>
      </c>
      <c r="L1052" s="11" t="s">
        <v>289</v>
      </c>
      <c r="M1052" s="11" t="s">
        <v>93</v>
      </c>
      <c r="N1052" s="11">
        <v>0.5625</v>
      </c>
      <c r="O1052" s="132">
        <v>0.70833333333333337</v>
      </c>
      <c r="P1052" s="204" t="s">
        <v>2061</v>
      </c>
      <c r="Q1052" s="8">
        <v>2016</v>
      </c>
      <c r="R1052" s="131"/>
      <c r="S1052" s="3" t="str">
        <f>TEXT(Tabla2[[#This Row],[FECHA]],"MMMM")</f>
        <v>febrero</v>
      </c>
      <c r="T1052" s="3" t="e">
        <f>VLOOKUP(Tabla2[[#This Row],[FOLIO]],Noshow11[[FOLIO]:[STATUS]],5,0)</f>
        <v>#N/A</v>
      </c>
      <c r="U1052" s="2"/>
      <c r="V1052" s="27"/>
      <c r="W1052" s="27"/>
      <c r="X1052" s="27"/>
      <c r="Y1052" s="28"/>
      <c r="Z1052" s="27"/>
      <c r="AA1052" s="14">
        <f>Tabla2[[#This Row],[FECHA]]-Tabla2[[#This Row],[FECHA AGENDO CITA]]</f>
        <v>44966</v>
      </c>
    </row>
    <row r="1053" spans="1:27" ht="27.95" hidden="1" customHeight="1">
      <c r="A1053" s="6">
        <v>44966</v>
      </c>
      <c r="B1053" s="9">
        <v>0.54166666666666663</v>
      </c>
      <c r="C1053" s="9"/>
      <c r="D1053" s="41">
        <v>1899</v>
      </c>
      <c r="E1053" s="8">
        <v>111785</v>
      </c>
      <c r="F1053" s="8" t="s">
        <v>1111</v>
      </c>
      <c r="G1053" s="97" t="s">
        <v>1598</v>
      </c>
      <c r="H1053" s="46"/>
      <c r="I1053" s="8" t="s">
        <v>3923</v>
      </c>
      <c r="J1053" s="7" t="s">
        <v>3924</v>
      </c>
      <c r="K1053" s="7" t="s">
        <v>3925</v>
      </c>
      <c r="L1053" s="11" t="s">
        <v>152</v>
      </c>
      <c r="M1053" s="11" t="s">
        <v>98</v>
      </c>
      <c r="N1053" s="11">
        <v>0.58333333333333337</v>
      </c>
      <c r="O1053" s="132">
        <v>0.72916666666666663</v>
      </c>
      <c r="P1053" s="204" t="s">
        <v>949</v>
      </c>
      <c r="Q1053" s="8">
        <v>2018</v>
      </c>
      <c r="R1053" s="131"/>
      <c r="S1053" s="3" t="str">
        <f>TEXT(Tabla2[[#This Row],[FECHA]],"MMMM")</f>
        <v>febrero</v>
      </c>
      <c r="T1053" s="3" t="e">
        <f>VLOOKUP(Tabla2[[#This Row],[FOLIO]],Noshow11[[FOLIO]:[STATUS]],5,0)</f>
        <v>#N/A</v>
      </c>
      <c r="U1053" s="2"/>
      <c r="V1053" s="27"/>
      <c r="W1053" s="27"/>
      <c r="X1053" s="27"/>
      <c r="Y1053" s="28"/>
      <c r="Z1053" s="27"/>
      <c r="AA1053" s="14">
        <f>Tabla2[[#This Row],[FECHA]]-Tabla2[[#This Row],[FECHA AGENDO CITA]]</f>
        <v>44966</v>
      </c>
    </row>
    <row r="1054" spans="1:27" ht="27.95" hidden="1" customHeight="1">
      <c r="A1054" s="6">
        <v>44966</v>
      </c>
      <c r="B1054" s="9">
        <v>0.5625</v>
      </c>
      <c r="C1054" s="9"/>
      <c r="D1054" s="41">
        <v>2849</v>
      </c>
      <c r="E1054" s="8">
        <v>111783</v>
      </c>
      <c r="F1054" s="8" t="s">
        <v>944</v>
      </c>
      <c r="G1054" s="98" t="s">
        <v>1158</v>
      </c>
      <c r="H1054" s="45" t="s">
        <v>5</v>
      </c>
      <c r="I1054" s="8" t="s">
        <v>3926</v>
      </c>
      <c r="J1054" s="7" t="s">
        <v>3927</v>
      </c>
      <c r="K1054" s="7" t="s">
        <v>3928</v>
      </c>
      <c r="L1054" s="11" t="s">
        <v>1106</v>
      </c>
      <c r="M1054" s="11" t="s">
        <v>93</v>
      </c>
      <c r="N1054" s="11">
        <v>0.58333333333333337</v>
      </c>
      <c r="O1054" s="132">
        <v>0.70833333333333337</v>
      </c>
      <c r="P1054" s="204" t="s">
        <v>2153</v>
      </c>
      <c r="Q1054" s="8">
        <v>2018</v>
      </c>
      <c r="R1054" s="131"/>
      <c r="S1054" s="3" t="str">
        <f>TEXT(Tabla2[[#This Row],[FECHA]],"MMMM")</f>
        <v>febrero</v>
      </c>
      <c r="T1054" s="3" t="e">
        <f>VLOOKUP(Tabla2[[#This Row],[FOLIO]],Noshow11[[FOLIO]:[STATUS]],5,0)</f>
        <v>#N/A</v>
      </c>
      <c r="U1054" s="2"/>
      <c r="V1054" s="27"/>
      <c r="W1054" s="27"/>
      <c r="X1054" s="27"/>
      <c r="Y1054" s="28"/>
      <c r="Z1054" s="27"/>
      <c r="AA1054" s="14">
        <f>Tabla2[[#This Row],[FECHA]]-Tabla2[[#This Row],[FECHA AGENDO CITA]]</f>
        <v>44966</v>
      </c>
    </row>
    <row r="1055" spans="1:27" ht="27.95" hidden="1" customHeight="1">
      <c r="A1055" s="6">
        <v>44966</v>
      </c>
      <c r="B1055" s="9">
        <v>0.58333333333333337</v>
      </c>
      <c r="C1055" s="9"/>
      <c r="D1055" s="41">
        <v>3260</v>
      </c>
      <c r="E1055" s="8">
        <v>111792</v>
      </c>
      <c r="F1055" s="8" t="s">
        <v>920</v>
      </c>
      <c r="G1055" s="98" t="s">
        <v>1070</v>
      </c>
      <c r="H1055" s="45" t="s">
        <v>5</v>
      </c>
      <c r="I1055" s="8" t="s">
        <v>3929</v>
      </c>
      <c r="J1055" s="7" t="s">
        <v>3930</v>
      </c>
      <c r="K1055" s="7" t="s">
        <v>3931</v>
      </c>
      <c r="L1055" s="11" t="s">
        <v>92</v>
      </c>
      <c r="M1055" s="11" t="s">
        <v>93</v>
      </c>
      <c r="N1055" s="11">
        <v>0.61458333333333337</v>
      </c>
      <c r="O1055" s="132">
        <v>0.75</v>
      </c>
      <c r="P1055" s="204" t="s">
        <v>2061</v>
      </c>
      <c r="Q1055" s="8">
        <v>2022</v>
      </c>
      <c r="R1055" s="131"/>
      <c r="S1055" s="3" t="str">
        <f>TEXT(Tabla2[[#This Row],[FECHA]],"MMMM")</f>
        <v>febrero</v>
      </c>
      <c r="T1055" s="3" t="e">
        <f>VLOOKUP(Tabla2[[#This Row],[FOLIO]],Noshow11[[FOLIO]:[STATUS]],5,0)</f>
        <v>#N/A</v>
      </c>
      <c r="U1055" s="2"/>
      <c r="V1055" s="27"/>
      <c r="W1055" s="27"/>
      <c r="X1055" s="27"/>
      <c r="Y1055" s="28"/>
      <c r="Z1055" s="27"/>
      <c r="AA1055" s="14">
        <f>Tabla2[[#This Row],[FECHA]]-Tabla2[[#This Row],[FECHA AGENDO CITA]]</f>
        <v>44966</v>
      </c>
    </row>
    <row r="1056" spans="1:27" ht="27.95" hidden="1" customHeight="1">
      <c r="A1056" s="6">
        <v>44966</v>
      </c>
      <c r="B1056" s="9">
        <v>0.60416666666666663</v>
      </c>
      <c r="C1056" s="9"/>
      <c r="D1056" s="41">
        <v>2849</v>
      </c>
      <c r="E1056" s="8">
        <v>111798</v>
      </c>
      <c r="F1056" s="8" t="s">
        <v>944</v>
      </c>
      <c r="G1056" s="98" t="s">
        <v>3932</v>
      </c>
      <c r="H1056" s="45" t="s">
        <v>5</v>
      </c>
      <c r="I1056" s="8" t="s">
        <v>339</v>
      </c>
      <c r="J1056" s="7" t="s">
        <v>340</v>
      </c>
      <c r="K1056" s="7" t="s">
        <v>341</v>
      </c>
      <c r="L1056" s="11" t="s">
        <v>193</v>
      </c>
      <c r="M1056" s="11" t="s">
        <v>84</v>
      </c>
      <c r="N1056" s="11">
        <v>0.66666666666666663</v>
      </c>
      <c r="O1056" s="132">
        <v>0.75</v>
      </c>
      <c r="P1056" s="204" t="s">
        <v>1615</v>
      </c>
      <c r="Q1056" s="8">
        <v>2021</v>
      </c>
      <c r="R1056" s="131"/>
      <c r="S1056" s="3" t="str">
        <f>TEXT(Tabla2[[#This Row],[FECHA]],"MMMM")</f>
        <v>febrero</v>
      </c>
      <c r="T1056" s="3" t="e">
        <f>VLOOKUP(Tabla2[[#This Row],[FOLIO]],Noshow11[[FOLIO]:[STATUS]],5,0)</f>
        <v>#N/A</v>
      </c>
      <c r="U1056" s="2"/>
      <c r="V1056" s="27"/>
      <c r="W1056" s="27"/>
      <c r="X1056" s="27"/>
      <c r="Y1056" s="28"/>
      <c r="Z1056" s="27"/>
      <c r="AA1056" s="14">
        <f>Tabla2[[#This Row],[FECHA]]-Tabla2[[#This Row],[FECHA AGENDO CITA]]</f>
        <v>44966</v>
      </c>
    </row>
    <row r="1057" spans="1:27" ht="27.95" hidden="1" customHeight="1">
      <c r="A1057" s="6">
        <v>44966</v>
      </c>
      <c r="B1057" s="9">
        <v>0.625</v>
      </c>
      <c r="C1057" s="9"/>
      <c r="D1057" s="41">
        <v>5330</v>
      </c>
      <c r="E1057" s="8">
        <v>111769</v>
      </c>
      <c r="F1057" s="8" t="s">
        <v>944</v>
      </c>
      <c r="G1057" s="97" t="s">
        <v>1124</v>
      </c>
      <c r="H1057" s="46"/>
      <c r="I1057" s="8" t="s">
        <v>3933</v>
      </c>
      <c r="J1057" s="7" t="s">
        <v>3934</v>
      </c>
      <c r="K1057" s="7" t="s">
        <v>3935</v>
      </c>
      <c r="L1057" s="11" t="s">
        <v>97</v>
      </c>
      <c r="M1057" s="11" t="s">
        <v>84</v>
      </c>
      <c r="N1057" s="11">
        <v>0.63541666666666663</v>
      </c>
      <c r="O1057" s="132">
        <v>0.75</v>
      </c>
      <c r="P1057" s="204" t="s">
        <v>949</v>
      </c>
      <c r="Q1057" s="8">
        <v>2017</v>
      </c>
      <c r="R1057" s="131"/>
      <c r="S1057" s="3" t="str">
        <f>TEXT(Tabla2[[#This Row],[FECHA]],"MMMM")</f>
        <v>febrero</v>
      </c>
      <c r="T1057" s="3" t="e">
        <f>VLOOKUP(Tabla2[[#This Row],[FOLIO]],Noshow11[[FOLIO]:[STATUS]],5,0)</f>
        <v>#N/A</v>
      </c>
      <c r="U1057" s="2"/>
      <c r="V1057" s="27"/>
      <c r="W1057" s="27"/>
      <c r="X1057" s="27"/>
      <c r="Y1057" s="28"/>
      <c r="Z1057" s="27"/>
      <c r="AA1057" s="14">
        <f>Tabla2[[#This Row],[FECHA]]-Tabla2[[#This Row],[FECHA AGENDO CITA]]</f>
        <v>44966</v>
      </c>
    </row>
    <row r="1058" spans="1:27" ht="27.95" hidden="1" customHeight="1">
      <c r="A1058" s="6">
        <v>44966</v>
      </c>
      <c r="B1058" s="9">
        <v>0.625</v>
      </c>
      <c r="C1058" s="9"/>
      <c r="D1058" s="41">
        <v>835.2</v>
      </c>
      <c r="E1058" s="8">
        <v>111803</v>
      </c>
      <c r="F1058" s="8" t="s">
        <v>100</v>
      </c>
      <c r="G1058" s="97" t="s">
        <v>3936</v>
      </c>
      <c r="H1058" s="46"/>
      <c r="I1058" s="8" t="s">
        <v>3937</v>
      </c>
      <c r="J1058" s="7" t="s">
        <v>3938</v>
      </c>
      <c r="K1058" s="7" t="s">
        <v>3939</v>
      </c>
      <c r="L1058" s="11" t="s">
        <v>92</v>
      </c>
      <c r="M1058" s="11" t="s">
        <v>98</v>
      </c>
      <c r="N1058" s="11">
        <v>0.64583333333333337</v>
      </c>
      <c r="O1058" s="132" t="s">
        <v>929</v>
      </c>
      <c r="P1058" s="204" t="s">
        <v>1036</v>
      </c>
      <c r="Q1058" s="8">
        <v>2016</v>
      </c>
      <c r="R1058" s="131"/>
      <c r="S1058" s="3" t="str">
        <f>TEXT(Tabla2[[#This Row],[FECHA]],"MMMM")</f>
        <v>febrero</v>
      </c>
      <c r="T1058" s="3" t="e">
        <f>VLOOKUP(Tabla2[[#This Row],[FOLIO]],Noshow11[[FOLIO]:[STATUS]],5,0)</f>
        <v>#N/A</v>
      </c>
      <c r="U1058" s="2"/>
      <c r="V1058" s="27"/>
      <c r="W1058" s="27"/>
      <c r="X1058" s="27"/>
      <c r="Y1058" s="28"/>
      <c r="Z1058" s="27"/>
      <c r="AA1058" s="14">
        <f>Tabla2[[#This Row],[FECHA]]-Tabla2[[#This Row],[FECHA AGENDO CITA]]</f>
        <v>44966</v>
      </c>
    </row>
    <row r="1059" spans="1:27" ht="30.95" hidden="1" customHeight="1">
      <c r="A1059" s="6">
        <v>44967</v>
      </c>
      <c r="B1059" s="9">
        <v>0.3125</v>
      </c>
      <c r="C1059" s="9"/>
      <c r="D1059" s="41">
        <v>5140</v>
      </c>
      <c r="E1059" s="8">
        <v>111829</v>
      </c>
      <c r="F1059" s="8" t="s">
        <v>920</v>
      </c>
      <c r="G1059" s="98" t="s">
        <v>3940</v>
      </c>
      <c r="H1059" s="45" t="s">
        <v>5</v>
      </c>
      <c r="I1059" s="8" t="s">
        <v>3941</v>
      </c>
      <c r="J1059" s="7" t="s">
        <v>3942</v>
      </c>
      <c r="K1059" s="7" t="s">
        <v>3943</v>
      </c>
      <c r="L1059" s="11" t="s">
        <v>193</v>
      </c>
      <c r="M1059" s="11" t="s">
        <v>93</v>
      </c>
      <c r="N1059" s="11">
        <v>0.35416666666666669</v>
      </c>
      <c r="O1059" s="132">
        <v>0.45833333333333331</v>
      </c>
      <c r="P1059" s="204" t="s">
        <v>2061</v>
      </c>
      <c r="Q1059" s="8">
        <v>2021</v>
      </c>
      <c r="R1059" s="131"/>
      <c r="S1059" s="3" t="str">
        <f>TEXT(Tabla2[[#This Row],[FECHA]],"MMMM")</f>
        <v>febrero</v>
      </c>
      <c r="T1059" s="3" t="e">
        <f>VLOOKUP(Tabla2[[#This Row],[FOLIO]],Noshow11[[FOLIO]:[STATUS]],5,0)</f>
        <v>#N/A</v>
      </c>
      <c r="U1059" s="2"/>
      <c r="V1059" s="27"/>
      <c r="W1059" s="27"/>
      <c r="X1059" s="27"/>
      <c r="Y1059" s="28"/>
      <c r="Z1059" s="27"/>
      <c r="AA1059" s="14">
        <f>Tabla2[[#This Row],[FECHA]]-Tabla2[[#This Row],[FECHA AGENDO CITA]]</f>
        <v>44967</v>
      </c>
    </row>
    <row r="1060" spans="1:27" ht="30.95" hidden="1" customHeight="1">
      <c r="A1060" s="6">
        <v>44967</v>
      </c>
      <c r="B1060" s="9">
        <v>0.32291666666666669</v>
      </c>
      <c r="C1060" s="9"/>
      <c r="D1060" s="41">
        <v>3260</v>
      </c>
      <c r="E1060" s="8">
        <v>111716</v>
      </c>
      <c r="F1060" s="8" t="s">
        <v>920</v>
      </c>
      <c r="G1060" s="97" t="s">
        <v>3944</v>
      </c>
      <c r="H1060" s="46"/>
      <c r="I1060" s="8" t="s">
        <v>3945</v>
      </c>
      <c r="J1060" s="7" t="s">
        <v>3946</v>
      </c>
      <c r="K1060" s="7" t="s">
        <v>1889</v>
      </c>
      <c r="L1060" s="11" t="s">
        <v>277</v>
      </c>
      <c r="M1060" s="11" t="s">
        <v>84</v>
      </c>
      <c r="N1060" s="11">
        <v>0.33333333333333331</v>
      </c>
      <c r="O1060" s="132">
        <v>0.5</v>
      </c>
      <c r="P1060" s="204" t="s">
        <v>975</v>
      </c>
      <c r="Q1060" s="8">
        <v>2020</v>
      </c>
      <c r="R1060" s="131"/>
      <c r="S1060" s="3" t="str">
        <f>TEXT(Tabla2[[#This Row],[FECHA]],"MMMM")</f>
        <v>febrero</v>
      </c>
      <c r="T1060" s="3" t="e">
        <f>VLOOKUP(Tabla2[[#This Row],[FOLIO]],Noshow11[[FOLIO]:[STATUS]],5,0)</f>
        <v>#N/A</v>
      </c>
      <c r="U1060" s="2"/>
      <c r="V1060" s="27"/>
      <c r="W1060" s="27"/>
      <c r="X1060" s="27"/>
      <c r="Y1060" s="28"/>
      <c r="Z1060" s="27"/>
      <c r="AA1060" s="14">
        <f>Tabla2[[#This Row],[FECHA]]-Tabla2[[#This Row],[FECHA AGENDO CITA]]</f>
        <v>44967</v>
      </c>
    </row>
    <row r="1061" spans="1:27" ht="30.95" hidden="1" customHeight="1">
      <c r="A1061" s="6">
        <v>44967</v>
      </c>
      <c r="B1061" s="9">
        <v>0.33333333333333331</v>
      </c>
      <c r="C1061" s="9"/>
      <c r="D1061" s="41">
        <v>2734</v>
      </c>
      <c r="E1061" s="8">
        <v>111652</v>
      </c>
      <c r="F1061" s="8" t="s">
        <v>100</v>
      </c>
      <c r="G1061" s="97" t="s">
        <v>3947</v>
      </c>
      <c r="H1061" s="46"/>
      <c r="I1061" s="8" t="s">
        <v>3948</v>
      </c>
      <c r="J1061" s="7" t="s">
        <v>3949</v>
      </c>
      <c r="K1061" s="7" t="s">
        <v>1889</v>
      </c>
      <c r="L1061" s="11" t="s">
        <v>277</v>
      </c>
      <c r="M1061" s="11" t="s">
        <v>98</v>
      </c>
      <c r="N1061" s="11">
        <v>0.34375</v>
      </c>
      <c r="O1061" s="132" t="s">
        <v>929</v>
      </c>
      <c r="P1061" s="204" t="s">
        <v>2263</v>
      </c>
      <c r="Q1061" s="8">
        <v>2018</v>
      </c>
      <c r="R1061" s="131"/>
      <c r="S1061" s="3" t="str">
        <f>TEXT(Tabla2[[#This Row],[FECHA]],"MMMM")</f>
        <v>febrero</v>
      </c>
      <c r="T1061" s="3" t="e">
        <f>VLOOKUP(Tabla2[[#This Row],[FOLIO]],Noshow11[[FOLIO]:[STATUS]],5,0)</f>
        <v>#N/A</v>
      </c>
      <c r="U1061" s="2"/>
      <c r="V1061" s="27"/>
      <c r="W1061" s="27"/>
      <c r="X1061" s="27"/>
      <c r="Y1061" s="28"/>
      <c r="Z1061" s="27"/>
      <c r="AA1061" s="14">
        <f>Tabla2[[#This Row],[FECHA]]-Tabla2[[#This Row],[FECHA AGENDO CITA]]</f>
        <v>44967</v>
      </c>
    </row>
    <row r="1062" spans="1:27" ht="30.95" hidden="1" customHeight="1">
      <c r="A1062" s="6">
        <v>44967</v>
      </c>
      <c r="B1062" s="9">
        <v>0.33333333333333331</v>
      </c>
      <c r="C1062" s="9"/>
      <c r="D1062" s="41">
        <v>1899</v>
      </c>
      <c r="E1062" s="8">
        <v>111722</v>
      </c>
      <c r="F1062" s="8" t="s">
        <v>920</v>
      </c>
      <c r="G1062" s="98" t="s">
        <v>1023</v>
      </c>
      <c r="H1062" s="45" t="s">
        <v>5</v>
      </c>
      <c r="I1062" s="8" t="s">
        <v>3950</v>
      </c>
      <c r="J1062" s="7" t="s">
        <v>3951</v>
      </c>
      <c r="K1062" s="7" t="s">
        <v>1889</v>
      </c>
      <c r="L1062" s="11" t="s">
        <v>277</v>
      </c>
      <c r="M1062" s="11" t="s">
        <v>93</v>
      </c>
      <c r="N1062" s="11">
        <v>0.35416666666666669</v>
      </c>
      <c r="O1062" s="132">
        <v>0.45833333333333331</v>
      </c>
      <c r="P1062" s="204" t="s">
        <v>954</v>
      </c>
      <c r="Q1062" s="8">
        <v>2021</v>
      </c>
      <c r="R1062" s="131"/>
      <c r="S1062" s="3" t="str">
        <f>TEXT(Tabla2[[#This Row],[FECHA]],"MMMM")</f>
        <v>febrero</v>
      </c>
      <c r="T1062" s="3" t="e">
        <f>VLOOKUP(Tabla2[[#This Row],[FOLIO]],Noshow11[[FOLIO]:[STATUS]],5,0)</f>
        <v>#N/A</v>
      </c>
      <c r="U1062" s="2"/>
      <c r="V1062" s="27"/>
      <c r="W1062" s="27"/>
      <c r="X1062" s="27"/>
      <c r="Y1062" s="28"/>
      <c r="Z1062" s="27"/>
      <c r="AA1062" s="14">
        <f>Tabla2[[#This Row],[FECHA]]-Tabla2[[#This Row],[FECHA AGENDO CITA]]</f>
        <v>44967</v>
      </c>
    </row>
    <row r="1063" spans="1:27" ht="30.95" hidden="1" customHeight="1">
      <c r="A1063" s="6">
        <v>44967</v>
      </c>
      <c r="B1063" s="9">
        <v>0.33333333333333331</v>
      </c>
      <c r="C1063" s="9"/>
      <c r="D1063" s="41">
        <v>5140</v>
      </c>
      <c r="E1063" s="8">
        <v>111753</v>
      </c>
      <c r="F1063" s="8" t="s">
        <v>944</v>
      </c>
      <c r="G1063" s="98" t="s">
        <v>1102</v>
      </c>
      <c r="H1063" s="45" t="s">
        <v>5</v>
      </c>
      <c r="I1063" s="8" t="s">
        <v>3952</v>
      </c>
      <c r="J1063" s="7" t="s">
        <v>3953</v>
      </c>
      <c r="K1063" s="7" t="s">
        <v>3954</v>
      </c>
      <c r="L1063" s="11" t="s">
        <v>357</v>
      </c>
      <c r="M1063" s="11" t="s">
        <v>84</v>
      </c>
      <c r="N1063" s="11">
        <v>0.36805555555555558</v>
      </c>
      <c r="O1063" s="132">
        <v>0.47916666666666669</v>
      </c>
      <c r="P1063" s="204" t="s">
        <v>954</v>
      </c>
      <c r="Q1063" s="8">
        <v>2021</v>
      </c>
      <c r="R1063" s="131"/>
      <c r="S1063" s="3" t="str">
        <f>TEXT(Tabla2[[#This Row],[FECHA]],"MMMM")</f>
        <v>febrero</v>
      </c>
      <c r="T1063" s="3" t="e">
        <f>VLOOKUP(Tabla2[[#This Row],[FOLIO]],Noshow11[[FOLIO]:[STATUS]],5,0)</f>
        <v>#N/A</v>
      </c>
      <c r="U1063" s="2"/>
      <c r="V1063" s="27"/>
      <c r="W1063" s="27"/>
      <c r="X1063" s="27"/>
      <c r="Y1063" s="28"/>
      <c r="Z1063" s="27"/>
      <c r="AA1063" s="14">
        <f>Tabla2[[#This Row],[FECHA]]-Tabla2[[#This Row],[FECHA AGENDO CITA]]</f>
        <v>44967</v>
      </c>
    </row>
    <row r="1064" spans="1:27" ht="30.95" hidden="1" customHeight="1">
      <c r="A1064" s="6">
        <v>44967</v>
      </c>
      <c r="B1064" s="9">
        <v>0.34375</v>
      </c>
      <c r="C1064" s="9"/>
      <c r="D1064" s="41">
        <v>1899</v>
      </c>
      <c r="E1064" s="8">
        <v>111852</v>
      </c>
      <c r="F1064" s="8" t="s">
        <v>100</v>
      </c>
      <c r="G1064" s="97" t="s">
        <v>1108</v>
      </c>
      <c r="H1064" s="46"/>
      <c r="I1064" s="8" t="s">
        <v>3955</v>
      </c>
      <c r="J1064" s="7" t="s">
        <v>143</v>
      </c>
      <c r="K1064" s="7" t="s">
        <v>3956</v>
      </c>
      <c r="L1064" s="11" t="s">
        <v>145</v>
      </c>
      <c r="M1064" s="11" t="s">
        <v>84</v>
      </c>
      <c r="N1064" s="11">
        <v>0.35416666666666669</v>
      </c>
      <c r="O1064" s="132">
        <v>0.45833333333333331</v>
      </c>
      <c r="P1064" s="204" t="s">
        <v>949</v>
      </c>
      <c r="Q1064" s="8">
        <v>2022</v>
      </c>
      <c r="R1064" s="131"/>
      <c r="S1064" s="3" t="str">
        <f>TEXT(Tabla2[[#This Row],[FECHA]],"MMMM")</f>
        <v>febrero</v>
      </c>
      <c r="T1064" s="3" t="e">
        <f>VLOOKUP(Tabla2[[#This Row],[FOLIO]],Noshow11[[FOLIO]:[STATUS]],5,0)</f>
        <v>#N/A</v>
      </c>
      <c r="U1064" s="2"/>
      <c r="V1064" s="27"/>
      <c r="W1064" s="27"/>
      <c r="X1064" s="27"/>
      <c r="Y1064" s="28"/>
      <c r="Z1064" s="27"/>
      <c r="AA1064" s="14">
        <f>Tabla2[[#This Row],[FECHA]]-Tabla2[[#This Row],[FECHA AGENDO CITA]]</f>
        <v>44967</v>
      </c>
    </row>
    <row r="1065" spans="1:27" ht="30.95" hidden="1" customHeight="1">
      <c r="A1065" s="6">
        <v>44967</v>
      </c>
      <c r="B1065" s="9">
        <v>0.35416666666666669</v>
      </c>
      <c r="C1065" s="9"/>
      <c r="D1065" s="41">
        <v>3260</v>
      </c>
      <c r="E1065" s="8">
        <v>111519</v>
      </c>
      <c r="F1065" s="8" t="s">
        <v>100</v>
      </c>
      <c r="G1065" s="98" t="s">
        <v>1161</v>
      </c>
      <c r="H1065" s="45" t="s">
        <v>5</v>
      </c>
      <c r="I1065" s="8" t="s">
        <v>3957</v>
      </c>
      <c r="J1065" s="7" t="s">
        <v>3958</v>
      </c>
      <c r="K1065" s="7" t="s">
        <v>3959</v>
      </c>
      <c r="L1065" s="11" t="s">
        <v>170</v>
      </c>
      <c r="M1065" s="11" t="s">
        <v>98</v>
      </c>
      <c r="N1065" s="11">
        <v>0.38541666666666669</v>
      </c>
      <c r="O1065" s="132">
        <v>0.47916666666666669</v>
      </c>
      <c r="P1065" s="204" t="s">
        <v>2061</v>
      </c>
      <c r="Q1065" s="8">
        <v>2011</v>
      </c>
      <c r="R1065" s="131"/>
      <c r="S1065" s="3" t="str">
        <f>TEXT(Tabla2[[#This Row],[FECHA]],"MMMM")</f>
        <v>febrero</v>
      </c>
      <c r="T1065" s="3" t="e">
        <f>VLOOKUP(Tabla2[[#This Row],[FOLIO]],Noshow11[[FOLIO]:[STATUS]],5,0)</f>
        <v>#N/A</v>
      </c>
      <c r="U1065" s="2"/>
      <c r="V1065" s="27"/>
      <c r="W1065" s="27"/>
      <c r="X1065" s="27"/>
      <c r="Y1065" s="28"/>
      <c r="Z1065" s="27"/>
      <c r="AA1065" s="14">
        <f>Tabla2[[#This Row],[FECHA]]-Tabla2[[#This Row],[FECHA AGENDO CITA]]</f>
        <v>44967</v>
      </c>
    </row>
    <row r="1066" spans="1:27" ht="30.95" hidden="1" customHeight="1">
      <c r="A1066" s="6">
        <v>44967</v>
      </c>
      <c r="B1066" s="9">
        <v>0.35416666666666669</v>
      </c>
      <c r="C1066" s="9"/>
      <c r="D1066" s="41">
        <v>2849</v>
      </c>
      <c r="E1066" s="8">
        <v>111757</v>
      </c>
      <c r="F1066" s="8" t="s">
        <v>944</v>
      </c>
      <c r="G1066" s="98" t="s">
        <v>1880</v>
      </c>
      <c r="H1066" s="45" t="s">
        <v>5</v>
      </c>
      <c r="I1066" s="8" t="s">
        <v>3960</v>
      </c>
      <c r="J1066" s="7" t="s">
        <v>3961</v>
      </c>
      <c r="K1066" s="7" t="s">
        <v>3962</v>
      </c>
      <c r="L1066" s="11" t="s">
        <v>145</v>
      </c>
      <c r="M1066" s="11" t="s">
        <v>93</v>
      </c>
      <c r="N1066" s="11">
        <v>0.39583333333333331</v>
      </c>
      <c r="O1066" s="132">
        <v>0.5</v>
      </c>
      <c r="P1066" s="204" t="s">
        <v>1615</v>
      </c>
      <c r="Q1066" s="8">
        <v>2017</v>
      </c>
      <c r="R1066" s="131"/>
      <c r="S1066" s="3" t="str">
        <f>TEXT(Tabla2[[#This Row],[FECHA]],"MMMM")</f>
        <v>febrero</v>
      </c>
      <c r="T1066" s="3" t="e">
        <f>VLOOKUP(Tabla2[[#This Row],[FOLIO]],Noshow11[[FOLIO]:[STATUS]],5,0)</f>
        <v>#N/A</v>
      </c>
      <c r="U1066" s="2"/>
      <c r="V1066" s="27"/>
      <c r="W1066" s="27"/>
      <c r="X1066" s="27"/>
      <c r="Y1066" s="28"/>
      <c r="Z1066" s="27"/>
      <c r="AA1066" s="14">
        <f>Tabla2[[#This Row],[FECHA]]-Tabla2[[#This Row],[FECHA AGENDO CITA]]</f>
        <v>44967</v>
      </c>
    </row>
    <row r="1067" spans="1:27" ht="30.95" hidden="1" customHeight="1">
      <c r="A1067" s="6">
        <v>44967</v>
      </c>
      <c r="B1067" s="9">
        <v>0.35416666666666669</v>
      </c>
      <c r="C1067" s="9"/>
      <c r="D1067" s="41">
        <v>5140</v>
      </c>
      <c r="E1067" s="8">
        <v>111794</v>
      </c>
      <c r="F1067" s="8" t="s">
        <v>944</v>
      </c>
      <c r="G1067" s="97" t="s">
        <v>3963</v>
      </c>
      <c r="H1067" s="46"/>
      <c r="I1067" s="8" t="s">
        <v>3964</v>
      </c>
      <c r="J1067" s="7" t="s">
        <v>3965</v>
      </c>
      <c r="K1067" s="7" t="s">
        <v>3966</v>
      </c>
      <c r="L1067" s="11" t="s">
        <v>83</v>
      </c>
      <c r="M1067" s="11" t="s">
        <v>84</v>
      </c>
      <c r="N1067" s="11">
        <v>0.45833333333333331</v>
      </c>
      <c r="O1067" s="132">
        <v>0.70833333333333337</v>
      </c>
      <c r="P1067" s="204" t="s">
        <v>949</v>
      </c>
      <c r="Q1067" s="8">
        <v>2015</v>
      </c>
      <c r="R1067" s="131"/>
      <c r="S1067" s="3" t="str">
        <f>TEXT(Tabla2[[#This Row],[FECHA]],"MMMM")</f>
        <v>febrero</v>
      </c>
      <c r="T1067" s="3" t="e">
        <f>VLOOKUP(Tabla2[[#This Row],[FOLIO]],Noshow11[[FOLIO]:[STATUS]],5,0)</f>
        <v>#N/A</v>
      </c>
      <c r="U1067" s="2"/>
      <c r="V1067" s="27"/>
      <c r="W1067" s="27"/>
      <c r="X1067" s="27"/>
      <c r="Y1067" s="28"/>
      <c r="Z1067" s="27"/>
      <c r="AA1067" s="14">
        <f>Tabla2[[#This Row],[FECHA]]-Tabla2[[#This Row],[FECHA AGENDO CITA]]</f>
        <v>44967</v>
      </c>
    </row>
    <row r="1068" spans="1:27" ht="30.95" hidden="1" customHeight="1">
      <c r="A1068" s="6">
        <v>44967</v>
      </c>
      <c r="B1068" s="9">
        <v>0.36458333333333331</v>
      </c>
      <c r="C1068" s="9"/>
      <c r="D1068" s="41">
        <v>2849</v>
      </c>
      <c r="E1068" s="8">
        <v>111787</v>
      </c>
      <c r="F1068" s="8" t="s">
        <v>920</v>
      </c>
      <c r="G1068" s="97" t="s">
        <v>1967</v>
      </c>
      <c r="H1068" s="46"/>
      <c r="I1068" s="8" t="s">
        <v>3967</v>
      </c>
      <c r="J1068" s="7" t="s">
        <v>3968</v>
      </c>
      <c r="K1068" s="7" t="s">
        <v>3969</v>
      </c>
      <c r="L1068" s="11" t="s">
        <v>152</v>
      </c>
      <c r="M1068" s="11" t="s">
        <v>93</v>
      </c>
      <c r="N1068" s="11">
        <v>0.375</v>
      </c>
      <c r="O1068" s="132">
        <v>0.5</v>
      </c>
      <c r="P1068" s="204" t="s">
        <v>1366</v>
      </c>
      <c r="Q1068" s="8">
        <v>2017</v>
      </c>
      <c r="R1068" s="131"/>
      <c r="S1068" s="3" t="str">
        <f>TEXT(Tabla2[[#This Row],[FECHA]],"MMMM")</f>
        <v>febrero</v>
      </c>
      <c r="T1068" s="3" t="e">
        <f>VLOOKUP(Tabla2[[#This Row],[FOLIO]],Noshow11[[FOLIO]:[STATUS]],5,0)</f>
        <v>#N/A</v>
      </c>
      <c r="U1068" s="2"/>
      <c r="V1068" s="27"/>
      <c r="W1068" s="27"/>
      <c r="X1068" s="27"/>
      <c r="Y1068" s="28"/>
      <c r="Z1068" s="27"/>
      <c r="AA1068" s="14">
        <f>Tabla2[[#This Row],[FECHA]]-Tabla2[[#This Row],[FECHA AGENDO CITA]]</f>
        <v>44967</v>
      </c>
    </row>
    <row r="1069" spans="1:27" ht="30.95" hidden="1" customHeight="1">
      <c r="A1069" s="6">
        <v>44967</v>
      </c>
      <c r="B1069" s="9">
        <v>0.36458333333333331</v>
      </c>
      <c r="C1069" s="9"/>
      <c r="D1069" s="41">
        <v>1899</v>
      </c>
      <c r="E1069" s="8">
        <v>111806</v>
      </c>
      <c r="F1069" s="8" t="s">
        <v>100</v>
      </c>
      <c r="G1069" s="97" t="s">
        <v>3970</v>
      </c>
      <c r="H1069" s="46"/>
      <c r="I1069" s="8" t="s">
        <v>3971</v>
      </c>
      <c r="J1069" s="7" t="s">
        <v>3972</v>
      </c>
      <c r="K1069" s="7" t="s">
        <v>3973</v>
      </c>
      <c r="L1069" s="11" t="s">
        <v>92</v>
      </c>
      <c r="M1069" s="11" t="s">
        <v>98</v>
      </c>
      <c r="N1069" s="11">
        <v>0.375</v>
      </c>
      <c r="O1069" s="132">
        <v>0.5</v>
      </c>
      <c r="P1069" s="204" t="s">
        <v>975</v>
      </c>
      <c r="Q1069" s="8">
        <v>2020</v>
      </c>
      <c r="R1069" s="131"/>
      <c r="S1069" s="3" t="str">
        <f>TEXT(Tabla2[[#This Row],[FECHA]],"MMMM")</f>
        <v>febrero</v>
      </c>
      <c r="T1069" s="3" t="e">
        <f>VLOOKUP(Tabla2[[#This Row],[FOLIO]],Noshow11[[FOLIO]:[STATUS]],5,0)</f>
        <v>#N/A</v>
      </c>
      <c r="U1069" s="2"/>
      <c r="V1069" s="27"/>
      <c r="W1069" s="27"/>
      <c r="X1069" s="27"/>
      <c r="Y1069" s="28"/>
      <c r="Z1069" s="27"/>
      <c r="AA1069" s="14">
        <f>Tabla2[[#This Row],[FECHA]]-Tabla2[[#This Row],[FECHA AGENDO CITA]]</f>
        <v>44967</v>
      </c>
    </row>
    <row r="1070" spans="1:27" ht="30.95" hidden="1" customHeight="1">
      <c r="A1070" s="6">
        <v>44967</v>
      </c>
      <c r="B1070" s="9">
        <v>0.36458333333333331</v>
      </c>
      <c r="C1070" s="9"/>
      <c r="D1070" s="41">
        <v>3260</v>
      </c>
      <c r="E1070" s="8">
        <v>111818</v>
      </c>
      <c r="F1070" s="8" t="s">
        <v>1111</v>
      </c>
      <c r="G1070" s="98" t="s">
        <v>1070</v>
      </c>
      <c r="H1070" s="45" t="s">
        <v>5</v>
      </c>
      <c r="I1070" s="8" t="s">
        <v>3974</v>
      </c>
      <c r="J1070" s="7" t="s">
        <v>3975</v>
      </c>
      <c r="K1070" s="7" t="s">
        <v>3976</v>
      </c>
      <c r="L1070" s="11" t="s">
        <v>357</v>
      </c>
      <c r="M1070" s="11" t="s">
        <v>84</v>
      </c>
      <c r="N1070" s="11">
        <v>0.40625</v>
      </c>
      <c r="O1070" s="132">
        <v>0.5</v>
      </c>
      <c r="P1070" s="204" t="s">
        <v>954</v>
      </c>
      <c r="Q1070" s="8">
        <v>2022</v>
      </c>
      <c r="R1070" s="131"/>
      <c r="S1070" s="3" t="str">
        <f>TEXT(Tabla2[[#This Row],[FECHA]],"MMMM")</f>
        <v>febrero</v>
      </c>
      <c r="T1070" s="3" t="e">
        <f>VLOOKUP(Tabla2[[#This Row],[FOLIO]],Noshow11[[FOLIO]:[STATUS]],5,0)</f>
        <v>#N/A</v>
      </c>
      <c r="U1070" s="2"/>
      <c r="V1070" s="27"/>
      <c r="W1070" s="27"/>
      <c r="X1070" s="27"/>
      <c r="Y1070" s="28"/>
      <c r="Z1070" s="27"/>
      <c r="AA1070" s="14">
        <f>Tabla2[[#This Row],[FECHA]]-Tabla2[[#This Row],[FECHA AGENDO CITA]]</f>
        <v>44967</v>
      </c>
    </row>
    <row r="1071" spans="1:27" ht="30.95" hidden="1" customHeight="1">
      <c r="A1071" s="6">
        <v>44967</v>
      </c>
      <c r="B1071" s="9">
        <v>0.375</v>
      </c>
      <c r="C1071" s="9"/>
      <c r="D1071" s="41">
        <v>3260</v>
      </c>
      <c r="E1071" s="8">
        <v>111651</v>
      </c>
      <c r="F1071" s="8" t="s">
        <v>1111</v>
      </c>
      <c r="G1071" s="97" t="s">
        <v>1150</v>
      </c>
      <c r="H1071" s="46"/>
      <c r="I1071" s="8" t="s">
        <v>3977</v>
      </c>
      <c r="J1071" s="7" t="s">
        <v>3978</v>
      </c>
      <c r="K1071" s="7" t="s">
        <v>3979</v>
      </c>
      <c r="L1071" s="11" t="s">
        <v>92</v>
      </c>
      <c r="M1071" s="11" t="s">
        <v>84</v>
      </c>
      <c r="N1071" s="11">
        <v>0.39583333333333331</v>
      </c>
      <c r="O1071" s="132">
        <v>0.5</v>
      </c>
      <c r="P1071" s="204" t="s">
        <v>975</v>
      </c>
      <c r="Q1071" s="8">
        <v>2020</v>
      </c>
      <c r="R1071" s="131"/>
      <c r="S1071" s="3" t="str">
        <f>TEXT(Tabla2[[#This Row],[FECHA]],"MMMM")</f>
        <v>febrero</v>
      </c>
      <c r="T1071" s="3" t="e">
        <f>VLOOKUP(Tabla2[[#This Row],[FOLIO]],Noshow11[[FOLIO]:[STATUS]],5,0)</f>
        <v>#N/A</v>
      </c>
      <c r="U1071" s="2"/>
      <c r="V1071" s="27"/>
      <c r="W1071" s="27"/>
      <c r="X1071" s="27"/>
      <c r="Y1071" s="28"/>
      <c r="Z1071" s="27"/>
      <c r="AA1071" s="14">
        <f>Tabla2[[#This Row],[FECHA]]-Tabla2[[#This Row],[FECHA AGENDO CITA]]</f>
        <v>44967</v>
      </c>
    </row>
    <row r="1072" spans="1:27" ht="30.95" hidden="1" customHeight="1">
      <c r="A1072" s="6">
        <v>44967</v>
      </c>
      <c r="B1072" s="9">
        <v>0.375</v>
      </c>
      <c r="C1072" s="9"/>
      <c r="D1072" s="41">
        <v>1899</v>
      </c>
      <c r="E1072" s="8">
        <v>111715</v>
      </c>
      <c r="F1072" s="8" t="s">
        <v>944</v>
      </c>
      <c r="G1072" s="98" t="s">
        <v>939</v>
      </c>
      <c r="H1072" s="45" t="s">
        <v>5</v>
      </c>
      <c r="I1072" s="8" t="s">
        <v>3980</v>
      </c>
      <c r="J1072" s="7" t="s">
        <v>3981</v>
      </c>
      <c r="K1072" s="7" t="s">
        <v>3982</v>
      </c>
      <c r="L1072" s="11" t="s">
        <v>152</v>
      </c>
      <c r="M1072" s="11" t="s">
        <v>93</v>
      </c>
      <c r="N1072" s="11">
        <v>0.40972222222222227</v>
      </c>
      <c r="O1072" s="132">
        <v>0.5</v>
      </c>
      <c r="P1072" s="204" t="s">
        <v>2061</v>
      </c>
      <c r="Q1072" s="8">
        <v>2017</v>
      </c>
      <c r="R1072" s="131"/>
      <c r="S1072" s="3" t="str">
        <f>TEXT(Tabla2[[#This Row],[FECHA]],"MMMM")</f>
        <v>febrero</v>
      </c>
      <c r="T1072" s="3" t="e">
        <f>VLOOKUP(Tabla2[[#This Row],[FOLIO]],Noshow11[[FOLIO]:[STATUS]],5,0)</f>
        <v>#N/A</v>
      </c>
      <c r="U1072" s="2"/>
      <c r="V1072" s="27"/>
      <c r="W1072" s="27"/>
      <c r="X1072" s="27"/>
      <c r="Y1072" s="28"/>
      <c r="Z1072" s="27"/>
      <c r="AA1072" s="14">
        <f>Tabla2[[#This Row],[FECHA]]-Tabla2[[#This Row],[FECHA AGENDO CITA]]</f>
        <v>44967</v>
      </c>
    </row>
    <row r="1073" spans="1:27" ht="30.95" hidden="1" customHeight="1">
      <c r="A1073" s="6">
        <v>44967</v>
      </c>
      <c r="B1073" s="9">
        <v>0.375</v>
      </c>
      <c r="C1073" s="9"/>
      <c r="D1073" s="41">
        <v>1899</v>
      </c>
      <c r="E1073" s="8">
        <v>111851</v>
      </c>
      <c r="F1073" s="8" t="s">
        <v>1111</v>
      </c>
      <c r="G1073" s="97" t="s">
        <v>1108</v>
      </c>
      <c r="H1073" s="108" t="s">
        <v>42</v>
      </c>
      <c r="I1073" s="8" t="s">
        <v>3289</v>
      </c>
      <c r="J1073" s="7" t="s">
        <v>280</v>
      </c>
      <c r="K1073" s="7" t="s">
        <v>3290</v>
      </c>
      <c r="L1073" s="11" t="s">
        <v>193</v>
      </c>
      <c r="M1073" s="11" t="s">
        <v>98</v>
      </c>
      <c r="N1073" s="11" t="s">
        <v>1194</v>
      </c>
      <c r="O1073" s="132" t="s">
        <v>1195</v>
      </c>
      <c r="P1073" s="204" t="s">
        <v>925</v>
      </c>
      <c r="Q1073" s="8">
        <v>2022</v>
      </c>
      <c r="R1073" s="131"/>
      <c r="S1073" s="3" t="str">
        <f>TEXT(Tabla2[[#This Row],[FECHA]],"MMMM")</f>
        <v>febrero</v>
      </c>
      <c r="T1073" s="3" t="e">
        <f>VLOOKUP(Tabla2[[#This Row],[FOLIO]],Noshow11[[FOLIO]:[STATUS]],5,0)</f>
        <v>#N/A</v>
      </c>
      <c r="U1073" s="2"/>
      <c r="V1073" s="27"/>
      <c r="W1073" s="27"/>
      <c r="X1073" s="27"/>
      <c r="Y1073" s="28"/>
      <c r="Z1073" s="27"/>
      <c r="AA1073" s="14">
        <f>Tabla2[[#This Row],[FECHA]]-Tabla2[[#This Row],[FECHA AGENDO CITA]]</f>
        <v>44967</v>
      </c>
    </row>
    <row r="1074" spans="1:27" ht="30.95" hidden="1" customHeight="1">
      <c r="A1074" s="6">
        <v>44967</v>
      </c>
      <c r="B1074" s="9">
        <v>0.38541666666666669</v>
      </c>
      <c r="C1074" s="9"/>
      <c r="D1074" s="41">
        <v>1899</v>
      </c>
      <c r="E1074" s="8">
        <v>111830</v>
      </c>
      <c r="F1074" s="8" t="s">
        <v>944</v>
      </c>
      <c r="G1074" s="97" t="s">
        <v>1015</v>
      </c>
      <c r="H1074" s="108" t="s">
        <v>42</v>
      </c>
      <c r="I1074" s="8" t="s">
        <v>3695</v>
      </c>
      <c r="J1074" s="7" t="s">
        <v>3696</v>
      </c>
      <c r="K1074" s="7" t="s">
        <v>3697</v>
      </c>
      <c r="L1074" s="11" t="s">
        <v>289</v>
      </c>
      <c r="M1074" s="11" t="s">
        <v>98</v>
      </c>
      <c r="N1074" s="11" t="s">
        <v>1194</v>
      </c>
      <c r="O1074" s="132" t="s">
        <v>1195</v>
      </c>
      <c r="P1074" s="204" t="s">
        <v>925</v>
      </c>
      <c r="Q1074" s="8">
        <v>2019</v>
      </c>
      <c r="R1074" s="131"/>
      <c r="S1074" s="3" t="str">
        <f>TEXT(Tabla2[[#This Row],[FECHA]],"MMMM")</f>
        <v>febrero</v>
      </c>
      <c r="T1074" s="3" t="e">
        <f>VLOOKUP(Tabla2[[#This Row],[FOLIO]],Noshow11[[FOLIO]:[STATUS]],5,0)</f>
        <v>#N/A</v>
      </c>
      <c r="U1074" s="2"/>
      <c r="V1074" s="27"/>
      <c r="W1074" s="27"/>
      <c r="X1074" s="27"/>
      <c r="Y1074" s="28"/>
      <c r="Z1074" s="27"/>
      <c r="AA1074" s="14">
        <f>Tabla2[[#This Row],[FECHA]]-Tabla2[[#This Row],[FECHA AGENDO CITA]]</f>
        <v>44967</v>
      </c>
    </row>
    <row r="1075" spans="1:27" ht="30.95" hidden="1" customHeight="1">
      <c r="A1075" s="6">
        <v>44967</v>
      </c>
      <c r="B1075" s="9">
        <v>0.39583333333333331</v>
      </c>
      <c r="C1075" s="9"/>
      <c r="D1075" s="41">
        <v>3260</v>
      </c>
      <c r="E1075" s="8">
        <v>111793</v>
      </c>
      <c r="F1075" s="8" t="s">
        <v>100</v>
      </c>
      <c r="G1075" s="97" t="s">
        <v>1150</v>
      </c>
      <c r="H1075" s="46"/>
      <c r="I1075" s="8" t="s">
        <v>3983</v>
      </c>
      <c r="J1075" s="7" t="s">
        <v>3984</v>
      </c>
      <c r="K1075" s="7" t="s">
        <v>3985</v>
      </c>
      <c r="L1075" s="11" t="s">
        <v>482</v>
      </c>
      <c r="M1075" s="11" t="s">
        <v>84</v>
      </c>
      <c r="N1075" s="11">
        <v>0.42708333333333331</v>
      </c>
      <c r="O1075" s="132">
        <v>0.58333333333333337</v>
      </c>
      <c r="P1075" s="204" t="s">
        <v>949</v>
      </c>
      <c r="Q1075" s="8">
        <v>2020</v>
      </c>
      <c r="R1075" s="131"/>
      <c r="S1075" s="3" t="str">
        <f>TEXT(Tabla2[[#This Row],[FECHA]],"MMMM")</f>
        <v>febrero</v>
      </c>
      <c r="T1075" s="3" t="e">
        <f>VLOOKUP(Tabla2[[#This Row],[FOLIO]],Noshow11[[FOLIO]:[STATUS]],5,0)</f>
        <v>#N/A</v>
      </c>
      <c r="U1075" s="2"/>
      <c r="V1075" s="27"/>
      <c r="W1075" s="27"/>
      <c r="X1075" s="27"/>
      <c r="Y1075" s="28"/>
      <c r="Z1075" s="27"/>
      <c r="AA1075" s="14">
        <f>Tabla2[[#This Row],[FECHA]]-Tabla2[[#This Row],[FECHA AGENDO CITA]]</f>
        <v>44967</v>
      </c>
    </row>
    <row r="1076" spans="1:27" ht="30.95" hidden="1" customHeight="1">
      <c r="A1076" s="6">
        <v>44967</v>
      </c>
      <c r="B1076" s="9">
        <v>0.39583333333333331</v>
      </c>
      <c r="C1076" s="9"/>
      <c r="D1076" s="41">
        <v>1899</v>
      </c>
      <c r="E1076" s="8">
        <v>111805</v>
      </c>
      <c r="F1076" s="8" t="s">
        <v>100</v>
      </c>
      <c r="G1076" s="97" t="s">
        <v>1555</v>
      </c>
      <c r="H1076" s="46"/>
      <c r="I1076" s="8" t="s">
        <v>3986</v>
      </c>
      <c r="J1076" s="7" t="s">
        <v>3987</v>
      </c>
      <c r="K1076" s="7" t="s">
        <v>3988</v>
      </c>
      <c r="L1076" s="11" t="s">
        <v>1095</v>
      </c>
      <c r="M1076" s="11" t="s">
        <v>93</v>
      </c>
      <c r="N1076" s="11">
        <v>0.40625</v>
      </c>
      <c r="O1076" s="132">
        <v>0.5</v>
      </c>
      <c r="P1076" s="204" t="s">
        <v>975</v>
      </c>
      <c r="Q1076" s="8">
        <v>2015</v>
      </c>
      <c r="R1076" s="131"/>
      <c r="S1076" s="3" t="str">
        <f>TEXT(Tabla2[[#This Row],[FECHA]],"MMMM")</f>
        <v>febrero</v>
      </c>
      <c r="T1076" s="3" t="e">
        <f>VLOOKUP(Tabla2[[#This Row],[FOLIO]],Noshow11[[FOLIO]:[STATUS]],5,0)</f>
        <v>#N/A</v>
      </c>
      <c r="U1076" s="2"/>
      <c r="V1076" s="27"/>
      <c r="W1076" s="27"/>
      <c r="X1076" s="27"/>
      <c r="Y1076" s="28"/>
      <c r="Z1076" s="27"/>
      <c r="AA1076" s="14">
        <f>Tabla2[[#This Row],[FECHA]]-Tabla2[[#This Row],[FECHA AGENDO CITA]]</f>
        <v>44967</v>
      </c>
    </row>
    <row r="1077" spans="1:27" ht="30.95" hidden="1" customHeight="1">
      <c r="A1077" s="6">
        <v>44967</v>
      </c>
      <c r="B1077" s="9">
        <v>0.40625</v>
      </c>
      <c r="C1077" s="9"/>
      <c r="D1077" s="41">
        <v>3260</v>
      </c>
      <c r="E1077" s="8">
        <v>111845</v>
      </c>
      <c r="F1077" s="8" t="s">
        <v>920</v>
      </c>
      <c r="G1077" s="97" t="s">
        <v>1150</v>
      </c>
      <c r="H1077" s="108" t="s">
        <v>42</v>
      </c>
      <c r="I1077" s="8" t="s">
        <v>3989</v>
      </c>
      <c r="J1077" s="7" t="s">
        <v>143</v>
      </c>
      <c r="K1077" s="7" t="s">
        <v>2850</v>
      </c>
      <c r="L1077" s="11" t="s">
        <v>145</v>
      </c>
      <c r="M1077" s="11" t="s">
        <v>98</v>
      </c>
      <c r="N1077" s="11" t="s">
        <v>1194</v>
      </c>
      <c r="O1077" s="132" t="s">
        <v>1195</v>
      </c>
      <c r="P1077" s="204" t="s">
        <v>925</v>
      </c>
      <c r="Q1077" s="8">
        <v>2021</v>
      </c>
      <c r="R1077" s="131"/>
      <c r="S1077" s="3" t="str">
        <f>TEXT(Tabla2[[#This Row],[FECHA]],"MMMM")</f>
        <v>febrero</v>
      </c>
      <c r="T1077" s="3" t="e">
        <f>VLOOKUP(Tabla2[[#This Row],[FOLIO]],Noshow11[[FOLIO]:[STATUS]],5,0)</f>
        <v>#N/A</v>
      </c>
      <c r="U1077" s="2"/>
      <c r="V1077" s="27"/>
      <c r="W1077" s="27"/>
      <c r="X1077" s="27"/>
      <c r="Y1077" s="28"/>
      <c r="Z1077" s="27"/>
      <c r="AA1077" s="14">
        <f>Tabla2[[#This Row],[FECHA]]-Tabla2[[#This Row],[FECHA AGENDO CITA]]</f>
        <v>44967</v>
      </c>
    </row>
    <row r="1078" spans="1:27" ht="30.95" hidden="1" customHeight="1">
      <c r="A1078" s="6">
        <v>44967</v>
      </c>
      <c r="B1078" s="9">
        <v>0.41666666666666669</v>
      </c>
      <c r="C1078" s="9"/>
      <c r="D1078" s="41">
        <v>1899</v>
      </c>
      <c r="E1078" s="8">
        <v>111156</v>
      </c>
      <c r="F1078" s="8" t="s">
        <v>1111</v>
      </c>
      <c r="G1078" s="98" t="s">
        <v>1108</v>
      </c>
      <c r="H1078" s="45" t="s">
        <v>5</v>
      </c>
      <c r="I1078" s="8" t="s">
        <v>3990</v>
      </c>
      <c r="J1078" s="7" t="s">
        <v>143</v>
      </c>
      <c r="K1078" s="7" t="s">
        <v>3991</v>
      </c>
      <c r="L1078" s="11" t="s">
        <v>92</v>
      </c>
      <c r="M1078" s="11" t="s">
        <v>93</v>
      </c>
      <c r="N1078" s="11">
        <v>0.4513888888888889</v>
      </c>
      <c r="O1078" s="132">
        <v>0.58333333333333337</v>
      </c>
      <c r="P1078" s="204" t="s">
        <v>954</v>
      </c>
      <c r="Q1078" s="8">
        <v>2022</v>
      </c>
      <c r="R1078" s="131"/>
      <c r="S1078" s="3" t="str">
        <f>TEXT(Tabla2[[#This Row],[FECHA]],"MMMM")</f>
        <v>febrero</v>
      </c>
      <c r="T1078" s="3" t="e">
        <f>VLOOKUP(Tabla2[[#This Row],[FOLIO]],Noshow11[[FOLIO]:[STATUS]],5,0)</f>
        <v>#N/A</v>
      </c>
      <c r="U1078" s="2"/>
      <c r="V1078" s="27"/>
      <c r="W1078" s="27"/>
      <c r="X1078" s="27"/>
      <c r="Y1078" s="28"/>
      <c r="Z1078" s="27"/>
      <c r="AA1078" s="14">
        <f>Tabla2[[#This Row],[FECHA]]-Tabla2[[#This Row],[FECHA AGENDO CITA]]</f>
        <v>44967</v>
      </c>
    </row>
    <row r="1079" spans="1:27" ht="30.95" hidden="1" customHeight="1">
      <c r="A1079" s="6">
        <v>44967</v>
      </c>
      <c r="B1079" s="9">
        <v>0.41666666666666669</v>
      </c>
      <c r="C1079" s="9"/>
      <c r="D1079" s="41">
        <v>3260</v>
      </c>
      <c r="E1079" s="8">
        <v>111736</v>
      </c>
      <c r="F1079" s="8" t="s">
        <v>100</v>
      </c>
      <c r="G1079" s="98" t="s">
        <v>3992</v>
      </c>
      <c r="H1079" s="45" t="s">
        <v>5</v>
      </c>
      <c r="I1079" s="8" t="s">
        <v>3993</v>
      </c>
      <c r="J1079" s="7" t="s">
        <v>3994</v>
      </c>
      <c r="K1079" s="7" t="s">
        <v>2871</v>
      </c>
      <c r="L1079" s="11" t="s">
        <v>97</v>
      </c>
      <c r="M1079" s="11" t="s">
        <v>98</v>
      </c>
      <c r="N1079" s="11">
        <v>0.42708333333333331</v>
      </c>
      <c r="O1079" s="132">
        <v>0.58333333333333337</v>
      </c>
      <c r="P1079" s="204" t="s">
        <v>2061</v>
      </c>
      <c r="Q1079" s="8">
        <v>2016</v>
      </c>
      <c r="R1079" s="131"/>
      <c r="S1079" s="3" t="str">
        <f>TEXT(Tabla2[[#This Row],[FECHA]],"MMMM")</f>
        <v>febrero</v>
      </c>
      <c r="T1079" s="3" t="e">
        <f>VLOOKUP(Tabla2[[#This Row],[FOLIO]],Noshow11[[FOLIO]:[STATUS]],5,0)</f>
        <v>#N/A</v>
      </c>
      <c r="U1079" s="2"/>
      <c r="V1079" s="27"/>
      <c r="W1079" s="27"/>
      <c r="X1079" s="27"/>
      <c r="Y1079" s="28"/>
      <c r="Z1079" s="27"/>
      <c r="AA1079" s="14">
        <f>Tabla2[[#This Row],[FECHA]]-Tabla2[[#This Row],[FECHA AGENDO CITA]]</f>
        <v>44967</v>
      </c>
    </row>
    <row r="1080" spans="1:27" ht="30.95" hidden="1" customHeight="1">
      <c r="A1080" s="6">
        <v>44967</v>
      </c>
      <c r="B1080" s="9">
        <v>0.41666666666666669</v>
      </c>
      <c r="C1080" s="9"/>
      <c r="D1080" s="41">
        <v>1899</v>
      </c>
      <c r="E1080" s="8">
        <v>111796</v>
      </c>
      <c r="F1080" s="8" t="s">
        <v>944</v>
      </c>
      <c r="G1080" s="98" t="s">
        <v>945</v>
      </c>
      <c r="H1080" s="45" t="s">
        <v>5</v>
      </c>
      <c r="I1080" s="8" t="s">
        <v>3767</v>
      </c>
      <c r="J1080" s="7" t="s">
        <v>3768</v>
      </c>
      <c r="K1080" s="7" t="s">
        <v>3769</v>
      </c>
      <c r="L1080" s="11" t="s">
        <v>289</v>
      </c>
      <c r="M1080" s="11" t="s">
        <v>84</v>
      </c>
      <c r="N1080" s="11">
        <v>0.43055555555555558</v>
      </c>
      <c r="O1080" s="132">
        <v>0.58333333333333337</v>
      </c>
      <c r="P1080" s="204" t="s">
        <v>954</v>
      </c>
      <c r="Q1080" s="8">
        <v>2019</v>
      </c>
      <c r="R1080" s="131"/>
      <c r="S1080" s="3" t="str">
        <f>TEXT(Tabla2[[#This Row],[FECHA]],"MMMM")</f>
        <v>febrero</v>
      </c>
      <c r="T1080" s="3" t="e">
        <f>VLOOKUP(Tabla2[[#This Row],[FOLIO]],Noshow11[[FOLIO]:[STATUS]],5,0)</f>
        <v>#N/A</v>
      </c>
      <c r="U1080" s="2"/>
      <c r="V1080" s="27"/>
      <c r="W1080" s="27"/>
      <c r="X1080" s="27"/>
      <c r="Y1080" s="28"/>
      <c r="Z1080" s="27"/>
      <c r="AA1080" s="14">
        <f>Tabla2[[#This Row],[FECHA]]-Tabla2[[#This Row],[FECHA AGENDO CITA]]</f>
        <v>44967</v>
      </c>
    </row>
    <row r="1081" spans="1:27" ht="30.95" hidden="1" customHeight="1">
      <c r="A1081" s="6">
        <v>44967</v>
      </c>
      <c r="B1081" s="9">
        <v>0.4375</v>
      </c>
      <c r="C1081" s="9"/>
      <c r="D1081" s="41">
        <v>1899</v>
      </c>
      <c r="E1081" s="8">
        <v>111687</v>
      </c>
      <c r="F1081" s="8" t="s">
        <v>944</v>
      </c>
      <c r="G1081" s="97" t="s">
        <v>956</v>
      </c>
      <c r="H1081" s="108" t="s">
        <v>42</v>
      </c>
      <c r="I1081" s="8" t="s">
        <v>3995</v>
      </c>
      <c r="J1081" s="7" t="s">
        <v>143</v>
      </c>
      <c r="K1081" s="7" t="s">
        <v>3996</v>
      </c>
      <c r="L1081" s="11" t="s">
        <v>145</v>
      </c>
      <c r="M1081" s="11" t="s">
        <v>98</v>
      </c>
      <c r="N1081" s="11" t="s">
        <v>1194</v>
      </c>
      <c r="O1081" s="132" t="s">
        <v>1195</v>
      </c>
      <c r="P1081" s="204" t="s">
        <v>925</v>
      </c>
      <c r="Q1081" s="8">
        <v>2020</v>
      </c>
      <c r="R1081" s="131"/>
      <c r="S1081" s="3" t="str">
        <f>TEXT(Tabla2[[#This Row],[FECHA]],"MMMM")</f>
        <v>febrero</v>
      </c>
      <c r="T1081" s="3" t="e">
        <f>VLOOKUP(Tabla2[[#This Row],[FOLIO]],Noshow11[[FOLIO]:[STATUS]],5,0)</f>
        <v>#N/A</v>
      </c>
      <c r="U1081" s="2"/>
      <c r="V1081" s="27"/>
      <c r="W1081" s="27"/>
      <c r="X1081" s="27"/>
      <c r="Y1081" s="28"/>
      <c r="Z1081" s="27"/>
      <c r="AA1081" s="14">
        <f>Tabla2[[#This Row],[FECHA]]-Tabla2[[#This Row],[FECHA AGENDO CITA]]</f>
        <v>44967</v>
      </c>
    </row>
    <row r="1082" spans="1:27" ht="30.95" hidden="1" customHeight="1">
      <c r="A1082" s="6">
        <v>44967</v>
      </c>
      <c r="B1082" s="9">
        <v>0.4375</v>
      </c>
      <c r="C1082" s="9"/>
      <c r="D1082" s="41">
        <v>6599</v>
      </c>
      <c r="E1082" s="8">
        <v>111770</v>
      </c>
      <c r="F1082" s="8" t="s">
        <v>100</v>
      </c>
      <c r="G1082" s="98" t="s">
        <v>989</v>
      </c>
      <c r="H1082" s="45" t="s">
        <v>5</v>
      </c>
      <c r="I1082" s="8" t="s">
        <v>3997</v>
      </c>
      <c r="J1082" s="7" t="s">
        <v>3998</v>
      </c>
      <c r="K1082" s="7" t="s">
        <v>3999</v>
      </c>
      <c r="L1082" s="11" t="s">
        <v>4000</v>
      </c>
      <c r="M1082" s="11" t="s">
        <v>93</v>
      </c>
      <c r="N1082" s="11">
        <v>0.45833333333333331</v>
      </c>
      <c r="O1082" s="132">
        <v>0.58333333333333337</v>
      </c>
      <c r="P1082" s="204" t="s">
        <v>954</v>
      </c>
      <c r="Q1082" s="8">
        <v>2019</v>
      </c>
      <c r="R1082" s="131"/>
      <c r="S1082" s="3" t="str">
        <f>TEXT(Tabla2[[#This Row],[FECHA]],"MMMM")</f>
        <v>febrero</v>
      </c>
      <c r="T1082" s="3" t="e">
        <f>VLOOKUP(Tabla2[[#This Row],[FOLIO]],Noshow11[[FOLIO]:[STATUS]],5,0)</f>
        <v>#N/A</v>
      </c>
      <c r="U1082" s="2"/>
      <c r="V1082" s="27"/>
      <c r="W1082" s="27"/>
      <c r="X1082" s="27"/>
      <c r="Y1082" s="28"/>
      <c r="Z1082" s="27"/>
      <c r="AA1082" s="14">
        <f>Tabla2[[#This Row],[FECHA]]-Tabla2[[#This Row],[FECHA AGENDO CITA]]</f>
        <v>44967</v>
      </c>
    </row>
    <row r="1083" spans="1:27" ht="30.95" hidden="1" customHeight="1">
      <c r="A1083" s="6">
        <v>44967</v>
      </c>
      <c r="B1083" s="9">
        <v>0.4375</v>
      </c>
      <c r="C1083" s="9"/>
      <c r="D1083" s="41">
        <v>6599</v>
      </c>
      <c r="E1083" s="8">
        <v>111835</v>
      </c>
      <c r="F1083" s="8" t="s">
        <v>100</v>
      </c>
      <c r="G1083" s="98" t="s">
        <v>989</v>
      </c>
      <c r="H1083" s="45" t="s">
        <v>5</v>
      </c>
      <c r="I1083" s="8" t="s">
        <v>4001</v>
      </c>
      <c r="J1083" s="7" t="s">
        <v>4002</v>
      </c>
      <c r="K1083" s="7" t="s">
        <v>4003</v>
      </c>
      <c r="L1083" s="11" t="s">
        <v>152</v>
      </c>
      <c r="M1083" s="11" t="s">
        <v>84</v>
      </c>
      <c r="N1083" s="11">
        <v>0.44791666666666669</v>
      </c>
      <c r="O1083" s="132">
        <v>0.58333333333333337</v>
      </c>
      <c r="P1083" s="204" t="s">
        <v>2061</v>
      </c>
      <c r="Q1083" s="8">
        <v>2016</v>
      </c>
      <c r="R1083" s="131"/>
      <c r="S1083" s="3" t="str">
        <f>TEXT(Tabla2[[#This Row],[FECHA]],"MMMM")</f>
        <v>febrero</v>
      </c>
      <c r="T1083" s="3" t="e">
        <f>VLOOKUP(Tabla2[[#This Row],[FOLIO]],Noshow11[[FOLIO]:[STATUS]],5,0)</f>
        <v>#N/A</v>
      </c>
      <c r="U1083" s="2"/>
      <c r="V1083" s="27"/>
      <c r="W1083" s="27"/>
      <c r="X1083" s="27"/>
      <c r="Y1083" s="28"/>
      <c r="Z1083" s="27"/>
      <c r="AA1083" s="14">
        <f>Tabla2[[#This Row],[FECHA]]-Tabla2[[#This Row],[FECHA AGENDO CITA]]</f>
        <v>44967</v>
      </c>
    </row>
    <row r="1084" spans="1:27" ht="30.95" hidden="1" customHeight="1">
      <c r="A1084" s="6">
        <v>44967</v>
      </c>
      <c r="B1084" s="9">
        <v>0.45833333333333331</v>
      </c>
      <c r="C1084" s="9"/>
      <c r="D1084" s="41">
        <v>5140</v>
      </c>
      <c r="E1084" s="8">
        <v>111721</v>
      </c>
      <c r="F1084" s="8" t="s">
        <v>944</v>
      </c>
      <c r="G1084" s="97" t="s">
        <v>1080</v>
      </c>
      <c r="H1084" s="108" t="s">
        <v>42</v>
      </c>
      <c r="I1084" s="8" t="s">
        <v>4004</v>
      </c>
      <c r="J1084" s="7" t="s">
        <v>4005</v>
      </c>
      <c r="K1084" s="7" t="s">
        <v>568</v>
      </c>
      <c r="L1084" s="11" t="s">
        <v>97</v>
      </c>
      <c r="M1084" s="11" t="s">
        <v>98</v>
      </c>
      <c r="N1084" s="11" t="s">
        <v>1194</v>
      </c>
      <c r="O1084" s="132" t="s">
        <v>1195</v>
      </c>
      <c r="P1084" s="204" t="s">
        <v>925</v>
      </c>
      <c r="Q1084" s="8">
        <v>2017</v>
      </c>
      <c r="R1084" s="131"/>
      <c r="S1084" s="3" t="str">
        <f>TEXT(Tabla2[[#This Row],[FECHA]],"MMMM")</f>
        <v>febrero</v>
      </c>
      <c r="T1084" s="3" t="e">
        <f>VLOOKUP(Tabla2[[#This Row],[FOLIO]],Noshow11[[FOLIO]:[STATUS]],5,0)</f>
        <v>#N/A</v>
      </c>
      <c r="U1084" s="2"/>
      <c r="V1084" s="27"/>
      <c r="W1084" s="27"/>
      <c r="X1084" s="27"/>
      <c r="Y1084" s="28"/>
      <c r="Z1084" s="27"/>
      <c r="AA1084" s="14">
        <f>Tabla2[[#This Row],[FECHA]]-Tabla2[[#This Row],[FECHA AGENDO CITA]]</f>
        <v>44967</v>
      </c>
    </row>
    <row r="1085" spans="1:27" ht="30.95" hidden="1" customHeight="1">
      <c r="A1085" s="6">
        <v>44967</v>
      </c>
      <c r="B1085" s="9">
        <v>0.45833333333333331</v>
      </c>
      <c r="C1085" s="9"/>
      <c r="D1085" s="41">
        <v>2849</v>
      </c>
      <c r="E1085" s="8">
        <v>111758</v>
      </c>
      <c r="F1085" s="8" t="s">
        <v>100</v>
      </c>
      <c r="G1085" s="98" t="s">
        <v>1736</v>
      </c>
      <c r="H1085" s="45" t="s">
        <v>5</v>
      </c>
      <c r="I1085" s="8" t="s">
        <v>4006</v>
      </c>
      <c r="J1085" s="7" t="s">
        <v>4007</v>
      </c>
      <c r="K1085" s="7" t="s">
        <v>4008</v>
      </c>
      <c r="L1085" s="11" t="s">
        <v>289</v>
      </c>
      <c r="M1085" s="11" t="s">
        <v>93</v>
      </c>
      <c r="N1085" s="11">
        <v>0.47916666666666669</v>
      </c>
      <c r="O1085" s="132">
        <v>0.58333333333333337</v>
      </c>
      <c r="P1085" s="204" t="s">
        <v>2153</v>
      </c>
      <c r="Q1085" s="8">
        <v>2019</v>
      </c>
      <c r="R1085" s="131"/>
      <c r="S1085" s="3" t="str">
        <f>TEXT(Tabla2[[#This Row],[FECHA]],"MMMM")</f>
        <v>febrero</v>
      </c>
      <c r="T1085" s="3" t="e">
        <f>VLOOKUP(Tabla2[[#This Row],[FOLIO]],Noshow11[[FOLIO]:[STATUS]],5,0)</f>
        <v>#N/A</v>
      </c>
      <c r="U1085" s="2"/>
      <c r="V1085" s="27"/>
      <c r="W1085" s="27"/>
      <c r="X1085" s="27"/>
      <c r="Y1085" s="28"/>
      <c r="Z1085" s="27"/>
      <c r="AA1085" s="14">
        <f>Tabla2[[#This Row],[FECHA]]-Tabla2[[#This Row],[FECHA AGENDO CITA]]</f>
        <v>44967</v>
      </c>
    </row>
    <row r="1086" spans="1:27" ht="30.95" hidden="1" customHeight="1">
      <c r="A1086" s="6">
        <v>44967</v>
      </c>
      <c r="B1086" s="9">
        <v>0.45833333333333331</v>
      </c>
      <c r="C1086" s="9"/>
      <c r="D1086" s="41">
        <v>1614.15</v>
      </c>
      <c r="E1086" s="8">
        <v>111828</v>
      </c>
      <c r="F1086" s="8" t="s">
        <v>1111</v>
      </c>
      <c r="G1086" s="98" t="s">
        <v>4009</v>
      </c>
      <c r="H1086" s="45" t="s">
        <v>5</v>
      </c>
      <c r="I1086" s="8" t="s">
        <v>2636</v>
      </c>
      <c r="J1086" s="7" t="s">
        <v>2637</v>
      </c>
      <c r="K1086" s="7" t="s">
        <v>2638</v>
      </c>
      <c r="L1086" s="11" t="s">
        <v>92</v>
      </c>
      <c r="M1086" s="11" t="s">
        <v>84</v>
      </c>
      <c r="N1086" s="11">
        <v>0.5</v>
      </c>
      <c r="O1086" s="132">
        <v>0.70833333333333337</v>
      </c>
      <c r="P1086" s="204" t="s">
        <v>2061</v>
      </c>
      <c r="Q1086" s="8">
        <v>2021</v>
      </c>
      <c r="R1086" s="131"/>
      <c r="S1086" s="3" t="str">
        <f>TEXT(Tabla2[[#This Row],[FECHA]],"MMMM")</f>
        <v>febrero</v>
      </c>
      <c r="T1086" s="3" t="e">
        <f>VLOOKUP(Tabla2[[#This Row],[FOLIO]],Noshow11[[FOLIO]:[STATUS]],5,0)</f>
        <v>#N/A</v>
      </c>
      <c r="U1086" s="2"/>
      <c r="V1086" s="27"/>
      <c r="W1086" s="27"/>
      <c r="X1086" s="27"/>
      <c r="Y1086" s="28"/>
      <c r="Z1086" s="27"/>
      <c r="AA1086" s="14">
        <f>Tabla2[[#This Row],[FECHA]]-Tabla2[[#This Row],[FECHA AGENDO CITA]]</f>
        <v>44967</v>
      </c>
    </row>
    <row r="1087" spans="1:27" ht="30.95" hidden="1" customHeight="1">
      <c r="A1087" s="6">
        <v>44967</v>
      </c>
      <c r="B1087" s="9">
        <v>0.45833333333333331</v>
      </c>
      <c r="C1087" s="9"/>
      <c r="D1087" s="41">
        <v>835</v>
      </c>
      <c r="E1087" s="8">
        <v>111823</v>
      </c>
      <c r="F1087" s="8" t="s">
        <v>944</v>
      </c>
      <c r="G1087" s="143" t="s">
        <v>4010</v>
      </c>
      <c r="H1087" s="46"/>
      <c r="I1087" s="8" t="s">
        <v>4011</v>
      </c>
      <c r="J1087" s="7" t="s">
        <v>4012</v>
      </c>
      <c r="K1087" s="7" t="s">
        <v>2211</v>
      </c>
      <c r="L1087" s="11" t="s">
        <v>237</v>
      </c>
      <c r="M1087" s="11" t="s">
        <v>98</v>
      </c>
      <c r="N1087" s="11">
        <v>0.46875</v>
      </c>
      <c r="O1087" s="132" t="s">
        <v>929</v>
      </c>
      <c r="P1087" s="204" t="s">
        <v>2126</v>
      </c>
      <c r="Q1087" s="8">
        <v>2019</v>
      </c>
      <c r="R1087" s="131"/>
      <c r="S1087" s="3" t="str">
        <f>TEXT(Tabla2[[#This Row],[FECHA]],"MMMM")</f>
        <v>febrero</v>
      </c>
      <c r="T1087" s="3" t="e">
        <f>VLOOKUP(Tabla2[[#This Row],[FOLIO]],Noshow11[[FOLIO]:[STATUS]],5,0)</f>
        <v>#N/A</v>
      </c>
      <c r="U1087" s="2"/>
      <c r="V1087" s="27"/>
      <c r="W1087" s="27"/>
      <c r="X1087" s="27"/>
      <c r="Y1087" s="28"/>
      <c r="Z1087" s="27"/>
      <c r="AA1087" s="14">
        <f>Tabla2[[#This Row],[FECHA]]-Tabla2[[#This Row],[FECHA AGENDO CITA]]</f>
        <v>44967</v>
      </c>
    </row>
    <row r="1088" spans="1:27" ht="30.95" hidden="1" customHeight="1">
      <c r="A1088" s="6">
        <v>44967</v>
      </c>
      <c r="B1088" s="9">
        <v>0.47916666666666669</v>
      </c>
      <c r="C1088" s="9"/>
      <c r="D1088" s="41">
        <v>1899</v>
      </c>
      <c r="E1088" s="8">
        <v>111781</v>
      </c>
      <c r="F1088" s="8" t="s">
        <v>100</v>
      </c>
      <c r="G1088" s="97" t="s">
        <v>994</v>
      </c>
      <c r="H1088" s="108" t="s">
        <v>42</v>
      </c>
      <c r="I1088" s="8" t="s">
        <v>3332</v>
      </c>
      <c r="J1088" s="7" t="s">
        <v>4013</v>
      </c>
      <c r="K1088" s="7" t="s">
        <v>3333</v>
      </c>
      <c r="L1088" s="11" t="s">
        <v>237</v>
      </c>
      <c r="M1088" s="11" t="s">
        <v>98</v>
      </c>
      <c r="N1088" s="11" t="s">
        <v>1194</v>
      </c>
      <c r="O1088" s="132" t="s">
        <v>1195</v>
      </c>
      <c r="P1088" s="204" t="s">
        <v>925</v>
      </c>
      <c r="Q1088" s="8">
        <v>2012</v>
      </c>
      <c r="R1088" s="131"/>
      <c r="S1088" s="3" t="str">
        <f>TEXT(Tabla2[[#This Row],[FECHA]],"MMMM")</f>
        <v>febrero</v>
      </c>
      <c r="T1088" s="3" t="e">
        <f>VLOOKUP(Tabla2[[#This Row],[FOLIO]],Noshow11[[FOLIO]:[STATUS]],5,0)</f>
        <v>#N/A</v>
      </c>
      <c r="U1088" s="2"/>
      <c r="V1088" s="27"/>
      <c r="W1088" s="27"/>
      <c r="X1088" s="27"/>
      <c r="Y1088" s="28"/>
      <c r="Z1088" s="27"/>
      <c r="AA1088" s="14">
        <f>Tabla2[[#This Row],[FECHA]]-Tabla2[[#This Row],[FECHA AGENDO CITA]]</f>
        <v>44967</v>
      </c>
    </row>
    <row r="1089" spans="1:27" ht="30.95" hidden="1" customHeight="1">
      <c r="A1089" s="6">
        <v>44967</v>
      </c>
      <c r="B1089" s="9">
        <v>0.47916666666666669</v>
      </c>
      <c r="C1089" s="9"/>
      <c r="D1089" s="41">
        <v>0</v>
      </c>
      <c r="E1089" s="8">
        <v>111867</v>
      </c>
      <c r="F1089" s="8" t="s">
        <v>920</v>
      </c>
      <c r="G1089" s="97" t="s">
        <v>4014</v>
      </c>
      <c r="H1089" s="46" t="s">
        <v>43</v>
      </c>
      <c r="I1089" s="8" t="s">
        <v>2973</v>
      </c>
      <c r="J1089" s="7" t="s">
        <v>4015</v>
      </c>
      <c r="K1089" s="7" t="s">
        <v>2975</v>
      </c>
      <c r="L1089" s="11" t="s">
        <v>230</v>
      </c>
      <c r="M1089" s="11" t="s">
        <v>84</v>
      </c>
      <c r="N1089" s="11">
        <v>0.5</v>
      </c>
      <c r="O1089" s="132">
        <v>0.625</v>
      </c>
      <c r="P1089" s="204" t="s">
        <v>1366</v>
      </c>
      <c r="Q1089" s="8">
        <v>2020</v>
      </c>
      <c r="R1089" s="131"/>
      <c r="S1089" s="3" t="str">
        <f>TEXT(Tabla2[[#This Row],[FECHA]],"MMMM")</f>
        <v>febrero</v>
      </c>
      <c r="T1089" s="3" t="e">
        <f>VLOOKUP(Tabla2[[#This Row],[FOLIO]],Noshow11[[FOLIO]:[STATUS]],5,0)</f>
        <v>#N/A</v>
      </c>
      <c r="U1089" s="2" t="s">
        <v>40</v>
      </c>
      <c r="V1089" s="27">
        <v>44980</v>
      </c>
      <c r="W1089" s="27" t="s">
        <v>13</v>
      </c>
      <c r="X1089" s="27" t="s">
        <v>9</v>
      </c>
      <c r="Y1089" s="28" t="s">
        <v>4016</v>
      </c>
      <c r="Z1089" s="27">
        <v>44966</v>
      </c>
      <c r="AA1089" s="14">
        <f>Tabla2[[#This Row],[FECHA]]-Tabla2[[#This Row],[FECHA AGENDO CITA]]</f>
        <v>1</v>
      </c>
    </row>
    <row r="1090" spans="1:27" ht="30.95" hidden="1" customHeight="1">
      <c r="A1090" s="6">
        <v>44967</v>
      </c>
      <c r="B1090" s="9">
        <v>0.47916666666666669</v>
      </c>
      <c r="C1090" s="9"/>
      <c r="D1090" s="41">
        <v>835</v>
      </c>
      <c r="E1090" s="8">
        <v>111837</v>
      </c>
      <c r="F1090" s="8" t="s">
        <v>100</v>
      </c>
      <c r="G1090" s="97" t="s">
        <v>4017</v>
      </c>
      <c r="H1090" s="46"/>
      <c r="I1090" s="8" t="s">
        <v>4018</v>
      </c>
      <c r="J1090" s="7" t="s">
        <v>4019</v>
      </c>
      <c r="K1090" s="7" t="s">
        <v>4020</v>
      </c>
      <c r="L1090" s="11" t="s">
        <v>92</v>
      </c>
      <c r="M1090" s="11" t="s">
        <v>93</v>
      </c>
      <c r="N1090" s="11">
        <v>0.5</v>
      </c>
      <c r="O1090" s="132" t="s">
        <v>929</v>
      </c>
      <c r="P1090" s="204" t="s">
        <v>2263</v>
      </c>
      <c r="Q1090" s="8">
        <v>2020</v>
      </c>
      <c r="R1090" s="131"/>
      <c r="S1090" s="3" t="str">
        <f>TEXT(Tabla2[[#This Row],[FECHA]],"MMMM")</f>
        <v>febrero</v>
      </c>
      <c r="T1090" s="3" t="e">
        <f>VLOOKUP(Tabla2[[#This Row],[FOLIO]],Noshow11[[FOLIO]:[STATUS]],5,0)</f>
        <v>#N/A</v>
      </c>
      <c r="U1090" s="2"/>
      <c r="V1090" s="27"/>
      <c r="W1090" s="27"/>
      <c r="X1090" s="27"/>
      <c r="Y1090" s="28"/>
      <c r="Z1090" s="27"/>
      <c r="AA1090" s="14">
        <f>Tabla2[[#This Row],[FECHA]]-Tabla2[[#This Row],[FECHA AGENDO CITA]]</f>
        <v>44967</v>
      </c>
    </row>
    <row r="1091" spans="1:27" ht="30.95" hidden="1" customHeight="1">
      <c r="A1091" s="6">
        <v>44967</v>
      </c>
      <c r="B1091" s="9">
        <v>0.5</v>
      </c>
      <c r="C1091" s="9"/>
      <c r="D1091" s="41">
        <v>6280</v>
      </c>
      <c r="E1091" s="8">
        <v>111775</v>
      </c>
      <c r="F1091" s="8" t="s">
        <v>920</v>
      </c>
      <c r="G1091" s="98" t="s">
        <v>4021</v>
      </c>
      <c r="H1091" s="45" t="s">
        <v>5</v>
      </c>
      <c r="I1091" s="8" t="s">
        <v>4022</v>
      </c>
      <c r="J1091" s="7" t="s">
        <v>4023</v>
      </c>
      <c r="K1091" s="7" t="s">
        <v>531</v>
      </c>
      <c r="L1091" s="11" t="s">
        <v>170</v>
      </c>
      <c r="M1091" s="11" t="s">
        <v>98</v>
      </c>
      <c r="N1091" s="11">
        <v>0.51041666666666663</v>
      </c>
      <c r="O1091" s="132">
        <v>0.70833333333333337</v>
      </c>
      <c r="P1091" s="204" t="s">
        <v>1615</v>
      </c>
      <c r="Q1091" s="8">
        <v>2018</v>
      </c>
      <c r="R1091" s="131"/>
      <c r="S1091" s="3" t="str">
        <f>TEXT(Tabla2[[#This Row],[FECHA]],"MMMM")</f>
        <v>febrero</v>
      </c>
      <c r="T1091" s="3" t="e">
        <f>VLOOKUP(Tabla2[[#This Row],[FOLIO]],Noshow11[[FOLIO]:[STATUS]],5,0)</f>
        <v>#N/A</v>
      </c>
      <c r="U1091" s="2" t="s">
        <v>32</v>
      </c>
      <c r="V1091" s="27">
        <v>44986</v>
      </c>
      <c r="W1091" s="27" t="s">
        <v>13</v>
      </c>
      <c r="X1091" s="27" t="s">
        <v>9</v>
      </c>
      <c r="Y1091" s="28" t="s">
        <v>4024</v>
      </c>
      <c r="Z1091" s="27">
        <v>44964</v>
      </c>
      <c r="AA1091" s="14">
        <f>Tabla2[[#This Row],[FECHA]]-Tabla2[[#This Row],[FECHA AGENDO CITA]]</f>
        <v>3</v>
      </c>
    </row>
    <row r="1092" spans="1:27" ht="30.95" hidden="1" customHeight="1">
      <c r="A1092" s="6">
        <v>44967</v>
      </c>
      <c r="B1092" s="9">
        <v>0.51041666666666663</v>
      </c>
      <c r="C1092" s="9"/>
      <c r="D1092" s="41">
        <v>1899</v>
      </c>
      <c r="E1092" s="8">
        <v>111832</v>
      </c>
      <c r="F1092" s="8" t="s">
        <v>944</v>
      </c>
      <c r="G1092" s="97" t="s">
        <v>4025</v>
      </c>
      <c r="H1092" s="108" t="s">
        <v>42</v>
      </c>
      <c r="I1092" s="8" t="s">
        <v>4026</v>
      </c>
      <c r="J1092" s="7" t="s">
        <v>143</v>
      </c>
      <c r="K1092" s="7" t="s">
        <v>3697</v>
      </c>
      <c r="L1092" s="11" t="s">
        <v>193</v>
      </c>
      <c r="M1092" s="11" t="s">
        <v>98</v>
      </c>
      <c r="N1092" s="11" t="s">
        <v>1194</v>
      </c>
      <c r="O1092" s="132" t="s">
        <v>1195</v>
      </c>
      <c r="P1092" s="204" t="s">
        <v>925</v>
      </c>
      <c r="Q1092" s="8">
        <v>2019</v>
      </c>
      <c r="R1092" s="131"/>
      <c r="S1092" s="3" t="str">
        <f>TEXT(Tabla2[[#This Row],[FECHA]],"MMMM")</f>
        <v>febrero</v>
      </c>
      <c r="T1092" s="3" t="e">
        <f>VLOOKUP(Tabla2[[#This Row],[FOLIO]],Noshow11[[FOLIO]:[STATUS]],5,0)</f>
        <v>#N/A</v>
      </c>
      <c r="U1092" s="2"/>
      <c r="V1092" s="27"/>
      <c r="W1092" s="27"/>
      <c r="X1092" s="27"/>
      <c r="Y1092" s="28"/>
      <c r="Z1092" s="27"/>
      <c r="AA1092" s="14">
        <f>Tabla2[[#This Row],[FECHA]]-Tabla2[[#This Row],[FECHA AGENDO CITA]]</f>
        <v>44967</v>
      </c>
    </row>
    <row r="1093" spans="1:27" ht="51.95" hidden="1" customHeight="1">
      <c r="A1093" s="6">
        <v>44967</v>
      </c>
      <c r="B1093" s="9">
        <v>0.54166666666666663</v>
      </c>
      <c r="C1093" s="9"/>
      <c r="D1093" s="41">
        <v>1670</v>
      </c>
      <c r="E1093" s="8">
        <v>111855</v>
      </c>
      <c r="F1093" s="8" t="s">
        <v>100</v>
      </c>
      <c r="G1093" s="142" t="s">
        <v>4027</v>
      </c>
      <c r="H1093" s="46"/>
      <c r="I1093" s="8" t="s">
        <v>3503</v>
      </c>
      <c r="J1093" s="7" t="s">
        <v>3504</v>
      </c>
      <c r="K1093" s="7" t="s">
        <v>3505</v>
      </c>
      <c r="L1093" s="11" t="s">
        <v>193</v>
      </c>
      <c r="M1093" s="11" t="s">
        <v>93</v>
      </c>
      <c r="N1093" s="11">
        <v>0.58333333333333337</v>
      </c>
      <c r="O1093" s="132" t="s">
        <v>929</v>
      </c>
      <c r="P1093" s="204" t="s">
        <v>2126</v>
      </c>
      <c r="Q1093" s="8">
        <v>2017</v>
      </c>
      <c r="R1093" s="131"/>
      <c r="S1093" s="3" t="str">
        <f>TEXT(Tabla2[[#This Row],[FECHA]],"MMMM")</f>
        <v>febrero</v>
      </c>
      <c r="T1093" s="3" t="e">
        <f>VLOOKUP(Tabla2[[#This Row],[FOLIO]],Noshow11[[FOLIO]:[STATUS]],5,0)</f>
        <v>#N/A</v>
      </c>
      <c r="U1093" s="2"/>
      <c r="V1093" s="27"/>
      <c r="W1093" s="27"/>
      <c r="X1093" s="27"/>
      <c r="Y1093" s="28"/>
      <c r="Z1093" s="27"/>
      <c r="AA1093" s="14">
        <f>Tabla2[[#This Row],[FECHA]]-Tabla2[[#This Row],[FECHA AGENDO CITA]]</f>
        <v>44967</v>
      </c>
    </row>
    <row r="1094" spans="1:27" ht="30.95" hidden="1" customHeight="1">
      <c r="A1094" s="6">
        <v>44967</v>
      </c>
      <c r="B1094" s="9">
        <v>0.58333333333333337</v>
      </c>
      <c r="C1094" s="9"/>
      <c r="D1094" s="41">
        <v>1899</v>
      </c>
      <c r="E1094" s="8">
        <v>111632</v>
      </c>
      <c r="F1094" s="8" t="s">
        <v>944</v>
      </c>
      <c r="G1094" s="98" t="s">
        <v>984</v>
      </c>
      <c r="H1094" s="45" t="s">
        <v>5</v>
      </c>
      <c r="I1094" s="8" t="s">
        <v>4028</v>
      </c>
      <c r="J1094" s="7" t="s">
        <v>4029</v>
      </c>
      <c r="K1094" s="7" t="s">
        <v>117</v>
      </c>
      <c r="L1094" s="11" t="s">
        <v>482</v>
      </c>
      <c r="M1094" s="11" t="s">
        <v>93</v>
      </c>
      <c r="N1094" s="11">
        <v>0.59375</v>
      </c>
      <c r="O1094" s="132">
        <v>0.70833333333333337</v>
      </c>
      <c r="P1094" s="204" t="s">
        <v>2061</v>
      </c>
      <c r="Q1094" s="8">
        <v>2019</v>
      </c>
      <c r="R1094" s="131"/>
      <c r="S1094" s="3" t="str">
        <f>TEXT(Tabla2[[#This Row],[FECHA]],"MMMM")</f>
        <v>febrero</v>
      </c>
      <c r="T1094" s="3" t="e">
        <f>VLOOKUP(Tabla2[[#This Row],[FOLIO]],Noshow11[[FOLIO]:[STATUS]],5,0)</f>
        <v>#N/A</v>
      </c>
      <c r="U1094" s="2" t="s">
        <v>40</v>
      </c>
      <c r="V1094" s="27">
        <v>44957</v>
      </c>
      <c r="W1094" s="27" t="s">
        <v>13</v>
      </c>
      <c r="X1094" s="27" t="s">
        <v>9</v>
      </c>
      <c r="Y1094" s="43" t="s">
        <v>4030</v>
      </c>
      <c r="Z1094" s="27">
        <v>44959</v>
      </c>
      <c r="AA1094" s="14">
        <f>Tabla2[[#This Row],[FECHA]]-Tabla2[[#This Row],[FECHA AGENDO CITA]]</f>
        <v>8</v>
      </c>
    </row>
    <row r="1095" spans="1:27" ht="30.95" hidden="1" customHeight="1">
      <c r="A1095" s="6">
        <v>44967</v>
      </c>
      <c r="B1095" s="9">
        <v>0.64583333333333337</v>
      </c>
      <c r="C1095" s="9"/>
      <c r="D1095" s="41">
        <v>3260</v>
      </c>
      <c r="E1095" s="8">
        <v>111706</v>
      </c>
      <c r="F1095" s="8" t="s">
        <v>920</v>
      </c>
      <c r="G1095" s="97" t="s">
        <v>1070</v>
      </c>
      <c r="H1095" s="46"/>
      <c r="I1095" s="8" t="s">
        <v>4031</v>
      </c>
      <c r="J1095" s="7" t="s">
        <v>4032</v>
      </c>
      <c r="K1095" s="7" t="s">
        <v>4033</v>
      </c>
      <c r="L1095" s="11" t="s">
        <v>83</v>
      </c>
      <c r="M1095" s="11" t="s">
        <v>84</v>
      </c>
      <c r="N1095" s="11">
        <v>0.65625</v>
      </c>
      <c r="O1095" s="132">
        <v>0.75</v>
      </c>
      <c r="P1095" s="204" t="s">
        <v>949</v>
      </c>
      <c r="Q1095" s="8">
        <v>2022</v>
      </c>
      <c r="R1095" s="131"/>
      <c r="S1095" s="3" t="str">
        <f>TEXT(Tabla2[[#This Row],[FECHA]],"MMMM")</f>
        <v>febrero</v>
      </c>
      <c r="T1095" s="3" t="e">
        <f>VLOOKUP(Tabla2[[#This Row],[FOLIO]],Noshow11[[FOLIO]:[STATUS]],5,0)</f>
        <v>#N/A</v>
      </c>
      <c r="U1095" s="2"/>
      <c r="V1095" s="27"/>
      <c r="W1095" s="27"/>
      <c r="X1095" s="27"/>
      <c r="Y1095" s="28"/>
      <c r="Z1095" s="27"/>
      <c r="AA1095" s="14">
        <f>Tabla2[[#This Row],[FECHA]]-Tabla2[[#This Row],[FECHA AGENDO CITA]]</f>
        <v>44967</v>
      </c>
    </row>
    <row r="1096" spans="1:27" ht="33" hidden="1" customHeight="1">
      <c r="A1096" s="6">
        <v>44968</v>
      </c>
      <c r="B1096" s="9">
        <v>0.33333333333333331</v>
      </c>
      <c r="C1096" s="9"/>
      <c r="D1096" s="41">
        <v>5330</v>
      </c>
      <c r="E1096" s="8">
        <v>111616</v>
      </c>
      <c r="F1096" s="26" t="s">
        <v>920</v>
      </c>
      <c r="G1096" t="s">
        <v>988</v>
      </c>
      <c r="H1096"/>
      <c r="I1096" t="s">
        <v>4034</v>
      </c>
      <c r="J1096" t="s">
        <v>4035</v>
      </c>
      <c r="K1096" t="s">
        <v>2753</v>
      </c>
      <c r="L1096" t="s">
        <v>160</v>
      </c>
      <c r="M1096" t="s">
        <v>84</v>
      </c>
      <c r="N1096" s="5">
        <v>0.34375</v>
      </c>
      <c r="O1096" s="145">
        <v>0.47916666666666669</v>
      </c>
      <c r="P1096" t="s">
        <v>1036</v>
      </c>
      <c r="Q1096" s="8">
        <v>2021</v>
      </c>
      <c r="R1096" s="131"/>
      <c r="S1096" s="3" t="str">
        <f>TEXT(Tabla2[[#This Row],[FECHA]],"MMMM")</f>
        <v>febrero</v>
      </c>
      <c r="T1096" s="3" t="e">
        <f>VLOOKUP(Tabla2[[#This Row],[FOLIO]],Noshow11[[FOLIO]:[STATUS]],5,0)</f>
        <v>#N/A</v>
      </c>
      <c r="U1096" s="2"/>
      <c r="V1096" s="27"/>
      <c r="W1096" s="27"/>
      <c r="X1096" s="27"/>
      <c r="Y1096" s="28"/>
      <c r="Z1096" s="27"/>
      <c r="AA1096" s="14">
        <f>Tabla2[[#This Row],[FECHA]]-Tabla2[[#This Row],[FECHA AGENDO CITA]]</f>
        <v>44968</v>
      </c>
    </row>
    <row r="1097" spans="1:27" ht="33" hidden="1" customHeight="1">
      <c r="A1097" s="6">
        <v>44968</v>
      </c>
      <c r="B1097" s="9">
        <v>0.33333333333333331</v>
      </c>
      <c r="C1097" s="9"/>
      <c r="D1097" s="41">
        <v>5140</v>
      </c>
      <c r="E1097" s="8">
        <v>111768</v>
      </c>
      <c r="F1097" s="26" t="s">
        <v>920</v>
      </c>
      <c r="G1097" t="s">
        <v>1102</v>
      </c>
      <c r="H1097" s="45" t="s">
        <v>5</v>
      </c>
      <c r="I1097" t="s">
        <v>4036</v>
      </c>
      <c r="J1097" t="s">
        <v>4037</v>
      </c>
      <c r="K1097" t="s">
        <v>4038</v>
      </c>
      <c r="L1097" t="s">
        <v>83</v>
      </c>
      <c r="M1097" t="s">
        <v>93</v>
      </c>
      <c r="N1097" s="5">
        <v>0.34375</v>
      </c>
      <c r="O1097" s="145">
        <v>0.46875</v>
      </c>
      <c r="P1097" t="s">
        <v>2061</v>
      </c>
      <c r="Q1097" s="8">
        <v>2017</v>
      </c>
      <c r="R1097" s="131"/>
      <c r="S1097" s="3" t="str">
        <f>TEXT(Tabla2[[#This Row],[FECHA]],"MMMM")</f>
        <v>febrero</v>
      </c>
      <c r="T1097" s="3" t="e">
        <f>VLOOKUP(Tabla2[[#This Row],[FOLIO]],Noshow11[[FOLIO]:[STATUS]],5,0)</f>
        <v>#N/A</v>
      </c>
      <c r="U1097" s="2"/>
      <c r="V1097" s="27"/>
      <c r="W1097" s="27"/>
      <c r="X1097" s="27"/>
      <c r="Y1097" s="28"/>
      <c r="Z1097" s="27"/>
      <c r="AA1097" s="14">
        <f>Tabla2[[#This Row],[FECHA]]-Tabla2[[#This Row],[FECHA AGENDO CITA]]</f>
        <v>44968</v>
      </c>
    </row>
    <row r="1098" spans="1:27" ht="33" hidden="1" customHeight="1">
      <c r="A1098" s="6">
        <v>44968</v>
      </c>
      <c r="B1098" s="9">
        <v>0.33333333333333331</v>
      </c>
      <c r="C1098" s="9"/>
      <c r="D1098" s="41">
        <v>1899</v>
      </c>
      <c r="E1098" s="8">
        <v>111842</v>
      </c>
      <c r="F1098" s="26" t="s">
        <v>100</v>
      </c>
      <c r="G1098" t="s">
        <v>984</v>
      </c>
      <c r="H1098"/>
      <c r="I1098" t="s">
        <v>4039</v>
      </c>
      <c r="J1098" t="s">
        <v>4040</v>
      </c>
      <c r="K1098" t="s">
        <v>4041</v>
      </c>
      <c r="L1098" t="s">
        <v>482</v>
      </c>
      <c r="M1098" t="s">
        <v>98</v>
      </c>
      <c r="N1098" s="5">
        <v>0.34375</v>
      </c>
      <c r="O1098" s="145">
        <v>0.5</v>
      </c>
      <c r="P1098" t="s">
        <v>925</v>
      </c>
      <c r="Q1098" s="8">
        <v>2018</v>
      </c>
      <c r="R1098" s="131"/>
      <c r="S1098" s="3" t="str">
        <f>TEXT(Tabla2[[#This Row],[FECHA]],"MMMM")</f>
        <v>febrero</v>
      </c>
      <c r="T1098" s="3" t="e">
        <f>VLOOKUP(Tabla2[[#This Row],[FOLIO]],Noshow11[[FOLIO]:[STATUS]],5,0)</f>
        <v>#N/A</v>
      </c>
      <c r="U1098" s="2"/>
      <c r="V1098" s="27"/>
      <c r="W1098" s="27"/>
      <c r="X1098" s="27"/>
      <c r="Y1098" s="28"/>
      <c r="Z1098" s="27"/>
      <c r="AA1098" s="14">
        <f>Tabla2[[#This Row],[FECHA]]-Tabla2[[#This Row],[FECHA AGENDO CITA]]</f>
        <v>44968</v>
      </c>
    </row>
    <row r="1099" spans="1:27" ht="33" hidden="1" customHeight="1">
      <c r="A1099" s="6">
        <v>44968</v>
      </c>
      <c r="B1099" s="9">
        <v>0.34375</v>
      </c>
      <c r="C1099" s="9"/>
      <c r="D1099" s="41">
        <v>5330</v>
      </c>
      <c r="E1099" s="8">
        <v>111848</v>
      </c>
      <c r="F1099" s="26" t="s">
        <v>944</v>
      </c>
      <c r="G1099" t="s">
        <v>988</v>
      </c>
      <c r="H1099"/>
      <c r="I1099" t="s">
        <v>4042</v>
      </c>
      <c r="J1099" t="s">
        <v>4043</v>
      </c>
      <c r="K1099" t="s">
        <v>4044</v>
      </c>
      <c r="L1099" t="s">
        <v>83</v>
      </c>
      <c r="M1099" t="s">
        <v>98</v>
      </c>
      <c r="N1099" s="5">
        <v>0.35416666666666669</v>
      </c>
      <c r="O1099" s="145">
        <v>0.58333333333333337</v>
      </c>
      <c r="P1099" t="s">
        <v>949</v>
      </c>
      <c r="Q1099" s="8">
        <v>2021</v>
      </c>
      <c r="R1099" s="131"/>
      <c r="S1099" s="3" t="str">
        <f>TEXT(Tabla2[[#This Row],[FECHA]],"MMMM")</f>
        <v>febrero</v>
      </c>
      <c r="T1099" s="3" t="e">
        <f>VLOOKUP(Tabla2[[#This Row],[FOLIO]],Noshow11[[FOLIO]:[STATUS]],5,0)</f>
        <v>#N/A</v>
      </c>
      <c r="U1099" s="2"/>
      <c r="V1099" s="27"/>
      <c r="W1099" s="27"/>
      <c r="X1099" s="27"/>
      <c r="Y1099" s="28"/>
      <c r="Z1099" s="27"/>
      <c r="AA1099" s="14">
        <f>Tabla2[[#This Row],[FECHA]]-Tabla2[[#This Row],[FECHA AGENDO CITA]]</f>
        <v>44968</v>
      </c>
    </row>
    <row r="1100" spans="1:27" ht="33" hidden="1" customHeight="1">
      <c r="A1100" s="6">
        <v>44968</v>
      </c>
      <c r="B1100" s="9">
        <v>0.34375</v>
      </c>
      <c r="C1100" s="9"/>
      <c r="D1100" s="41">
        <v>5330</v>
      </c>
      <c r="E1100" s="8">
        <v>111862</v>
      </c>
      <c r="F1100" s="26" t="s">
        <v>1111</v>
      </c>
      <c r="G1100" t="s">
        <v>1124</v>
      </c>
      <c r="H1100"/>
      <c r="I1100" t="s">
        <v>4045</v>
      </c>
      <c r="J1100" t="s">
        <v>4046</v>
      </c>
      <c r="K1100" t="s">
        <v>4047</v>
      </c>
      <c r="L1100" t="s">
        <v>193</v>
      </c>
      <c r="M1100" t="s">
        <v>93</v>
      </c>
      <c r="N1100" s="5">
        <v>0.40625</v>
      </c>
      <c r="O1100" s="145">
        <v>0.59375</v>
      </c>
      <c r="P1100" t="s">
        <v>949</v>
      </c>
      <c r="Q1100" s="8">
        <v>2020</v>
      </c>
      <c r="R1100" s="131"/>
      <c r="S1100" s="3" t="str">
        <f>TEXT(Tabla2[[#This Row],[FECHA]],"MMMM")</f>
        <v>febrero</v>
      </c>
      <c r="T1100" s="3" t="e">
        <f>VLOOKUP(Tabla2[[#This Row],[FOLIO]],Noshow11[[FOLIO]:[STATUS]],5,0)</f>
        <v>#N/A</v>
      </c>
      <c r="U1100" s="2"/>
      <c r="V1100" s="27"/>
      <c r="W1100" s="27"/>
      <c r="X1100" s="27"/>
      <c r="Y1100" s="28"/>
      <c r="Z1100" s="27"/>
      <c r="AA1100" s="14">
        <f>Tabla2[[#This Row],[FECHA]]-Tabla2[[#This Row],[FECHA AGENDO CITA]]</f>
        <v>44968</v>
      </c>
    </row>
    <row r="1101" spans="1:27" ht="33" hidden="1" customHeight="1">
      <c r="A1101" s="6">
        <v>44968</v>
      </c>
      <c r="B1101" s="9">
        <v>0.34375</v>
      </c>
      <c r="C1101" s="9"/>
      <c r="D1101" s="41">
        <v>1899</v>
      </c>
      <c r="E1101" s="8">
        <v>111880</v>
      </c>
      <c r="F1101" s="26" t="s">
        <v>944</v>
      </c>
      <c r="G1101" t="s">
        <v>1015</v>
      </c>
      <c r="H1101"/>
      <c r="I1101" t="s">
        <v>4048</v>
      </c>
      <c r="J1101" t="s">
        <v>143</v>
      </c>
      <c r="K1101" t="s">
        <v>4049</v>
      </c>
      <c r="L1101" t="s">
        <v>193</v>
      </c>
      <c r="M1101" t="s">
        <v>84</v>
      </c>
      <c r="N1101" s="5">
        <v>0.40625</v>
      </c>
      <c r="O1101" s="145">
        <v>0.69791666666666663</v>
      </c>
      <c r="P1101" t="s">
        <v>2061</v>
      </c>
      <c r="Q1101" s="8">
        <v>2022</v>
      </c>
      <c r="R1101" s="131"/>
      <c r="S1101" s="3" t="str">
        <f>TEXT(Tabla2[[#This Row],[FECHA]],"MMMM")</f>
        <v>febrero</v>
      </c>
      <c r="T1101" s="3" t="e">
        <f>VLOOKUP(Tabla2[[#This Row],[FOLIO]],Noshow11[[FOLIO]:[STATUS]],5,0)</f>
        <v>#N/A</v>
      </c>
      <c r="U1101" s="2"/>
      <c r="V1101" s="27"/>
      <c r="W1101" s="27"/>
      <c r="X1101" s="27"/>
      <c r="Y1101" s="28"/>
      <c r="Z1101" s="27"/>
      <c r="AA1101" s="14">
        <f>Tabla2[[#This Row],[FECHA]]-Tabla2[[#This Row],[FECHA AGENDO CITA]]</f>
        <v>44968</v>
      </c>
    </row>
    <row r="1102" spans="1:27" ht="33" hidden="1" customHeight="1">
      <c r="A1102" s="6">
        <v>44968</v>
      </c>
      <c r="B1102" s="9">
        <v>0.35416666666666669</v>
      </c>
      <c r="C1102" s="9"/>
      <c r="D1102" s="41">
        <v>3260</v>
      </c>
      <c r="E1102" s="8">
        <v>111712</v>
      </c>
      <c r="F1102" s="26" t="s">
        <v>944</v>
      </c>
      <c r="G1102" t="s">
        <v>1161</v>
      </c>
      <c r="H1102"/>
      <c r="I1102" t="s">
        <v>4050</v>
      </c>
      <c r="J1102" t="s">
        <v>4051</v>
      </c>
      <c r="K1102" t="s">
        <v>4052</v>
      </c>
      <c r="L1102" t="s">
        <v>193</v>
      </c>
      <c r="M1102" t="s">
        <v>84</v>
      </c>
      <c r="N1102" s="5">
        <v>0.36458333333333331</v>
      </c>
      <c r="O1102" s="145">
        <v>0.61458333333333337</v>
      </c>
      <c r="P1102" t="s">
        <v>954</v>
      </c>
      <c r="Q1102" s="8">
        <v>2013</v>
      </c>
      <c r="R1102" s="131"/>
      <c r="S1102" s="3" t="str">
        <f>TEXT(Tabla2[[#This Row],[FECHA]],"MMMM")</f>
        <v>febrero</v>
      </c>
      <c r="T1102" s="3" t="e">
        <f>VLOOKUP(Tabla2[[#This Row],[FOLIO]],Noshow11[[FOLIO]:[STATUS]],5,0)</f>
        <v>#N/A</v>
      </c>
      <c r="U1102" s="2"/>
      <c r="V1102" s="27"/>
      <c r="W1102" s="27"/>
      <c r="X1102" s="27"/>
      <c r="Y1102" s="28"/>
      <c r="Z1102" s="27"/>
      <c r="AA1102" s="14">
        <f>Tabla2[[#This Row],[FECHA]]-Tabla2[[#This Row],[FECHA AGENDO CITA]]</f>
        <v>44968</v>
      </c>
    </row>
    <row r="1103" spans="1:27" ht="33" hidden="1" customHeight="1">
      <c r="A1103" s="6">
        <v>44968</v>
      </c>
      <c r="B1103" s="9">
        <v>0.36458333333333331</v>
      </c>
      <c r="C1103" s="9"/>
      <c r="D1103" s="41">
        <v>1899</v>
      </c>
      <c r="E1103" s="8">
        <v>111714</v>
      </c>
      <c r="F1103" s="26" t="s">
        <v>920</v>
      </c>
      <c r="G1103" t="s">
        <v>1108</v>
      </c>
      <c r="H1103"/>
      <c r="I1103" t="s">
        <v>131</v>
      </c>
      <c r="J1103" t="s">
        <v>143</v>
      </c>
      <c r="K1103" t="s">
        <v>133</v>
      </c>
      <c r="L1103" t="s">
        <v>83</v>
      </c>
      <c r="M1103" t="s">
        <v>93</v>
      </c>
      <c r="N1103" s="5">
        <v>0.375</v>
      </c>
      <c r="O1103" s="145">
        <v>0.5</v>
      </c>
      <c r="P1103" t="s">
        <v>925</v>
      </c>
      <c r="Q1103" s="8">
        <v>2022</v>
      </c>
      <c r="R1103" s="131"/>
      <c r="S1103" s="3" t="str">
        <f>TEXT(Tabla2[[#This Row],[FECHA]],"MMMM")</f>
        <v>febrero</v>
      </c>
      <c r="T1103" s="3" t="e">
        <f>VLOOKUP(Tabla2[[#This Row],[FOLIO]],Noshow11[[FOLIO]:[STATUS]],5,0)</f>
        <v>#N/A</v>
      </c>
      <c r="U1103" s="2"/>
      <c r="V1103" s="27"/>
      <c r="W1103" s="27"/>
      <c r="X1103" s="27"/>
      <c r="Y1103" s="28"/>
      <c r="Z1103" s="27"/>
      <c r="AA1103" s="14">
        <f>Tabla2[[#This Row],[FECHA]]-Tabla2[[#This Row],[FECHA AGENDO CITA]]</f>
        <v>44968</v>
      </c>
    </row>
    <row r="1104" spans="1:27" ht="33" hidden="1" customHeight="1">
      <c r="A1104" s="6">
        <v>44968</v>
      </c>
      <c r="B1104" s="9">
        <v>0.36458333333333331</v>
      </c>
      <c r="C1104" s="9"/>
      <c r="D1104" s="41">
        <v>1899</v>
      </c>
      <c r="E1104" s="8">
        <v>111745</v>
      </c>
      <c r="F1104" s="26" t="s">
        <v>944</v>
      </c>
      <c r="G1104" t="s">
        <v>1015</v>
      </c>
      <c r="H1104"/>
      <c r="I1104" t="s">
        <v>4053</v>
      </c>
      <c r="J1104" t="s">
        <v>4054</v>
      </c>
      <c r="K1104" t="s">
        <v>4055</v>
      </c>
      <c r="L1104" t="s">
        <v>83</v>
      </c>
      <c r="M1104" t="s">
        <v>98</v>
      </c>
      <c r="N1104" s="5">
        <v>0.375</v>
      </c>
      <c r="O1104" s="145">
        <v>0.61458333333333337</v>
      </c>
      <c r="P1104" t="s">
        <v>2061</v>
      </c>
      <c r="Q1104" s="8">
        <v>2022</v>
      </c>
      <c r="R1104" s="131"/>
      <c r="S1104" s="3" t="str">
        <f>TEXT(Tabla2[[#This Row],[FECHA]],"MMMM")</f>
        <v>febrero</v>
      </c>
      <c r="T1104" s="3" t="e">
        <f>VLOOKUP(Tabla2[[#This Row],[FOLIO]],Noshow11[[FOLIO]:[STATUS]],5,0)</f>
        <v>#N/A</v>
      </c>
      <c r="U1104" s="2"/>
      <c r="V1104" s="27"/>
      <c r="W1104" s="27"/>
      <c r="X1104" s="27"/>
      <c r="Y1104" s="28"/>
      <c r="Z1104" s="27"/>
      <c r="AA1104" s="14">
        <f>Tabla2[[#This Row],[FECHA]]-Tabla2[[#This Row],[FECHA AGENDO CITA]]</f>
        <v>44968</v>
      </c>
    </row>
    <row r="1105" spans="1:27" ht="33" hidden="1" customHeight="1">
      <c r="A1105" s="6">
        <v>44968</v>
      </c>
      <c r="B1105" s="9">
        <v>0.375</v>
      </c>
      <c r="C1105" s="9"/>
      <c r="D1105" s="41">
        <v>3260</v>
      </c>
      <c r="E1105" s="8">
        <v>111515</v>
      </c>
      <c r="F1105" s="26" t="s">
        <v>920</v>
      </c>
      <c r="G1105" t="s">
        <v>1070</v>
      </c>
      <c r="H1105" s="45" t="s">
        <v>5</v>
      </c>
      <c r="I1105" t="s">
        <v>4056</v>
      </c>
      <c r="J1105" t="s">
        <v>4057</v>
      </c>
      <c r="K1105" t="s">
        <v>4058</v>
      </c>
      <c r="L1105" t="s">
        <v>83</v>
      </c>
      <c r="M1105" t="s">
        <v>84</v>
      </c>
      <c r="N1105" s="5">
        <v>0.4375</v>
      </c>
      <c r="O1105" s="145">
        <v>0.54166666666666663</v>
      </c>
      <c r="P1105" t="s">
        <v>2061</v>
      </c>
      <c r="Q1105" s="8">
        <v>2022</v>
      </c>
      <c r="R1105" s="131"/>
      <c r="S1105" s="3" t="str">
        <f>TEXT(Tabla2[[#This Row],[FECHA]],"MMMM")</f>
        <v>febrero</v>
      </c>
      <c r="T1105" s="3" t="e">
        <f>VLOOKUP(Tabla2[[#This Row],[FOLIO]],Noshow11[[FOLIO]:[STATUS]],5,0)</f>
        <v>#N/A</v>
      </c>
      <c r="U1105" s="2"/>
      <c r="V1105" s="27"/>
      <c r="W1105" s="27"/>
      <c r="X1105" s="27"/>
      <c r="Y1105" s="28"/>
      <c r="Z1105" s="27"/>
      <c r="AA1105" s="14">
        <f>Tabla2[[#This Row],[FECHA]]-Tabla2[[#This Row],[FECHA AGENDO CITA]]</f>
        <v>44968</v>
      </c>
    </row>
    <row r="1106" spans="1:27" ht="33" hidden="1" customHeight="1">
      <c r="A1106" s="6">
        <v>44968</v>
      </c>
      <c r="B1106" s="9">
        <v>0.375</v>
      </c>
      <c r="C1106" s="9"/>
      <c r="D1106" s="41">
        <v>1899</v>
      </c>
      <c r="E1106" s="8">
        <v>111786</v>
      </c>
      <c r="F1106" s="26" t="s">
        <v>944</v>
      </c>
      <c r="G1106" t="s">
        <v>1015</v>
      </c>
      <c r="H1106"/>
      <c r="I1106" t="s">
        <v>4059</v>
      </c>
      <c r="J1106"/>
      <c r="K1106" t="s">
        <v>4060</v>
      </c>
      <c r="L1106" t="s">
        <v>152</v>
      </c>
      <c r="M1106" t="s">
        <v>93</v>
      </c>
      <c r="N1106" s="5">
        <v>0.39583333333333331</v>
      </c>
      <c r="O1106" s="145">
        <v>0.60416666666666663</v>
      </c>
      <c r="P1106" t="s">
        <v>2061</v>
      </c>
      <c r="Q1106" s="8">
        <v>2022</v>
      </c>
      <c r="R1106" s="131"/>
      <c r="S1106" s="3" t="str">
        <f>TEXT(Tabla2[[#This Row],[FECHA]],"MMMM")</f>
        <v>febrero</v>
      </c>
      <c r="T1106" s="3" t="e">
        <f>VLOOKUP(Tabla2[[#This Row],[FOLIO]],Noshow11[[FOLIO]:[STATUS]],5,0)</f>
        <v>#N/A</v>
      </c>
      <c r="U1106" s="2"/>
      <c r="V1106" s="27"/>
      <c r="W1106" s="27"/>
      <c r="X1106" s="27"/>
      <c r="Y1106" s="28"/>
      <c r="Z1106" s="27"/>
      <c r="AA1106" s="14">
        <f>Tabla2[[#This Row],[FECHA]]-Tabla2[[#This Row],[FECHA AGENDO CITA]]</f>
        <v>44968</v>
      </c>
    </row>
    <row r="1107" spans="1:27" ht="33" hidden="1" customHeight="1">
      <c r="A1107" s="6">
        <v>44968</v>
      </c>
      <c r="B1107" s="9">
        <v>0.375</v>
      </c>
      <c r="C1107" s="9"/>
      <c r="D1107" s="41">
        <v>3260</v>
      </c>
      <c r="E1107" s="8">
        <v>111891</v>
      </c>
      <c r="F1107" s="26" t="s">
        <v>100</v>
      </c>
      <c r="G1107" t="s">
        <v>1150</v>
      </c>
      <c r="H1107" s="144" t="s">
        <v>5</v>
      </c>
      <c r="I1107" t="s">
        <v>4061</v>
      </c>
      <c r="J1107" t="s">
        <v>4062</v>
      </c>
      <c r="K1107" t="s">
        <v>4063</v>
      </c>
      <c r="L1107" t="s">
        <v>152</v>
      </c>
      <c r="M1107" t="s">
        <v>98</v>
      </c>
      <c r="N1107" s="5">
        <v>0.41666666666666669</v>
      </c>
      <c r="O1107" s="145">
        <v>0.5</v>
      </c>
      <c r="P1107" t="s">
        <v>2061</v>
      </c>
      <c r="Q1107" s="8">
        <v>2020</v>
      </c>
      <c r="R1107" s="131"/>
      <c r="S1107" s="3" t="str">
        <f>TEXT(Tabla2[[#This Row],[FECHA]],"MMMM")</f>
        <v>febrero</v>
      </c>
      <c r="T1107" s="3" t="e">
        <f>VLOOKUP(Tabla2[[#This Row],[FOLIO]],Noshow11[[FOLIO]:[STATUS]],5,0)</f>
        <v>#N/A</v>
      </c>
      <c r="U1107" s="2"/>
      <c r="V1107" s="27"/>
      <c r="W1107" s="27"/>
      <c r="X1107" s="27"/>
      <c r="Y1107" s="28"/>
      <c r="Z1107" s="27"/>
      <c r="AA1107" s="14">
        <f>Tabla2[[#This Row],[FECHA]]-Tabla2[[#This Row],[FECHA AGENDO CITA]]</f>
        <v>44968</v>
      </c>
    </row>
    <row r="1108" spans="1:27" ht="39.75" hidden="1" customHeight="1">
      <c r="A1108" s="6">
        <v>44968</v>
      </c>
      <c r="B1108" s="9">
        <v>0.38541666666666669</v>
      </c>
      <c r="C1108" s="9"/>
      <c r="D1108" s="41">
        <v>6599</v>
      </c>
      <c r="E1108" s="8">
        <v>111693</v>
      </c>
      <c r="F1108" s="26" t="s">
        <v>944</v>
      </c>
      <c r="G1108" t="s">
        <v>989</v>
      </c>
      <c r="H1108"/>
      <c r="I1108" t="s">
        <v>4064</v>
      </c>
      <c r="J1108" t="s">
        <v>4065</v>
      </c>
      <c r="K1108" t="s">
        <v>4066</v>
      </c>
      <c r="L1108" t="s">
        <v>230</v>
      </c>
      <c r="M1108" t="s">
        <v>98</v>
      </c>
      <c r="N1108" s="5">
        <v>0.39583333333333331</v>
      </c>
      <c r="O1108" s="30">
        <v>15.45</v>
      </c>
      <c r="P1108" t="s">
        <v>954</v>
      </c>
      <c r="Q1108" s="8">
        <v>2014</v>
      </c>
      <c r="R1108" s="131"/>
      <c r="S1108" s="3" t="str">
        <f>TEXT(Tabla2[[#This Row],[FECHA]],"MMMM")</f>
        <v>febrero</v>
      </c>
      <c r="T1108" s="3" t="e">
        <f>VLOOKUP(Tabla2[[#This Row],[FOLIO]],Noshow11[[FOLIO]:[STATUS]],5,0)</f>
        <v>#N/A</v>
      </c>
      <c r="U1108" s="2" t="s">
        <v>38</v>
      </c>
      <c r="V1108" s="27">
        <v>44967</v>
      </c>
      <c r="W1108" s="27" t="s">
        <v>13</v>
      </c>
      <c r="X1108" s="27" t="s">
        <v>9</v>
      </c>
      <c r="Y1108" s="43" t="s">
        <v>4067</v>
      </c>
      <c r="Z1108" s="147"/>
      <c r="AA1108" s="14">
        <f>Tabla2[[#This Row],[FECHA]]-Tabla2[[#This Row],[FECHA AGENDO CITA]]</f>
        <v>44968</v>
      </c>
    </row>
    <row r="1109" spans="1:27" ht="33" hidden="1" customHeight="1">
      <c r="A1109" s="6">
        <v>44968</v>
      </c>
      <c r="B1109" s="9">
        <v>0.39583333333333331</v>
      </c>
      <c r="C1109" s="9"/>
      <c r="D1109" s="41">
        <v>0</v>
      </c>
      <c r="E1109" s="8">
        <v>111590</v>
      </c>
      <c r="F1109" s="26" t="s">
        <v>100</v>
      </c>
      <c r="G1109" t="s">
        <v>4068</v>
      </c>
      <c r="H1109"/>
      <c r="I1109" t="s">
        <v>2596</v>
      </c>
      <c r="J1109" t="s">
        <v>280</v>
      </c>
      <c r="K1109" t="s">
        <v>2597</v>
      </c>
      <c r="L1109" t="s">
        <v>165</v>
      </c>
      <c r="M1109" t="s">
        <v>93</v>
      </c>
      <c r="N1109" s="5">
        <v>0.40625</v>
      </c>
      <c r="O1109" s="145">
        <v>0.54166666666666663</v>
      </c>
      <c r="P1109" t="s">
        <v>1036</v>
      </c>
      <c r="Q1109" s="8">
        <v>2022</v>
      </c>
      <c r="R1109" s="131"/>
      <c r="S1109" s="3" t="str">
        <f>TEXT(Tabla2[[#This Row],[FECHA]],"MMMM")</f>
        <v>febrero</v>
      </c>
      <c r="T1109" s="3" t="e">
        <f>VLOOKUP(Tabla2[[#This Row],[FOLIO]],Noshow11[[FOLIO]:[STATUS]],5,0)</f>
        <v>#N/A</v>
      </c>
      <c r="U1109" s="2"/>
      <c r="V1109" s="27"/>
      <c r="W1109" s="27"/>
      <c r="X1109" s="27"/>
      <c r="Y1109" s="28"/>
      <c r="Z1109" s="27"/>
      <c r="AA1109" s="14">
        <f>Tabla2[[#This Row],[FECHA]]-Tabla2[[#This Row],[FECHA AGENDO CITA]]</f>
        <v>44968</v>
      </c>
    </row>
    <row r="1110" spans="1:27" ht="33" hidden="1" customHeight="1">
      <c r="A1110" s="6">
        <v>44968</v>
      </c>
      <c r="B1110" s="9">
        <v>0.39583333333333331</v>
      </c>
      <c r="C1110" s="9"/>
      <c r="D1110" s="41">
        <v>1899</v>
      </c>
      <c r="E1110" s="8">
        <v>111718</v>
      </c>
      <c r="F1110" s="26" t="s">
        <v>1111</v>
      </c>
      <c r="G1110" t="s">
        <v>1297</v>
      </c>
      <c r="H1110"/>
      <c r="I1110" t="s">
        <v>4069</v>
      </c>
      <c r="J1110" t="s">
        <v>4070</v>
      </c>
      <c r="K1110" t="s">
        <v>4071</v>
      </c>
      <c r="L1110" t="s">
        <v>193</v>
      </c>
      <c r="M1110" t="s">
        <v>84</v>
      </c>
      <c r="N1110" s="5">
        <v>0.44791666666666669</v>
      </c>
      <c r="O1110" s="145">
        <v>0.52083333333333337</v>
      </c>
      <c r="P1110" t="s">
        <v>925</v>
      </c>
      <c r="Q1110" s="8">
        <v>2020</v>
      </c>
      <c r="R1110" s="131"/>
      <c r="S1110" s="3" t="str">
        <f>TEXT(Tabla2[[#This Row],[FECHA]],"MMMM")</f>
        <v>febrero</v>
      </c>
      <c r="T1110" s="3" t="e">
        <f>VLOOKUP(Tabla2[[#This Row],[FOLIO]],Noshow11[[FOLIO]:[STATUS]],5,0)</f>
        <v>#N/A</v>
      </c>
      <c r="U1110" s="2"/>
      <c r="V1110" s="27"/>
      <c r="W1110" s="27"/>
      <c r="X1110" s="27"/>
      <c r="Y1110" s="28"/>
      <c r="Z1110" s="27"/>
      <c r="AA1110" s="14">
        <f>Tabla2[[#This Row],[FECHA]]-Tabla2[[#This Row],[FECHA AGENDO CITA]]</f>
        <v>44968</v>
      </c>
    </row>
    <row r="1111" spans="1:27" ht="33" hidden="1" customHeight="1">
      <c r="A1111" s="6">
        <v>44968</v>
      </c>
      <c r="B1111" s="9">
        <v>0.39583333333333331</v>
      </c>
      <c r="C1111" s="9"/>
      <c r="D1111" s="41">
        <v>1899</v>
      </c>
      <c r="E1111" s="8">
        <v>111780</v>
      </c>
      <c r="F1111" s="26" t="s">
        <v>100</v>
      </c>
      <c r="G1111" t="s">
        <v>1108</v>
      </c>
      <c r="H1111"/>
      <c r="I1111" t="s">
        <v>4072</v>
      </c>
      <c r="J1111" t="s">
        <v>143</v>
      </c>
      <c r="K1111" t="s">
        <v>4073</v>
      </c>
      <c r="L1111" t="s">
        <v>92</v>
      </c>
      <c r="M1111" t="s">
        <v>98</v>
      </c>
      <c r="N1111" s="5">
        <v>0.4375</v>
      </c>
      <c r="O1111" s="145">
        <v>0.53125</v>
      </c>
      <c r="P1111" t="s">
        <v>925</v>
      </c>
      <c r="Q1111" s="8">
        <v>2022</v>
      </c>
      <c r="R1111" s="131"/>
      <c r="S1111" s="3" t="str">
        <f>TEXT(Tabla2[[#This Row],[FECHA]],"MMMM")</f>
        <v>febrero</v>
      </c>
      <c r="T1111" s="3" t="e">
        <f>VLOOKUP(Tabla2[[#This Row],[FOLIO]],Noshow11[[FOLIO]:[STATUS]],5,0)</f>
        <v>#N/A</v>
      </c>
      <c r="U1111" s="2"/>
      <c r="V1111" s="27"/>
      <c r="W1111" s="27"/>
      <c r="X1111" s="27"/>
      <c r="Y1111" s="28"/>
      <c r="Z1111" s="27"/>
      <c r="AA1111" s="14">
        <f>Tabla2[[#This Row],[FECHA]]-Tabla2[[#This Row],[FECHA AGENDO CITA]]</f>
        <v>44968</v>
      </c>
    </row>
    <row r="1112" spans="1:27" ht="33" hidden="1" customHeight="1">
      <c r="A1112" s="6">
        <v>44968</v>
      </c>
      <c r="B1112" s="9">
        <v>0.41666666666666669</v>
      </c>
      <c r="C1112" s="9"/>
      <c r="D1112" s="41">
        <v>1899</v>
      </c>
      <c r="E1112" s="8">
        <v>111709</v>
      </c>
      <c r="F1112" s="26" t="s">
        <v>944</v>
      </c>
      <c r="G1112" t="s">
        <v>939</v>
      </c>
      <c r="H1112"/>
      <c r="I1112" t="s">
        <v>2588</v>
      </c>
      <c r="J1112" t="s">
        <v>2589</v>
      </c>
      <c r="K1112" t="s">
        <v>2590</v>
      </c>
      <c r="L1112" t="s">
        <v>92</v>
      </c>
      <c r="M1112" t="s">
        <v>84</v>
      </c>
      <c r="N1112" s="5">
        <v>0.4375</v>
      </c>
      <c r="O1112" s="145">
        <v>0.65625</v>
      </c>
      <c r="P1112" t="s">
        <v>1036</v>
      </c>
      <c r="Q1112" s="8">
        <v>2016</v>
      </c>
      <c r="R1112" s="131"/>
      <c r="S1112" s="3" t="str">
        <f>TEXT(Tabla2[[#This Row],[FECHA]],"MMMM")</f>
        <v>febrero</v>
      </c>
      <c r="T1112" s="3" t="e">
        <f>VLOOKUP(Tabla2[[#This Row],[FOLIO]],Noshow11[[FOLIO]:[STATUS]],5,0)</f>
        <v>#N/A</v>
      </c>
      <c r="U1112" s="2"/>
      <c r="V1112" s="27"/>
      <c r="W1112" s="27"/>
      <c r="X1112" s="27"/>
      <c r="Y1112" s="28"/>
      <c r="Z1112" s="27"/>
      <c r="AA1112" s="14">
        <f>Tabla2[[#This Row],[FECHA]]-Tabla2[[#This Row],[FECHA AGENDO CITA]]</f>
        <v>44968</v>
      </c>
    </row>
    <row r="1113" spans="1:27" ht="33" hidden="1" customHeight="1">
      <c r="A1113" s="6">
        <v>44968</v>
      </c>
      <c r="B1113" s="9">
        <v>0.41666666666666669</v>
      </c>
      <c r="C1113" s="9"/>
      <c r="D1113" s="41">
        <v>2849</v>
      </c>
      <c r="E1113" s="8">
        <v>111865</v>
      </c>
      <c r="F1113" s="26" t="s">
        <v>100</v>
      </c>
      <c r="G1113" t="s">
        <v>4074</v>
      </c>
      <c r="H1113" s="144" t="s">
        <v>5</v>
      </c>
      <c r="I1113" t="s">
        <v>331</v>
      </c>
      <c r="J1113" t="s">
        <v>332</v>
      </c>
      <c r="K1113" t="s">
        <v>333</v>
      </c>
      <c r="L1113" t="s">
        <v>277</v>
      </c>
      <c r="M1113" t="s">
        <v>98</v>
      </c>
      <c r="N1113" s="5">
        <v>0.46875</v>
      </c>
      <c r="O1113" s="145">
        <v>0.57291666666666663</v>
      </c>
      <c r="P1113" t="s">
        <v>2061</v>
      </c>
      <c r="Q1113" s="8">
        <v>2022</v>
      </c>
      <c r="R1113" s="131"/>
      <c r="S1113" s="3" t="str">
        <f>TEXT(Tabla2[[#This Row],[FECHA]],"MMMM")</f>
        <v>febrero</v>
      </c>
      <c r="T1113" s="3" t="e">
        <f>VLOOKUP(Tabla2[[#This Row],[FOLIO]],Noshow11[[FOLIO]:[STATUS]],5,0)</f>
        <v>#N/A</v>
      </c>
      <c r="U1113" s="2"/>
      <c r="V1113" s="27"/>
      <c r="W1113" s="27"/>
      <c r="X1113" s="27"/>
      <c r="Y1113" s="28"/>
      <c r="Z1113" s="27"/>
      <c r="AA1113" s="14">
        <f>Tabla2[[#This Row],[FECHA]]-Tabla2[[#This Row],[FECHA AGENDO CITA]]</f>
        <v>44968</v>
      </c>
    </row>
    <row r="1114" spans="1:27" ht="33" hidden="1" customHeight="1">
      <c r="A1114" s="6">
        <v>44968</v>
      </c>
      <c r="B1114" s="9">
        <v>0.4375</v>
      </c>
      <c r="C1114" s="9"/>
      <c r="D1114" s="41">
        <v>5140</v>
      </c>
      <c r="E1114" s="8">
        <v>111626</v>
      </c>
      <c r="F1114" s="26" t="s">
        <v>100</v>
      </c>
      <c r="G1114" t="s">
        <v>1102</v>
      </c>
      <c r="H1114"/>
      <c r="I1114" t="s">
        <v>4075</v>
      </c>
      <c r="J1114" t="s">
        <v>4076</v>
      </c>
      <c r="K1114" t="s">
        <v>4077</v>
      </c>
      <c r="L1114" t="s">
        <v>83</v>
      </c>
      <c r="M1114" t="s">
        <v>98</v>
      </c>
      <c r="N1114" s="5">
        <v>0.45833333333333331</v>
      </c>
      <c r="O1114" s="145">
        <v>0.5625</v>
      </c>
      <c r="P1114" t="s">
        <v>925</v>
      </c>
      <c r="Q1114" s="8">
        <v>2017</v>
      </c>
      <c r="R1114" s="131"/>
      <c r="S1114" s="3" t="str">
        <f>TEXT(Tabla2[[#This Row],[FECHA]],"MMMM")</f>
        <v>febrero</v>
      </c>
      <c r="T1114" s="3" t="e">
        <f>VLOOKUP(Tabla2[[#This Row],[FOLIO]],Noshow11[[FOLIO]:[STATUS]],5,0)</f>
        <v>#N/A</v>
      </c>
      <c r="U1114" s="2"/>
      <c r="V1114" s="27"/>
      <c r="W1114" s="27"/>
      <c r="X1114" s="27"/>
      <c r="Y1114" s="28"/>
      <c r="Z1114" s="27"/>
      <c r="AA1114" s="14">
        <f>Tabla2[[#This Row],[FECHA]]-Tabla2[[#This Row],[FECHA AGENDO CITA]]</f>
        <v>44968</v>
      </c>
    </row>
    <row r="1115" spans="1:27" ht="33" hidden="1" customHeight="1">
      <c r="A1115" s="6">
        <v>44968</v>
      </c>
      <c r="B1115" s="9">
        <v>0.4375</v>
      </c>
      <c r="C1115" s="9"/>
      <c r="D1115" s="41">
        <v>3260</v>
      </c>
      <c r="E1115" s="8">
        <v>111692</v>
      </c>
      <c r="F1115" s="26" t="s">
        <v>920</v>
      </c>
      <c r="G1115" t="s">
        <v>1161</v>
      </c>
      <c r="H1115" s="144" t="s">
        <v>5</v>
      </c>
      <c r="I1115" t="s">
        <v>4078</v>
      </c>
      <c r="J1115" t="s">
        <v>4079</v>
      </c>
      <c r="K1115" t="s">
        <v>4080</v>
      </c>
      <c r="L1115" t="s">
        <v>193</v>
      </c>
      <c r="M1115" t="s">
        <v>84</v>
      </c>
      <c r="N1115" s="5">
        <v>0.44791666666666669</v>
      </c>
      <c r="O1115" s="145">
        <v>0.57291666666666663</v>
      </c>
      <c r="P1115" t="s">
        <v>2061</v>
      </c>
      <c r="Q1115" s="8">
        <v>2013</v>
      </c>
      <c r="R1115" s="131"/>
      <c r="S1115" s="3" t="str">
        <f>TEXT(Tabla2[[#This Row],[FECHA]],"MMMM")</f>
        <v>febrero</v>
      </c>
      <c r="T1115" s="3" t="e">
        <f>VLOOKUP(Tabla2[[#This Row],[FOLIO]],Noshow11[[FOLIO]:[STATUS]],5,0)</f>
        <v>#N/A</v>
      </c>
      <c r="U1115" s="2"/>
      <c r="V1115" s="27"/>
      <c r="W1115" s="27"/>
      <c r="X1115" s="27"/>
      <c r="Y1115" s="28"/>
      <c r="Z1115" s="27"/>
      <c r="AA1115" s="14">
        <f>Tabla2[[#This Row],[FECHA]]-Tabla2[[#This Row],[FECHA AGENDO CITA]]</f>
        <v>44968</v>
      </c>
    </row>
    <row r="1116" spans="1:27" ht="33" hidden="1" customHeight="1">
      <c r="A1116" s="6">
        <v>44968</v>
      </c>
      <c r="B1116" s="9">
        <v>0.45833333333333331</v>
      </c>
      <c r="C1116" s="9"/>
      <c r="D1116" s="41">
        <v>3260</v>
      </c>
      <c r="E1116" s="8">
        <v>110904</v>
      </c>
      <c r="F1116" s="26" t="s">
        <v>920</v>
      </c>
      <c r="G1116" t="s">
        <v>1070</v>
      </c>
      <c r="H1116"/>
      <c r="I1116" t="s">
        <v>4081</v>
      </c>
      <c r="J1116" t="s">
        <v>4082</v>
      </c>
      <c r="K1116" t="s">
        <v>4083</v>
      </c>
      <c r="L1116" t="s">
        <v>165</v>
      </c>
      <c r="M1116" t="s">
        <v>84</v>
      </c>
      <c r="N1116" s="5">
        <v>0.46875</v>
      </c>
      <c r="O1116" s="145">
        <v>0.58333333333333337</v>
      </c>
      <c r="P1116" t="s">
        <v>1036</v>
      </c>
      <c r="Q1116" s="8">
        <v>2022</v>
      </c>
      <c r="R1116" s="131"/>
      <c r="S1116" s="3" t="str">
        <f>TEXT(Tabla2[[#This Row],[FECHA]],"MMMM")</f>
        <v>febrero</v>
      </c>
      <c r="T1116" s="3" t="e">
        <f>VLOOKUP(Tabla2[[#This Row],[FOLIO]],Noshow11[[FOLIO]:[STATUS]],5,0)</f>
        <v>#N/A</v>
      </c>
      <c r="U1116" s="2"/>
      <c r="V1116" s="27"/>
      <c r="W1116" s="27"/>
      <c r="X1116" s="27"/>
      <c r="Y1116" s="28"/>
      <c r="Z1116" s="27"/>
      <c r="AA1116" s="14">
        <f>Tabla2[[#This Row],[FECHA]]-Tabla2[[#This Row],[FECHA AGENDO CITA]]</f>
        <v>44968</v>
      </c>
    </row>
    <row r="1117" spans="1:27" ht="33" hidden="1" customHeight="1">
      <c r="A1117" s="6">
        <v>44968</v>
      </c>
      <c r="B1117" s="9">
        <v>0.45833333333333331</v>
      </c>
      <c r="C1117" s="9"/>
      <c r="D1117" s="41">
        <v>1899</v>
      </c>
      <c r="E1117" s="8">
        <v>111784</v>
      </c>
      <c r="F1117" s="26" t="s">
        <v>100</v>
      </c>
      <c r="G1117" t="s">
        <v>945</v>
      </c>
      <c r="H1117"/>
      <c r="I1117" t="s">
        <v>4084</v>
      </c>
      <c r="J1117" t="s">
        <v>4085</v>
      </c>
      <c r="K1117" t="s">
        <v>4086</v>
      </c>
      <c r="L1117" t="s">
        <v>92</v>
      </c>
      <c r="M1117" t="s">
        <v>98</v>
      </c>
      <c r="N1117" s="5">
        <v>0.47916666666666669</v>
      </c>
      <c r="O1117" s="145">
        <v>0.58333333333333337</v>
      </c>
      <c r="P1117" t="s">
        <v>954</v>
      </c>
      <c r="Q1117" s="8">
        <v>2020</v>
      </c>
      <c r="R1117" s="131"/>
      <c r="S1117" s="3" t="str">
        <f>TEXT(Tabla2[[#This Row],[FECHA]],"MMMM")</f>
        <v>febrero</v>
      </c>
      <c r="T1117" s="3" t="e">
        <f>VLOOKUP(Tabla2[[#This Row],[FOLIO]],Noshow11[[FOLIO]:[STATUS]],5,0)</f>
        <v>#N/A</v>
      </c>
      <c r="U1117" s="2"/>
      <c r="V1117" s="27"/>
      <c r="W1117" s="27"/>
      <c r="X1117" s="27"/>
      <c r="Y1117" s="28"/>
      <c r="Z1117" s="27"/>
      <c r="AA1117" s="14">
        <f>Tabla2[[#This Row],[FECHA]]-Tabla2[[#This Row],[FECHA AGENDO CITA]]</f>
        <v>44968</v>
      </c>
    </row>
    <row r="1118" spans="1:27" ht="39" hidden="1" customHeight="1">
      <c r="A1118" s="6">
        <v>44968</v>
      </c>
      <c r="B1118" s="9">
        <v>0.47916666666666669</v>
      </c>
      <c r="C1118" s="9"/>
      <c r="D1118" s="41">
        <v>1472.59</v>
      </c>
      <c r="E1118" s="8">
        <v>111817</v>
      </c>
      <c r="F1118" s="26" t="s">
        <v>944</v>
      </c>
      <c r="G1118" t="s">
        <v>950</v>
      </c>
      <c r="H1118"/>
      <c r="I1118" t="s">
        <v>4087</v>
      </c>
      <c r="J1118" t="s">
        <v>4088</v>
      </c>
      <c r="K1118" t="s">
        <v>4089</v>
      </c>
      <c r="L1118" t="s">
        <v>97</v>
      </c>
      <c r="M1118" t="s">
        <v>98</v>
      </c>
      <c r="N1118" s="5">
        <v>0.53125</v>
      </c>
      <c r="O1118" s="145">
        <v>0.65625</v>
      </c>
      <c r="P1118" t="s">
        <v>1036</v>
      </c>
      <c r="Q1118" s="8">
        <v>2015</v>
      </c>
      <c r="R1118" s="131"/>
      <c r="S1118" s="3" t="str">
        <f>TEXT(Tabla2[[#This Row],[FECHA]],"MMMM")</f>
        <v>febrero</v>
      </c>
      <c r="T1118" s="3" t="e">
        <f>VLOOKUP(Tabla2[[#This Row],[FOLIO]],Noshow11[[FOLIO]:[STATUS]],5,0)</f>
        <v>#N/A</v>
      </c>
      <c r="U1118" s="2" t="s">
        <v>12</v>
      </c>
      <c r="V1118" s="27">
        <v>44967</v>
      </c>
      <c r="W1118" s="27" t="s">
        <v>13</v>
      </c>
      <c r="X1118" s="27" t="s">
        <v>9</v>
      </c>
      <c r="Y1118" s="43" t="s">
        <v>4090</v>
      </c>
      <c r="Z1118" s="27">
        <v>44965</v>
      </c>
      <c r="AA1118" s="14">
        <f>Tabla2[[#This Row],[FECHA]]-Tabla2[[#This Row],[FECHA AGENDO CITA]]</f>
        <v>3</v>
      </c>
    </row>
    <row r="1119" spans="1:27" ht="33" hidden="1" customHeight="1">
      <c r="A1119" s="6">
        <v>44968</v>
      </c>
      <c r="B1119" s="9">
        <v>0.47916666666666669</v>
      </c>
      <c r="C1119" s="9"/>
      <c r="D1119" s="41">
        <v>5140</v>
      </c>
      <c r="E1119" s="8">
        <v>111822</v>
      </c>
      <c r="F1119" s="26" t="s">
        <v>100</v>
      </c>
      <c r="G1119" t="s">
        <v>1102</v>
      </c>
      <c r="H1119" s="144" t="s">
        <v>5</v>
      </c>
      <c r="I1119" t="s">
        <v>4091</v>
      </c>
      <c r="J1119" t="s">
        <v>4092</v>
      </c>
      <c r="K1119" t="s">
        <v>4093</v>
      </c>
      <c r="L1119" t="s">
        <v>237</v>
      </c>
      <c r="M1119" t="s">
        <v>84</v>
      </c>
      <c r="N1119" s="5">
        <v>0.48958333333333331</v>
      </c>
      <c r="O1119" s="145">
        <v>0.60416666666666663</v>
      </c>
      <c r="P1119" t="s">
        <v>2061</v>
      </c>
      <c r="Q1119" s="8">
        <v>2018</v>
      </c>
      <c r="R1119" s="131"/>
      <c r="S1119" s="3" t="str">
        <f>TEXT(Tabla2[[#This Row],[FECHA]],"MMMM")</f>
        <v>febrero</v>
      </c>
      <c r="T1119" s="3" t="e">
        <f>VLOOKUP(Tabla2[[#This Row],[FOLIO]],Noshow11[[FOLIO]:[STATUS]],5,0)</f>
        <v>#N/A</v>
      </c>
      <c r="U1119" s="2" t="s">
        <v>12</v>
      </c>
      <c r="V1119" s="27">
        <v>44970</v>
      </c>
      <c r="W1119" s="27" t="s">
        <v>8</v>
      </c>
      <c r="X1119" s="27" t="s">
        <v>9</v>
      </c>
      <c r="Y1119" s="28" t="s">
        <v>4094</v>
      </c>
      <c r="Z1119" s="27">
        <v>44965</v>
      </c>
      <c r="AA1119" s="14">
        <f>Tabla2[[#This Row],[FECHA]]-Tabla2[[#This Row],[FECHA AGENDO CITA]]</f>
        <v>3</v>
      </c>
    </row>
    <row r="1120" spans="1:27" ht="33" hidden="1" customHeight="1">
      <c r="A1120" s="6">
        <v>44968</v>
      </c>
      <c r="B1120" s="9">
        <v>0.48958333333333331</v>
      </c>
      <c r="C1120" s="9"/>
      <c r="D1120" s="41">
        <v>1899</v>
      </c>
      <c r="E1120" s="8">
        <v>111827</v>
      </c>
      <c r="F1120" s="26" t="s">
        <v>100</v>
      </c>
      <c r="G1120" t="s">
        <v>945</v>
      </c>
      <c r="H1120"/>
      <c r="I1120" t="s">
        <v>4095</v>
      </c>
      <c r="J1120" t="s">
        <v>4096</v>
      </c>
      <c r="K1120" t="s">
        <v>4097</v>
      </c>
      <c r="L1120" t="s">
        <v>83</v>
      </c>
      <c r="M1120" t="s">
        <v>84</v>
      </c>
      <c r="N1120" s="5">
        <v>0.5</v>
      </c>
      <c r="O1120" s="145">
        <v>0.59375</v>
      </c>
      <c r="P1120" t="s">
        <v>925</v>
      </c>
      <c r="Q1120" s="8">
        <v>2019</v>
      </c>
      <c r="R1120" s="131"/>
      <c r="S1120" s="3" t="str">
        <f>TEXT(Tabla2[[#This Row],[FECHA]],"MMMM")</f>
        <v>febrero</v>
      </c>
      <c r="T1120" s="3" t="e">
        <f>VLOOKUP(Tabla2[[#This Row],[FOLIO]],Noshow11[[FOLIO]:[STATUS]],5,0)</f>
        <v>#N/A</v>
      </c>
      <c r="U1120" s="2"/>
      <c r="V1120" s="27"/>
      <c r="W1120" s="27"/>
      <c r="X1120" s="27"/>
      <c r="Y1120" s="28"/>
      <c r="Z1120" s="27"/>
      <c r="AA1120" s="14">
        <f>Tabla2[[#This Row],[FECHA]]-Tabla2[[#This Row],[FECHA AGENDO CITA]]</f>
        <v>44968</v>
      </c>
    </row>
    <row r="1121" spans="1:27" ht="45" hidden="1" customHeight="1">
      <c r="A1121" s="6">
        <v>44970</v>
      </c>
      <c r="B1121" s="9">
        <v>0.33333333333333331</v>
      </c>
      <c r="C1121" s="9"/>
      <c r="D1121" s="41">
        <f>1899+950</f>
        <v>2849</v>
      </c>
      <c r="E1121" s="8">
        <v>111799</v>
      </c>
      <c r="F1121" s="8" t="s">
        <v>920</v>
      </c>
      <c r="G1121" s="97" t="s">
        <v>4098</v>
      </c>
      <c r="H1121" s="46"/>
      <c r="I1121" s="8" t="s">
        <v>4099</v>
      </c>
      <c r="J1121" s="7" t="s">
        <v>4100</v>
      </c>
      <c r="K1121" t="s">
        <v>4101</v>
      </c>
      <c r="L1121" t="s">
        <v>193</v>
      </c>
      <c r="M1121" t="s">
        <v>93</v>
      </c>
      <c r="N1121" s="5">
        <v>0.36458333333333331</v>
      </c>
      <c r="O1121" s="5">
        <v>0.47916666666666669</v>
      </c>
      <c r="P1121" t="s">
        <v>1729</v>
      </c>
      <c r="Q1121" s="17">
        <v>2019</v>
      </c>
      <c r="R1121" s="131"/>
      <c r="S1121" s="3" t="str">
        <f>TEXT(Tabla2[[#This Row],[FECHA]],"MMMM")</f>
        <v>febrero</v>
      </c>
      <c r="T1121" s="3" t="e">
        <f>VLOOKUP(Tabla2[[#This Row],[FOLIO]],Noshow11[[FOLIO]:[STATUS]],5,0)</f>
        <v>#N/A</v>
      </c>
      <c r="U1121" s="2"/>
      <c r="V1121" s="27"/>
      <c r="W1121" s="27"/>
      <c r="X1121" s="27"/>
      <c r="Y1121" s="28"/>
      <c r="Z1121" s="27"/>
      <c r="AA1121" s="14">
        <f>Tabla2[[#This Row],[FECHA]]-Tabla2[[#This Row],[FECHA AGENDO CITA]]</f>
        <v>44970</v>
      </c>
    </row>
    <row r="1122" spans="1:27" ht="45" hidden="1" customHeight="1">
      <c r="A1122" s="6">
        <v>44970</v>
      </c>
      <c r="B1122" s="9">
        <v>0.34375</v>
      </c>
      <c r="C1122" s="9"/>
      <c r="D1122" s="41">
        <v>5330</v>
      </c>
      <c r="E1122" s="8">
        <v>111902</v>
      </c>
      <c r="F1122" s="8" t="s">
        <v>944</v>
      </c>
      <c r="G1122" s="97" t="s">
        <v>988</v>
      </c>
      <c r="H1122" s="45" t="s">
        <v>5</v>
      </c>
      <c r="I1122" s="8" t="s">
        <v>4102</v>
      </c>
      <c r="J1122" s="7" t="s">
        <v>4103</v>
      </c>
      <c r="K1122" t="s">
        <v>4104</v>
      </c>
      <c r="L1122" t="s">
        <v>83</v>
      </c>
      <c r="M1122" t="s">
        <v>84</v>
      </c>
      <c r="N1122" s="5">
        <v>0.38541666666666669</v>
      </c>
      <c r="O1122" s="5">
        <v>0.47916666666666669</v>
      </c>
      <c r="P1122" t="s">
        <v>2061</v>
      </c>
      <c r="Q1122" s="17">
        <v>2021</v>
      </c>
      <c r="R1122" s="131"/>
      <c r="S1122" s="3" t="str">
        <f>TEXT(Tabla2[[#This Row],[FECHA]],"MMMM")</f>
        <v>febrero</v>
      </c>
      <c r="T1122" s="3" t="e">
        <f>VLOOKUP(Tabla2[[#This Row],[FOLIO]],Noshow11[[FOLIO]:[STATUS]],5,0)</f>
        <v>#N/A</v>
      </c>
      <c r="U1122" s="2"/>
      <c r="V1122" s="27"/>
      <c r="W1122" s="27"/>
      <c r="X1122" s="27"/>
      <c r="Y1122" s="28"/>
      <c r="Z1122" s="27"/>
      <c r="AA1122" s="14">
        <f>Tabla2[[#This Row],[FECHA]]-Tabla2[[#This Row],[FECHA AGENDO CITA]]</f>
        <v>44970</v>
      </c>
    </row>
    <row r="1123" spans="1:27" ht="45" hidden="1" customHeight="1">
      <c r="A1123" s="6">
        <v>44970</v>
      </c>
      <c r="B1123" s="9">
        <v>0.34375</v>
      </c>
      <c r="C1123" s="9"/>
      <c r="D1123" s="41">
        <v>0</v>
      </c>
      <c r="E1123" s="8" t="s">
        <v>4105</v>
      </c>
      <c r="F1123" s="8" t="s">
        <v>100</v>
      </c>
      <c r="G1123" s="97" t="s">
        <v>994</v>
      </c>
      <c r="H1123" s="45" t="s">
        <v>5</v>
      </c>
      <c r="I1123" s="8" t="s">
        <v>4106</v>
      </c>
      <c r="J1123" s="7" t="s">
        <v>4107</v>
      </c>
      <c r="K1123" s="146" t="s">
        <v>4108</v>
      </c>
      <c r="L1123" t="s">
        <v>83</v>
      </c>
      <c r="M1123" t="s">
        <v>98</v>
      </c>
      <c r="N1123" s="5">
        <v>0.36458333333333331</v>
      </c>
      <c r="O1123" s="5">
        <v>12.15</v>
      </c>
      <c r="P1123" t="s">
        <v>2061</v>
      </c>
      <c r="Q1123" s="17">
        <v>2018</v>
      </c>
      <c r="R1123" s="131"/>
      <c r="S1123" s="3" t="str">
        <f>TEXT(Tabla2[[#This Row],[FECHA]],"MMMM")</f>
        <v>febrero</v>
      </c>
      <c r="T1123" s="3" t="e">
        <f>VLOOKUP(Tabla2[[#This Row],[FOLIO]],Noshow11[[FOLIO]:[STATUS]],5,0)</f>
        <v>#N/A</v>
      </c>
      <c r="U1123" s="2"/>
      <c r="V1123" s="27"/>
      <c r="W1123" s="27"/>
      <c r="X1123" s="27"/>
      <c r="Y1123" s="28"/>
      <c r="Z1123" s="27"/>
      <c r="AA1123" s="14">
        <f>Tabla2[[#This Row],[FECHA]]-Tabla2[[#This Row],[FECHA AGENDO CITA]]</f>
        <v>44970</v>
      </c>
    </row>
    <row r="1124" spans="1:27" ht="45" hidden="1" customHeight="1">
      <c r="A1124" s="6">
        <v>44970</v>
      </c>
      <c r="B1124" s="9">
        <v>0.35416666666666669</v>
      </c>
      <c r="C1124" s="9"/>
      <c r="D1124" s="41">
        <v>0</v>
      </c>
      <c r="E1124" s="8">
        <v>111825</v>
      </c>
      <c r="F1124" s="8" t="s">
        <v>944</v>
      </c>
      <c r="G1124" s="97" t="s">
        <v>4109</v>
      </c>
      <c r="H1124" s="46"/>
      <c r="I1124" s="8" t="s">
        <v>4110</v>
      </c>
      <c r="J1124" s="7" t="s">
        <v>143</v>
      </c>
      <c r="K1124" t="s">
        <v>4111</v>
      </c>
      <c r="L1124" t="s">
        <v>97</v>
      </c>
      <c r="M1124" t="s">
        <v>93</v>
      </c>
      <c r="N1124" s="5">
        <v>0.48958333333333331</v>
      </c>
      <c r="O1124" s="5">
        <v>0.69791666666666663</v>
      </c>
      <c r="P1124" t="s">
        <v>1036</v>
      </c>
      <c r="Q1124" s="17">
        <v>2016</v>
      </c>
      <c r="R1124" s="131"/>
      <c r="S1124" s="3" t="str">
        <f>TEXT(Tabla2[[#This Row],[FECHA]],"MMMM")</f>
        <v>febrero</v>
      </c>
      <c r="T1124" s="3" t="e">
        <f>VLOOKUP(Tabla2[[#This Row],[FOLIO]],Noshow11[[FOLIO]:[STATUS]],5,0)</f>
        <v>#N/A</v>
      </c>
      <c r="U1124" s="2"/>
      <c r="V1124" s="27"/>
      <c r="W1124" s="27"/>
      <c r="X1124" s="27"/>
      <c r="Y1124" s="28"/>
      <c r="Z1124" s="27"/>
      <c r="AA1124" s="14">
        <f>Tabla2[[#This Row],[FECHA]]-Tabla2[[#This Row],[FECHA AGENDO CITA]]</f>
        <v>44970</v>
      </c>
    </row>
    <row r="1125" spans="1:27" ht="45" hidden="1" customHeight="1">
      <c r="A1125" s="6">
        <v>44970</v>
      </c>
      <c r="B1125" s="9">
        <v>0.35416666666666669</v>
      </c>
      <c r="C1125" s="9"/>
      <c r="D1125" s="41">
        <v>0</v>
      </c>
      <c r="E1125" s="8">
        <v>111901</v>
      </c>
      <c r="F1125" s="8" t="s">
        <v>1111</v>
      </c>
      <c r="G1125" s="97" t="s">
        <v>4112</v>
      </c>
      <c r="H1125" s="46"/>
      <c r="I1125" s="8" t="s">
        <v>3013</v>
      </c>
      <c r="J1125" s="7" t="s">
        <v>3014</v>
      </c>
      <c r="K1125" t="s">
        <v>3015</v>
      </c>
      <c r="L1125" t="s">
        <v>92</v>
      </c>
      <c r="M1125" t="s">
        <v>84</v>
      </c>
      <c r="N1125" s="5">
        <v>0.36458333333333331</v>
      </c>
      <c r="O1125" s="5">
        <v>0.47916666666666669</v>
      </c>
      <c r="P1125" t="s">
        <v>1036</v>
      </c>
      <c r="Q1125" s="17">
        <v>2017</v>
      </c>
      <c r="R1125" s="131"/>
      <c r="S1125" s="3" t="str">
        <f>TEXT(Tabla2[[#This Row],[FECHA]],"MMMM")</f>
        <v>febrero</v>
      </c>
      <c r="T1125" s="3" t="e">
        <f>VLOOKUP(Tabla2[[#This Row],[FOLIO]],Noshow11[[FOLIO]:[STATUS]],5,0)</f>
        <v>#N/A</v>
      </c>
      <c r="U1125" s="2"/>
      <c r="V1125" s="27"/>
      <c r="W1125" s="27"/>
      <c r="X1125" s="27"/>
      <c r="Y1125" s="28"/>
      <c r="Z1125" s="27"/>
      <c r="AA1125" s="14">
        <f>Tabla2[[#This Row],[FECHA]]-Tabla2[[#This Row],[FECHA AGENDO CITA]]</f>
        <v>44970</v>
      </c>
    </row>
    <row r="1126" spans="1:27" ht="45" hidden="1" customHeight="1">
      <c r="A1126" s="6">
        <v>44970</v>
      </c>
      <c r="B1126" s="9">
        <v>0.36458333333333331</v>
      </c>
      <c r="C1126" s="9"/>
      <c r="D1126" s="41">
        <v>5140</v>
      </c>
      <c r="E1126" s="8">
        <v>111915</v>
      </c>
      <c r="F1126" s="8" t="s">
        <v>100</v>
      </c>
      <c r="G1126" s="97" t="s">
        <v>1102</v>
      </c>
      <c r="H1126" s="46"/>
      <c r="I1126" s="8" t="s">
        <v>4113</v>
      </c>
      <c r="J1126" s="7" t="s">
        <v>4114</v>
      </c>
      <c r="K1126" s="146" t="s">
        <v>4115</v>
      </c>
      <c r="L1126" t="s">
        <v>92</v>
      </c>
      <c r="M1126" t="s">
        <v>98</v>
      </c>
      <c r="N1126" s="5">
        <v>0.375</v>
      </c>
      <c r="O1126" s="5">
        <v>0.53125</v>
      </c>
      <c r="P1126" t="s">
        <v>943</v>
      </c>
      <c r="Q1126" s="17"/>
      <c r="R1126" s="131"/>
      <c r="S1126" s="3" t="str">
        <f>TEXT(Tabla2[[#This Row],[FECHA]],"MMMM")</f>
        <v>febrero</v>
      </c>
      <c r="T1126" s="3" t="e">
        <f>VLOOKUP(Tabla2[[#This Row],[FOLIO]],Noshow11[[FOLIO]:[STATUS]],5,0)</f>
        <v>#N/A</v>
      </c>
      <c r="U1126" s="2"/>
      <c r="V1126" s="27"/>
      <c r="W1126" s="27"/>
      <c r="X1126" s="27"/>
      <c r="Y1126" s="28"/>
      <c r="Z1126" s="27"/>
      <c r="AA1126" s="14">
        <f>Tabla2[[#This Row],[FECHA]]-Tabla2[[#This Row],[FECHA AGENDO CITA]]</f>
        <v>44970</v>
      </c>
    </row>
    <row r="1127" spans="1:27" ht="45" hidden="1" customHeight="1">
      <c r="A1127" s="6">
        <v>44970</v>
      </c>
      <c r="B1127" s="9">
        <v>0.375</v>
      </c>
      <c r="C1127" s="9"/>
      <c r="D1127" s="41">
        <v>1899</v>
      </c>
      <c r="E1127" s="8">
        <v>111819</v>
      </c>
      <c r="F1127" s="8" t="s">
        <v>920</v>
      </c>
      <c r="G1127" s="97" t="s">
        <v>4116</v>
      </c>
      <c r="H1127" s="46"/>
      <c r="I1127" s="8" t="s">
        <v>4117</v>
      </c>
      <c r="J1127" s="7" t="s">
        <v>4118</v>
      </c>
      <c r="K1127" t="s">
        <v>3287</v>
      </c>
      <c r="L1127" t="s">
        <v>108</v>
      </c>
      <c r="M1127" t="s">
        <v>93</v>
      </c>
      <c r="N1127" s="5">
        <v>0.38541666666666669</v>
      </c>
      <c r="O1127" s="5">
        <v>0.5</v>
      </c>
      <c r="P1127" t="s">
        <v>949</v>
      </c>
      <c r="Q1127" s="17">
        <v>2021</v>
      </c>
      <c r="R1127" s="131"/>
      <c r="S1127" s="3" t="str">
        <f>TEXT(Tabla2[[#This Row],[FECHA]],"MMMM")</f>
        <v>febrero</v>
      </c>
      <c r="T1127" s="3" t="e">
        <f>VLOOKUP(Tabla2[[#This Row],[FOLIO]],Noshow11[[FOLIO]:[STATUS]],5,0)</f>
        <v>#N/A</v>
      </c>
      <c r="U1127" s="2"/>
      <c r="V1127" s="27"/>
      <c r="W1127" s="27"/>
      <c r="X1127" s="27"/>
      <c r="Y1127" s="28"/>
      <c r="Z1127" s="27"/>
      <c r="AA1127" s="14">
        <f>Tabla2[[#This Row],[FECHA]]-Tabla2[[#This Row],[FECHA AGENDO CITA]]</f>
        <v>44970</v>
      </c>
    </row>
    <row r="1128" spans="1:27" ht="112.5" hidden="1" customHeight="1">
      <c r="A1128" s="6">
        <v>44970</v>
      </c>
      <c r="B1128" s="9">
        <v>0.375</v>
      </c>
      <c r="C1128" s="9"/>
      <c r="D1128" s="41">
        <v>1899</v>
      </c>
      <c r="E1128" s="8">
        <v>111831</v>
      </c>
      <c r="F1128" s="8" t="s">
        <v>100</v>
      </c>
      <c r="G1128" s="97" t="s">
        <v>4119</v>
      </c>
      <c r="H1128" s="46"/>
      <c r="I1128" s="8" t="s">
        <v>4120</v>
      </c>
      <c r="J1128" s="7" t="s">
        <v>4121</v>
      </c>
      <c r="K1128" t="s">
        <v>4122</v>
      </c>
      <c r="L1128" t="s">
        <v>193</v>
      </c>
      <c r="M1128" s="94" t="s">
        <v>84</v>
      </c>
      <c r="N1128" s="5">
        <v>0.38541666666666669</v>
      </c>
      <c r="O1128" t="s">
        <v>929</v>
      </c>
      <c r="P1128" s="94" t="s">
        <v>975</v>
      </c>
      <c r="Q1128" s="17">
        <v>2017</v>
      </c>
      <c r="R1128" s="131"/>
      <c r="S1128" s="3" t="str">
        <f>TEXT(Tabla2[[#This Row],[FECHA]],"MMMM")</f>
        <v>febrero</v>
      </c>
      <c r="T1128" s="3" t="e">
        <f>VLOOKUP(Tabla2[[#This Row],[FOLIO]],Noshow11[[FOLIO]:[STATUS]],5,0)</f>
        <v>#N/A</v>
      </c>
      <c r="U1128" s="2"/>
      <c r="V1128" s="27"/>
      <c r="W1128" s="27"/>
      <c r="X1128" s="27"/>
      <c r="Y1128" s="28"/>
      <c r="Z1128" s="27"/>
      <c r="AA1128" s="14">
        <f>Tabla2[[#This Row],[FECHA]]-Tabla2[[#This Row],[FECHA AGENDO CITA]]</f>
        <v>44970</v>
      </c>
    </row>
    <row r="1129" spans="1:27" ht="45" hidden="1" customHeight="1">
      <c r="A1129" s="6">
        <v>44970</v>
      </c>
      <c r="B1129" s="9">
        <v>0.39583333333333331</v>
      </c>
      <c r="C1129" s="9"/>
      <c r="D1129" s="41">
        <v>0</v>
      </c>
      <c r="E1129" s="8">
        <v>111807</v>
      </c>
      <c r="F1129" s="8" t="s">
        <v>920</v>
      </c>
      <c r="G1129" s="97" t="s">
        <v>4123</v>
      </c>
      <c r="H1129" s="46"/>
      <c r="I1129" s="8" t="s">
        <v>4124</v>
      </c>
      <c r="J1129" s="7" t="s">
        <v>4125</v>
      </c>
      <c r="K1129" t="s">
        <v>1013</v>
      </c>
      <c r="L1129" t="s">
        <v>230</v>
      </c>
      <c r="M1129" t="s">
        <v>84</v>
      </c>
      <c r="N1129" s="5">
        <v>0.40625</v>
      </c>
      <c r="O1129" s="5">
        <v>0.60416666666666663</v>
      </c>
      <c r="P1129" t="s">
        <v>925</v>
      </c>
      <c r="Q1129" s="17">
        <v>2014</v>
      </c>
      <c r="R1129" s="131"/>
      <c r="S1129" s="3" t="str">
        <f>TEXT(Tabla2[[#This Row],[FECHA]],"MMMM")</f>
        <v>febrero</v>
      </c>
      <c r="T1129" s="3" t="e">
        <f>VLOOKUP(Tabla2[[#This Row],[FOLIO]],Noshow11[[FOLIO]:[STATUS]],5,0)</f>
        <v>#N/A</v>
      </c>
      <c r="U1129" s="2"/>
      <c r="V1129" s="27"/>
      <c r="W1129" s="27"/>
      <c r="X1129" s="27"/>
      <c r="Y1129" s="28"/>
      <c r="Z1129" s="27"/>
      <c r="AA1129" s="14">
        <f>Tabla2[[#This Row],[FECHA]]-Tabla2[[#This Row],[FECHA AGENDO CITA]]</f>
        <v>44970</v>
      </c>
    </row>
    <row r="1130" spans="1:27" ht="45" hidden="1" customHeight="1">
      <c r="A1130" s="6">
        <v>44970</v>
      </c>
      <c r="B1130" s="9">
        <v>0.39583333333333331</v>
      </c>
      <c r="C1130" s="9"/>
      <c r="D1130" s="41">
        <f>1899+950</f>
        <v>2849</v>
      </c>
      <c r="E1130" s="8">
        <v>111870</v>
      </c>
      <c r="F1130" s="8" t="s">
        <v>920</v>
      </c>
      <c r="G1130" s="97" t="s">
        <v>2466</v>
      </c>
      <c r="H1130" s="46"/>
      <c r="I1130" s="8" t="s">
        <v>4126</v>
      </c>
      <c r="J1130" s="7" t="s">
        <v>4127</v>
      </c>
      <c r="K1130" t="s">
        <v>4128</v>
      </c>
      <c r="L1130" t="s">
        <v>193</v>
      </c>
      <c r="M1130" t="s">
        <v>93</v>
      </c>
      <c r="N1130" s="5">
        <v>0.4375</v>
      </c>
      <c r="O1130" s="5">
        <v>0.54166666666666663</v>
      </c>
      <c r="P1130" t="s">
        <v>2205</v>
      </c>
      <c r="Q1130" s="17">
        <v>2017</v>
      </c>
      <c r="R1130" s="131"/>
      <c r="S1130" s="3" t="str">
        <f>TEXT(Tabla2[[#This Row],[FECHA]],"MMMM")</f>
        <v>febrero</v>
      </c>
      <c r="T1130" s="3" t="e">
        <f>VLOOKUP(Tabla2[[#This Row],[FOLIO]],Noshow11[[FOLIO]:[STATUS]],5,0)</f>
        <v>#N/A</v>
      </c>
      <c r="U1130" s="2"/>
      <c r="V1130" s="27"/>
      <c r="W1130" s="27"/>
      <c r="X1130" s="27"/>
      <c r="Y1130" s="28"/>
      <c r="Z1130" s="27"/>
      <c r="AA1130" s="14">
        <f>Tabla2[[#This Row],[FECHA]]-Tabla2[[#This Row],[FECHA AGENDO CITA]]</f>
        <v>44970</v>
      </c>
    </row>
    <row r="1131" spans="1:27" ht="45" hidden="1" customHeight="1">
      <c r="A1131" s="6">
        <v>44970</v>
      </c>
      <c r="B1131" s="9">
        <v>0.39583333333333331</v>
      </c>
      <c r="C1131" s="9"/>
      <c r="D1131" s="41">
        <v>3260</v>
      </c>
      <c r="E1131" s="8">
        <v>111889</v>
      </c>
      <c r="F1131" s="8" t="s">
        <v>100</v>
      </c>
      <c r="G1131" s="97" t="s">
        <v>1150</v>
      </c>
      <c r="H1131" s="45" t="s">
        <v>5</v>
      </c>
      <c r="I1131" s="8" t="s">
        <v>4129</v>
      </c>
      <c r="J1131" s="7" t="s">
        <v>4130</v>
      </c>
      <c r="K1131" t="s">
        <v>4131</v>
      </c>
      <c r="L1131" t="s">
        <v>92</v>
      </c>
      <c r="M1131" t="s">
        <v>98</v>
      </c>
      <c r="N1131" s="5">
        <v>0.41666666666666669</v>
      </c>
      <c r="O1131" s="5">
        <v>0.53125</v>
      </c>
      <c r="P1131" t="s">
        <v>2061</v>
      </c>
      <c r="Q1131" s="17">
        <v>2022</v>
      </c>
      <c r="R1131" s="131"/>
      <c r="S1131" s="3" t="str">
        <f>TEXT(Tabla2[[#This Row],[FECHA]],"MMMM")</f>
        <v>febrero</v>
      </c>
      <c r="T1131" s="3" t="e">
        <f>VLOOKUP(Tabla2[[#This Row],[FOLIO]],Noshow11[[FOLIO]:[STATUS]],5,0)</f>
        <v>#N/A</v>
      </c>
      <c r="U1131" s="2"/>
      <c r="V1131" s="27"/>
      <c r="W1131" s="27"/>
      <c r="X1131" s="27"/>
      <c r="Y1131" s="28"/>
      <c r="Z1131" s="27"/>
      <c r="AA1131" s="14">
        <f>Tabla2[[#This Row],[FECHA]]-Tabla2[[#This Row],[FECHA AGENDO CITA]]</f>
        <v>44970</v>
      </c>
    </row>
    <row r="1132" spans="1:27" ht="45" hidden="1" customHeight="1">
      <c r="A1132" s="6">
        <v>44970</v>
      </c>
      <c r="B1132" s="9">
        <v>0.41666666666666669</v>
      </c>
      <c r="C1132" s="9"/>
      <c r="D1132" s="41">
        <f>1899+475</f>
        <v>2374</v>
      </c>
      <c r="E1132" s="8">
        <v>111893</v>
      </c>
      <c r="F1132" s="8" t="s">
        <v>920</v>
      </c>
      <c r="G1132" s="97" t="s">
        <v>4132</v>
      </c>
      <c r="H1132" s="46"/>
      <c r="I1132" s="8" t="s">
        <v>4133</v>
      </c>
      <c r="J1132" s="7" t="s">
        <v>4134</v>
      </c>
      <c r="K1132" t="s">
        <v>4135</v>
      </c>
      <c r="L1132" t="s">
        <v>1106</v>
      </c>
      <c r="M1132" t="s">
        <v>93</v>
      </c>
      <c r="N1132" s="5">
        <v>0.42708333333333331</v>
      </c>
      <c r="O1132" s="5">
        <v>0.54166666666666663</v>
      </c>
      <c r="P1132" t="s">
        <v>4136</v>
      </c>
      <c r="Q1132" s="17">
        <v>2016</v>
      </c>
      <c r="R1132" s="131"/>
      <c r="S1132" s="3" t="str">
        <f>TEXT(Tabla2[[#This Row],[FECHA]],"MMMM")</f>
        <v>febrero</v>
      </c>
      <c r="T1132" s="3" t="e">
        <f>VLOOKUP(Tabla2[[#This Row],[FOLIO]],Noshow11[[FOLIO]:[STATUS]],5,0)</f>
        <v>#N/A</v>
      </c>
      <c r="U1132" s="2"/>
      <c r="V1132" s="27"/>
      <c r="W1132" s="27"/>
      <c r="X1132" s="27"/>
      <c r="Y1132" s="28"/>
      <c r="Z1132" s="27"/>
      <c r="AA1132" s="14">
        <f>Tabla2[[#This Row],[FECHA]]-Tabla2[[#This Row],[FECHA AGENDO CITA]]</f>
        <v>44970</v>
      </c>
    </row>
    <row r="1133" spans="1:27" ht="45" hidden="1" customHeight="1">
      <c r="A1133" s="6">
        <v>44970</v>
      </c>
      <c r="B1133" s="9">
        <v>0.41666666666666669</v>
      </c>
      <c r="C1133" s="9"/>
      <c r="D1133" s="41">
        <v>835.2</v>
      </c>
      <c r="E1133" s="8">
        <v>111898</v>
      </c>
      <c r="F1133" s="8" t="s">
        <v>944</v>
      </c>
      <c r="G1133" s="97" t="s">
        <v>4137</v>
      </c>
      <c r="H1133" s="46"/>
      <c r="I1133" s="8" t="s">
        <v>4138</v>
      </c>
      <c r="J1133" s="7" t="s">
        <v>4139</v>
      </c>
      <c r="K1133" t="s">
        <v>4140</v>
      </c>
      <c r="L1133" t="s">
        <v>250</v>
      </c>
      <c r="M1133" t="s">
        <v>98</v>
      </c>
      <c r="N1133" s="5">
        <v>0.42708333333333331</v>
      </c>
      <c r="O1133" t="s">
        <v>929</v>
      </c>
      <c r="P1133" t="s">
        <v>1181</v>
      </c>
      <c r="Q1133" s="17">
        <v>2016</v>
      </c>
      <c r="R1133" s="131"/>
      <c r="S1133" s="3" t="str">
        <f>TEXT(Tabla2[[#This Row],[FECHA]],"MMMM")</f>
        <v>febrero</v>
      </c>
      <c r="T1133" s="3" t="e">
        <f>VLOOKUP(Tabla2[[#This Row],[FOLIO]],Noshow11[[FOLIO]:[STATUS]],5,0)</f>
        <v>#N/A</v>
      </c>
      <c r="U1133" s="2"/>
      <c r="V1133" s="27"/>
      <c r="W1133" s="27"/>
      <c r="X1133" s="27"/>
      <c r="Y1133" s="28"/>
      <c r="Z1133" s="27"/>
      <c r="AA1133" s="14">
        <f>Tabla2[[#This Row],[FECHA]]-Tabla2[[#This Row],[FECHA AGENDO CITA]]</f>
        <v>44970</v>
      </c>
    </row>
    <row r="1134" spans="1:27" ht="45" hidden="1" customHeight="1">
      <c r="A1134" s="6">
        <v>44970</v>
      </c>
      <c r="B1134" s="9">
        <v>0.41666666666666669</v>
      </c>
      <c r="C1134" s="9"/>
      <c r="D1134" s="41">
        <v>3260</v>
      </c>
      <c r="E1134" s="8">
        <v>111849</v>
      </c>
      <c r="F1134" s="8" t="s">
        <v>920</v>
      </c>
      <c r="G1134" s="97" t="s">
        <v>1150</v>
      </c>
      <c r="H1134" s="45" t="s">
        <v>5</v>
      </c>
      <c r="I1134" s="8" t="s">
        <v>4141</v>
      </c>
      <c r="J1134" s="7" t="s">
        <v>4142</v>
      </c>
      <c r="K1134" t="s">
        <v>3823</v>
      </c>
      <c r="L1134" t="s">
        <v>92</v>
      </c>
      <c r="M1134" t="s">
        <v>84</v>
      </c>
      <c r="N1134" s="5">
        <v>0.42708333333333331</v>
      </c>
      <c r="O1134" s="5">
        <v>0.625</v>
      </c>
      <c r="P1134" t="s">
        <v>2061</v>
      </c>
      <c r="Q1134" s="17">
        <v>2020</v>
      </c>
      <c r="R1134" s="131"/>
      <c r="S1134" s="3" t="str">
        <f>TEXT(Tabla2[[#This Row],[FECHA]],"MMMM")</f>
        <v>febrero</v>
      </c>
      <c r="T1134" s="3" t="e">
        <f>VLOOKUP(Tabla2[[#This Row],[FOLIO]],Noshow11[[FOLIO]:[STATUS]],5,0)</f>
        <v>#N/A</v>
      </c>
      <c r="U1134" s="2"/>
      <c r="V1134" s="27"/>
      <c r="W1134" s="27"/>
      <c r="X1134" s="27"/>
      <c r="Y1134" s="28"/>
      <c r="Z1134" s="27"/>
      <c r="AA1134" s="14">
        <f>Tabla2[[#This Row],[FECHA]]-Tabla2[[#This Row],[FECHA AGENDO CITA]]</f>
        <v>44970</v>
      </c>
    </row>
    <row r="1135" spans="1:27" ht="45" hidden="1" customHeight="1">
      <c r="A1135" s="6">
        <v>44970</v>
      </c>
      <c r="B1135" s="9">
        <v>0.42708333333333331</v>
      </c>
      <c r="C1135" s="9"/>
      <c r="D1135" s="41">
        <v>0</v>
      </c>
      <c r="E1135" s="8">
        <v>111850</v>
      </c>
      <c r="F1135" s="8" t="s">
        <v>920</v>
      </c>
      <c r="G1135" s="97" t="s">
        <v>4143</v>
      </c>
      <c r="H1135" s="45" t="s">
        <v>10</v>
      </c>
      <c r="I1135" s="8" t="s">
        <v>4141</v>
      </c>
      <c r="J1135" s="7" t="s">
        <v>4142</v>
      </c>
      <c r="K1135" t="s">
        <v>3823</v>
      </c>
      <c r="L1135" t="s">
        <v>92</v>
      </c>
      <c r="M1135" t="s">
        <v>84</v>
      </c>
      <c r="N1135" s="5">
        <v>0.58333333333333337</v>
      </c>
      <c r="O1135" s="5">
        <v>0.625</v>
      </c>
      <c r="P1135" t="s">
        <v>925</v>
      </c>
      <c r="Q1135" s="17">
        <v>2020</v>
      </c>
      <c r="R1135" s="131"/>
      <c r="S1135" s="3" t="str">
        <f>TEXT(Tabla2[[#This Row],[FECHA]],"MMMM")</f>
        <v>febrero</v>
      </c>
      <c r="T1135" s="3" t="e">
        <f>VLOOKUP(Tabla2[[#This Row],[FOLIO]],Noshow11[[FOLIO]:[STATUS]],5,0)</f>
        <v>#N/A</v>
      </c>
      <c r="U1135" s="2"/>
      <c r="V1135" s="27"/>
      <c r="W1135" s="27"/>
      <c r="X1135" s="27"/>
      <c r="Y1135" s="28"/>
      <c r="Z1135" s="27"/>
      <c r="AA1135" s="14">
        <f>Tabla2[[#This Row],[FECHA]]-Tabla2[[#This Row],[FECHA AGENDO CITA]]</f>
        <v>44970</v>
      </c>
    </row>
    <row r="1136" spans="1:27" ht="45" hidden="1" customHeight="1">
      <c r="A1136" s="6">
        <v>44970</v>
      </c>
      <c r="B1136" s="9">
        <v>0.4375</v>
      </c>
      <c r="C1136" s="9"/>
      <c r="D1136" s="41">
        <v>5330</v>
      </c>
      <c r="E1136" s="8">
        <v>111910</v>
      </c>
      <c r="F1136" s="8" t="s">
        <v>920</v>
      </c>
      <c r="G1136" s="97" t="s">
        <v>1124</v>
      </c>
      <c r="H1136" s="45" t="s">
        <v>5</v>
      </c>
      <c r="I1136" s="8" t="s">
        <v>4144</v>
      </c>
      <c r="J1136" s="7" t="s">
        <v>4145</v>
      </c>
      <c r="K1136" t="s">
        <v>4146</v>
      </c>
      <c r="L1136" t="s">
        <v>277</v>
      </c>
      <c r="M1136" t="s">
        <v>93</v>
      </c>
      <c r="N1136" s="5">
        <v>0.44791666666666669</v>
      </c>
      <c r="O1136" s="5">
        <v>0.57291666666666663</v>
      </c>
      <c r="P1136" t="s">
        <v>2061</v>
      </c>
      <c r="Q1136" s="17">
        <v>2021</v>
      </c>
      <c r="R1136" s="131"/>
      <c r="S1136" s="3" t="str">
        <f>TEXT(Tabla2[[#This Row],[FECHA]],"MMMM")</f>
        <v>febrero</v>
      </c>
      <c r="T1136" s="3" t="e">
        <f>VLOOKUP(Tabla2[[#This Row],[FOLIO]],Noshow11[[FOLIO]:[STATUS]],5,0)</f>
        <v>#N/A</v>
      </c>
      <c r="U1136" s="2"/>
      <c r="V1136" s="27"/>
      <c r="W1136" s="27"/>
      <c r="X1136" s="27"/>
      <c r="Y1136" s="28"/>
      <c r="Z1136" s="27"/>
      <c r="AA1136" s="14">
        <f>Tabla2[[#This Row],[FECHA]]-Tabla2[[#This Row],[FECHA AGENDO CITA]]</f>
        <v>44970</v>
      </c>
    </row>
    <row r="1137" spans="1:27" ht="45" hidden="1" customHeight="1">
      <c r="A1137" s="6">
        <v>44970</v>
      </c>
      <c r="B1137" s="9">
        <v>0.45833333333333331</v>
      </c>
      <c r="C1137" s="9"/>
      <c r="D1137" s="41">
        <v>3260</v>
      </c>
      <c r="E1137" s="8">
        <v>111788</v>
      </c>
      <c r="F1137" s="8" t="s">
        <v>920</v>
      </c>
      <c r="G1137" s="97" t="s">
        <v>1150</v>
      </c>
      <c r="H1137" s="46"/>
      <c r="I1137" s="8" t="s">
        <v>3790</v>
      </c>
      <c r="J1137" s="7" t="s">
        <v>3791</v>
      </c>
      <c r="K1137" t="s">
        <v>3792</v>
      </c>
      <c r="L1137" t="s">
        <v>193</v>
      </c>
      <c r="M1137" t="s">
        <v>84</v>
      </c>
      <c r="N1137" s="5">
        <v>0.46875</v>
      </c>
      <c r="O1137" s="5">
        <v>0.58333333333333337</v>
      </c>
      <c r="P1137" t="s">
        <v>949</v>
      </c>
      <c r="Q1137" s="17">
        <v>2017</v>
      </c>
      <c r="R1137" s="131"/>
      <c r="S1137" s="3" t="str">
        <f>TEXT(Tabla2[[#This Row],[FECHA]],"MMMM")</f>
        <v>febrero</v>
      </c>
      <c r="T1137" s="3" t="e">
        <f>VLOOKUP(Tabla2[[#This Row],[FOLIO]],Noshow11[[FOLIO]:[STATUS]],5,0)</f>
        <v>#N/A</v>
      </c>
      <c r="U1137" s="2" t="s">
        <v>28</v>
      </c>
      <c r="V1137" s="27">
        <v>44980</v>
      </c>
      <c r="W1137" s="27" t="s">
        <v>13</v>
      </c>
      <c r="X1137" s="27" t="s">
        <v>9</v>
      </c>
      <c r="Y1137" s="28" t="s">
        <v>4147</v>
      </c>
      <c r="Z1137" s="27">
        <v>44936</v>
      </c>
      <c r="AA1137" s="14">
        <f>Tabla2[[#This Row],[FECHA]]-Tabla2[[#This Row],[FECHA AGENDO CITA]]</f>
        <v>34</v>
      </c>
    </row>
    <row r="1138" spans="1:27" ht="45" hidden="1" customHeight="1">
      <c r="A1138" s="6">
        <v>44970</v>
      </c>
      <c r="B1138" s="9">
        <v>0.45833333333333331</v>
      </c>
      <c r="C1138" s="9"/>
      <c r="D1138" s="41">
        <v>5140</v>
      </c>
      <c r="E1138" s="8">
        <v>111820</v>
      </c>
      <c r="F1138" s="8" t="s">
        <v>1111</v>
      </c>
      <c r="G1138" s="97" t="s">
        <v>1102</v>
      </c>
      <c r="H1138" s="46"/>
      <c r="I1138" s="8" t="s">
        <v>2406</v>
      </c>
      <c r="J1138" s="7" t="s">
        <v>2407</v>
      </c>
      <c r="K1138" t="s">
        <v>4148</v>
      </c>
      <c r="L1138" t="s">
        <v>97</v>
      </c>
      <c r="M1138" t="s">
        <v>98</v>
      </c>
      <c r="N1138" s="5">
        <v>0.46875</v>
      </c>
      <c r="O1138" s="5">
        <v>0.58333333333333337</v>
      </c>
      <c r="P1138" t="s">
        <v>943</v>
      </c>
      <c r="Q1138" s="17">
        <v>2018</v>
      </c>
      <c r="R1138" s="131"/>
      <c r="S1138" s="3" t="str">
        <f>TEXT(Tabla2[[#This Row],[FECHA]],"MMMM")</f>
        <v>febrero</v>
      </c>
      <c r="T1138" s="3" t="e">
        <f>VLOOKUP(Tabla2[[#This Row],[FOLIO]],Noshow11[[FOLIO]:[STATUS]],5,0)</f>
        <v>#N/A</v>
      </c>
      <c r="U1138" s="2"/>
      <c r="V1138" s="27"/>
      <c r="W1138" s="27"/>
      <c r="X1138" s="27"/>
      <c r="Y1138" s="28"/>
      <c r="Z1138" s="27"/>
      <c r="AA1138" s="14">
        <f>Tabla2[[#This Row],[FECHA]]-Tabla2[[#This Row],[FECHA AGENDO CITA]]</f>
        <v>44970</v>
      </c>
    </row>
    <row r="1139" spans="1:27" ht="45" hidden="1" customHeight="1">
      <c r="A1139" s="6">
        <v>44970</v>
      </c>
      <c r="B1139" s="9">
        <v>0.5</v>
      </c>
      <c r="C1139" s="9"/>
      <c r="D1139" s="41">
        <v>1899</v>
      </c>
      <c r="E1139" s="8">
        <v>111853</v>
      </c>
      <c r="F1139" s="8" t="s">
        <v>100</v>
      </c>
      <c r="G1139" s="97" t="s">
        <v>1023</v>
      </c>
      <c r="H1139" s="45" t="s">
        <v>5</v>
      </c>
      <c r="I1139" s="8" t="s">
        <v>4149</v>
      </c>
      <c r="J1139" s="7" t="s">
        <v>4150</v>
      </c>
      <c r="K1139" t="s">
        <v>4151</v>
      </c>
      <c r="L1139" t="s">
        <v>145</v>
      </c>
      <c r="M1139" t="s">
        <v>98</v>
      </c>
      <c r="N1139" s="5">
        <v>0.52083333333333337</v>
      </c>
      <c r="O1139" s="5">
        <v>0.625</v>
      </c>
      <c r="P1139" t="s">
        <v>2061</v>
      </c>
      <c r="Q1139" s="17">
        <v>2013</v>
      </c>
      <c r="R1139" s="131"/>
      <c r="S1139" s="3" t="str">
        <f>TEXT(Tabla2[[#This Row],[FECHA]],"MMMM")</f>
        <v>febrero</v>
      </c>
      <c r="T1139" s="3" t="e">
        <f>VLOOKUP(Tabla2[[#This Row],[FOLIO]],Noshow11[[FOLIO]:[STATUS]],5,0)</f>
        <v>#N/A</v>
      </c>
      <c r="U1139" s="2"/>
      <c r="V1139" s="27"/>
      <c r="W1139" s="27"/>
      <c r="X1139" s="27"/>
      <c r="Y1139" s="28"/>
      <c r="Z1139" s="27"/>
      <c r="AA1139" s="14">
        <f>Tabla2[[#This Row],[FECHA]]-Tabla2[[#This Row],[FECHA AGENDO CITA]]</f>
        <v>44970</v>
      </c>
    </row>
    <row r="1140" spans="1:27" ht="45" hidden="1" customHeight="1">
      <c r="A1140" s="6">
        <v>44970</v>
      </c>
      <c r="B1140" s="9">
        <v>0.5</v>
      </c>
      <c r="C1140" s="9"/>
      <c r="D1140" s="41">
        <f>1899+950</f>
        <v>2849</v>
      </c>
      <c r="E1140" s="8">
        <v>111861</v>
      </c>
      <c r="F1140" s="8" t="s">
        <v>920</v>
      </c>
      <c r="G1140" s="97" t="s">
        <v>4152</v>
      </c>
      <c r="H1140" s="45" t="s">
        <v>5</v>
      </c>
      <c r="I1140" s="8" t="s">
        <v>4153</v>
      </c>
      <c r="J1140" s="7" t="s">
        <v>4154</v>
      </c>
      <c r="K1140" t="s">
        <v>4155</v>
      </c>
      <c r="L1140" t="s">
        <v>193</v>
      </c>
      <c r="M1140" t="s">
        <v>93</v>
      </c>
      <c r="N1140" s="5">
        <v>0.51041666666666663</v>
      </c>
      <c r="O1140" s="5">
        <v>0.75</v>
      </c>
      <c r="P1140" t="s">
        <v>2153</v>
      </c>
      <c r="Q1140" s="17">
        <v>2017</v>
      </c>
      <c r="R1140" s="131"/>
      <c r="S1140" s="3" t="str">
        <f>TEXT(Tabla2[[#This Row],[FECHA]],"MMMM")</f>
        <v>febrero</v>
      </c>
      <c r="T1140" s="3" t="e">
        <f>VLOOKUP(Tabla2[[#This Row],[FOLIO]],Noshow11[[FOLIO]:[STATUS]],5,0)</f>
        <v>#N/A</v>
      </c>
      <c r="U1140" s="2" t="s">
        <v>40</v>
      </c>
      <c r="V1140" s="27">
        <v>44980</v>
      </c>
      <c r="W1140" s="27" t="s">
        <v>13</v>
      </c>
      <c r="X1140" s="27" t="s">
        <v>9</v>
      </c>
      <c r="Y1140" s="28" t="s">
        <v>4156</v>
      </c>
      <c r="Z1140" s="27">
        <v>44966</v>
      </c>
      <c r="AA1140" s="14">
        <f>Tabla2[[#This Row],[FECHA]]-Tabla2[[#This Row],[FECHA AGENDO CITA]]</f>
        <v>4</v>
      </c>
    </row>
    <row r="1141" spans="1:27" ht="45" hidden="1" customHeight="1">
      <c r="A1141" s="6">
        <v>44970</v>
      </c>
      <c r="B1141" s="9">
        <v>0.52083333333333337</v>
      </c>
      <c r="C1141" s="9"/>
      <c r="D1141" s="41">
        <v>835.2</v>
      </c>
      <c r="E1141" s="8">
        <v>111873</v>
      </c>
      <c r="F1141" s="8" t="s">
        <v>1111</v>
      </c>
      <c r="G1141" s="97" t="s">
        <v>4157</v>
      </c>
      <c r="H1141" s="46"/>
      <c r="I1141" s="8" t="s">
        <v>3906</v>
      </c>
      <c r="J1141" s="7" t="s">
        <v>143</v>
      </c>
      <c r="K1141" t="s">
        <v>3907</v>
      </c>
      <c r="L1141" t="s">
        <v>97</v>
      </c>
      <c r="M1141" t="s">
        <v>98</v>
      </c>
      <c r="N1141" s="5">
        <v>0.53125</v>
      </c>
      <c r="O1141" t="s">
        <v>929</v>
      </c>
      <c r="P1141" t="s">
        <v>1036</v>
      </c>
      <c r="Q1141" s="17">
        <v>2023</v>
      </c>
      <c r="R1141" s="131"/>
      <c r="S1141" s="3" t="str">
        <f>TEXT(Tabla2[[#This Row],[FECHA]],"MMMM")</f>
        <v>febrero</v>
      </c>
      <c r="T1141" s="3" t="e">
        <f>VLOOKUP(Tabla2[[#This Row],[FOLIO]],Noshow11[[FOLIO]:[STATUS]],5,0)</f>
        <v>#N/A</v>
      </c>
      <c r="U1141" s="2"/>
      <c r="V1141" s="27"/>
      <c r="W1141" s="27"/>
      <c r="X1141" s="27"/>
      <c r="Y1141" s="28"/>
      <c r="Z1141" s="27"/>
      <c r="AA1141" s="14">
        <f>Tabla2[[#This Row],[FECHA]]-Tabla2[[#This Row],[FECHA AGENDO CITA]]</f>
        <v>44970</v>
      </c>
    </row>
    <row r="1142" spans="1:27" ht="45" hidden="1" customHeight="1">
      <c r="A1142" s="6">
        <v>44970</v>
      </c>
      <c r="B1142" s="9">
        <v>0.58333333333333337</v>
      </c>
      <c r="C1142" s="9"/>
      <c r="D1142" s="41">
        <f>3016-(3016*0.15)</f>
        <v>2563.6</v>
      </c>
      <c r="E1142" s="8">
        <v>111904</v>
      </c>
      <c r="F1142" s="8" t="s">
        <v>100</v>
      </c>
      <c r="G1142" s="97" t="s">
        <v>4158</v>
      </c>
      <c r="H1142" s="46"/>
      <c r="I1142" s="8" t="s">
        <v>1380</v>
      </c>
      <c r="J1142" s="7" t="s">
        <v>1381</v>
      </c>
      <c r="K1142" t="s">
        <v>1382</v>
      </c>
      <c r="L1142" t="s">
        <v>83</v>
      </c>
      <c r="M1142" t="s">
        <v>93</v>
      </c>
      <c r="N1142" s="5">
        <v>0.59375</v>
      </c>
      <c r="O1142" s="5">
        <v>0.73958333333333337</v>
      </c>
      <c r="P1142" t="s">
        <v>949</v>
      </c>
      <c r="Q1142" s="17">
        <v>2017</v>
      </c>
      <c r="R1142" s="131"/>
      <c r="S1142" s="3" t="str">
        <f>TEXT(Tabla2[[#This Row],[FECHA]],"MMMM")</f>
        <v>febrero</v>
      </c>
      <c r="T1142" s="3" t="e">
        <f>VLOOKUP(Tabla2[[#This Row],[FOLIO]],Noshow11[[FOLIO]:[STATUS]],5,0)</f>
        <v>#N/A</v>
      </c>
      <c r="U1142" s="2"/>
      <c r="V1142" s="27"/>
      <c r="W1142" s="27"/>
      <c r="X1142" s="27"/>
      <c r="Y1142" s="28"/>
      <c r="Z1142" s="27"/>
      <c r="AA1142" s="14">
        <f>Tabla2[[#This Row],[FECHA]]-Tabla2[[#This Row],[FECHA AGENDO CITA]]</f>
        <v>44970</v>
      </c>
    </row>
    <row r="1143" spans="1:27" ht="45" hidden="1" customHeight="1">
      <c r="A1143" s="6">
        <v>44970</v>
      </c>
      <c r="B1143" s="9">
        <v>0.60416666666666663</v>
      </c>
      <c r="C1143" s="9"/>
      <c r="D1143" s="41">
        <f>835.2+835.2</f>
        <v>1670.4</v>
      </c>
      <c r="E1143" s="8">
        <v>111864</v>
      </c>
      <c r="F1143" s="8" t="s">
        <v>944</v>
      </c>
      <c r="G1143" s="97" t="s">
        <v>4159</v>
      </c>
      <c r="H1143" s="46"/>
      <c r="I1143" s="8">
        <v>71150371</v>
      </c>
      <c r="J1143" s="7" t="s">
        <v>4160</v>
      </c>
      <c r="K1143" t="s">
        <v>4161</v>
      </c>
      <c r="L1143" t="s">
        <v>83</v>
      </c>
      <c r="M1143" t="s">
        <v>84</v>
      </c>
      <c r="N1143" s="5">
        <v>0.625</v>
      </c>
      <c r="O1143" t="s">
        <v>929</v>
      </c>
      <c r="P1143" t="s">
        <v>975</v>
      </c>
      <c r="Q1143" s="17">
        <v>2007</v>
      </c>
      <c r="R1143" s="131"/>
      <c r="S1143" s="3" t="str">
        <f>TEXT(Tabla2[[#This Row],[FECHA]],"MMMM")</f>
        <v>febrero</v>
      </c>
      <c r="T1143" s="3" t="e">
        <f>VLOOKUP(Tabla2[[#This Row],[FOLIO]],Noshow11[[FOLIO]:[STATUS]],5,0)</f>
        <v>#N/A</v>
      </c>
      <c r="U1143" s="2"/>
      <c r="V1143" s="27"/>
      <c r="W1143" s="27"/>
      <c r="X1143" s="27"/>
      <c r="Y1143" s="28"/>
      <c r="Z1143" s="27"/>
      <c r="AA1143" s="14">
        <f>Tabla2[[#This Row],[FECHA]]-Tabla2[[#This Row],[FECHA AGENDO CITA]]</f>
        <v>44970</v>
      </c>
    </row>
    <row r="1144" spans="1:27" ht="45" hidden="1" customHeight="1">
      <c r="A1144" s="6">
        <v>44970</v>
      </c>
      <c r="B1144" s="9">
        <v>0.625</v>
      </c>
      <c r="C1144" s="9"/>
      <c r="D1144" s="41">
        <v>0</v>
      </c>
      <c r="E1144" s="8">
        <v>111906</v>
      </c>
      <c r="F1144" s="8" t="s">
        <v>1111</v>
      </c>
      <c r="G1144" s="97" t="s">
        <v>4162</v>
      </c>
      <c r="H1144" s="46" t="s">
        <v>10</v>
      </c>
      <c r="I1144" s="8" t="s">
        <v>3910</v>
      </c>
      <c r="J1144" s="7" t="s">
        <v>3911</v>
      </c>
      <c r="K1144" t="s">
        <v>3912</v>
      </c>
      <c r="L1144" t="s">
        <v>92</v>
      </c>
      <c r="M1144" t="s">
        <v>84</v>
      </c>
      <c r="N1144" s="5">
        <v>0.625</v>
      </c>
      <c r="O1144" s="5">
        <v>0.76041666666666663</v>
      </c>
      <c r="P1144" t="s">
        <v>925</v>
      </c>
      <c r="Q1144" s="17">
        <v>2014</v>
      </c>
      <c r="R1144" s="131"/>
      <c r="S1144" s="3" t="str">
        <f>TEXT(Tabla2[[#This Row],[FECHA]],"MMMM")</f>
        <v>febrero</v>
      </c>
      <c r="T1144" s="3" t="e">
        <f>VLOOKUP(Tabla2[[#This Row],[FOLIO]],Noshow11[[FOLIO]:[STATUS]],5,0)</f>
        <v>#N/A</v>
      </c>
      <c r="U1144" s="2"/>
      <c r="V1144" s="27"/>
      <c r="W1144" s="27"/>
      <c r="X1144" s="27"/>
      <c r="Y1144" s="28"/>
      <c r="Z1144" s="27"/>
      <c r="AA1144" s="14">
        <f>Tabla2[[#This Row],[FECHA]]-Tabla2[[#This Row],[FECHA AGENDO CITA]]</f>
        <v>44970</v>
      </c>
    </row>
    <row r="1145" spans="1:27" ht="45" hidden="1" customHeight="1">
      <c r="A1145" s="6">
        <v>44970</v>
      </c>
      <c r="B1145" s="9">
        <v>0.625</v>
      </c>
      <c r="C1145" s="9"/>
      <c r="D1145" s="41">
        <v>1899</v>
      </c>
      <c r="E1145" s="8">
        <v>111911</v>
      </c>
      <c r="F1145" s="8" t="s">
        <v>920</v>
      </c>
      <c r="G1145" s="97" t="s">
        <v>1108</v>
      </c>
      <c r="H1145" s="46"/>
      <c r="I1145" s="8" t="s">
        <v>4163</v>
      </c>
      <c r="J1145" s="7" t="s">
        <v>143</v>
      </c>
      <c r="K1145" t="s">
        <v>4164</v>
      </c>
      <c r="L1145" t="s">
        <v>170</v>
      </c>
      <c r="M1145" t="s">
        <v>98</v>
      </c>
      <c r="N1145" s="5">
        <v>0.63541666666666663</v>
      </c>
      <c r="O1145" s="5">
        <v>0.75</v>
      </c>
      <c r="P1145" t="s">
        <v>943</v>
      </c>
      <c r="Q1145" s="17">
        <v>2023</v>
      </c>
      <c r="R1145" s="131"/>
      <c r="S1145" s="3" t="str">
        <f>TEXT(Tabla2[[#This Row],[FECHA]],"MMMM")</f>
        <v>febrero</v>
      </c>
      <c r="T1145" s="3" t="e">
        <f>VLOOKUP(Tabla2[[#This Row],[FOLIO]],Noshow11[[FOLIO]:[STATUS]],5,0)</f>
        <v>#N/A</v>
      </c>
      <c r="U1145" s="2"/>
      <c r="V1145" s="27"/>
      <c r="W1145" s="27"/>
      <c r="X1145" s="27"/>
      <c r="Y1145" s="28"/>
      <c r="Z1145" s="27"/>
      <c r="AA1145" s="14">
        <f>Tabla2[[#This Row],[FECHA]]-Tabla2[[#This Row],[FECHA AGENDO CITA]]</f>
        <v>44970</v>
      </c>
    </row>
    <row r="1146" spans="1:27" ht="35.1" hidden="1" customHeight="1">
      <c r="A1146" s="6">
        <v>44971</v>
      </c>
      <c r="B1146" s="9">
        <v>0.3125</v>
      </c>
      <c r="C1146" s="9"/>
      <c r="D1146" s="41">
        <v>1899</v>
      </c>
      <c r="E1146" s="8">
        <v>111800</v>
      </c>
      <c r="F1146" s="8" t="s">
        <v>920</v>
      </c>
      <c r="G1146" s="97" t="s">
        <v>1023</v>
      </c>
      <c r="H1146" s="46"/>
      <c r="I1146" s="8" t="s">
        <v>4165</v>
      </c>
      <c r="J1146" s="7" t="s">
        <v>4166</v>
      </c>
      <c r="K1146" s="7" t="s">
        <v>4167</v>
      </c>
      <c r="L1146" s="8" t="s">
        <v>1106</v>
      </c>
      <c r="M1146" s="11" t="s">
        <v>93</v>
      </c>
      <c r="N1146" s="11">
        <v>0.35416666666666669</v>
      </c>
      <c r="O1146" s="11">
        <v>0.4375</v>
      </c>
      <c r="P1146" s="204" t="s">
        <v>949</v>
      </c>
      <c r="Q1146" s="53">
        <v>2017</v>
      </c>
      <c r="R1146" s="131"/>
      <c r="S1146" s="3" t="str">
        <f>TEXT(Tabla2[[#This Row],[FECHA]],"MMMM")</f>
        <v>febrero</v>
      </c>
      <c r="T1146" s="3" t="e">
        <f>VLOOKUP(Tabla2[[#This Row],[FOLIO]],Noshow11[[FOLIO]:[STATUS]],5,0)</f>
        <v>#N/A</v>
      </c>
      <c r="U1146" s="2"/>
      <c r="V1146" s="27"/>
      <c r="W1146" s="27"/>
      <c r="X1146" s="27"/>
      <c r="Y1146" s="28"/>
      <c r="Z1146" s="27"/>
      <c r="AA1146" s="14">
        <f>Tabla2[[#This Row],[FECHA]]-Tabla2[[#This Row],[FECHA AGENDO CITA]]</f>
        <v>44971</v>
      </c>
    </row>
    <row r="1147" spans="1:27" ht="35.1" hidden="1" customHeight="1">
      <c r="A1147" s="6">
        <v>44971</v>
      </c>
      <c r="B1147" s="9">
        <v>0.33333333333333331</v>
      </c>
      <c r="C1147" s="9"/>
      <c r="D1147" s="41">
        <v>1899</v>
      </c>
      <c r="E1147" s="8">
        <v>111838</v>
      </c>
      <c r="F1147" s="8" t="s">
        <v>920</v>
      </c>
      <c r="G1147" s="98" t="s">
        <v>1023</v>
      </c>
      <c r="H1147" s="45" t="s">
        <v>5</v>
      </c>
      <c r="I1147" s="8" t="s">
        <v>701</v>
      </c>
      <c r="J1147" s="7" t="s">
        <v>702</v>
      </c>
      <c r="K1147" s="7" t="s">
        <v>4168</v>
      </c>
      <c r="L1147" s="8" t="s">
        <v>92</v>
      </c>
      <c r="M1147" s="11" t="s">
        <v>98</v>
      </c>
      <c r="N1147" s="11">
        <v>0.35416666666666669</v>
      </c>
      <c r="O1147" s="11">
        <v>0.45833333333333331</v>
      </c>
      <c r="P1147" s="204" t="s">
        <v>2061</v>
      </c>
      <c r="Q1147" s="17">
        <v>2006</v>
      </c>
      <c r="R1147" s="131"/>
      <c r="S1147" s="3" t="str">
        <f>TEXT(Tabla2[[#This Row],[FECHA]],"MMMM")</f>
        <v>febrero</v>
      </c>
      <c r="T1147" s="3" t="e">
        <f>VLOOKUP(Tabla2[[#This Row],[FOLIO]],Noshow11[[FOLIO]:[STATUS]],5,0)</f>
        <v>#N/A</v>
      </c>
      <c r="U1147" s="2"/>
      <c r="V1147" s="27"/>
      <c r="W1147" s="27"/>
      <c r="X1147" s="27"/>
      <c r="Y1147" s="28"/>
      <c r="Z1147" s="27"/>
      <c r="AA1147" s="14">
        <f>Tabla2[[#This Row],[FECHA]]-Tabla2[[#This Row],[FECHA AGENDO CITA]]</f>
        <v>44971</v>
      </c>
    </row>
    <row r="1148" spans="1:27" ht="35.1" hidden="1" customHeight="1">
      <c r="A1148" s="6">
        <v>44971</v>
      </c>
      <c r="B1148" s="9">
        <v>0.34375</v>
      </c>
      <c r="C1148" s="9"/>
      <c r="D1148" s="41">
        <v>1899</v>
      </c>
      <c r="E1148" s="8">
        <v>111894</v>
      </c>
      <c r="F1148" s="8" t="s">
        <v>920</v>
      </c>
      <c r="G1148" s="97" t="s">
        <v>956</v>
      </c>
      <c r="H1148" s="46"/>
      <c r="I1148" s="8" t="s">
        <v>4169</v>
      </c>
      <c r="J1148" s="7" t="s">
        <v>4170</v>
      </c>
      <c r="K1148" s="7" t="s">
        <v>4171</v>
      </c>
      <c r="L1148" s="8" t="s">
        <v>92</v>
      </c>
      <c r="M1148" s="11" t="s">
        <v>84</v>
      </c>
      <c r="N1148" s="11">
        <v>0.375</v>
      </c>
      <c r="O1148" s="11">
        <v>0.5</v>
      </c>
      <c r="P1148" s="204" t="s">
        <v>1366</v>
      </c>
      <c r="Q1148" s="17">
        <v>2020</v>
      </c>
      <c r="R1148" s="131"/>
      <c r="S1148" s="3" t="str">
        <f>TEXT(Tabla2[[#This Row],[FECHA]],"MMMM")</f>
        <v>febrero</v>
      </c>
      <c r="T1148" s="3" t="e">
        <f>VLOOKUP(Tabla2[[#This Row],[FOLIO]],Noshow11[[FOLIO]:[STATUS]],5,0)</f>
        <v>#N/A</v>
      </c>
      <c r="U1148" s="2"/>
      <c r="V1148" s="27"/>
      <c r="W1148" s="27"/>
      <c r="X1148" s="27"/>
      <c r="Y1148" s="28"/>
      <c r="Z1148" s="27"/>
      <c r="AA1148" s="14">
        <f>Tabla2[[#This Row],[FECHA]]-Tabla2[[#This Row],[FECHA AGENDO CITA]]</f>
        <v>44971</v>
      </c>
    </row>
    <row r="1149" spans="1:27" ht="35.1" hidden="1" customHeight="1">
      <c r="A1149" s="6">
        <v>44971</v>
      </c>
      <c r="B1149" s="9">
        <v>0.34375</v>
      </c>
      <c r="C1149" s="9"/>
      <c r="D1149" s="41">
        <v>2849</v>
      </c>
      <c r="E1149" s="8">
        <v>111912</v>
      </c>
      <c r="F1149" s="8" t="s">
        <v>100</v>
      </c>
      <c r="G1149" s="97" t="s">
        <v>4172</v>
      </c>
      <c r="H1149" s="46"/>
      <c r="I1149" s="8" t="s">
        <v>4173</v>
      </c>
      <c r="J1149" s="7" t="s">
        <v>4174</v>
      </c>
      <c r="K1149" s="7" t="s">
        <v>3860</v>
      </c>
      <c r="L1149" s="8" t="s">
        <v>83</v>
      </c>
      <c r="M1149" s="11" t="s">
        <v>98</v>
      </c>
      <c r="N1149" s="11">
        <v>0.35416666666666669</v>
      </c>
      <c r="O1149" s="11">
        <v>0.48958333333333331</v>
      </c>
      <c r="P1149" s="204" t="s">
        <v>1729</v>
      </c>
      <c r="Q1149" s="17">
        <v>2019</v>
      </c>
      <c r="R1149" s="131"/>
      <c r="S1149" s="3" t="str">
        <f>TEXT(Tabla2[[#This Row],[FECHA]],"MMMM")</f>
        <v>febrero</v>
      </c>
      <c r="T1149" s="3" t="e">
        <f>VLOOKUP(Tabla2[[#This Row],[FOLIO]],Noshow11[[FOLIO]:[STATUS]],5,0)</f>
        <v>#N/A</v>
      </c>
      <c r="U1149" s="2"/>
      <c r="V1149" s="27"/>
      <c r="W1149" s="27"/>
      <c r="X1149" s="27"/>
      <c r="Y1149" s="28"/>
      <c r="Z1149" s="27"/>
      <c r="AA1149" s="14">
        <f>Tabla2[[#This Row],[FECHA]]-Tabla2[[#This Row],[FECHA AGENDO CITA]]</f>
        <v>44971</v>
      </c>
    </row>
    <row r="1150" spans="1:27" ht="35.1" hidden="1" customHeight="1">
      <c r="A1150" s="6">
        <v>44971</v>
      </c>
      <c r="B1150" s="9">
        <v>0.35416666666666669</v>
      </c>
      <c r="C1150" s="9"/>
      <c r="D1150" s="41">
        <v>1899</v>
      </c>
      <c r="E1150" s="8">
        <v>111761</v>
      </c>
      <c r="F1150" s="8" t="s">
        <v>100</v>
      </c>
      <c r="G1150" s="98" t="s">
        <v>2679</v>
      </c>
      <c r="H1150" s="45" t="s">
        <v>5</v>
      </c>
      <c r="I1150" s="8" t="s">
        <v>4175</v>
      </c>
      <c r="J1150" s="7" t="s">
        <v>4176</v>
      </c>
      <c r="K1150" s="7" t="s">
        <v>4177</v>
      </c>
      <c r="L1150" s="8" t="s">
        <v>4178</v>
      </c>
      <c r="M1150" s="11" t="s">
        <v>93</v>
      </c>
      <c r="N1150" s="11">
        <v>0.40625</v>
      </c>
      <c r="O1150" s="11">
        <v>0.48958333333333331</v>
      </c>
      <c r="P1150" s="204" t="s">
        <v>2061</v>
      </c>
      <c r="Q1150" s="17">
        <v>2019</v>
      </c>
      <c r="R1150" s="131"/>
      <c r="S1150" s="3" t="str">
        <f>TEXT(Tabla2[[#This Row],[FECHA]],"MMMM")</f>
        <v>febrero</v>
      </c>
      <c r="T1150" s="3" t="e">
        <f>VLOOKUP(Tabla2[[#This Row],[FOLIO]],Noshow11[[FOLIO]:[STATUS]],5,0)</f>
        <v>#N/A</v>
      </c>
      <c r="U1150" s="2"/>
      <c r="V1150" s="27"/>
      <c r="W1150" s="27"/>
      <c r="X1150" s="27"/>
      <c r="Y1150" s="28"/>
      <c r="Z1150" s="27"/>
      <c r="AA1150" s="14">
        <f>Tabla2[[#This Row],[FECHA]]-Tabla2[[#This Row],[FECHA AGENDO CITA]]</f>
        <v>44971</v>
      </c>
    </row>
    <row r="1151" spans="1:27" ht="35.1" hidden="1" customHeight="1">
      <c r="A1151" s="6">
        <v>44971</v>
      </c>
      <c r="B1151" s="9">
        <v>0.35416666666666669</v>
      </c>
      <c r="C1151" s="9"/>
      <c r="D1151" s="41">
        <v>5140</v>
      </c>
      <c r="E1151" s="8">
        <v>111859</v>
      </c>
      <c r="F1151" s="8" t="s">
        <v>1111</v>
      </c>
      <c r="G1151" s="98" t="s">
        <v>1102</v>
      </c>
      <c r="H1151" s="45" t="s">
        <v>5</v>
      </c>
      <c r="I1151" s="8" t="s">
        <v>4179</v>
      </c>
      <c r="J1151" s="7" t="s">
        <v>4180</v>
      </c>
      <c r="K1151" s="7" t="s">
        <v>4181</v>
      </c>
      <c r="L1151" s="8" t="s">
        <v>152</v>
      </c>
      <c r="M1151" s="11" t="s">
        <v>84</v>
      </c>
      <c r="N1151" s="11">
        <v>0.38541666666666669</v>
      </c>
      <c r="O1151" s="11">
        <v>0.52083333333333337</v>
      </c>
      <c r="P1151" s="204" t="s">
        <v>2061</v>
      </c>
      <c r="Q1151" s="17">
        <v>2017</v>
      </c>
      <c r="R1151" s="131"/>
      <c r="S1151" s="3" t="str">
        <f>TEXT(Tabla2[[#This Row],[FECHA]],"MMMM")</f>
        <v>febrero</v>
      </c>
      <c r="T1151" s="3" t="e">
        <f>VLOOKUP(Tabla2[[#This Row],[FOLIO]],Noshow11[[FOLIO]:[STATUS]],5,0)</f>
        <v>#N/A</v>
      </c>
      <c r="U1151" s="2"/>
      <c r="V1151" s="27"/>
      <c r="W1151" s="27"/>
      <c r="X1151" s="27"/>
      <c r="Y1151" s="28"/>
      <c r="Z1151" s="27"/>
      <c r="AA1151" s="14">
        <f>Tabla2[[#This Row],[FECHA]]-Tabla2[[#This Row],[FECHA AGENDO CITA]]</f>
        <v>44971</v>
      </c>
    </row>
    <row r="1152" spans="1:27" ht="35.1" hidden="1" customHeight="1">
      <c r="A1152" s="6">
        <v>44971</v>
      </c>
      <c r="B1152" s="9">
        <v>0.35416666666666669</v>
      </c>
      <c r="C1152" s="9"/>
      <c r="D1152" s="41">
        <v>3260</v>
      </c>
      <c r="E1152" s="8">
        <v>111940</v>
      </c>
      <c r="F1152" s="8" t="s">
        <v>920</v>
      </c>
      <c r="G1152" s="97" t="s">
        <v>4182</v>
      </c>
      <c r="H1152" s="46"/>
      <c r="I1152" s="8" t="s">
        <v>4183</v>
      </c>
      <c r="J1152" s="7" t="s">
        <v>4184</v>
      </c>
      <c r="K1152" s="7" t="s">
        <v>4185</v>
      </c>
      <c r="L1152" s="8" t="s">
        <v>4186</v>
      </c>
      <c r="M1152" s="11" t="s">
        <v>98</v>
      </c>
      <c r="N1152" s="11">
        <v>0.36458333333333331</v>
      </c>
      <c r="O1152" s="11">
        <v>0.45833333333333331</v>
      </c>
      <c r="P1152" s="204" t="s">
        <v>975</v>
      </c>
      <c r="Q1152" s="17">
        <v>2015</v>
      </c>
      <c r="R1152" s="131"/>
      <c r="S1152" s="3" t="str">
        <f>TEXT(Tabla2[[#This Row],[FECHA]],"MMMM")</f>
        <v>febrero</v>
      </c>
      <c r="T1152" s="3" t="e">
        <f>VLOOKUP(Tabla2[[#This Row],[FOLIO]],Noshow11[[FOLIO]:[STATUS]],5,0)</f>
        <v>#N/A</v>
      </c>
      <c r="U1152" s="2"/>
      <c r="V1152" s="27"/>
      <c r="W1152" s="27"/>
      <c r="X1152" s="27"/>
      <c r="Y1152" s="28"/>
      <c r="Z1152" s="27"/>
      <c r="AA1152" s="14">
        <f>Tabla2[[#This Row],[FECHA]]-Tabla2[[#This Row],[FECHA AGENDO CITA]]</f>
        <v>44971</v>
      </c>
    </row>
    <row r="1153" spans="1:27" ht="35.1" hidden="1" customHeight="1">
      <c r="A1153" s="6">
        <v>44971</v>
      </c>
      <c r="B1153" s="9">
        <v>0.36458333333333331</v>
      </c>
      <c r="C1153" s="9"/>
      <c r="D1153" s="41">
        <v>835.2</v>
      </c>
      <c r="E1153" s="8">
        <v>111847</v>
      </c>
      <c r="F1153" s="8" t="s">
        <v>944</v>
      </c>
      <c r="G1153" s="97" t="s">
        <v>4187</v>
      </c>
      <c r="H1153" s="46"/>
      <c r="I1153" s="8" t="s">
        <v>3003</v>
      </c>
      <c r="J1153" s="7" t="s">
        <v>3004</v>
      </c>
      <c r="K1153" s="7" t="s">
        <v>3005</v>
      </c>
      <c r="L1153" s="8" t="s">
        <v>108</v>
      </c>
      <c r="M1153" s="11" t="s">
        <v>93</v>
      </c>
      <c r="N1153" s="11">
        <v>0.375</v>
      </c>
      <c r="O1153" s="11" t="s">
        <v>929</v>
      </c>
      <c r="P1153" s="204" t="s">
        <v>2263</v>
      </c>
      <c r="Q1153" s="17">
        <v>2022</v>
      </c>
      <c r="R1153" s="131"/>
      <c r="S1153" s="3" t="str">
        <f>TEXT(Tabla2[[#This Row],[FECHA]],"MMMM")</f>
        <v>febrero</v>
      </c>
      <c r="T1153" s="3" t="e">
        <f>VLOOKUP(Tabla2[[#This Row],[FOLIO]],Noshow11[[FOLIO]:[STATUS]],5,0)</f>
        <v>#N/A</v>
      </c>
      <c r="U1153" s="2"/>
      <c r="V1153" s="27"/>
      <c r="W1153" s="27"/>
      <c r="X1153" s="27"/>
      <c r="Y1153" s="28"/>
      <c r="Z1153" s="27"/>
      <c r="AA1153" s="14">
        <f>Tabla2[[#This Row],[FECHA]]-Tabla2[[#This Row],[FECHA AGENDO CITA]]</f>
        <v>44971</v>
      </c>
    </row>
    <row r="1154" spans="1:27" ht="35.1" hidden="1" customHeight="1">
      <c r="A1154" s="6">
        <v>44971</v>
      </c>
      <c r="B1154" s="9">
        <v>0.36458333333333331</v>
      </c>
      <c r="C1154" s="9"/>
      <c r="D1154" s="41">
        <v>3260</v>
      </c>
      <c r="E1154" s="8">
        <v>111923</v>
      </c>
      <c r="F1154" s="8" t="s">
        <v>100</v>
      </c>
      <c r="G1154" s="97" t="s">
        <v>1303</v>
      </c>
      <c r="H1154" s="46"/>
      <c r="I1154" s="8" t="s">
        <v>1437</v>
      </c>
      <c r="J1154" s="7" t="s">
        <v>4188</v>
      </c>
      <c r="K1154" s="7" t="s">
        <v>1439</v>
      </c>
      <c r="L1154" s="8" t="s">
        <v>250</v>
      </c>
      <c r="M1154" s="11" t="s">
        <v>98</v>
      </c>
      <c r="N1154" s="11">
        <v>0.38541666666666669</v>
      </c>
      <c r="O1154" s="11">
        <v>0.53125</v>
      </c>
      <c r="P1154" s="204" t="s">
        <v>943</v>
      </c>
      <c r="Q1154" s="17">
        <v>2017</v>
      </c>
      <c r="R1154" s="131"/>
      <c r="S1154" s="3" t="str">
        <f>TEXT(Tabla2[[#This Row],[FECHA]],"MMMM")</f>
        <v>febrero</v>
      </c>
      <c r="T1154" s="3" t="e">
        <f>VLOOKUP(Tabla2[[#This Row],[FOLIO]],Noshow11[[FOLIO]:[STATUS]],5,0)</f>
        <v>#N/A</v>
      </c>
      <c r="U1154" s="2"/>
      <c r="V1154" s="27"/>
      <c r="W1154" s="27"/>
      <c r="X1154" s="27"/>
      <c r="Y1154" s="28"/>
      <c r="Z1154" s="27"/>
      <c r="AA1154" s="14">
        <f>Tabla2[[#This Row],[FECHA]]-Tabla2[[#This Row],[FECHA AGENDO CITA]]</f>
        <v>44971</v>
      </c>
    </row>
    <row r="1155" spans="1:27" ht="35.1" hidden="1" customHeight="1">
      <c r="A1155" s="6">
        <v>44971</v>
      </c>
      <c r="B1155" s="9">
        <v>0.375</v>
      </c>
      <c r="C1155" s="9"/>
      <c r="D1155" s="41">
        <v>6599</v>
      </c>
      <c r="E1155" s="8">
        <v>111815</v>
      </c>
      <c r="F1155" s="8" t="s">
        <v>1111</v>
      </c>
      <c r="G1155" s="97" t="s">
        <v>989</v>
      </c>
      <c r="H1155" s="46"/>
      <c r="I1155" s="8" t="s">
        <v>4189</v>
      </c>
      <c r="J1155" s="7" t="s">
        <v>4190</v>
      </c>
      <c r="K1155" s="7" t="s">
        <v>752</v>
      </c>
      <c r="L1155" s="8" t="s">
        <v>83</v>
      </c>
      <c r="M1155" s="11" t="s">
        <v>98</v>
      </c>
      <c r="N1155" s="11">
        <v>0.38541666666666669</v>
      </c>
      <c r="O1155" s="11">
        <v>0.5</v>
      </c>
      <c r="P1155" s="204" t="s">
        <v>949</v>
      </c>
      <c r="Q1155" s="17">
        <v>2018</v>
      </c>
      <c r="R1155" s="131"/>
      <c r="S1155" s="3" t="str">
        <f>TEXT(Tabla2[[#This Row],[FECHA]],"MMMM")</f>
        <v>febrero</v>
      </c>
      <c r="T1155" s="3" t="e">
        <f>VLOOKUP(Tabla2[[#This Row],[FOLIO]],Noshow11[[FOLIO]:[STATUS]],5,0)</f>
        <v>#N/A</v>
      </c>
      <c r="U1155" s="2"/>
      <c r="V1155" s="27"/>
      <c r="W1155" s="27"/>
      <c r="X1155" s="27"/>
      <c r="Y1155" s="28"/>
      <c r="Z1155" s="27"/>
      <c r="AA1155" s="14">
        <f>Tabla2[[#This Row],[FECHA]]-Tabla2[[#This Row],[FECHA AGENDO CITA]]</f>
        <v>44971</v>
      </c>
    </row>
    <row r="1156" spans="1:27" ht="35.1" hidden="1" customHeight="1">
      <c r="A1156" s="6">
        <v>44971</v>
      </c>
      <c r="B1156" s="9">
        <v>0.375</v>
      </c>
      <c r="C1156" s="9"/>
      <c r="D1156" s="41">
        <v>835.2</v>
      </c>
      <c r="E1156" s="8">
        <v>111854</v>
      </c>
      <c r="F1156" s="8" t="s">
        <v>1111</v>
      </c>
      <c r="G1156" s="97" t="s">
        <v>4191</v>
      </c>
      <c r="H1156" s="46"/>
      <c r="I1156" s="8" t="s">
        <v>2549</v>
      </c>
      <c r="J1156" s="7" t="s">
        <v>3031</v>
      </c>
      <c r="K1156" s="7" t="s">
        <v>2550</v>
      </c>
      <c r="L1156" s="8" t="s">
        <v>83</v>
      </c>
      <c r="M1156" s="11" t="s">
        <v>93</v>
      </c>
      <c r="N1156" s="11">
        <v>0.44791666666666669</v>
      </c>
      <c r="O1156" s="11" t="s">
        <v>929</v>
      </c>
      <c r="P1156" s="204" t="s">
        <v>2126</v>
      </c>
      <c r="Q1156" s="17">
        <v>2022</v>
      </c>
      <c r="R1156" s="131"/>
      <c r="S1156" s="3" t="str">
        <f>TEXT(Tabla2[[#This Row],[FECHA]],"MMMM")</f>
        <v>febrero</v>
      </c>
      <c r="T1156" s="3" t="e">
        <f>VLOOKUP(Tabla2[[#This Row],[FOLIO]],Noshow11[[FOLIO]:[STATUS]],5,0)</f>
        <v>#N/A</v>
      </c>
      <c r="U1156" s="2" t="s">
        <v>38</v>
      </c>
      <c r="V1156" s="27">
        <v>44971</v>
      </c>
      <c r="W1156" s="27" t="s">
        <v>13</v>
      </c>
      <c r="X1156" s="27" t="s">
        <v>9</v>
      </c>
      <c r="Y1156" s="28" t="s">
        <v>4192</v>
      </c>
      <c r="Z1156" s="27">
        <v>44966</v>
      </c>
      <c r="AA1156" s="14">
        <f>Tabla2[[#This Row],[FECHA]]-Tabla2[[#This Row],[FECHA AGENDO CITA]]</f>
        <v>5</v>
      </c>
    </row>
    <row r="1157" spans="1:27" ht="35.1" hidden="1" customHeight="1">
      <c r="A1157" s="6">
        <v>44971</v>
      </c>
      <c r="B1157" s="9">
        <v>0.375</v>
      </c>
      <c r="C1157" s="9"/>
      <c r="D1157" s="41">
        <v>1899</v>
      </c>
      <c r="E1157" s="8">
        <v>111883</v>
      </c>
      <c r="F1157" s="8" t="s">
        <v>944</v>
      </c>
      <c r="G1157" s="98" t="s">
        <v>939</v>
      </c>
      <c r="H1157" s="45" t="s">
        <v>5</v>
      </c>
      <c r="I1157" s="8" t="s">
        <v>3980</v>
      </c>
      <c r="J1157" s="7" t="s">
        <v>3981</v>
      </c>
      <c r="K1157" s="7" t="s">
        <v>3982</v>
      </c>
      <c r="L1157" s="8" t="s">
        <v>152</v>
      </c>
      <c r="M1157" s="11" t="s">
        <v>84</v>
      </c>
      <c r="N1157" s="11">
        <v>0.40625</v>
      </c>
      <c r="O1157" s="11">
        <v>0.61458333333333337</v>
      </c>
      <c r="P1157" s="204" t="s">
        <v>2061</v>
      </c>
      <c r="Q1157" s="17">
        <v>2017</v>
      </c>
      <c r="R1157" s="131"/>
      <c r="S1157" s="3" t="str">
        <f>TEXT(Tabla2[[#This Row],[FECHA]],"MMMM")</f>
        <v>febrero</v>
      </c>
      <c r="T1157" s="3" t="e">
        <f>VLOOKUP(Tabla2[[#This Row],[FOLIO]],Noshow11[[FOLIO]:[STATUS]],5,0)</f>
        <v>#N/A</v>
      </c>
      <c r="U1157" s="2"/>
      <c r="V1157" s="27"/>
      <c r="W1157" s="27"/>
      <c r="X1157" s="27"/>
      <c r="Y1157" s="28"/>
      <c r="Z1157" s="27"/>
      <c r="AA1157" s="14">
        <f>Tabla2[[#This Row],[FECHA]]-Tabla2[[#This Row],[FECHA AGENDO CITA]]</f>
        <v>44971</v>
      </c>
    </row>
    <row r="1158" spans="1:27" ht="35.1" hidden="1" customHeight="1">
      <c r="A1158" s="6">
        <v>44971</v>
      </c>
      <c r="B1158" s="9">
        <v>0.39583333333333331</v>
      </c>
      <c r="C1158" s="9"/>
      <c r="D1158" s="41">
        <v>0</v>
      </c>
      <c r="E1158" s="8" t="s">
        <v>4193</v>
      </c>
      <c r="F1158" s="8" t="s">
        <v>944</v>
      </c>
      <c r="G1158" s="99" t="s">
        <v>4194</v>
      </c>
      <c r="H1158" s="46" t="s">
        <v>10</v>
      </c>
      <c r="I1158" s="8" t="s">
        <v>3788</v>
      </c>
      <c r="J1158" s="7" t="s">
        <v>143</v>
      </c>
      <c r="K1158" s="7" t="s">
        <v>3789</v>
      </c>
      <c r="L1158" s="8" t="s">
        <v>92</v>
      </c>
      <c r="M1158" s="11" t="s">
        <v>98</v>
      </c>
      <c r="N1158" s="11">
        <v>0.40625</v>
      </c>
      <c r="O1158" s="11">
        <v>0.58333333333333337</v>
      </c>
      <c r="P1158" s="204" t="s">
        <v>925</v>
      </c>
      <c r="Q1158" s="53">
        <v>2007</v>
      </c>
      <c r="R1158" s="131"/>
      <c r="S1158" s="3" t="str">
        <f>TEXT(Tabla2[[#This Row],[FECHA]],"MMMM")</f>
        <v>febrero</v>
      </c>
      <c r="T1158" s="3" t="e">
        <f>VLOOKUP(Tabla2[[#This Row],[FOLIO]],Noshow11[[FOLIO]:[STATUS]],5,0)</f>
        <v>#N/A</v>
      </c>
      <c r="U1158" s="2"/>
      <c r="V1158" s="27"/>
      <c r="W1158" s="27"/>
      <c r="X1158" s="27"/>
      <c r="Y1158" s="28"/>
      <c r="Z1158" s="27"/>
      <c r="AA1158" s="14">
        <f>Tabla2[[#This Row],[FECHA]]-Tabla2[[#This Row],[FECHA AGENDO CITA]]</f>
        <v>44971</v>
      </c>
    </row>
    <row r="1159" spans="1:27" ht="35.1" hidden="1" customHeight="1">
      <c r="A1159" s="6">
        <v>44971</v>
      </c>
      <c r="B1159" s="9">
        <v>0.39583333333333331</v>
      </c>
      <c r="C1159" s="9"/>
      <c r="D1159" s="41">
        <v>5330</v>
      </c>
      <c r="E1159" s="8">
        <v>111905</v>
      </c>
      <c r="F1159" s="8" t="s">
        <v>1111</v>
      </c>
      <c r="G1159" s="97" t="s">
        <v>988</v>
      </c>
      <c r="H1159" s="46"/>
      <c r="I1159" s="8" t="s">
        <v>4195</v>
      </c>
      <c r="J1159" s="7" t="s">
        <v>4196</v>
      </c>
      <c r="K1159" s="7" t="s">
        <v>4197</v>
      </c>
      <c r="L1159" s="8" t="s">
        <v>97</v>
      </c>
      <c r="M1159" s="11" t="s">
        <v>84</v>
      </c>
      <c r="N1159" s="11">
        <v>0.40625</v>
      </c>
      <c r="O1159" s="11">
        <v>0.54166666666666663</v>
      </c>
      <c r="P1159" s="204" t="s">
        <v>943</v>
      </c>
      <c r="Q1159" s="53">
        <v>2021</v>
      </c>
      <c r="R1159" s="131"/>
      <c r="S1159" s="3" t="str">
        <f>TEXT(Tabla2[[#This Row],[FECHA]],"MMMM")</f>
        <v>febrero</v>
      </c>
      <c r="T1159" s="3" t="e">
        <f>VLOOKUP(Tabla2[[#This Row],[FOLIO]],Noshow11[[FOLIO]:[STATUS]],5,0)</f>
        <v>#N/A</v>
      </c>
      <c r="U1159" s="2"/>
      <c r="V1159" s="27"/>
      <c r="W1159" s="27"/>
      <c r="X1159" s="27"/>
      <c r="Y1159" s="28"/>
      <c r="Z1159" s="27"/>
      <c r="AA1159" s="14">
        <f>Tabla2[[#This Row],[FECHA]]-Tabla2[[#This Row],[FECHA AGENDO CITA]]</f>
        <v>44971</v>
      </c>
    </row>
    <row r="1160" spans="1:27" ht="35.1" hidden="1" customHeight="1">
      <c r="A1160" s="6">
        <v>44971</v>
      </c>
      <c r="B1160" s="9">
        <v>0.39583333333333331</v>
      </c>
      <c r="C1160" s="9"/>
      <c r="D1160" s="41">
        <v>6280</v>
      </c>
      <c r="E1160" s="8">
        <v>111937</v>
      </c>
      <c r="F1160" s="8" t="s">
        <v>920</v>
      </c>
      <c r="G1160" s="98" t="s">
        <v>4198</v>
      </c>
      <c r="H1160" s="45" t="s">
        <v>5</v>
      </c>
      <c r="I1160" s="8" t="s">
        <v>4199</v>
      </c>
      <c r="J1160" s="7" t="s">
        <v>4200</v>
      </c>
      <c r="K1160" s="7" t="s">
        <v>4201</v>
      </c>
      <c r="L1160" s="8" t="s">
        <v>193</v>
      </c>
      <c r="M1160" s="11" t="s">
        <v>93</v>
      </c>
      <c r="N1160" s="11">
        <v>0.42708333333333331</v>
      </c>
      <c r="O1160" s="11">
        <v>0.54166666666666663</v>
      </c>
      <c r="P1160" s="204" t="s">
        <v>2153</v>
      </c>
      <c r="Q1160" s="53">
        <v>2022</v>
      </c>
      <c r="R1160" s="131"/>
      <c r="S1160" s="3" t="str">
        <f>TEXT(Tabla2[[#This Row],[FECHA]],"MMMM")</f>
        <v>febrero</v>
      </c>
      <c r="T1160" s="3" t="e">
        <f>VLOOKUP(Tabla2[[#This Row],[FOLIO]],Noshow11[[FOLIO]:[STATUS]],5,0)</f>
        <v>#N/A</v>
      </c>
      <c r="U1160" s="2"/>
      <c r="V1160" s="27"/>
      <c r="W1160" s="27"/>
      <c r="X1160" s="27"/>
      <c r="Y1160" s="28"/>
      <c r="Z1160" s="27"/>
      <c r="AA1160" s="14">
        <f>Tabla2[[#This Row],[FECHA]]-Tabla2[[#This Row],[FECHA AGENDO CITA]]</f>
        <v>44971</v>
      </c>
    </row>
    <row r="1161" spans="1:27" ht="35.1" hidden="1" customHeight="1">
      <c r="A1161" s="6">
        <v>44971</v>
      </c>
      <c r="B1161" s="9">
        <v>0.41666666666666669</v>
      </c>
      <c r="C1161" s="9"/>
      <c r="D1161" s="41">
        <v>3260</v>
      </c>
      <c r="E1161" s="8">
        <v>111896</v>
      </c>
      <c r="F1161" s="8" t="s">
        <v>944</v>
      </c>
      <c r="G1161" s="98" t="s">
        <v>1070</v>
      </c>
      <c r="H1161" s="45" t="s">
        <v>5</v>
      </c>
      <c r="I1161" s="8" t="s">
        <v>4202</v>
      </c>
      <c r="J1161" s="7" t="s">
        <v>4203</v>
      </c>
      <c r="K1161" s="7" t="s">
        <v>4204</v>
      </c>
      <c r="L1161" s="8" t="s">
        <v>170</v>
      </c>
      <c r="M1161" s="11" t="s">
        <v>93</v>
      </c>
      <c r="N1161" s="11">
        <v>0.45833333333333331</v>
      </c>
      <c r="O1161" s="11">
        <v>0.61458333333333337</v>
      </c>
      <c r="P1161" s="204" t="s">
        <v>2061</v>
      </c>
      <c r="Q1161" s="17">
        <v>2022</v>
      </c>
      <c r="R1161" s="131"/>
      <c r="S1161" s="3" t="str">
        <f>TEXT(Tabla2[[#This Row],[FECHA]],"MMMM")</f>
        <v>febrero</v>
      </c>
      <c r="T1161" s="3" t="e">
        <f>VLOOKUP(Tabla2[[#This Row],[FOLIO]],Noshow11[[FOLIO]:[STATUS]],5,0)</f>
        <v>#N/A</v>
      </c>
      <c r="U1161" s="2"/>
      <c r="V1161" s="27"/>
      <c r="W1161" s="27"/>
      <c r="X1161" s="27"/>
      <c r="Y1161" s="28"/>
      <c r="Z1161" s="27"/>
      <c r="AA1161" s="14">
        <f>Tabla2[[#This Row],[FECHA]]-Tabla2[[#This Row],[FECHA AGENDO CITA]]</f>
        <v>44971</v>
      </c>
    </row>
    <row r="1162" spans="1:27" ht="35.1" hidden="1" customHeight="1">
      <c r="A1162" s="6">
        <v>44971</v>
      </c>
      <c r="B1162" s="9">
        <v>0.41666666666666669</v>
      </c>
      <c r="C1162" s="9"/>
      <c r="D1162" s="41">
        <v>1899</v>
      </c>
      <c r="E1162" s="8">
        <v>111945</v>
      </c>
      <c r="F1162" s="8" t="s">
        <v>100</v>
      </c>
      <c r="G1162" s="98" t="s">
        <v>1598</v>
      </c>
      <c r="H1162" s="45" t="s">
        <v>5</v>
      </c>
      <c r="I1162" s="8" t="s">
        <v>4205</v>
      </c>
      <c r="J1162" s="7" t="s">
        <v>4206</v>
      </c>
      <c r="K1162" s="7" t="s">
        <v>1142</v>
      </c>
      <c r="L1162" s="8" t="s">
        <v>193</v>
      </c>
      <c r="M1162" s="11" t="s">
        <v>98</v>
      </c>
      <c r="N1162" s="11">
        <v>0.47916666666666669</v>
      </c>
      <c r="O1162" s="11">
        <v>0.58333333333333337</v>
      </c>
      <c r="P1162" s="204" t="s">
        <v>2061</v>
      </c>
      <c r="Q1162" s="17">
        <v>2013</v>
      </c>
      <c r="R1162" s="131"/>
      <c r="S1162" s="3" t="str">
        <f>TEXT(Tabla2[[#This Row],[FECHA]],"MMMM")</f>
        <v>febrero</v>
      </c>
      <c r="T1162" s="3" t="e">
        <f>VLOOKUP(Tabla2[[#This Row],[FOLIO]],Noshow11[[FOLIO]:[STATUS]],5,0)</f>
        <v>#N/A</v>
      </c>
      <c r="U1162" s="2"/>
      <c r="V1162" s="27"/>
      <c r="W1162" s="27"/>
      <c r="X1162" s="27"/>
      <c r="Y1162" s="28"/>
      <c r="Z1162" s="27"/>
      <c r="AA1162" s="14">
        <f>Tabla2[[#This Row],[FECHA]]-Tabla2[[#This Row],[FECHA AGENDO CITA]]</f>
        <v>44971</v>
      </c>
    </row>
    <row r="1163" spans="1:27" ht="35.1" hidden="1" customHeight="1">
      <c r="A1163" s="6">
        <v>44971</v>
      </c>
      <c r="B1163" s="9">
        <v>0.4375</v>
      </c>
      <c r="C1163" s="9"/>
      <c r="D1163" s="41">
        <v>6599</v>
      </c>
      <c r="E1163" s="8">
        <v>111876</v>
      </c>
      <c r="F1163" s="8" t="s">
        <v>100</v>
      </c>
      <c r="G1163" s="98" t="s">
        <v>1343</v>
      </c>
      <c r="H1163" s="45" t="s">
        <v>5</v>
      </c>
      <c r="I1163" s="8" t="s">
        <v>4207</v>
      </c>
      <c r="J1163" s="7" t="s">
        <v>4208</v>
      </c>
      <c r="K1163" s="7" t="s">
        <v>4209</v>
      </c>
      <c r="L1163" s="8" t="s">
        <v>193</v>
      </c>
      <c r="M1163" s="11" t="s">
        <v>98</v>
      </c>
      <c r="N1163" s="11">
        <v>0.48958333333333331</v>
      </c>
      <c r="O1163" s="11">
        <v>0.54166666666666663</v>
      </c>
      <c r="P1163" s="204" t="s">
        <v>2061</v>
      </c>
      <c r="Q1163" s="53">
        <v>2017</v>
      </c>
      <c r="R1163" s="131"/>
      <c r="S1163" s="3" t="str">
        <f>TEXT(Tabla2[[#This Row],[FECHA]],"MMMM")</f>
        <v>febrero</v>
      </c>
      <c r="T1163" s="3" t="e">
        <f>VLOOKUP(Tabla2[[#This Row],[FOLIO]],Noshow11[[FOLIO]:[STATUS]],5,0)</f>
        <v>#N/A</v>
      </c>
      <c r="U1163" s="2"/>
      <c r="V1163" s="27"/>
      <c r="W1163" s="27"/>
      <c r="X1163" s="27"/>
      <c r="Y1163" s="28"/>
      <c r="Z1163" s="27"/>
      <c r="AA1163" s="14">
        <f>Tabla2[[#This Row],[FECHA]]-Tabla2[[#This Row],[FECHA AGENDO CITA]]</f>
        <v>44971</v>
      </c>
    </row>
    <row r="1164" spans="1:27" ht="56.1" hidden="1" customHeight="1">
      <c r="A1164" s="6">
        <v>44971</v>
      </c>
      <c r="B1164" s="9">
        <v>0.4375</v>
      </c>
      <c r="C1164" s="9"/>
      <c r="D1164" s="41">
        <v>0</v>
      </c>
      <c r="E1164" s="8">
        <v>111919</v>
      </c>
      <c r="F1164" s="8" t="s">
        <v>100</v>
      </c>
      <c r="G1164" s="97" t="s">
        <v>4210</v>
      </c>
      <c r="H1164" s="46"/>
      <c r="I1164" s="8" t="s">
        <v>3821</v>
      </c>
      <c r="J1164" s="7" t="s">
        <v>3822</v>
      </c>
      <c r="K1164" s="7" t="s">
        <v>3823</v>
      </c>
      <c r="L1164" s="8" t="s">
        <v>289</v>
      </c>
      <c r="M1164" s="11" t="s">
        <v>93</v>
      </c>
      <c r="N1164" s="11">
        <v>0.45833333333333331</v>
      </c>
      <c r="O1164" s="11">
        <v>0.75</v>
      </c>
      <c r="P1164" s="204" t="s">
        <v>949</v>
      </c>
      <c r="Q1164" s="17">
        <v>2019</v>
      </c>
      <c r="R1164" s="131"/>
      <c r="S1164" s="3" t="str">
        <f>TEXT(Tabla2[[#This Row],[FECHA]],"MMMM")</f>
        <v>febrero</v>
      </c>
      <c r="T1164" s="3" t="e">
        <f>VLOOKUP(Tabla2[[#This Row],[FOLIO]],Noshow11[[FOLIO]:[STATUS]],5,0)</f>
        <v>#N/A</v>
      </c>
      <c r="U1164" s="2"/>
      <c r="V1164" s="27"/>
      <c r="W1164" s="27"/>
      <c r="X1164" s="27"/>
      <c r="Y1164" s="28"/>
      <c r="Z1164" s="27"/>
      <c r="AA1164" s="14">
        <f>Tabla2[[#This Row],[FECHA]]-Tabla2[[#This Row],[FECHA AGENDO CITA]]</f>
        <v>44971</v>
      </c>
    </row>
    <row r="1165" spans="1:27" ht="35.1" hidden="1" customHeight="1">
      <c r="A1165" s="6">
        <v>44971</v>
      </c>
      <c r="B1165" s="9">
        <v>0.4375</v>
      </c>
      <c r="C1165" s="9"/>
      <c r="D1165" s="41">
        <v>835.2</v>
      </c>
      <c r="E1165" s="8">
        <v>111811</v>
      </c>
      <c r="F1165" s="8" t="s">
        <v>944</v>
      </c>
      <c r="G1165" s="97" t="s">
        <v>4211</v>
      </c>
      <c r="H1165" s="46"/>
      <c r="I1165" s="8" t="s">
        <v>2298</v>
      </c>
      <c r="J1165" s="7" t="s">
        <v>2299</v>
      </c>
      <c r="K1165" s="7" t="s">
        <v>540</v>
      </c>
      <c r="L1165" s="8" t="s">
        <v>188</v>
      </c>
      <c r="M1165" s="11" t="s">
        <v>84</v>
      </c>
      <c r="N1165" s="11">
        <v>0.45833333333333331</v>
      </c>
      <c r="O1165" s="11" t="s">
        <v>929</v>
      </c>
      <c r="P1165" s="204" t="s">
        <v>2263</v>
      </c>
      <c r="Q1165" s="53">
        <v>2021</v>
      </c>
      <c r="R1165" s="131"/>
      <c r="S1165" s="3" t="str">
        <f>TEXT(Tabla2[[#This Row],[FECHA]],"MMMM")</f>
        <v>febrero</v>
      </c>
      <c r="T1165" s="3" t="e">
        <f>VLOOKUP(Tabla2[[#This Row],[FOLIO]],Noshow11[[FOLIO]:[STATUS]],5,0)</f>
        <v>#N/A</v>
      </c>
      <c r="U1165" s="2"/>
      <c r="V1165" s="27"/>
      <c r="W1165" s="27"/>
      <c r="X1165" s="27"/>
      <c r="Y1165" s="28"/>
      <c r="Z1165" s="27"/>
      <c r="AA1165" s="14">
        <f>Tabla2[[#This Row],[FECHA]]-Tabla2[[#This Row],[FECHA AGENDO CITA]]</f>
        <v>44971</v>
      </c>
    </row>
    <row r="1166" spans="1:27" ht="35.1" hidden="1" customHeight="1">
      <c r="A1166" s="6">
        <v>44971</v>
      </c>
      <c r="B1166" s="9">
        <v>0.44791666666666669</v>
      </c>
      <c r="C1166" s="9"/>
      <c r="D1166" s="41">
        <v>0</v>
      </c>
      <c r="E1166" s="8">
        <v>111950</v>
      </c>
      <c r="F1166" s="8" t="s">
        <v>944</v>
      </c>
      <c r="G1166" s="97" t="s">
        <v>4212</v>
      </c>
      <c r="H1166" s="46" t="s">
        <v>43</v>
      </c>
      <c r="I1166" s="8" t="s">
        <v>2298</v>
      </c>
      <c r="J1166" s="7" t="s">
        <v>2299</v>
      </c>
      <c r="K1166" s="7" t="s">
        <v>540</v>
      </c>
      <c r="L1166" s="8" t="s">
        <v>188</v>
      </c>
      <c r="M1166" s="11" t="s">
        <v>84</v>
      </c>
      <c r="N1166" s="11">
        <v>0.54166666666666663</v>
      </c>
      <c r="O1166" s="11">
        <v>0.70833333333333337</v>
      </c>
      <c r="P1166" s="204" t="s">
        <v>1366</v>
      </c>
      <c r="Q1166" s="53">
        <v>2021</v>
      </c>
      <c r="R1166" s="131"/>
      <c r="S1166" s="3" t="str">
        <f>TEXT(Tabla2[[#This Row],[FECHA]],"MMMM")</f>
        <v>febrero</v>
      </c>
      <c r="T1166" s="3" t="e">
        <f>VLOOKUP(Tabla2[[#This Row],[FOLIO]],Noshow11[[FOLIO]:[STATUS]],5,0)</f>
        <v>#N/A</v>
      </c>
      <c r="U1166" s="2" t="s">
        <v>7</v>
      </c>
      <c r="V1166" s="27">
        <v>44938</v>
      </c>
      <c r="W1166" s="27" t="s">
        <v>13</v>
      </c>
      <c r="X1166" s="27" t="s">
        <v>9</v>
      </c>
      <c r="Y1166" s="43" t="s">
        <v>4213</v>
      </c>
      <c r="Z1166" s="27">
        <v>44970</v>
      </c>
      <c r="AA1166" s="14">
        <f>Tabla2[[#This Row],[FECHA]]-Tabla2[[#This Row],[FECHA AGENDO CITA]]</f>
        <v>1</v>
      </c>
    </row>
    <row r="1167" spans="1:27" ht="35.1" hidden="1" customHeight="1">
      <c r="A1167" s="6">
        <v>44971</v>
      </c>
      <c r="B1167" s="9">
        <v>0.45833333333333331</v>
      </c>
      <c r="C1167" s="9"/>
      <c r="D1167" s="41">
        <v>1899</v>
      </c>
      <c r="E1167" s="8">
        <v>111921</v>
      </c>
      <c r="F1167" s="8" t="s">
        <v>920</v>
      </c>
      <c r="G1167" s="97" t="s">
        <v>956</v>
      </c>
      <c r="H1167" s="46"/>
      <c r="I1167" s="8" t="s">
        <v>4214</v>
      </c>
      <c r="J1167" s="7" t="s">
        <v>4215</v>
      </c>
      <c r="K1167" s="7" t="s">
        <v>4216</v>
      </c>
      <c r="L1167" s="8" t="s">
        <v>97</v>
      </c>
      <c r="M1167" s="11" t="s">
        <v>93</v>
      </c>
      <c r="N1167" s="11">
        <v>0.47916666666666669</v>
      </c>
      <c r="O1167" s="11">
        <v>0.58333333333333337</v>
      </c>
      <c r="P1167" s="204" t="s">
        <v>943</v>
      </c>
      <c r="Q1167" s="17">
        <v>2022</v>
      </c>
      <c r="R1167" s="131"/>
      <c r="S1167" s="3" t="str">
        <f>TEXT(Tabla2[[#This Row],[FECHA]],"MMMM")</f>
        <v>febrero</v>
      </c>
      <c r="T1167" s="3" t="e">
        <f>VLOOKUP(Tabla2[[#This Row],[FOLIO]],Noshow11[[FOLIO]:[STATUS]],5,0)</f>
        <v>#N/A</v>
      </c>
      <c r="U1167" s="2"/>
      <c r="V1167" s="27"/>
      <c r="W1167" s="27"/>
      <c r="X1167" s="27"/>
      <c r="Y1167" s="28"/>
      <c r="Z1167" s="27"/>
      <c r="AA1167" s="14">
        <f>Tabla2[[#This Row],[FECHA]]-Tabla2[[#This Row],[FECHA AGENDO CITA]]</f>
        <v>44971</v>
      </c>
    </row>
    <row r="1168" spans="1:27" ht="35.1" hidden="1" customHeight="1">
      <c r="A1168" s="6">
        <v>44971</v>
      </c>
      <c r="B1168" s="9">
        <v>0.45833333333333331</v>
      </c>
      <c r="C1168" s="9"/>
      <c r="D1168" s="41">
        <v>1899</v>
      </c>
      <c r="E1168" s="8">
        <v>111924</v>
      </c>
      <c r="F1168" s="8" t="s">
        <v>100</v>
      </c>
      <c r="G1168" s="98" t="s">
        <v>1015</v>
      </c>
      <c r="H1168" s="45" t="s">
        <v>5</v>
      </c>
      <c r="I1168" s="8" t="s">
        <v>4217</v>
      </c>
      <c r="J1168" s="7" t="s">
        <v>4218</v>
      </c>
      <c r="K1168" s="7" t="s">
        <v>4219</v>
      </c>
      <c r="L1168" s="8" t="s">
        <v>152</v>
      </c>
      <c r="M1168" s="11" t="s">
        <v>98</v>
      </c>
      <c r="N1168" s="11">
        <v>0.53125</v>
      </c>
      <c r="O1168" s="11">
        <v>0.64583333333333337</v>
      </c>
      <c r="P1168" s="204" t="s">
        <v>2061</v>
      </c>
      <c r="Q1168" s="17">
        <v>2022</v>
      </c>
      <c r="R1168" s="131"/>
      <c r="S1168" s="3" t="str">
        <f>TEXT(Tabla2[[#This Row],[FECHA]],"MMMM")</f>
        <v>febrero</v>
      </c>
      <c r="T1168" s="3" t="e">
        <f>VLOOKUP(Tabla2[[#This Row],[FOLIO]],Noshow11[[FOLIO]:[STATUS]],5,0)</f>
        <v>#N/A</v>
      </c>
      <c r="U1168" s="2"/>
      <c r="V1168" s="27"/>
      <c r="W1168" s="27"/>
      <c r="X1168" s="27"/>
      <c r="Y1168" s="28"/>
      <c r="Z1168" s="27"/>
      <c r="AA1168" s="14">
        <f>Tabla2[[#This Row],[FECHA]]-Tabla2[[#This Row],[FECHA AGENDO CITA]]</f>
        <v>44971</v>
      </c>
    </row>
    <row r="1169" spans="1:27" ht="35.1" hidden="1" customHeight="1">
      <c r="A1169" s="6">
        <v>44971</v>
      </c>
      <c r="B1169" s="9">
        <v>0.45833333333333331</v>
      </c>
      <c r="C1169" s="9"/>
      <c r="D1169" s="41">
        <v>1899</v>
      </c>
      <c r="E1169" s="8">
        <v>111948</v>
      </c>
      <c r="F1169" s="8" t="s">
        <v>1111</v>
      </c>
      <c r="G1169" s="98" t="s">
        <v>1598</v>
      </c>
      <c r="H1169" s="45" t="s">
        <v>5</v>
      </c>
      <c r="I1169" s="8" t="s">
        <v>4220</v>
      </c>
      <c r="J1169" s="7" t="s">
        <v>4221</v>
      </c>
      <c r="K1169" s="7" t="s">
        <v>4222</v>
      </c>
      <c r="L1169" s="8" t="s">
        <v>97</v>
      </c>
      <c r="M1169" s="11" t="s">
        <v>84</v>
      </c>
      <c r="N1169" s="11">
        <v>0.54166666666666663</v>
      </c>
      <c r="O1169" s="11">
        <v>0.70833333333333337</v>
      </c>
      <c r="P1169" s="204" t="s">
        <v>2061</v>
      </c>
      <c r="Q1169" s="17">
        <v>2016</v>
      </c>
      <c r="R1169" s="131"/>
      <c r="S1169" s="3" t="str">
        <f>TEXT(Tabla2[[#This Row],[FECHA]],"MMMM")</f>
        <v>febrero</v>
      </c>
      <c r="T1169" s="3" t="e">
        <f>VLOOKUP(Tabla2[[#This Row],[FOLIO]],Noshow11[[FOLIO]:[STATUS]],5,0)</f>
        <v>#N/A</v>
      </c>
      <c r="U1169" s="2"/>
      <c r="V1169" s="27"/>
      <c r="W1169" s="27"/>
      <c r="X1169" s="27"/>
      <c r="Y1169" s="28"/>
      <c r="Z1169" s="27"/>
      <c r="AA1169" s="14">
        <f>Tabla2[[#This Row],[FECHA]]-Tabla2[[#This Row],[FECHA AGENDO CITA]]</f>
        <v>44971</v>
      </c>
    </row>
    <row r="1170" spans="1:27" ht="35.1" hidden="1" customHeight="1">
      <c r="A1170" s="6">
        <v>44971</v>
      </c>
      <c r="B1170" s="9">
        <v>0.47916666666666669</v>
      </c>
      <c r="C1170" s="9"/>
      <c r="D1170" s="41">
        <v>3260</v>
      </c>
      <c r="E1170" s="8">
        <v>111925</v>
      </c>
      <c r="F1170" s="8" t="s">
        <v>1111</v>
      </c>
      <c r="G1170" s="97" t="s">
        <v>1161</v>
      </c>
      <c r="H1170" s="46"/>
      <c r="I1170" s="8" t="s">
        <v>4223</v>
      </c>
      <c r="J1170" s="7" t="s">
        <v>4224</v>
      </c>
      <c r="K1170" s="7" t="s">
        <v>4225</v>
      </c>
      <c r="L1170" s="8" t="s">
        <v>92</v>
      </c>
      <c r="M1170" s="11" t="s">
        <v>84</v>
      </c>
      <c r="N1170" s="11">
        <v>0.5</v>
      </c>
      <c r="O1170" s="11">
        <v>0.61458333333333337</v>
      </c>
      <c r="P1170" s="204" t="s">
        <v>925</v>
      </c>
      <c r="Q1170" s="17">
        <v>2015</v>
      </c>
      <c r="R1170" s="131"/>
      <c r="S1170" s="3" t="str">
        <f>TEXT(Tabla2[[#This Row],[FECHA]],"MMMM")</f>
        <v>febrero</v>
      </c>
      <c r="T1170" s="3" t="e">
        <f>VLOOKUP(Tabla2[[#This Row],[FOLIO]],Noshow11[[FOLIO]:[STATUS]],5,0)</f>
        <v>#N/A</v>
      </c>
      <c r="U1170" s="2"/>
      <c r="V1170" s="27"/>
      <c r="W1170" s="27"/>
      <c r="X1170" s="27"/>
      <c r="Y1170" s="28"/>
      <c r="Z1170" s="27"/>
      <c r="AA1170" s="14">
        <f>Tabla2[[#This Row],[FECHA]]-Tabla2[[#This Row],[FECHA AGENDO CITA]]</f>
        <v>44971</v>
      </c>
    </row>
    <row r="1171" spans="1:27" ht="35.1" hidden="1" customHeight="1">
      <c r="A1171" s="6">
        <v>44971</v>
      </c>
      <c r="B1171" s="9">
        <v>0.47916666666666669</v>
      </c>
      <c r="C1171" s="9"/>
      <c r="D1171" s="41">
        <v>2849</v>
      </c>
      <c r="E1171" s="8">
        <v>111941</v>
      </c>
      <c r="F1171" s="8" t="s">
        <v>920</v>
      </c>
      <c r="G1171" s="97" t="s">
        <v>966</v>
      </c>
      <c r="H1171" s="46"/>
      <c r="I1171" s="8" t="s">
        <v>4153</v>
      </c>
      <c r="J1171" s="7" t="s">
        <v>4154</v>
      </c>
      <c r="K1171" s="7" t="s">
        <v>4155</v>
      </c>
      <c r="L1171" s="8" t="s">
        <v>193</v>
      </c>
      <c r="M1171" s="11" t="s">
        <v>93</v>
      </c>
      <c r="N1171" s="11">
        <v>0.5</v>
      </c>
      <c r="O1171" s="11">
        <v>0.66666666666666663</v>
      </c>
      <c r="P1171" s="204" t="s">
        <v>4226</v>
      </c>
      <c r="Q1171" s="17">
        <v>2017</v>
      </c>
      <c r="R1171" s="131"/>
      <c r="S1171" s="3" t="str">
        <f>TEXT(Tabla2[[#This Row],[FECHA]],"MMMM")</f>
        <v>febrero</v>
      </c>
      <c r="T1171" s="3" t="e">
        <f>VLOOKUP(Tabla2[[#This Row],[FOLIO]],Noshow11[[FOLIO]:[STATUS]],5,0)</f>
        <v>#N/A</v>
      </c>
      <c r="U1171" s="2"/>
      <c r="V1171" s="27"/>
      <c r="W1171" s="27"/>
      <c r="X1171" s="27"/>
      <c r="Y1171" s="28"/>
      <c r="Z1171" s="27"/>
      <c r="AA1171" s="14">
        <f>Tabla2[[#This Row],[FECHA]]-Tabla2[[#This Row],[FECHA AGENDO CITA]]</f>
        <v>44971</v>
      </c>
    </row>
    <row r="1172" spans="1:27" ht="35.1" hidden="1" customHeight="1">
      <c r="A1172" s="6">
        <v>44971</v>
      </c>
      <c r="B1172" s="9">
        <v>0.5</v>
      </c>
      <c r="C1172" s="9"/>
      <c r="D1172" s="41">
        <v>3260</v>
      </c>
      <c r="E1172" s="8">
        <v>111942</v>
      </c>
      <c r="F1172" s="8" t="s">
        <v>1111</v>
      </c>
      <c r="G1172" s="97" t="s">
        <v>1070</v>
      </c>
      <c r="H1172" s="46"/>
      <c r="I1172" s="8" t="s">
        <v>4227</v>
      </c>
      <c r="J1172" s="7" t="s">
        <v>4228</v>
      </c>
      <c r="K1172" s="7" t="s">
        <v>4229</v>
      </c>
      <c r="L1172" s="8" t="s">
        <v>152</v>
      </c>
      <c r="M1172" s="11" t="s">
        <v>93</v>
      </c>
      <c r="N1172" s="11">
        <v>0.53125</v>
      </c>
      <c r="O1172" s="11">
        <v>0.69791666666666663</v>
      </c>
      <c r="P1172" s="204" t="s">
        <v>943</v>
      </c>
      <c r="Q1172" s="17">
        <v>2022</v>
      </c>
      <c r="R1172" s="131"/>
      <c r="S1172" s="3" t="str">
        <f>TEXT(Tabla2[[#This Row],[FECHA]],"MMMM")</f>
        <v>febrero</v>
      </c>
      <c r="T1172" s="3" t="e">
        <f>VLOOKUP(Tabla2[[#This Row],[FOLIO]],Noshow11[[FOLIO]:[STATUS]],5,0)</f>
        <v>#N/A</v>
      </c>
      <c r="U1172" s="2"/>
      <c r="V1172" s="27"/>
      <c r="W1172" s="27"/>
      <c r="X1172" s="27"/>
      <c r="Y1172" s="28"/>
      <c r="Z1172" s="27"/>
      <c r="AA1172" s="14">
        <f>Tabla2[[#This Row],[FECHA]]-Tabla2[[#This Row],[FECHA AGENDO CITA]]</f>
        <v>44971</v>
      </c>
    </row>
    <row r="1173" spans="1:27" ht="35.1" hidden="1" customHeight="1">
      <c r="A1173" s="6">
        <v>44971</v>
      </c>
      <c r="B1173" s="9">
        <v>0.5</v>
      </c>
      <c r="C1173" s="9"/>
      <c r="D1173" s="41">
        <v>3260</v>
      </c>
      <c r="E1173" s="8">
        <v>111952</v>
      </c>
      <c r="F1173" s="8" t="s">
        <v>100</v>
      </c>
      <c r="G1173" s="98" t="s">
        <v>4230</v>
      </c>
      <c r="H1173" s="45" t="s">
        <v>5</v>
      </c>
      <c r="I1173" s="8" t="s">
        <v>4231</v>
      </c>
      <c r="J1173" s="7" t="s">
        <v>4232</v>
      </c>
      <c r="K1173" s="7" t="s">
        <v>4233</v>
      </c>
      <c r="L1173" s="8" t="s">
        <v>237</v>
      </c>
      <c r="M1173" s="11" t="s">
        <v>84</v>
      </c>
      <c r="N1173" s="11">
        <v>0.5625</v>
      </c>
      <c r="O1173" s="11">
        <v>0.72916666666666663</v>
      </c>
      <c r="P1173" s="204" t="s">
        <v>2061</v>
      </c>
      <c r="Q1173" s="17">
        <v>2015</v>
      </c>
      <c r="R1173" s="131"/>
      <c r="S1173" s="3" t="str">
        <f>TEXT(Tabla2[[#This Row],[FECHA]],"MMMM")</f>
        <v>febrero</v>
      </c>
      <c r="T1173" s="3" t="e">
        <f>VLOOKUP(Tabla2[[#This Row],[FOLIO]],Noshow11[[FOLIO]:[STATUS]],5,0)</f>
        <v>#N/A</v>
      </c>
      <c r="U1173" s="2"/>
      <c r="V1173" s="27"/>
      <c r="W1173" s="27"/>
      <c r="X1173" s="27"/>
      <c r="Y1173" s="28"/>
      <c r="Z1173" s="27"/>
      <c r="AA1173" s="14">
        <f>Tabla2[[#This Row],[FECHA]]-Tabla2[[#This Row],[FECHA AGENDO CITA]]</f>
        <v>44971</v>
      </c>
    </row>
    <row r="1174" spans="1:27" ht="42" hidden="1" customHeight="1">
      <c r="A1174" s="6">
        <v>44971</v>
      </c>
      <c r="B1174" s="9">
        <v>0.52083333333333337</v>
      </c>
      <c r="C1174" s="9"/>
      <c r="D1174" s="41">
        <v>835.2</v>
      </c>
      <c r="E1174" s="8">
        <v>111877</v>
      </c>
      <c r="F1174" s="8" t="s">
        <v>920</v>
      </c>
      <c r="G1174" s="97" t="s">
        <v>4234</v>
      </c>
      <c r="H1174" s="46"/>
      <c r="I1174" s="8" t="s">
        <v>4235</v>
      </c>
      <c r="J1174" s="7" t="s">
        <v>4236</v>
      </c>
      <c r="K1174" s="7" t="s">
        <v>2121</v>
      </c>
      <c r="L1174" s="8" t="s">
        <v>193</v>
      </c>
      <c r="M1174" s="11" t="s">
        <v>98</v>
      </c>
      <c r="N1174" s="11">
        <v>0.54166666666666663</v>
      </c>
      <c r="O1174" s="11" t="s">
        <v>929</v>
      </c>
      <c r="P1174" s="204" t="s">
        <v>2263</v>
      </c>
      <c r="Q1174" s="53">
        <v>2015</v>
      </c>
      <c r="R1174" s="131"/>
      <c r="S1174" s="3" t="str">
        <f>TEXT(Tabla2[[#This Row],[FECHA]],"MMMM")</f>
        <v>febrero</v>
      </c>
      <c r="T1174" s="3" t="e">
        <f>VLOOKUP(Tabla2[[#This Row],[FOLIO]],Noshow11[[FOLIO]:[STATUS]],5,0)</f>
        <v>#N/A</v>
      </c>
      <c r="U1174" s="2"/>
      <c r="V1174" s="27"/>
      <c r="W1174" s="27"/>
      <c r="X1174" s="27"/>
      <c r="Y1174" s="28"/>
      <c r="Z1174" s="27"/>
      <c r="AA1174" s="14">
        <f>Tabla2[[#This Row],[FECHA]]-Tabla2[[#This Row],[FECHA AGENDO CITA]]</f>
        <v>44971</v>
      </c>
    </row>
    <row r="1175" spans="1:27" ht="35.1" hidden="1" customHeight="1">
      <c r="A1175" s="6">
        <v>44971</v>
      </c>
      <c r="B1175" s="9">
        <v>0.54166666666666663</v>
      </c>
      <c r="C1175" s="9"/>
      <c r="D1175" s="41">
        <v>0</v>
      </c>
      <c r="E1175" s="8">
        <v>111874</v>
      </c>
      <c r="F1175" s="8" t="s">
        <v>920</v>
      </c>
      <c r="G1175" s="97" t="s">
        <v>4237</v>
      </c>
      <c r="H1175" s="46" t="s">
        <v>43</v>
      </c>
      <c r="I1175" s="8" t="s">
        <v>2973</v>
      </c>
      <c r="J1175" s="7" t="s">
        <v>4015</v>
      </c>
      <c r="K1175" s="7" t="s">
        <v>2975</v>
      </c>
      <c r="L1175" s="8" t="s">
        <v>230</v>
      </c>
      <c r="M1175" s="11" t="s">
        <v>98</v>
      </c>
      <c r="N1175" s="11">
        <v>0.625</v>
      </c>
      <c r="O1175" s="11">
        <v>0.75</v>
      </c>
      <c r="P1175" s="204" t="s">
        <v>1366</v>
      </c>
      <c r="Q1175" s="17">
        <v>2020</v>
      </c>
      <c r="R1175" s="131"/>
      <c r="S1175" s="3" t="str">
        <f>TEXT(Tabla2[[#This Row],[FECHA]],"MMMM")</f>
        <v>febrero</v>
      </c>
      <c r="T1175" s="3" t="e">
        <f>VLOOKUP(Tabla2[[#This Row],[FOLIO]],Noshow11[[FOLIO]:[STATUS]],5,0)</f>
        <v>#N/A</v>
      </c>
      <c r="U1175" s="2"/>
      <c r="V1175" s="27"/>
      <c r="W1175" s="27"/>
      <c r="X1175" s="27"/>
      <c r="Y1175" s="28"/>
      <c r="Z1175" s="27"/>
      <c r="AA1175" s="14">
        <f>Tabla2[[#This Row],[FECHA]]-Tabla2[[#This Row],[FECHA AGENDO CITA]]</f>
        <v>44971</v>
      </c>
    </row>
    <row r="1176" spans="1:27" ht="35.1" hidden="1" customHeight="1">
      <c r="A1176" s="6">
        <v>44971</v>
      </c>
      <c r="B1176" s="9">
        <v>0.58333333333333337</v>
      </c>
      <c r="C1176" s="9"/>
      <c r="D1176" s="41">
        <v>3260</v>
      </c>
      <c r="E1176" s="8">
        <v>111931</v>
      </c>
      <c r="F1176" s="8" t="s">
        <v>1111</v>
      </c>
      <c r="G1176" s="98" t="s">
        <v>1150</v>
      </c>
      <c r="H1176" s="45" t="s">
        <v>5</v>
      </c>
      <c r="I1176" s="8" t="s">
        <v>4238</v>
      </c>
      <c r="J1176" s="7" t="s">
        <v>4239</v>
      </c>
      <c r="K1176" s="7" t="s">
        <v>4240</v>
      </c>
      <c r="L1176" s="8" t="s">
        <v>482</v>
      </c>
      <c r="M1176" s="11" t="s">
        <v>93</v>
      </c>
      <c r="N1176" s="11">
        <v>0.60416666666666663</v>
      </c>
      <c r="O1176" s="11">
        <v>0.72916666666666663</v>
      </c>
      <c r="P1176" s="204" t="s">
        <v>2061</v>
      </c>
      <c r="Q1176" s="17">
        <v>2021</v>
      </c>
      <c r="R1176" s="131"/>
      <c r="S1176" s="3" t="str">
        <f>TEXT(Tabla2[[#This Row],[FECHA]],"MMMM")</f>
        <v>febrero</v>
      </c>
      <c r="T1176" s="3" t="e">
        <f>VLOOKUP(Tabla2[[#This Row],[FOLIO]],Noshow11[[FOLIO]:[STATUS]],5,0)</f>
        <v>#N/A</v>
      </c>
      <c r="U1176" s="2"/>
      <c r="V1176" s="27"/>
      <c r="W1176" s="27"/>
      <c r="X1176" s="27"/>
      <c r="Y1176" s="28"/>
      <c r="Z1176" s="27"/>
      <c r="AA1176" s="14">
        <f>Tabla2[[#This Row],[FECHA]]-Tabla2[[#This Row],[FECHA AGENDO CITA]]</f>
        <v>44971</v>
      </c>
    </row>
    <row r="1177" spans="1:27" ht="35.1" hidden="1" customHeight="1">
      <c r="A1177" s="6">
        <v>44971</v>
      </c>
      <c r="B1177" s="9">
        <v>0.60416666666666663</v>
      </c>
      <c r="C1177" s="9"/>
      <c r="D1177" s="41">
        <v>835.2</v>
      </c>
      <c r="E1177" s="8">
        <v>111932</v>
      </c>
      <c r="F1177" s="8" t="s">
        <v>944</v>
      </c>
      <c r="G1177" s="97" t="s">
        <v>4241</v>
      </c>
      <c r="H1177" s="46"/>
      <c r="I1177" s="8" t="s">
        <v>4242</v>
      </c>
      <c r="J1177" s="7" t="s">
        <v>4243</v>
      </c>
      <c r="K1177" s="7" t="s">
        <v>4244</v>
      </c>
      <c r="L1177" s="8" t="s">
        <v>4245</v>
      </c>
      <c r="M1177" s="11" t="s">
        <v>84</v>
      </c>
      <c r="N1177" s="11">
        <v>0.66666666666666663</v>
      </c>
      <c r="O1177" s="11">
        <v>0.75</v>
      </c>
      <c r="P1177" s="204" t="s">
        <v>1036</v>
      </c>
      <c r="Q1177" s="17">
        <v>2010</v>
      </c>
      <c r="R1177" s="131"/>
      <c r="S1177" s="3" t="str">
        <f>TEXT(Tabla2[[#This Row],[FECHA]],"MMMM")</f>
        <v>febrero</v>
      </c>
      <c r="T1177" s="3" t="e">
        <f>VLOOKUP(Tabla2[[#This Row],[FOLIO]],Noshow11[[FOLIO]:[STATUS]],5,0)</f>
        <v>#N/A</v>
      </c>
      <c r="U1177" s="2"/>
      <c r="V1177" s="27"/>
      <c r="W1177" s="27"/>
      <c r="X1177" s="27"/>
      <c r="Y1177" s="28"/>
      <c r="Z1177" s="27"/>
      <c r="AA1177" s="14">
        <f>Tabla2[[#This Row],[FECHA]]-Tabla2[[#This Row],[FECHA AGENDO CITA]]</f>
        <v>44971</v>
      </c>
    </row>
    <row r="1178" spans="1:27" ht="35.1" hidden="1" customHeight="1">
      <c r="A1178" s="6">
        <v>44971</v>
      </c>
      <c r="B1178" s="9">
        <v>0.625</v>
      </c>
      <c r="C1178" s="9"/>
      <c r="D1178" s="41">
        <v>835.2</v>
      </c>
      <c r="E1178" s="8">
        <v>111943</v>
      </c>
      <c r="F1178" s="8" t="s">
        <v>100</v>
      </c>
      <c r="G1178" s="97" t="s">
        <v>4246</v>
      </c>
      <c r="H1178" s="46"/>
      <c r="I1178" s="8" t="s">
        <v>4247</v>
      </c>
      <c r="J1178" s="7" t="s">
        <v>143</v>
      </c>
      <c r="K1178" s="7" t="s">
        <v>4248</v>
      </c>
      <c r="L1178" s="8" t="s">
        <v>230</v>
      </c>
      <c r="M1178" s="11" t="s">
        <v>84</v>
      </c>
      <c r="N1178" s="11">
        <v>0.66666666666666663</v>
      </c>
      <c r="O1178" s="11" t="s">
        <v>3238</v>
      </c>
      <c r="P1178" s="204" t="s">
        <v>2263</v>
      </c>
      <c r="Q1178" s="17">
        <v>2007</v>
      </c>
      <c r="R1178" s="131"/>
      <c r="S1178" s="3" t="str">
        <f>TEXT(Tabla2[[#This Row],[FECHA]],"MMMM")</f>
        <v>febrero</v>
      </c>
      <c r="T1178" s="3" t="e">
        <f>VLOOKUP(Tabla2[[#This Row],[FOLIO]],Noshow11[[FOLIO]:[STATUS]],5,0)</f>
        <v>#N/A</v>
      </c>
      <c r="U1178" s="2"/>
      <c r="V1178" s="27"/>
      <c r="W1178" s="27"/>
      <c r="X1178" s="27"/>
      <c r="Y1178" s="28"/>
      <c r="Z1178" s="27"/>
      <c r="AA1178" s="14">
        <f>Tabla2[[#This Row],[FECHA]]-Tabla2[[#This Row],[FECHA AGENDO CITA]]</f>
        <v>44971</v>
      </c>
    </row>
    <row r="1179" spans="1:27" ht="37.5" hidden="1" customHeight="1">
      <c r="A1179" s="6">
        <v>44972</v>
      </c>
      <c r="B1179" s="9">
        <v>0.3125</v>
      </c>
      <c r="C1179" s="9"/>
      <c r="D1179" s="41">
        <v>1899</v>
      </c>
      <c r="E1179" s="8">
        <v>111929</v>
      </c>
      <c r="F1179" s="8" t="s">
        <v>920</v>
      </c>
      <c r="G1179" s="97" t="s">
        <v>945</v>
      </c>
      <c r="H1179" s="46"/>
      <c r="I1179" s="8" t="s">
        <v>4249</v>
      </c>
      <c r="J1179" s="7" t="s">
        <v>4250</v>
      </c>
      <c r="K1179" s="7" t="s">
        <v>4251</v>
      </c>
      <c r="L1179" s="8" t="s">
        <v>92</v>
      </c>
      <c r="M1179" s="11" t="s">
        <v>98</v>
      </c>
      <c r="N1179" s="11">
        <v>0.33333333333333331</v>
      </c>
      <c r="O1179" s="11">
        <v>0.45833333333333331</v>
      </c>
      <c r="P1179" s="204" t="s">
        <v>1036</v>
      </c>
      <c r="Q1179" s="8">
        <v>2015</v>
      </c>
      <c r="R1179" s="131"/>
      <c r="S1179" s="3" t="str">
        <f>TEXT(Tabla2[[#This Row],[FECHA]],"MMMM")</f>
        <v>febrero</v>
      </c>
      <c r="T1179" s="3" t="e">
        <f>VLOOKUP(Tabla2[[#This Row],[FOLIO]],Noshow11[[FOLIO]:[STATUS]],5,0)</f>
        <v>#N/A</v>
      </c>
      <c r="U1179" s="2"/>
      <c r="V1179" s="27"/>
      <c r="W1179" s="27"/>
      <c r="X1179" s="27"/>
      <c r="Y1179" s="28"/>
      <c r="Z1179" s="27"/>
      <c r="AA1179" s="14">
        <f>Tabla2[[#This Row],[FECHA]]-Tabla2[[#This Row],[FECHA AGENDO CITA]]</f>
        <v>44972</v>
      </c>
    </row>
    <row r="1180" spans="1:27" ht="37.5" hidden="1" customHeight="1">
      <c r="A1180" s="6">
        <v>44972</v>
      </c>
      <c r="B1180" s="9">
        <v>0.33333333333333331</v>
      </c>
      <c r="C1180" s="9"/>
      <c r="D1180" s="41">
        <v>3260</v>
      </c>
      <c r="E1180" s="8">
        <v>110731</v>
      </c>
      <c r="F1180" s="8" t="s">
        <v>1111</v>
      </c>
      <c r="G1180" s="97" t="s">
        <v>4252</v>
      </c>
      <c r="H1180" s="46"/>
      <c r="I1180" s="8" t="s">
        <v>4253</v>
      </c>
      <c r="J1180" s="7" t="s">
        <v>4254</v>
      </c>
      <c r="K1180" s="7" t="s">
        <v>4255</v>
      </c>
      <c r="L1180" s="8" t="s">
        <v>152</v>
      </c>
      <c r="M1180" s="11" t="s">
        <v>84</v>
      </c>
      <c r="N1180" s="11">
        <v>0.35416666666666669</v>
      </c>
      <c r="O1180" s="11">
        <v>0.45833333333333331</v>
      </c>
      <c r="P1180" s="204" t="s">
        <v>949</v>
      </c>
      <c r="Q1180" s="8">
        <v>2019</v>
      </c>
      <c r="R1180" s="131"/>
      <c r="S1180" s="3" t="str">
        <f>TEXT(Tabla2[[#This Row],[FECHA]],"MMMM")</f>
        <v>febrero</v>
      </c>
      <c r="T1180" s="3" t="e">
        <f>VLOOKUP(Tabla2[[#This Row],[FOLIO]],Noshow11[[FOLIO]:[STATUS]],5,0)</f>
        <v>#N/A</v>
      </c>
      <c r="U1180" s="2"/>
      <c r="V1180" s="27"/>
      <c r="W1180" s="27"/>
      <c r="X1180" s="27"/>
      <c r="Y1180" s="28"/>
      <c r="Z1180" s="27"/>
      <c r="AA1180" s="14">
        <f>Tabla2[[#This Row],[FECHA]]-Tabla2[[#This Row],[FECHA AGENDO CITA]]</f>
        <v>44972</v>
      </c>
    </row>
    <row r="1181" spans="1:27" ht="37.5" hidden="1" customHeight="1">
      <c r="A1181" s="6">
        <v>44972</v>
      </c>
      <c r="B1181" s="9">
        <v>0.33333333333333331</v>
      </c>
      <c r="C1181" s="9"/>
      <c r="D1181" s="41">
        <v>1899</v>
      </c>
      <c r="E1181" s="8">
        <v>111834</v>
      </c>
      <c r="F1181" s="8" t="s">
        <v>1111</v>
      </c>
      <c r="G1181" s="98" t="s">
        <v>1469</v>
      </c>
      <c r="H1181" s="45" t="s">
        <v>5</v>
      </c>
      <c r="I1181" s="8" t="s">
        <v>4256</v>
      </c>
      <c r="J1181" s="7" t="s">
        <v>4257</v>
      </c>
      <c r="K1181" s="7" t="s">
        <v>4258</v>
      </c>
      <c r="L1181" s="8" t="s">
        <v>170</v>
      </c>
      <c r="M1181" s="11" t="s">
        <v>93</v>
      </c>
      <c r="N1181" s="11">
        <v>0.35416666666666669</v>
      </c>
      <c r="O1181" s="11">
        <v>0.45833333333333331</v>
      </c>
      <c r="P1181" s="204" t="s">
        <v>2061</v>
      </c>
      <c r="Q1181" s="8">
        <v>2011</v>
      </c>
      <c r="R1181" s="131"/>
      <c r="S1181" s="3" t="str">
        <f>TEXT(Tabla2[[#This Row],[FECHA]],"MMMM")</f>
        <v>febrero</v>
      </c>
      <c r="T1181" s="3" t="e">
        <f>VLOOKUP(Tabla2[[#This Row],[FOLIO]],Noshow11[[FOLIO]:[STATUS]],5,0)</f>
        <v>#N/A</v>
      </c>
      <c r="U1181" s="2"/>
      <c r="V1181" s="27"/>
      <c r="W1181" s="27"/>
      <c r="X1181" s="27"/>
      <c r="Y1181" s="28"/>
      <c r="Z1181" s="27"/>
      <c r="AA1181" s="14">
        <f>Tabla2[[#This Row],[FECHA]]-Tabla2[[#This Row],[FECHA AGENDO CITA]]</f>
        <v>44972</v>
      </c>
    </row>
    <row r="1182" spans="1:27" ht="37.5" hidden="1" customHeight="1">
      <c r="A1182" s="6">
        <v>44972</v>
      </c>
      <c r="B1182" s="9">
        <v>0.33333333333333331</v>
      </c>
      <c r="C1182" s="9"/>
      <c r="D1182" s="41">
        <v>1899</v>
      </c>
      <c r="E1182" s="8">
        <v>111936</v>
      </c>
      <c r="F1182" s="8" t="s">
        <v>944</v>
      </c>
      <c r="G1182" s="97" t="s">
        <v>984</v>
      </c>
      <c r="H1182" s="46"/>
      <c r="I1182" s="8" t="s">
        <v>4259</v>
      </c>
      <c r="J1182" s="7" t="s">
        <v>4260</v>
      </c>
      <c r="K1182" s="7" t="s">
        <v>4261</v>
      </c>
      <c r="L1182" s="8" t="s">
        <v>230</v>
      </c>
      <c r="M1182" s="11" t="s">
        <v>98</v>
      </c>
      <c r="N1182" s="11">
        <v>0.34375</v>
      </c>
      <c r="O1182" s="11">
        <v>0.45833333333333331</v>
      </c>
      <c r="P1182" s="204" t="s">
        <v>943</v>
      </c>
      <c r="Q1182" s="8">
        <v>2016</v>
      </c>
      <c r="R1182" s="131"/>
      <c r="S1182" s="3" t="str">
        <f>TEXT(Tabla2[[#This Row],[FECHA]],"MMMM")</f>
        <v>febrero</v>
      </c>
      <c r="T1182" s="3" t="e">
        <f>VLOOKUP(Tabla2[[#This Row],[FOLIO]],Noshow11[[FOLIO]:[STATUS]],5,0)</f>
        <v>#N/A</v>
      </c>
      <c r="U1182" s="2"/>
      <c r="V1182" s="27"/>
      <c r="W1182" s="27"/>
      <c r="X1182" s="27"/>
      <c r="Y1182" s="28"/>
      <c r="Z1182" s="27"/>
      <c r="AA1182" s="14">
        <f>Tabla2[[#This Row],[FECHA]]-Tabla2[[#This Row],[FECHA AGENDO CITA]]</f>
        <v>44972</v>
      </c>
    </row>
    <row r="1183" spans="1:27" ht="37.5" hidden="1" customHeight="1">
      <c r="A1183" s="6">
        <v>44972</v>
      </c>
      <c r="B1183" s="9">
        <v>0.34375</v>
      </c>
      <c r="C1183" s="9"/>
      <c r="D1183" s="41">
        <v>3260</v>
      </c>
      <c r="E1183" s="8">
        <v>111920</v>
      </c>
      <c r="F1183" s="8" t="s">
        <v>920</v>
      </c>
      <c r="G1183" s="97" t="s">
        <v>1303</v>
      </c>
      <c r="H1183" s="46"/>
      <c r="I1183" s="8" t="s">
        <v>4262</v>
      </c>
      <c r="J1183" s="7" t="s">
        <v>4263</v>
      </c>
      <c r="K1183" s="7" t="s">
        <v>4264</v>
      </c>
      <c r="L1183" s="8" t="s">
        <v>277</v>
      </c>
      <c r="M1183" s="11" t="s">
        <v>93</v>
      </c>
      <c r="N1183" s="11">
        <v>0.35416666666666669</v>
      </c>
      <c r="O1183" s="11">
        <v>0.5</v>
      </c>
      <c r="P1183" s="204" t="s">
        <v>975</v>
      </c>
      <c r="Q1183" s="8">
        <v>2018</v>
      </c>
      <c r="R1183" s="131"/>
      <c r="S1183" s="3" t="str">
        <f>TEXT(Tabla2[[#This Row],[FECHA]],"MMMM")</f>
        <v>febrero</v>
      </c>
      <c r="T1183" s="3" t="e">
        <f>VLOOKUP(Tabla2[[#This Row],[FOLIO]],Noshow11[[FOLIO]:[STATUS]],5,0)</f>
        <v>#N/A</v>
      </c>
      <c r="U1183" s="2"/>
      <c r="V1183" s="27"/>
      <c r="W1183" s="27"/>
      <c r="X1183" s="27"/>
      <c r="Y1183" s="28"/>
      <c r="Z1183" s="27"/>
      <c r="AA1183" s="14">
        <f>Tabla2[[#This Row],[FECHA]]-Tabla2[[#This Row],[FECHA AGENDO CITA]]</f>
        <v>44972</v>
      </c>
    </row>
    <row r="1184" spans="1:27" ht="37.5" hidden="1" customHeight="1">
      <c r="A1184" s="6">
        <v>44972</v>
      </c>
      <c r="B1184" s="9">
        <v>0.34375</v>
      </c>
      <c r="C1184" s="9"/>
      <c r="D1184" s="41">
        <v>4210</v>
      </c>
      <c r="E1184" s="8">
        <v>111965</v>
      </c>
      <c r="F1184" s="8" t="s">
        <v>944</v>
      </c>
      <c r="G1184" s="97" t="s">
        <v>2066</v>
      </c>
      <c r="H1184" s="46"/>
      <c r="I1184" s="8" t="s">
        <v>4265</v>
      </c>
      <c r="J1184" s="7" t="s">
        <v>4266</v>
      </c>
      <c r="K1184" s="7" t="s">
        <v>4267</v>
      </c>
      <c r="L1184" s="8" t="s">
        <v>3046</v>
      </c>
      <c r="M1184" s="11" t="s">
        <v>84</v>
      </c>
      <c r="N1184" s="11">
        <v>0.35416666666666669</v>
      </c>
      <c r="O1184" s="11">
        <v>0.5</v>
      </c>
      <c r="P1184" s="204" t="s">
        <v>4268</v>
      </c>
      <c r="Q1184" s="8">
        <v>2022</v>
      </c>
      <c r="R1184" s="131"/>
      <c r="S1184" s="3" t="str">
        <f>TEXT(Tabla2[[#This Row],[FECHA]],"MMMM")</f>
        <v>febrero</v>
      </c>
      <c r="T1184" s="3" t="e">
        <f>VLOOKUP(Tabla2[[#This Row],[FOLIO]],Noshow11[[FOLIO]:[STATUS]],5,0)</f>
        <v>#N/A</v>
      </c>
      <c r="U1184" s="2"/>
      <c r="V1184" s="27"/>
      <c r="W1184" s="27"/>
      <c r="X1184" s="27"/>
      <c r="Y1184" s="28"/>
      <c r="Z1184" s="27"/>
      <c r="AA1184" s="14">
        <f>Tabla2[[#This Row],[FECHA]]-Tabla2[[#This Row],[FECHA AGENDO CITA]]</f>
        <v>44972</v>
      </c>
    </row>
    <row r="1185" spans="1:27" ht="37.5" hidden="1" customHeight="1">
      <c r="A1185" s="6">
        <v>44972</v>
      </c>
      <c r="B1185" s="9">
        <v>0.35416666666666669</v>
      </c>
      <c r="C1185" s="9"/>
      <c r="D1185" s="41">
        <v>1899</v>
      </c>
      <c r="E1185" s="8">
        <v>111762</v>
      </c>
      <c r="F1185" s="8" t="s">
        <v>100</v>
      </c>
      <c r="G1185" s="98" t="s">
        <v>1469</v>
      </c>
      <c r="H1185" s="45" t="s">
        <v>5</v>
      </c>
      <c r="I1185" s="8" t="s">
        <v>4269</v>
      </c>
      <c r="J1185" s="7" t="s">
        <v>4270</v>
      </c>
      <c r="K1185" s="7" t="s">
        <v>4271</v>
      </c>
      <c r="L1185" s="8" t="s">
        <v>4178</v>
      </c>
      <c r="M1185" s="11" t="s">
        <v>98</v>
      </c>
      <c r="N1185" s="11">
        <v>0.36458333333333331</v>
      </c>
      <c r="O1185" s="11">
        <v>0.5</v>
      </c>
      <c r="P1185" s="204" t="s">
        <v>2061</v>
      </c>
      <c r="Q1185" s="8">
        <v>2019</v>
      </c>
      <c r="R1185" s="131"/>
      <c r="S1185" s="3" t="str">
        <f>TEXT(Tabla2[[#This Row],[FECHA]],"MMMM")</f>
        <v>febrero</v>
      </c>
      <c r="T1185" s="3" t="e">
        <f>VLOOKUP(Tabla2[[#This Row],[FOLIO]],Noshow11[[FOLIO]:[STATUS]],5,0)</f>
        <v>#N/A</v>
      </c>
      <c r="U1185" s="2"/>
      <c r="V1185" s="27"/>
      <c r="W1185" s="27"/>
      <c r="X1185" s="27"/>
      <c r="Y1185" s="28"/>
      <c r="Z1185" s="27"/>
      <c r="AA1185" s="14">
        <f>Tabla2[[#This Row],[FECHA]]-Tabla2[[#This Row],[FECHA AGENDO CITA]]</f>
        <v>44972</v>
      </c>
    </row>
    <row r="1186" spans="1:27" ht="10.5" hidden="1" customHeight="1">
      <c r="A1186" s="6">
        <v>44972</v>
      </c>
      <c r="B1186" s="9">
        <v>0.35416666666666669</v>
      </c>
      <c r="C1186" s="9"/>
      <c r="D1186" s="41">
        <v>1899</v>
      </c>
      <c r="E1186" s="8">
        <v>111826</v>
      </c>
      <c r="F1186" s="8" t="s">
        <v>920</v>
      </c>
      <c r="G1186" s="98" t="s">
        <v>2679</v>
      </c>
      <c r="H1186" s="45" t="s">
        <v>5</v>
      </c>
      <c r="I1186" s="8" t="s">
        <v>4272</v>
      </c>
      <c r="J1186" s="7" t="s">
        <v>4273</v>
      </c>
      <c r="K1186" s="7" t="s">
        <v>4274</v>
      </c>
      <c r="L1186" s="8" t="s">
        <v>230</v>
      </c>
      <c r="M1186" s="11" t="s">
        <v>84</v>
      </c>
      <c r="N1186" s="11">
        <v>0.38541666666666669</v>
      </c>
      <c r="O1186" s="11">
        <v>0.5</v>
      </c>
      <c r="P1186" s="204" t="s">
        <v>2061</v>
      </c>
      <c r="Q1186" s="8">
        <v>2007</v>
      </c>
      <c r="R1186" s="131"/>
      <c r="S1186" s="3" t="str">
        <f>TEXT(Tabla2[[#This Row],[FECHA]],"MMMM")</f>
        <v>febrero</v>
      </c>
      <c r="T1186" s="3" t="e">
        <f>VLOOKUP(Tabla2[[#This Row],[FOLIO]],Noshow11[[FOLIO]:[STATUS]],5,0)</f>
        <v>#N/A</v>
      </c>
      <c r="U1186" s="2" t="s">
        <v>38</v>
      </c>
      <c r="V1186" s="27">
        <v>44986</v>
      </c>
      <c r="W1186" s="27" t="s">
        <v>13</v>
      </c>
      <c r="X1186" s="27" t="s">
        <v>4275</v>
      </c>
      <c r="Y1186" s="28" t="s">
        <v>4276</v>
      </c>
      <c r="Z1186" s="27">
        <v>44993</v>
      </c>
      <c r="AA1186" s="14">
        <f>Tabla2[[#This Row],[FECHA]]-Tabla2[[#This Row],[FECHA AGENDO CITA]]</f>
        <v>-21</v>
      </c>
    </row>
    <row r="1187" spans="1:27" ht="37.5" hidden="1" customHeight="1">
      <c r="A1187" s="6">
        <v>44972</v>
      </c>
      <c r="B1187" s="9">
        <v>0.35416666666666669</v>
      </c>
      <c r="C1187" s="9"/>
      <c r="D1187" s="41">
        <v>835.2</v>
      </c>
      <c r="E1187" s="8">
        <v>111863</v>
      </c>
      <c r="F1187" s="8" t="s">
        <v>944</v>
      </c>
      <c r="G1187" s="97" t="s">
        <v>4277</v>
      </c>
      <c r="H1187" s="46"/>
      <c r="I1187" s="8" t="s">
        <v>4278</v>
      </c>
      <c r="J1187" s="7" t="s">
        <v>4279</v>
      </c>
      <c r="K1187" s="7" t="s">
        <v>4280</v>
      </c>
      <c r="L1187" s="8" t="s">
        <v>92</v>
      </c>
      <c r="M1187" s="11" t="s">
        <v>93</v>
      </c>
      <c r="N1187" s="11">
        <v>0.39583333333333331</v>
      </c>
      <c r="O1187" s="11">
        <v>0.5</v>
      </c>
      <c r="P1187" s="204" t="s">
        <v>2263</v>
      </c>
      <c r="Q1187" s="8">
        <v>2018</v>
      </c>
      <c r="R1187" s="131"/>
      <c r="S1187" s="3" t="str">
        <f>TEXT(Tabla2[[#This Row],[FECHA]],"MMMM")</f>
        <v>febrero</v>
      </c>
      <c r="T1187" s="3" t="e">
        <f>VLOOKUP(Tabla2[[#This Row],[FOLIO]],Noshow11[[FOLIO]:[STATUS]],5,0)</f>
        <v>#N/A</v>
      </c>
      <c r="U1187" s="2" t="s">
        <v>40</v>
      </c>
      <c r="V1187" s="27">
        <v>44971</v>
      </c>
      <c r="W1187" s="27" t="s">
        <v>13</v>
      </c>
      <c r="X1187" s="27" t="s">
        <v>9</v>
      </c>
      <c r="Y1187" s="43" t="s">
        <v>4281</v>
      </c>
      <c r="Z1187" s="27">
        <v>44966</v>
      </c>
      <c r="AA1187" s="14">
        <f>Tabla2[[#This Row],[FECHA]]-Tabla2[[#This Row],[FECHA AGENDO CITA]]</f>
        <v>6</v>
      </c>
    </row>
    <row r="1188" spans="1:27" ht="37.5" hidden="1" customHeight="1">
      <c r="A1188" s="6">
        <v>44972</v>
      </c>
      <c r="B1188" s="9">
        <v>0.36458333333333331</v>
      </c>
      <c r="C1188" s="9"/>
      <c r="D1188" s="41">
        <v>1899</v>
      </c>
      <c r="E1188" s="8">
        <v>111922</v>
      </c>
      <c r="F1188" s="8" t="s">
        <v>920</v>
      </c>
      <c r="G1188" s="97" t="s">
        <v>945</v>
      </c>
      <c r="H1188" s="46"/>
      <c r="I1188" s="8" t="s">
        <v>4282</v>
      </c>
      <c r="J1188" s="7" t="s">
        <v>4283</v>
      </c>
      <c r="K1188" s="7" t="s">
        <v>4284</v>
      </c>
      <c r="L1188" s="8" t="s">
        <v>97</v>
      </c>
      <c r="M1188" s="11" t="s">
        <v>98</v>
      </c>
      <c r="N1188" s="11">
        <v>0.39583333333333331</v>
      </c>
      <c r="O1188" s="11">
        <v>0.5</v>
      </c>
      <c r="P1188" s="204" t="s">
        <v>975</v>
      </c>
      <c r="Q1188" s="8">
        <v>2020</v>
      </c>
      <c r="R1188" s="131"/>
      <c r="S1188" s="3" t="str">
        <f>TEXT(Tabla2[[#This Row],[FECHA]],"MMMM")</f>
        <v>febrero</v>
      </c>
      <c r="T1188" s="3" t="e">
        <f>VLOOKUP(Tabla2[[#This Row],[FOLIO]],Noshow11[[FOLIO]:[STATUS]],5,0)</f>
        <v>#N/A</v>
      </c>
      <c r="U1188" s="2"/>
      <c r="V1188" s="27"/>
      <c r="W1188" s="27"/>
      <c r="X1188" s="27"/>
      <c r="Y1188" s="28"/>
      <c r="Z1188" s="27"/>
      <c r="AA1188" s="14">
        <f>Tabla2[[#This Row],[FECHA]]-Tabla2[[#This Row],[FECHA AGENDO CITA]]</f>
        <v>44972</v>
      </c>
    </row>
    <row r="1189" spans="1:27" ht="37.5" hidden="1" customHeight="1">
      <c r="A1189" s="6">
        <v>44972</v>
      </c>
      <c r="B1189" s="9">
        <v>0.36458333333333331</v>
      </c>
      <c r="C1189" s="9"/>
      <c r="D1189" s="41">
        <v>2849</v>
      </c>
      <c r="E1189" s="8">
        <v>111930</v>
      </c>
      <c r="F1189" s="8" t="s">
        <v>944</v>
      </c>
      <c r="G1189" s="97" t="s">
        <v>1736</v>
      </c>
      <c r="H1189" s="46"/>
      <c r="I1189" s="8" t="s">
        <v>4285</v>
      </c>
      <c r="J1189" s="7" t="s">
        <v>4286</v>
      </c>
      <c r="K1189" s="7" t="s">
        <v>4287</v>
      </c>
      <c r="L1189" s="8" t="s">
        <v>170</v>
      </c>
      <c r="M1189" s="11" t="s">
        <v>84</v>
      </c>
      <c r="N1189" s="11">
        <v>0.39583333333333331</v>
      </c>
      <c r="O1189" s="11">
        <v>0.5</v>
      </c>
      <c r="P1189" s="204" t="s">
        <v>949</v>
      </c>
      <c r="Q1189" s="8">
        <v>2022</v>
      </c>
      <c r="R1189" s="131"/>
      <c r="S1189" s="3" t="str">
        <f>TEXT(Tabla2[[#This Row],[FECHA]],"MMMM")</f>
        <v>febrero</v>
      </c>
      <c r="T1189" s="3" t="e">
        <f>VLOOKUP(Tabla2[[#This Row],[FOLIO]],Noshow11[[FOLIO]:[STATUS]],5,0)</f>
        <v>#N/A</v>
      </c>
      <c r="U1189" s="2"/>
      <c r="V1189" s="27"/>
      <c r="W1189" s="27"/>
      <c r="X1189" s="27"/>
      <c r="Y1189" s="28"/>
      <c r="Z1189" s="27"/>
      <c r="AA1189" s="14">
        <f>Tabla2[[#This Row],[FECHA]]-Tabla2[[#This Row],[FECHA AGENDO CITA]]</f>
        <v>44972</v>
      </c>
    </row>
    <row r="1190" spans="1:27" ht="37.5" hidden="1" customHeight="1">
      <c r="A1190" s="6">
        <v>44972</v>
      </c>
      <c r="B1190" s="9">
        <v>0.375</v>
      </c>
      <c r="C1190" s="9"/>
      <c r="D1190" s="41">
        <v>5140</v>
      </c>
      <c r="E1190" s="8">
        <v>111741</v>
      </c>
      <c r="F1190" s="8" t="s">
        <v>920</v>
      </c>
      <c r="G1190" s="98" t="s">
        <v>1102</v>
      </c>
      <c r="H1190" s="45" t="s">
        <v>5</v>
      </c>
      <c r="I1190" s="8" t="s">
        <v>4288</v>
      </c>
      <c r="J1190" s="7" t="s">
        <v>4289</v>
      </c>
      <c r="K1190" s="7" t="s">
        <v>4290</v>
      </c>
      <c r="L1190" s="8" t="s">
        <v>289</v>
      </c>
      <c r="M1190" s="11" t="s">
        <v>93</v>
      </c>
      <c r="N1190" s="11">
        <v>0.40625</v>
      </c>
      <c r="O1190" s="11">
        <v>0.5</v>
      </c>
      <c r="P1190" s="204" t="s">
        <v>2061</v>
      </c>
      <c r="Q1190" s="8">
        <v>2017</v>
      </c>
      <c r="R1190" s="131"/>
      <c r="S1190" s="3" t="str">
        <f>TEXT(Tabla2[[#This Row],[FECHA]],"MMMM")</f>
        <v>febrero</v>
      </c>
      <c r="T1190" s="3" t="e">
        <f>VLOOKUP(Tabla2[[#This Row],[FOLIO]],Noshow11[[FOLIO]:[STATUS]],5,0)</f>
        <v>#N/A</v>
      </c>
      <c r="U1190" s="2"/>
      <c r="V1190" s="27"/>
      <c r="W1190" s="27"/>
      <c r="X1190" s="27"/>
      <c r="Y1190" s="28"/>
      <c r="Z1190" s="27"/>
      <c r="AA1190" s="14">
        <f>Tabla2[[#This Row],[FECHA]]-Tabla2[[#This Row],[FECHA AGENDO CITA]]</f>
        <v>44972</v>
      </c>
    </row>
    <row r="1191" spans="1:27" ht="37.5" hidden="1" customHeight="1">
      <c r="A1191" s="6">
        <v>44972</v>
      </c>
      <c r="B1191" s="9">
        <v>0.375</v>
      </c>
      <c r="C1191" s="9"/>
      <c r="D1191" s="41">
        <v>6599</v>
      </c>
      <c r="E1191" s="8">
        <v>111909</v>
      </c>
      <c r="F1191" s="8" t="s">
        <v>1111</v>
      </c>
      <c r="G1191" s="97" t="s">
        <v>1046</v>
      </c>
      <c r="H1191" s="46"/>
      <c r="I1191" s="8" t="s">
        <v>4291</v>
      </c>
      <c r="J1191" s="7" t="s">
        <v>4292</v>
      </c>
      <c r="K1191" s="7" t="s">
        <v>361</v>
      </c>
      <c r="L1191" s="8" t="s">
        <v>193</v>
      </c>
      <c r="M1191" s="11" t="s">
        <v>98</v>
      </c>
      <c r="N1191" s="11">
        <v>0.38541666666666669</v>
      </c>
      <c r="O1191" s="11">
        <v>0.5</v>
      </c>
      <c r="P1191" s="204" t="s">
        <v>943</v>
      </c>
      <c r="Q1191" s="8">
        <v>2018</v>
      </c>
      <c r="R1191" s="131"/>
      <c r="S1191" s="3" t="str">
        <f>TEXT(Tabla2[[#This Row],[FECHA]],"MMMM")</f>
        <v>febrero</v>
      </c>
      <c r="T1191" s="3" t="e">
        <f>VLOOKUP(Tabla2[[#This Row],[FOLIO]],Noshow11[[FOLIO]:[STATUS]],5,0)</f>
        <v>#N/A</v>
      </c>
      <c r="U1191" s="2"/>
      <c r="V1191" s="27"/>
      <c r="W1191" s="27"/>
      <c r="X1191" s="27"/>
      <c r="Y1191" s="28"/>
      <c r="Z1191" s="27"/>
      <c r="AA1191" s="14">
        <f>Tabla2[[#This Row],[FECHA]]-Tabla2[[#This Row],[FECHA AGENDO CITA]]</f>
        <v>44972</v>
      </c>
    </row>
    <row r="1192" spans="1:27" ht="37.5" hidden="1" customHeight="1">
      <c r="A1192" s="6">
        <v>44972</v>
      </c>
      <c r="B1192" s="9">
        <v>0.39583333333333331</v>
      </c>
      <c r="C1192" s="9"/>
      <c r="D1192" s="41">
        <v>1899</v>
      </c>
      <c r="E1192" s="8">
        <v>111957</v>
      </c>
      <c r="F1192" s="8" t="s">
        <v>944</v>
      </c>
      <c r="G1192" s="98" t="s">
        <v>1015</v>
      </c>
      <c r="H1192" s="45" t="s">
        <v>5</v>
      </c>
      <c r="I1192" s="8" t="s">
        <v>4293</v>
      </c>
      <c r="J1192" s="7" t="s">
        <v>4294</v>
      </c>
      <c r="K1192" s="7" t="s">
        <v>4295</v>
      </c>
      <c r="L1192" s="8" t="s">
        <v>193</v>
      </c>
      <c r="M1192" s="11" t="s">
        <v>84</v>
      </c>
      <c r="N1192" s="11">
        <v>0.4375</v>
      </c>
      <c r="O1192" s="11">
        <v>0.58333333333333337</v>
      </c>
      <c r="P1192" s="204" t="s">
        <v>2061</v>
      </c>
      <c r="Q1192" s="8">
        <v>2021</v>
      </c>
      <c r="R1192" s="131"/>
      <c r="S1192" s="3" t="str">
        <f>TEXT(Tabla2[[#This Row],[FECHA]],"MMMM")</f>
        <v>febrero</v>
      </c>
      <c r="T1192" s="3" t="e">
        <f>VLOOKUP(Tabla2[[#This Row],[FOLIO]],Noshow11[[FOLIO]:[STATUS]],5,0)</f>
        <v>#N/A</v>
      </c>
      <c r="U1192" s="2"/>
      <c r="V1192" s="27"/>
      <c r="W1192" s="27"/>
      <c r="X1192" s="27"/>
      <c r="Y1192" s="28"/>
      <c r="Z1192" s="27"/>
      <c r="AA1192" s="14">
        <f>Tabla2[[#This Row],[FECHA]]-Tabla2[[#This Row],[FECHA AGENDO CITA]]</f>
        <v>44972</v>
      </c>
    </row>
    <row r="1193" spans="1:27" ht="37.5" hidden="1" customHeight="1">
      <c r="A1193" s="6">
        <v>44972</v>
      </c>
      <c r="B1193" s="9">
        <v>0.39583333333333331</v>
      </c>
      <c r="C1193" s="9"/>
      <c r="D1193" s="41">
        <v>1899</v>
      </c>
      <c r="E1193" s="8">
        <v>111971</v>
      </c>
      <c r="F1193" s="8" t="s">
        <v>920</v>
      </c>
      <c r="G1193" s="97" t="s">
        <v>1015</v>
      </c>
      <c r="H1193" s="46"/>
      <c r="I1193" s="8" t="s">
        <v>4296</v>
      </c>
      <c r="J1193" s="7" t="s">
        <v>4297</v>
      </c>
      <c r="K1193" s="7" t="s">
        <v>4298</v>
      </c>
      <c r="L1193" s="8" t="s">
        <v>92</v>
      </c>
      <c r="M1193" s="11" t="s">
        <v>93</v>
      </c>
      <c r="N1193" s="11">
        <v>0.42708333333333331</v>
      </c>
      <c r="O1193" s="11">
        <v>0.625</v>
      </c>
      <c r="P1193" s="204" t="s">
        <v>975</v>
      </c>
      <c r="Q1193" s="8">
        <v>2022</v>
      </c>
      <c r="R1193" s="131"/>
      <c r="S1193" s="3" t="str">
        <f>TEXT(Tabla2[[#This Row],[FECHA]],"MMMM")</f>
        <v>febrero</v>
      </c>
      <c r="T1193" s="3" t="e">
        <f>VLOOKUP(Tabla2[[#This Row],[FOLIO]],Noshow11[[FOLIO]:[STATUS]],5,0)</f>
        <v>#N/A</v>
      </c>
      <c r="U1193" s="2"/>
      <c r="V1193" s="27"/>
      <c r="W1193" s="27"/>
      <c r="X1193" s="27"/>
      <c r="Y1193" s="28"/>
      <c r="Z1193" s="27"/>
      <c r="AA1193" s="14">
        <f>Tabla2[[#This Row],[FECHA]]-Tabla2[[#This Row],[FECHA AGENDO CITA]]</f>
        <v>44972</v>
      </c>
    </row>
    <row r="1194" spans="1:27" ht="37.5" hidden="1" customHeight="1">
      <c r="A1194" s="6">
        <v>44972</v>
      </c>
      <c r="B1194" s="9">
        <v>0.41666666666666669</v>
      </c>
      <c r="C1194" s="9"/>
      <c r="D1194" s="41">
        <v>2849</v>
      </c>
      <c r="E1194" s="8">
        <v>111926</v>
      </c>
      <c r="F1194" s="8" t="s">
        <v>944</v>
      </c>
      <c r="G1194" s="98" t="s">
        <v>1736</v>
      </c>
      <c r="H1194" s="45" t="s">
        <v>5</v>
      </c>
      <c r="I1194" s="8" t="s">
        <v>4299</v>
      </c>
      <c r="J1194" s="7" t="s">
        <v>4300</v>
      </c>
      <c r="K1194" s="7" t="s">
        <v>4301</v>
      </c>
      <c r="L1194" s="8" t="s">
        <v>193</v>
      </c>
      <c r="M1194" s="11" t="s">
        <v>84</v>
      </c>
      <c r="N1194" s="11">
        <v>0.44791666666666669</v>
      </c>
      <c r="O1194" s="11">
        <v>0.625</v>
      </c>
      <c r="P1194" s="204" t="s">
        <v>2061</v>
      </c>
      <c r="Q1194" s="8">
        <v>2022</v>
      </c>
      <c r="R1194" s="131"/>
      <c r="S1194" s="3" t="str">
        <f>TEXT(Tabla2[[#This Row],[FECHA]],"MMMM")</f>
        <v>febrero</v>
      </c>
      <c r="T1194" s="3" t="e">
        <f>VLOOKUP(Tabla2[[#This Row],[FOLIO]],Noshow11[[FOLIO]:[STATUS]],5,0)</f>
        <v>#N/A</v>
      </c>
      <c r="U1194" s="2"/>
      <c r="V1194" s="27"/>
      <c r="W1194" s="27"/>
      <c r="X1194" s="27"/>
      <c r="Y1194" s="28"/>
      <c r="Z1194" s="27"/>
      <c r="AA1194" s="14">
        <f>Tabla2[[#This Row],[FECHA]]-Tabla2[[#This Row],[FECHA AGENDO CITA]]</f>
        <v>44972</v>
      </c>
    </row>
    <row r="1195" spans="1:27" ht="37.5" hidden="1" customHeight="1">
      <c r="A1195" s="6">
        <v>44972</v>
      </c>
      <c r="B1195" s="9">
        <v>0.41666666666666669</v>
      </c>
      <c r="C1195" s="9"/>
      <c r="D1195" s="41">
        <v>835.2</v>
      </c>
      <c r="E1195" s="8">
        <v>111987</v>
      </c>
      <c r="F1195" s="8" t="s">
        <v>920</v>
      </c>
      <c r="G1195" s="97" t="s">
        <v>4302</v>
      </c>
      <c r="H1195" s="46"/>
      <c r="I1195" s="8" t="s">
        <v>4303</v>
      </c>
      <c r="J1195" s="7" t="s">
        <v>4304</v>
      </c>
      <c r="K1195" s="7" t="s">
        <v>3854</v>
      </c>
      <c r="L1195" s="8" t="s">
        <v>3046</v>
      </c>
      <c r="M1195" s="11" t="s">
        <v>93</v>
      </c>
      <c r="N1195" s="11">
        <v>0.5</v>
      </c>
      <c r="O1195" s="11" t="s">
        <v>929</v>
      </c>
      <c r="P1195" s="204" t="s">
        <v>2263</v>
      </c>
      <c r="Q1195" s="8">
        <v>2019</v>
      </c>
      <c r="R1195" s="131"/>
      <c r="S1195" s="3" t="str">
        <f>TEXT(Tabla2[[#This Row],[FECHA]],"MMMM")</f>
        <v>febrero</v>
      </c>
      <c r="T1195" s="3" t="e">
        <f>VLOOKUP(Tabla2[[#This Row],[FOLIO]],Noshow11[[FOLIO]:[STATUS]],5,0)</f>
        <v>#N/A</v>
      </c>
      <c r="U1195" s="2" t="s">
        <v>22</v>
      </c>
      <c r="V1195" s="27">
        <v>44986</v>
      </c>
      <c r="W1195" s="27" t="s">
        <v>13</v>
      </c>
      <c r="X1195" s="27" t="s">
        <v>4275</v>
      </c>
      <c r="Y1195" s="28" t="s">
        <v>4305</v>
      </c>
      <c r="Z1195" s="27">
        <v>44971</v>
      </c>
      <c r="AA1195" s="14">
        <f>Tabla2[[#This Row],[FECHA]]-Tabla2[[#This Row],[FECHA AGENDO CITA]]</f>
        <v>1</v>
      </c>
    </row>
    <row r="1196" spans="1:27" ht="37.5" hidden="1" customHeight="1">
      <c r="A1196" s="6">
        <v>44972</v>
      </c>
      <c r="B1196" s="9">
        <v>0.42708333333333331</v>
      </c>
      <c r="C1196" s="9"/>
      <c r="D1196" s="41">
        <v>3260</v>
      </c>
      <c r="E1196" s="8">
        <v>111927</v>
      </c>
      <c r="F1196" s="8" t="s">
        <v>920</v>
      </c>
      <c r="G1196" s="97" t="s">
        <v>4306</v>
      </c>
      <c r="H1196" s="108" t="s">
        <v>42</v>
      </c>
      <c r="I1196" s="8" t="s">
        <v>613</v>
      </c>
      <c r="J1196" s="7" t="s">
        <v>614</v>
      </c>
      <c r="K1196" s="7" t="s">
        <v>615</v>
      </c>
      <c r="L1196" s="8" t="s">
        <v>97</v>
      </c>
      <c r="M1196" s="11" t="s">
        <v>98</v>
      </c>
      <c r="N1196" s="11" t="s">
        <v>1194</v>
      </c>
      <c r="O1196" s="11" t="s">
        <v>1195</v>
      </c>
      <c r="P1196" s="204" t="s">
        <v>925</v>
      </c>
      <c r="Q1196" s="8">
        <v>2021</v>
      </c>
      <c r="R1196" s="131"/>
      <c r="S1196" s="3" t="str">
        <f>TEXT(Tabla2[[#This Row],[FECHA]],"MMMM")</f>
        <v>febrero</v>
      </c>
      <c r="T1196" s="3" t="e">
        <f>VLOOKUP(Tabla2[[#This Row],[FOLIO]],Noshow11[[FOLIO]:[STATUS]],5,0)</f>
        <v>#N/A</v>
      </c>
      <c r="U1196" s="2"/>
      <c r="V1196" s="27"/>
      <c r="W1196" s="27"/>
      <c r="X1196" s="27"/>
      <c r="Y1196" s="28"/>
      <c r="Z1196" s="27"/>
      <c r="AA1196" s="14">
        <f>Tabla2[[#This Row],[FECHA]]-Tabla2[[#This Row],[FECHA AGENDO CITA]]</f>
        <v>44972</v>
      </c>
    </row>
    <row r="1197" spans="1:27" ht="37.5" hidden="1" customHeight="1">
      <c r="A1197" s="6">
        <v>44972</v>
      </c>
      <c r="B1197" s="9">
        <v>0.4375</v>
      </c>
      <c r="C1197" s="9"/>
      <c r="D1197" s="41">
        <v>835.2</v>
      </c>
      <c r="E1197" s="8">
        <v>111939</v>
      </c>
      <c r="F1197" s="8" t="s">
        <v>944</v>
      </c>
      <c r="G1197" s="97" t="s">
        <v>2389</v>
      </c>
      <c r="H1197" s="46"/>
      <c r="I1197" s="8" t="s">
        <v>4307</v>
      </c>
      <c r="J1197" s="7" t="s">
        <v>4308</v>
      </c>
      <c r="K1197" s="7" t="s">
        <v>4309</v>
      </c>
      <c r="L1197" s="8" t="s">
        <v>92</v>
      </c>
      <c r="M1197" s="11" t="s">
        <v>84</v>
      </c>
      <c r="N1197" s="11">
        <v>0.45833333333333331</v>
      </c>
      <c r="O1197" s="11">
        <v>0.58333333333333337</v>
      </c>
      <c r="P1197" s="204" t="s">
        <v>2126</v>
      </c>
      <c r="Q1197" s="8">
        <v>2014</v>
      </c>
      <c r="R1197" s="131"/>
      <c r="S1197" s="3" t="str">
        <f>TEXT(Tabla2[[#This Row],[FECHA]],"MMMM")</f>
        <v>febrero</v>
      </c>
      <c r="T1197" s="3" t="e">
        <f>VLOOKUP(Tabla2[[#This Row],[FOLIO]],Noshow11[[FOLIO]:[STATUS]],5,0)</f>
        <v>#N/A</v>
      </c>
      <c r="U1197" s="2"/>
      <c r="V1197" s="27"/>
      <c r="W1197" s="27"/>
      <c r="X1197" s="27"/>
      <c r="Y1197" s="28"/>
      <c r="Z1197" s="27"/>
      <c r="AA1197" s="14">
        <f>Tabla2[[#This Row],[FECHA]]-Tabla2[[#This Row],[FECHA AGENDO CITA]]</f>
        <v>44972</v>
      </c>
    </row>
    <row r="1198" spans="1:27" ht="37.5" hidden="1" customHeight="1">
      <c r="A1198" s="6">
        <v>44972</v>
      </c>
      <c r="B1198" s="9">
        <v>0.4375</v>
      </c>
      <c r="C1198" s="9"/>
      <c r="D1198" s="41">
        <v>6599</v>
      </c>
      <c r="E1198" s="8">
        <v>111958</v>
      </c>
      <c r="F1198" s="8" t="s">
        <v>920</v>
      </c>
      <c r="G1198" s="98" t="s">
        <v>1046</v>
      </c>
      <c r="H1198" s="45" t="s">
        <v>5</v>
      </c>
      <c r="I1198" s="8" t="s">
        <v>4310</v>
      </c>
      <c r="J1198" s="7" t="s">
        <v>4311</v>
      </c>
      <c r="K1198" s="7" t="s">
        <v>4312</v>
      </c>
      <c r="L1198" s="8" t="s">
        <v>92</v>
      </c>
      <c r="M1198" s="11" t="s">
        <v>93</v>
      </c>
      <c r="N1198" s="11">
        <v>0.45833333333333331</v>
      </c>
      <c r="O1198" s="11">
        <v>0.625</v>
      </c>
      <c r="P1198" s="204" t="s">
        <v>2061</v>
      </c>
      <c r="Q1198" s="8">
        <v>2013</v>
      </c>
      <c r="R1198" s="131"/>
      <c r="S1198" s="3" t="str">
        <f>TEXT(Tabla2[[#This Row],[FECHA]],"MMMM")</f>
        <v>febrero</v>
      </c>
      <c r="T1198" s="3" t="e">
        <f>VLOOKUP(Tabla2[[#This Row],[FOLIO]],Noshow11[[FOLIO]:[STATUS]],5,0)</f>
        <v>#N/A</v>
      </c>
      <c r="U1198" s="2"/>
      <c r="V1198" s="27"/>
      <c r="W1198" s="27"/>
      <c r="X1198" s="27"/>
      <c r="Y1198" s="28"/>
      <c r="Z1198" s="27"/>
      <c r="AA1198" s="14">
        <f>Tabla2[[#This Row],[FECHA]]-Tabla2[[#This Row],[FECHA AGENDO CITA]]</f>
        <v>44972</v>
      </c>
    </row>
    <row r="1199" spans="1:27" ht="37.5" hidden="1" customHeight="1">
      <c r="A1199" s="6">
        <v>44972</v>
      </c>
      <c r="B1199" s="9">
        <v>0.44791666666666669</v>
      </c>
      <c r="C1199" s="9"/>
      <c r="D1199" s="41">
        <v>1899</v>
      </c>
      <c r="E1199" s="8">
        <v>111967</v>
      </c>
      <c r="F1199" s="8" t="s">
        <v>920</v>
      </c>
      <c r="G1199" s="97" t="s">
        <v>4313</v>
      </c>
      <c r="H1199" s="108" t="s">
        <v>42</v>
      </c>
      <c r="I1199" s="8" t="s">
        <v>4314</v>
      </c>
      <c r="J1199" s="7" t="s">
        <v>4315</v>
      </c>
      <c r="K1199" s="7" t="s">
        <v>4316</v>
      </c>
      <c r="L1199" s="8" t="s">
        <v>108</v>
      </c>
      <c r="M1199" s="11" t="s">
        <v>98</v>
      </c>
      <c r="N1199" s="11" t="s">
        <v>1194</v>
      </c>
      <c r="O1199" s="11" t="s">
        <v>1195</v>
      </c>
      <c r="P1199" s="204" t="s">
        <v>925</v>
      </c>
      <c r="Q1199" s="8">
        <v>2022</v>
      </c>
      <c r="R1199" s="131"/>
      <c r="S1199" s="3" t="str">
        <f>TEXT(Tabla2[[#This Row],[FECHA]],"MMMM")</f>
        <v>febrero</v>
      </c>
      <c r="T1199" s="3" t="e">
        <f>VLOOKUP(Tabla2[[#This Row],[FOLIO]],Noshow11[[FOLIO]:[STATUS]],5,0)</f>
        <v>#N/A</v>
      </c>
      <c r="U1199" s="2"/>
      <c r="V1199" s="27"/>
      <c r="W1199" s="27"/>
      <c r="X1199" s="27"/>
      <c r="Y1199" s="28"/>
      <c r="Z1199" s="27"/>
      <c r="AA1199" s="14">
        <f>Tabla2[[#This Row],[FECHA]]-Tabla2[[#This Row],[FECHA AGENDO CITA]]</f>
        <v>44972</v>
      </c>
    </row>
    <row r="1200" spans="1:27" ht="37.5" hidden="1" customHeight="1">
      <c r="A1200" s="6">
        <v>44972</v>
      </c>
      <c r="B1200" s="9">
        <v>0.45833333333333331</v>
      </c>
      <c r="C1200" s="9"/>
      <c r="D1200" s="41">
        <v>3260</v>
      </c>
      <c r="E1200" s="8">
        <v>111858</v>
      </c>
      <c r="F1200" s="8" t="s">
        <v>100</v>
      </c>
      <c r="G1200" s="97" t="s">
        <v>1070</v>
      </c>
      <c r="H1200" s="108" t="s">
        <v>42</v>
      </c>
      <c r="I1200" s="8" t="s">
        <v>4317</v>
      </c>
      <c r="J1200" s="7" t="s">
        <v>4318</v>
      </c>
      <c r="K1200" s="7" t="s">
        <v>2601</v>
      </c>
      <c r="L1200" s="8" t="s">
        <v>108</v>
      </c>
      <c r="M1200" s="11" t="s">
        <v>98</v>
      </c>
      <c r="N1200" s="11" t="s">
        <v>1194</v>
      </c>
      <c r="O1200" s="11" t="s">
        <v>1195</v>
      </c>
      <c r="P1200" s="204" t="s">
        <v>925</v>
      </c>
      <c r="Q1200" s="8">
        <v>2022</v>
      </c>
      <c r="R1200" s="131"/>
      <c r="S1200" s="3" t="str">
        <f>TEXT(Tabla2[[#This Row],[FECHA]],"MMMM")</f>
        <v>febrero</v>
      </c>
      <c r="T1200" s="3" t="e">
        <f>VLOOKUP(Tabla2[[#This Row],[FOLIO]],Noshow11[[FOLIO]:[STATUS]],5,0)</f>
        <v>#N/A</v>
      </c>
      <c r="U1200" s="2"/>
      <c r="V1200" s="27"/>
      <c r="W1200" s="27"/>
      <c r="X1200" s="27"/>
      <c r="Y1200" s="28"/>
      <c r="Z1200" s="27"/>
      <c r="AA1200" s="14">
        <f>Tabla2[[#This Row],[FECHA]]-Tabla2[[#This Row],[FECHA AGENDO CITA]]</f>
        <v>44972</v>
      </c>
    </row>
    <row r="1201" spans="1:27" ht="37.5" hidden="1" customHeight="1">
      <c r="A1201" s="6">
        <v>44972</v>
      </c>
      <c r="B1201" s="9">
        <v>0.45833333333333331</v>
      </c>
      <c r="C1201" s="9"/>
      <c r="D1201" s="41">
        <v>2849</v>
      </c>
      <c r="E1201" s="8">
        <v>111906</v>
      </c>
      <c r="F1201" s="8" t="s">
        <v>1111</v>
      </c>
      <c r="G1201" s="97" t="s">
        <v>1158</v>
      </c>
      <c r="H1201" s="46"/>
      <c r="I1201" s="8" t="s">
        <v>4319</v>
      </c>
      <c r="J1201" s="7" t="s">
        <v>4320</v>
      </c>
      <c r="K1201" s="7" t="s">
        <v>4321</v>
      </c>
      <c r="L1201" s="8" t="s">
        <v>83</v>
      </c>
      <c r="M1201" s="11" t="s">
        <v>84</v>
      </c>
      <c r="N1201" s="11">
        <v>0.47916666666666669</v>
      </c>
      <c r="O1201" s="11">
        <v>0.70833333333333337</v>
      </c>
      <c r="P1201" s="204" t="s">
        <v>4322</v>
      </c>
      <c r="Q1201" s="8">
        <v>2017</v>
      </c>
      <c r="R1201" s="131"/>
      <c r="S1201" s="3" t="str">
        <f>TEXT(Tabla2[[#This Row],[FECHA]],"MMMM")</f>
        <v>febrero</v>
      </c>
      <c r="T1201" s="3" t="e">
        <f>VLOOKUP(Tabla2[[#This Row],[FOLIO]],Noshow11[[FOLIO]:[STATUS]],5,0)</f>
        <v>#N/A</v>
      </c>
      <c r="U1201" s="2"/>
      <c r="V1201" s="27"/>
      <c r="W1201" s="27"/>
      <c r="X1201" s="27"/>
      <c r="Y1201" s="28"/>
      <c r="Z1201" s="27"/>
      <c r="AA1201" s="14">
        <f>Tabla2[[#This Row],[FECHA]]-Tabla2[[#This Row],[FECHA AGENDO CITA]]</f>
        <v>44972</v>
      </c>
    </row>
    <row r="1202" spans="1:27" ht="37.5" hidden="1" customHeight="1">
      <c r="A1202" s="6">
        <v>44972</v>
      </c>
      <c r="B1202" s="9">
        <v>0.45833333333333331</v>
      </c>
      <c r="C1202" s="9"/>
      <c r="D1202" s="41">
        <v>3260</v>
      </c>
      <c r="E1202" s="8">
        <v>111985</v>
      </c>
      <c r="F1202" s="8" t="s">
        <v>944</v>
      </c>
      <c r="G1202" s="97" t="s">
        <v>1070</v>
      </c>
      <c r="H1202" s="46"/>
      <c r="I1202" s="8" t="s">
        <v>4323</v>
      </c>
      <c r="J1202" s="7" t="s">
        <v>4324</v>
      </c>
      <c r="K1202" s="7" t="s">
        <v>4325</v>
      </c>
      <c r="L1202" s="8" t="s">
        <v>193</v>
      </c>
      <c r="M1202" s="11" t="s">
        <v>93</v>
      </c>
      <c r="N1202" s="11">
        <v>0.5</v>
      </c>
      <c r="O1202" s="11">
        <v>0.66666666666666663</v>
      </c>
      <c r="P1202" s="204" t="s">
        <v>949</v>
      </c>
      <c r="Q1202" s="8">
        <v>2022</v>
      </c>
      <c r="R1202" s="131"/>
      <c r="S1202" s="3" t="str">
        <f>TEXT(Tabla2[[#This Row],[FECHA]],"MMMM")</f>
        <v>febrero</v>
      </c>
      <c r="T1202" s="3" t="e">
        <f>VLOOKUP(Tabla2[[#This Row],[FOLIO]],Noshow11[[FOLIO]:[STATUS]],5,0)</f>
        <v>#N/A</v>
      </c>
      <c r="U1202" s="2"/>
      <c r="V1202" s="27"/>
      <c r="W1202" s="27"/>
      <c r="X1202" s="27"/>
      <c r="Y1202" s="28"/>
      <c r="Z1202" s="27"/>
      <c r="AA1202" s="14">
        <f>Tabla2[[#This Row],[FECHA]]-Tabla2[[#This Row],[FECHA AGENDO CITA]]</f>
        <v>44972</v>
      </c>
    </row>
    <row r="1203" spans="1:27" ht="37.5" hidden="1" customHeight="1">
      <c r="A1203" s="6">
        <v>44972</v>
      </c>
      <c r="B1203" s="9">
        <v>0.47916666666666669</v>
      </c>
      <c r="C1203" s="9"/>
      <c r="D1203" s="41">
        <v>1899</v>
      </c>
      <c r="E1203" s="8">
        <v>111900</v>
      </c>
      <c r="F1203" s="8" t="s">
        <v>1111</v>
      </c>
      <c r="G1203" s="97" t="s">
        <v>1297</v>
      </c>
      <c r="H1203" s="46"/>
      <c r="I1203" s="8" t="s">
        <v>4326</v>
      </c>
      <c r="J1203" s="7" t="s">
        <v>4327</v>
      </c>
      <c r="K1203" s="7" t="s">
        <v>4328</v>
      </c>
      <c r="L1203" s="8" t="s">
        <v>289</v>
      </c>
      <c r="M1203" s="11" t="s">
        <v>84</v>
      </c>
      <c r="N1203" s="11">
        <v>0.5</v>
      </c>
      <c r="O1203" s="11">
        <v>0.70833333333333337</v>
      </c>
      <c r="P1203" s="204" t="s">
        <v>949</v>
      </c>
      <c r="Q1203" s="8">
        <v>2014</v>
      </c>
      <c r="R1203" s="131"/>
      <c r="S1203" s="3" t="str">
        <f>TEXT(Tabla2[[#This Row],[FECHA]],"MMMM")</f>
        <v>febrero</v>
      </c>
      <c r="T1203" s="3" t="e">
        <f>VLOOKUP(Tabla2[[#This Row],[FOLIO]],Noshow11[[FOLIO]:[STATUS]],5,0)</f>
        <v>#N/A</v>
      </c>
      <c r="U1203" s="2"/>
      <c r="V1203" s="27"/>
      <c r="W1203" s="27"/>
      <c r="X1203" s="27"/>
      <c r="Y1203" s="28"/>
      <c r="Z1203" s="27"/>
      <c r="AA1203" s="14">
        <f>Tabla2[[#This Row],[FECHA]]-Tabla2[[#This Row],[FECHA AGENDO CITA]]</f>
        <v>44972</v>
      </c>
    </row>
    <row r="1204" spans="1:27" ht="37.5" hidden="1" customHeight="1">
      <c r="A1204" s="6">
        <v>44972</v>
      </c>
      <c r="B1204" s="9">
        <v>0.47916666666666669</v>
      </c>
      <c r="C1204" s="9"/>
      <c r="D1204" s="41">
        <v>1899</v>
      </c>
      <c r="E1204" s="8">
        <v>111964</v>
      </c>
      <c r="F1204" s="8" t="s">
        <v>944</v>
      </c>
      <c r="G1204" s="97" t="s">
        <v>1015</v>
      </c>
      <c r="H1204" s="108" t="s">
        <v>42</v>
      </c>
      <c r="I1204" s="8" t="s">
        <v>3695</v>
      </c>
      <c r="J1204" s="7" t="s">
        <v>3696</v>
      </c>
      <c r="K1204" s="7" t="s">
        <v>3697</v>
      </c>
      <c r="L1204" s="8" t="s">
        <v>289</v>
      </c>
      <c r="M1204" s="11" t="s">
        <v>98</v>
      </c>
      <c r="N1204" s="11" t="s">
        <v>1194</v>
      </c>
      <c r="O1204" s="11" t="s">
        <v>1195</v>
      </c>
      <c r="P1204" s="204" t="s">
        <v>925</v>
      </c>
      <c r="Q1204" s="8">
        <v>2019</v>
      </c>
      <c r="R1204" s="131"/>
      <c r="S1204" s="3" t="str">
        <f>TEXT(Tabla2[[#This Row],[FECHA]],"MMMM")</f>
        <v>febrero</v>
      </c>
      <c r="T1204" s="3" t="e">
        <f>VLOOKUP(Tabla2[[#This Row],[FOLIO]],Noshow11[[FOLIO]:[STATUS]],5,0)</f>
        <v>#N/A</v>
      </c>
      <c r="U1204" s="2"/>
      <c r="V1204" s="27"/>
      <c r="W1204" s="27"/>
      <c r="X1204" s="27"/>
      <c r="Y1204" s="28"/>
      <c r="Z1204" s="27"/>
      <c r="AA1204" s="14">
        <f>Tabla2[[#This Row],[FECHA]]-Tabla2[[#This Row],[FECHA AGENDO CITA]]</f>
        <v>44972</v>
      </c>
    </row>
    <row r="1205" spans="1:27" ht="37.5" hidden="1" customHeight="1">
      <c r="A1205" s="6">
        <v>44972</v>
      </c>
      <c r="B1205" s="9">
        <v>0.47916666666666669</v>
      </c>
      <c r="C1205" s="9"/>
      <c r="D1205" s="41">
        <v>1899</v>
      </c>
      <c r="E1205" s="8">
        <v>111969</v>
      </c>
      <c r="F1205" s="8" t="s">
        <v>100</v>
      </c>
      <c r="G1205" s="98" t="s">
        <v>4329</v>
      </c>
      <c r="H1205" s="45" t="s">
        <v>5</v>
      </c>
      <c r="I1205" s="8" t="s">
        <v>4330</v>
      </c>
      <c r="J1205" s="7" t="s">
        <v>4331</v>
      </c>
      <c r="K1205" s="7" t="s">
        <v>4332</v>
      </c>
      <c r="L1205" s="8" t="s">
        <v>92</v>
      </c>
      <c r="M1205" s="11" t="s">
        <v>93</v>
      </c>
      <c r="N1205" s="11">
        <v>0.48958333333333331</v>
      </c>
      <c r="O1205" s="11">
        <v>0.70833333333333337</v>
      </c>
      <c r="P1205" s="204" t="s">
        <v>2061</v>
      </c>
      <c r="Q1205" s="8">
        <v>2016</v>
      </c>
      <c r="R1205" s="131"/>
      <c r="S1205" s="3" t="str">
        <f>TEXT(Tabla2[[#This Row],[FECHA]],"MMMM")</f>
        <v>febrero</v>
      </c>
      <c r="T1205" s="3" t="e">
        <f>VLOOKUP(Tabla2[[#This Row],[FOLIO]],Noshow11[[FOLIO]:[STATUS]],5,0)</f>
        <v>#N/A</v>
      </c>
      <c r="U1205" s="2"/>
      <c r="V1205" s="27"/>
      <c r="W1205" s="27"/>
      <c r="X1205" s="27"/>
      <c r="Y1205" s="28"/>
      <c r="Z1205" s="27"/>
      <c r="AA1205" s="14">
        <f>Tabla2[[#This Row],[FECHA]]-Tabla2[[#This Row],[FECHA AGENDO CITA]]</f>
        <v>44972</v>
      </c>
    </row>
    <row r="1206" spans="1:27" ht="37.5" hidden="1" customHeight="1">
      <c r="A1206" s="6">
        <v>44972</v>
      </c>
      <c r="B1206" s="9">
        <v>0.5</v>
      </c>
      <c r="C1206" s="9"/>
      <c r="D1206" s="41">
        <v>1899</v>
      </c>
      <c r="E1206" s="8">
        <v>111966</v>
      </c>
      <c r="F1206" s="8" t="s">
        <v>944</v>
      </c>
      <c r="G1206" s="97" t="s">
        <v>945</v>
      </c>
      <c r="H1206" s="108" t="s">
        <v>42</v>
      </c>
      <c r="I1206" s="8" t="s">
        <v>4026</v>
      </c>
      <c r="J1206" s="7" t="s">
        <v>2912</v>
      </c>
      <c r="K1206" s="7" t="s">
        <v>3697</v>
      </c>
      <c r="L1206" s="8" t="s">
        <v>193</v>
      </c>
      <c r="M1206" s="11" t="s">
        <v>98</v>
      </c>
      <c r="N1206" s="11" t="s">
        <v>1194</v>
      </c>
      <c r="O1206" s="11" t="s">
        <v>1195</v>
      </c>
      <c r="P1206" s="204" t="s">
        <v>925</v>
      </c>
      <c r="Q1206" s="8">
        <v>2019</v>
      </c>
      <c r="R1206" s="131"/>
      <c r="S1206" s="3" t="str">
        <f>TEXT(Tabla2[[#This Row],[FECHA]],"MMMM")</f>
        <v>febrero</v>
      </c>
      <c r="T1206" s="3" t="e">
        <f>VLOOKUP(Tabla2[[#This Row],[FOLIO]],Noshow11[[FOLIO]:[STATUS]],5,0)</f>
        <v>#N/A</v>
      </c>
      <c r="U1206" s="2"/>
      <c r="V1206" s="27"/>
      <c r="W1206" s="27"/>
      <c r="X1206" s="27"/>
      <c r="Y1206" s="28"/>
      <c r="Z1206" s="27"/>
      <c r="AA1206" s="14">
        <f>Tabla2[[#This Row],[FECHA]]-Tabla2[[#This Row],[FECHA AGENDO CITA]]</f>
        <v>44972</v>
      </c>
    </row>
    <row r="1207" spans="1:27" ht="37.5" hidden="1" customHeight="1">
      <c r="A1207" s="6">
        <v>44972</v>
      </c>
      <c r="B1207" s="9">
        <v>0.5</v>
      </c>
      <c r="C1207" s="9"/>
      <c r="D1207" s="41">
        <v>3260</v>
      </c>
      <c r="E1207" s="8">
        <v>111975</v>
      </c>
      <c r="F1207" s="8" t="s">
        <v>100</v>
      </c>
      <c r="G1207" s="98" t="s">
        <v>1070</v>
      </c>
      <c r="H1207" s="45" t="s">
        <v>5</v>
      </c>
      <c r="I1207" s="8" t="s">
        <v>4333</v>
      </c>
      <c r="J1207" s="7" t="s">
        <v>4334</v>
      </c>
      <c r="K1207" s="7" t="s">
        <v>4335</v>
      </c>
      <c r="L1207" s="8" t="s">
        <v>165</v>
      </c>
      <c r="M1207" s="11" t="s">
        <v>93</v>
      </c>
      <c r="N1207" s="11">
        <v>0.51041666666666663</v>
      </c>
      <c r="O1207" s="11">
        <v>0.66666666666666663</v>
      </c>
      <c r="P1207" s="204" t="s">
        <v>2061</v>
      </c>
      <c r="Q1207" s="8">
        <v>2022</v>
      </c>
      <c r="R1207" s="131"/>
      <c r="S1207" s="3" t="str">
        <f>TEXT(Tabla2[[#This Row],[FECHA]],"MMMM")</f>
        <v>febrero</v>
      </c>
      <c r="T1207" s="3" t="e">
        <f>VLOOKUP(Tabla2[[#This Row],[FOLIO]],Noshow11[[FOLIO]:[STATUS]],5,0)</f>
        <v>#N/A</v>
      </c>
      <c r="U1207" s="2"/>
      <c r="V1207" s="27"/>
      <c r="W1207" s="27"/>
      <c r="X1207" s="27"/>
      <c r="Y1207" s="28"/>
      <c r="Z1207" s="27"/>
      <c r="AA1207" s="14">
        <f>Tabla2[[#This Row],[FECHA]]-Tabla2[[#This Row],[FECHA AGENDO CITA]]</f>
        <v>44972</v>
      </c>
    </row>
    <row r="1208" spans="1:27" ht="37.5" hidden="1" customHeight="1">
      <c r="A1208" s="6">
        <v>44972</v>
      </c>
      <c r="B1208" s="9">
        <v>0.52083333333333337</v>
      </c>
      <c r="C1208" s="9"/>
      <c r="D1208" s="41">
        <v>7549</v>
      </c>
      <c r="E1208" s="8">
        <v>111978</v>
      </c>
      <c r="F1208" s="8" t="s">
        <v>1111</v>
      </c>
      <c r="G1208" s="98" t="s">
        <v>4336</v>
      </c>
      <c r="H1208" s="45" t="s">
        <v>5</v>
      </c>
      <c r="I1208" s="8" t="s">
        <v>4337</v>
      </c>
      <c r="J1208" s="7" t="s">
        <v>4338</v>
      </c>
      <c r="K1208" s="7" t="s">
        <v>4339</v>
      </c>
      <c r="L1208" s="8" t="s">
        <v>193</v>
      </c>
      <c r="M1208" s="11" t="s">
        <v>84</v>
      </c>
      <c r="N1208" s="11">
        <v>0.53125</v>
      </c>
      <c r="O1208" s="11">
        <v>0.70833333333333337</v>
      </c>
      <c r="P1208" s="204" t="s">
        <v>4340</v>
      </c>
      <c r="Q1208" s="8">
        <v>2022</v>
      </c>
      <c r="R1208" s="131"/>
      <c r="S1208" s="3" t="str">
        <f>TEXT(Tabla2[[#This Row],[FECHA]],"MMMM")</f>
        <v>febrero</v>
      </c>
      <c r="T1208" s="3" t="e">
        <f>VLOOKUP(Tabla2[[#This Row],[FOLIO]],Noshow11[[FOLIO]:[STATUS]],5,0)</f>
        <v>#N/A</v>
      </c>
      <c r="U1208" s="2"/>
      <c r="V1208" s="27"/>
      <c r="W1208" s="27"/>
      <c r="X1208" s="27"/>
      <c r="Y1208" s="28"/>
      <c r="Z1208" s="27"/>
      <c r="AA1208" s="14">
        <f>Tabla2[[#This Row],[FECHA]]-Tabla2[[#This Row],[FECHA AGENDO CITA]]</f>
        <v>44972</v>
      </c>
    </row>
    <row r="1209" spans="1:27" ht="50.45" hidden="1" customHeight="1">
      <c r="A1209" s="6">
        <v>44973</v>
      </c>
      <c r="B1209" s="9">
        <v>0.33333333333333331</v>
      </c>
      <c r="C1209" s="9"/>
      <c r="D1209" s="41">
        <v>6599</v>
      </c>
      <c r="E1209" s="8">
        <v>111809</v>
      </c>
      <c r="F1209" s="8" t="s">
        <v>100</v>
      </c>
      <c r="G1209" s="97" t="s">
        <v>989</v>
      </c>
      <c r="H1209" s="45" t="s">
        <v>5</v>
      </c>
      <c r="I1209" s="8" t="s">
        <v>4341</v>
      </c>
      <c r="J1209" s="7" t="s">
        <v>4342</v>
      </c>
      <c r="K1209" s="7" t="s">
        <v>4343</v>
      </c>
      <c r="L1209" s="8" t="s">
        <v>145</v>
      </c>
      <c r="M1209" s="11" t="s">
        <v>98</v>
      </c>
      <c r="N1209" s="11">
        <v>0.35416666666666669</v>
      </c>
      <c r="O1209" s="11">
        <v>0.45833333333333331</v>
      </c>
      <c r="P1209" s="204" t="s">
        <v>2061</v>
      </c>
      <c r="Q1209" s="17">
        <v>2017</v>
      </c>
      <c r="R1209" s="131"/>
      <c r="S1209" s="3" t="str">
        <f>TEXT(Tabla2[[#This Row],[FECHA]],"MMMM")</f>
        <v>febrero</v>
      </c>
      <c r="T1209" s="3" t="e">
        <f>VLOOKUP(Tabla2[[#This Row],[FOLIO]],Noshow11[[FOLIO]:[STATUS]],5,0)</f>
        <v>#N/A</v>
      </c>
      <c r="U1209" s="2"/>
      <c r="V1209" s="27"/>
      <c r="W1209" s="27"/>
      <c r="X1209" s="27"/>
      <c r="Y1209" s="28"/>
      <c r="Z1209" s="27"/>
      <c r="AA1209" s="14">
        <f>Tabla2[[#This Row],[FECHA]]-Tabla2[[#This Row],[FECHA AGENDO CITA]]</f>
        <v>44973</v>
      </c>
    </row>
    <row r="1210" spans="1:27" ht="50.45" hidden="1" customHeight="1">
      <c r="A1210" s="6">
        <v>44973</v>
      </c>
      <c r="B1210" s="9">
        <v>0.33333333333333331</v>
      </c>
      <c r="C1210" s="9"/>
      <c r="D1210" s="41">
        <v>3260</v>
      </c>
      <c r="E1210" s="8">
        <v>111956</v>
      </c>
      <c r="F1210" s="8" t="s">
        <v>1111</v>
      </c>
      <c r="G1210" s="97" t="s">
        <v>1070</v>
      </c>
      <c r="H1210" s="45" t="s">
        <v>5</v>
      </c>
      <c r="I1210" s="8" t="s">
        <v>4344</v>
      </c>
      <c r="J1210" s="7" t="s">
        <v>4345</v>
      </c>
      <c r="K1210" s="7" t="s">
        <v>4346</v>
      </c>
      <c r="L1210" s="8" t="s">
        <v>165</v>
      </c>
      <c r="M1210" s="11" t="s">
        <v>84</v>
      </c>
      <c r="N1210" s="11">
        <v>0.35416666666666669</v>
      </c>
      <c r="O1210" s="11">
        <v>0.45833333333333331</v>
      </c>
      <c r="P1210" s="204" t="s">
        <v>954</v>
      </c>
      <c r="Q1210" s="17">
        <v>2022</v>
      </c>
      <c r="R1210" s="131"/>
      <c r="S1210" s="3" t="str">
        <f>TEXT(Tabla2[[#This Row],[FECHA]],"MMMM")</f>
        <v>febrero</v>
      </c>
      <c r="T1210" s="3" t="e">
        <f>VLOOKUP(Tabla2[[#This Row],[FOLIO]],Noshow11[[FOLIO]:[STATUS]],5,0)</f>
        <v>#N/A</v>
      </c>
      <c r="U1210" s="2"/>
      <c r="V1210" s="27"/>
      <c r="W1210" s="27"/>
      <c r="X1210" s="27"/>
      <c r="Y1210" s="28"/>
      <c r="Z1210" s="27"/>
      <c r="AA1210" s="14">
        <f>Tabla2[[#This Row],[FECHA]]-Tabla2[[#This Row],[FECHA AGENDO CITA]]</f>
        <v>44973</v>
      </c>
    </row>
    <row r="1211" spans="1:27" ht="50.45" hidden="1" customHeight="1">
      <c r="A1211" s="6">
        <v>44973</v>
      </c>
      <c r="B1211" s="9">
        <v>0.33333333333333331</v>
      </c>
      <c r="C1211" s="9"/>
      <c r="D1211" s="41">
        <v>1899</v>
      </c>
      <c r="E1211" s="8">
        <v>111963</v>
      </c>
      <c r="F1211" s="8" t="s">
        <v>920</v>
      </c>
      <c r="G1211" s="97" t="s">
        <v>1247</v>
      </c>
      <c r="H1211" s="46"/>
      <c r="I1211" s="8" t="s">
        <v>4347</v>
      </c>
      <c r="J1211" s="7" t="s">
        <v>4348</v>
      </c>
      <c r="K1211" s="7" t="s">
        <v>4264</v>
      </c>
      <c r="L1211" s="8" t="s">
        <v>277</v>
      </c>
      <c r="M1211" s="11" t="s">
        <v>93</v>
      </c>
      <c r="N1211" s="11">
        <v>0.34375</v>
      </c>
      <c r="O1211" s="11">
        <v>0.45833333333333331</v>
      </c>
      <c r="P1211" s="204" t="s">
        <v>1036</v>
      </c>
      <c r="Q1211" s="17">
        <v>2020</v>
      </c>
      <c r="R1211" s="131"/>
      <c r="S1211" s="3" t="str">
        <f>TEXT(Tabla2[[#This Row],[FECHA]],"MMMM")</f>
        <v>febrero</v>
      </c>
      <c r="T1211" s="3" t="e">
        <f>VLOOKUP(Tabla2[[#This Row],[FOLIO]],Noshow11[[FOLIO]:[STATUS]],5,0)</f>
        <v>#N/A</v>
      </c>
      <c r="U1211" s="2"/>
      <c r="V1211" s="27"/>
      <c r="W1211" s="27"/>
      <c r="X1211" s="27"/>
      <c r="Y1211" s="28"/>
      <c r="Z1211" s="27"/>
      <c r="AA1211" s="14">
        <f>Tabla2[[#This Row],[FECHA]]-Tabla2[[#This Row],[FECHA AGENDO CITA]]</f>
        <v>44973</v>
      </c>
    </row>
    <row r="1212" spans="1:27" ht="50.45" hidden="1" customHeight="1">
      <c r="A1212" s="6">
        <v>44973</v>
      </c>
      <c r="B1212" s="9">
        <v>0.34375</v>
      </c>
      <c r="C1212" s="9"/>
      <c r="D1212" s="41">
        <v>3260</v>
      </c>
      <c r="E1212" s="8">
        <v>112026</v>
      </c>
      <c r="F1212" s="8" t="s">
        <v>920</v>
      </c>
      <c r="G1212" s="97" t="s">
        <v>1161</v>
      </c>
      <c r="H1212" s="46"/>
      <c r="I1212" s="8" t="s">
        <v>4349</v>
      </c>
      <c r="J1212" s="7" t="s">
        <v>4350</v>
      </c>
      <c r="K1212" s="7" t="s">
        <v>4351</v>
      </c>
      <c r="L1212" s="8" t="s">
        <v>92</v>
      </c>
      <c r="M1212" s="11" t="s">
        <v>93</v>
      </c>
      <c r="N1212" s="11">
        <v>0.375</v>
      </c>
      <c r="O1212" s="11">
        <v>0.5</v>
      </c>
      <c r="P1212" s="204" t="s">
        <v>975</v>
      </c>
      <c r="Q1212" s="17">
        <v>2018</v>
      </c>
      <c r="R1212" s="131"/>
      <c r="S1212" s="3" t="str">
        <f>TEXT(Tabla2[[#This Row],[FECHA]],"MMMM")</f>
        <v>febrero</v>
      </c>
      <c r="T1212" s="3" t="e">
        <f>VLOOKUP(Tabla2[[#This Row],[FOLIO]],Noshow11[[FOLIO]:[STATUS]],5,0)</f>
        <v>#N/A</v>
      </c>
      <c r="U1212" s="2"/>
      <c r="V1212" s="27"/>
      <c r="W1212" s="27"/>
      <c r="X1212" s="27"/>
      <c r="Y1212" s="28"/>
      <c r="Z1212" s="27"/>
      <c r="AA1212" s="14">
        <f>Tabla2[[#This Row],[FECHA]]-Tabla2[[#This Row],[FECHA AGENDO CITA]]</f>
        <v>44973</v>
      </c>
    </row>
    <row r="1213" spans="1:27" ht="50.45" hidden="1" customHeight="1">
      <c r="A1213" s="6">
        <v>44973</v>
      </c>
      <c r="B1213" s="9">
        <v>0.34375</v>
      </c>
      <c r="C1213" s="9"/>
      <c r="D1213" s="41">
        <v>1899</v>
      </c>
      <c r="E1213" s="8">
        <v>112027</v>
      </c>
      <c r="F1213" s="8" t="s">
        <v>1111</v>
      </c>
      <c r="G1213" s="97" t="s">
        <v>984</v>
      </c>
      <c r="H1213" s="46"/>
      <c r="I1213" s="8" t="s">
        <v>4352</v>
      </c>
      <c r="J1213" s="7" t="s">
        <v>4353</v>
      </c>
      <c r="K1213" s="7" t="s">
        <v>4354</v>
      </c>
      <c r="L1213" s="8" t="s">
        <v>97</v>
      </c>
      <c r="M1213" s="11" t="s">
        <v>98</v>
      </c>
      <c r="N1213" s="11">
        <v>0.35416666666666669</v>
      </c>
      <c r="O1213" s="11">
        <v>0.45833333333333331</v>
      </c>
      <c r="P1213" s="204" t="s">
        <v>949</v>
      </c>
      <c r="Q1213" s="17">
        <v>2017</v>
      </c>
      <c r="R1213" s="131"/>
      <c r="S1213" s="3" t="str">
        <f>TEXT(Tabla2[[#This Row],[FECHA]],"MMMM")</f>
        <v>febrero</v>
      </c>
      <c r="T1213" s="3" t="e">
        <f>VLOOKUP(Tabla2[[#This Row],[FOLIO]],Noshow11[[FOLIO]:[STATUS]],5,0)</f>
        <v>#N/A</v>
      </c>
      <c r="U1213" s="2"/>
      <c r="V1213" s="27"/>
      <c r="W1213" s="27"/>
      <c r="X1213" s="27"/>
      <c r="Y1213" s="28"/>
      <c r="Z1213" s="27"/>
      <c r="AA1213" s="14">
        <f>Tabla2[[#This Row],[FECHA]]-Tabla2[[#This Row],[FECHA AGENDO CITA]]</f>
        <v>44973</v>
      </c>
    </row>
    <row r="1214" spans="1:27" ht="80.099999999999994" hidden="1" customHeight="1">
      <c r="A1214" s="6">
        <v>44973</v>
      </c>
      <c r="B1214" s="9">
        <v>0.35416666666666669</v>
      </c>
      <c r="C1214" s="9"/>
      <c r="D1214" s="41">
        <v>0</v>
      </c>
      <c r="E1214" s="8">
        <v>111999</v>
      </c>
      <c r="F1214" s="8" t="s">
        <v>100</v>
      </c>
      <c r="G1214" s="97" t="s">
        <v>4355</v>
      </c>
      <c r="H1214" s="46"/>
      <c r="I1214" s="8">
        <v>82024816</v>
      </c>
      <c r="J1214" s="7" t="s">
        <v>4356</v>
      </c>
      <c r="K1214" s="7" t="s">
        <v>4357</v>
      </c>
      <c r="L1214" s="8" t="s">
        <v>289</v>
      </c>
      <c r="M1214" s="11" t="s">
        <v>98</v>
      </c>
      <c r="N1214" s="11">
        <v>0.375</v>
      </c>
      <c r="O1214" s="11">
        <v>0.75</v>
      </c>
      <c r="P1214" s="204" t="s">
        <v>1036</v>
      </c>
      <c r="Q1214" s="17">
        <v>2008</v>
      </c>
      <c r="R1214" s="131"/>
      <c r="S1214" s="3" t="str">
        <f>TEXT(Tabla2[[#This Row],[FECHA]],"MMMM")</f>
        <v>febrero</v>
      </c>
      <c r="T1214" s="3" t="e">
        <f>VLOOKUP(Tabla2[[#This Row],[FOLIO]],Noshow11[[FOLIO]:[STATUS]],5,0)</f>
        <v>#N/A</v>
      </c>
      <c r="U1214" s="2"/>
      <c r="V1214" s="27"/>
      <c r="W1214" s="27"/>
      <c r="X1214" s="27"/>
      <c r="Y1214" s="28"/>
      <c r="Z1214" s="27"/>
      <c r="AA1214" s="14">
        <f>Tabla2[[#This Row],[FECHA]]-Tabla2[[#This Row],[FECHA AGENDO CITA]]</f>
        <v>44973</v>
      </c>
    </row>
    <row r="1215" spans="1:27" ht="50.45" hidden="1" customHeight="1">
      <c r="A1215" s="6">
        <v>44973</v>
      </c>
      <c r="B1215" s="9">
        <v>0.35416666666666669</v>
      </c>
      <c r="C1215" s="9"/>
      <c r="D1215" s="41">
        <v>1899</v>
      </c>
      <c r="E1215" s="8">
        <v>112016</v>
      </c>
      <c r="F1215" s="8" t="s">
        <v>944</v>
      </c>
      <c r="G1215" s="97" t="s">
        <v>1108</v>
      </c>
      <c r="H1215" s="45" t="s">
        <v>5</v>
      </c>
      <c r="I1215" s="8" t="s">
        <v>4358</v>
      </c>
      <c r="J1215" s="7" t="s">
        <v>143</v>
      </c>
      <c r="K1215" s="7" t="s">
        <v>4359</v>
      </c>
      <c r="L1215" s="8" t="s">
        <v>83</v>
      </c>
      <c r="M1215" s="11" t="s">
        <v>93</v>
      </c>
      <c r="N1215" s="11">
        <v>0.40277777777777773</v>
      </c>
      <c r="O1215" s="11">
        <v>0.5</v>
      </c>
      <c r="P1215" s="204" t="s">
        <v>954</v>
      </c>
      <c r="Q1215" s="53">
        <v>2023</v>
      </c>
      <c r="R1215" s="131"/>
      <c r="S1215" s="3" t="str">
        <f>TEXT(Tabla2[[#This Row],[FECHA]],"MMMM")</f>
        <v>febrero</v>
      </c>
      <c r="T1215" s="3" t="e">
        <f>VLOOKUP(Tabla2[[#This Row],[FOLIO]],Noshow11[[FOLIO]:[STATUS]],5,0)</f>
        <v>#N/A</v>
      </c>
      <c r="U1215" s="2"/>
      <c r="V1215" s="27"/>
      <c r="W1215" s="27"/>
      <c r="X1215" s="27"/>
      <c r="Y1215" s="28"/>
      <c r="Z1215" s="27"/>
      <c r="AA1215" s="14">
        <f>Tabla2[[#This Row],[FECHA]]-Tabla2[[#This Row],[FECHA AGENDO CITA]]</f>
        <v>44973</v>
      </c>
    </row>
    <row r="1216" spans="1:27" ht="50.45" hidden="1" customHeight="1">
      <c r="A1216" s="6">
        <v>44973</v>
      </c>
      <c r="B1216" s="9">
        <v>0.36458333333333331</v>
      </c>
      <c r="C1216" s="9"/>
      <c r="D1216" s="41">
        <v>1899</v>
      </c>
      <c r="E1216" s="8">
        <v>112015</v>
      </c>
      <c r="F1216" s="8" t="s">
        <v>944</v>
      </c>
      <c r="G1216" s="97" t="s">
        <v>1886</v>
      </c>
      <c r="H1216" s="45" t="s">
        <v>5</v>
      </c>
      <c r="I1216" s="8" t="s">
        <v>4360</v>
      </c>
      <c r="J1216" s="7" t="s">
        <v>4361</v>
      </c>
      <c r="K1216" s="7" t="s">
        <v>717</v>
      </c>
      <c r="L1216" s="8" t="s">
        <v>97</v>
      </c>
      <c r="M1216" s="11" t="s">
        <v>84</v>
      </c>
      <c r="N1216" s="11">
        <v>0.375</v>
      </c>
      <c r="O1216" s="11">
        <v>0.5</v>
      </c>
      <c r="P1216" s="204" t="s">
        <v>954</v>
      </c>
      <c r="Q1216" s="17">
        <v>2021</v>
      </c>
      <c r="R1216" s="131"/>
      <c r="S1216" s="3" t="str">
        <f>TEXT(Tabla2[[#This Row],[FECHA]],"MMMM")</f>
        <v>febrero</v>
      </c>
      <c r="T1216" s="3" t="e">
        <f>VLOOKUP(Tabla2[[#This Row],[FOLIO]],Noshow11[[FOLIO]:[STATUS]],5,0)</f>
        <v>#N/A</v>
      </c>
      <c r="U1216" s="2"/>
      <c r="V1216" s="27"/>
      <c r="W1216" s="27"/>
      <c r="X1216" s="27"/>
      <c r="Y1216" s="28"/>
      <c r="Z1216" s="27"/>
      <c r="AA1216" s="14">
        <f>Tabla2[[#This Row],[FECHA]]-Tabla2[[#This Row],[FECHA AGENDO CITA]]</f>
        <v>44973</v>
      </c>
    </row>
    <row r="1217" spans="1:27" ht="50.45" hidden="1" customHeight="1">
      <c r="A1217" s="6">
        <v>44973</v>
      </c>
      <c r="B1217" s="9">
        <v>0.375</v>
      </c>
      <c r="C1217" s="9"/>
      <c r="D1217" s="41">
        <v>2849</v>
      </c>
      <c r="E1217" s="8">
        <v>111888</v>
      </c>
      <c r="F1217" s="8" t="s">
        <v>1111</v>
      </c>
      <c r="G1217" s="97" t="s">
        <v>1967</v>
      </c>
      <c r="H1217" s="46"/>
      <c r="I1217" s="8" t="s">
        <v>4362</v>
      </c>
      <c r="J1217" s="7" t="s">
        <v>4363</v>
      </c>
      <c r="K1217" s="7" t="s">
        <v>4364</v>
      </c>
      <c r="L1217" s="8" t="s">
        <v>97</v>
      </c>
      <c r="M1217" s="11" t="s">
        <v>98</v>
      </c>
      <c r="N1217" s="11">
        <v>0.38541666666666669</v>
      </c>
      <c r="O1217" s="11">
        <v>0.5</v>
      </c>
      <c r="P1217" s="204" t="s">
        <v>1916</v>
      </c>
      <c r="Q1217" s="17">
        <v>2016</v>
      </c>
      <c r="R1217" s="131"/>
      <c r="S1217" s="3" t="str">
        <f>TEXT(Tabla2[[#This Row],[FECHA]],"MMMM")</f>
        <v>febrero</v>
      </c>
      <c r="T1217" s="3" t="e">
        <f>VLOOKUP(Tabla2[[#This Row],[FOLIO]],Noshow11[[FOLIO]:[STATUS]],5,0)</f>
        <v>#N/A</v>
      </c>
      <c r="U1217" s="2"/>
      <c r="V1217" s="27"/>
      <c r="W1217" s="27"/>
      <c r="X1217" s="27"/>
      <c r="Y1217" s="28"/>
      <c r="Z1217" s="27"/>
      <c r="AA1217" s="14">
        <f>Tabla2[[#This Row],[FECHA]]-Tabla2[[#This Row],[FECHA AGENDO CITA]]</f>
        <v>44973</v>
      </c>
    </row>
    <row r="1218" spans="1:27" ht="50.45" hidden="1" customHeight="1">
      <c r="A1218" s="6">
        <v>44973</v>
      </c>
      <c r="B1218" s="9">
        <v>0.375</v>
      </c>
      <c r="C1218" s="9"/>
      <c r="D1218" s="41">
        <v>5140</v>
      </c>
      <c r="E1218" s="8">
        <v>111994</v>
      </c>
      <c r="F1218" s="8" t="s">
        <v>1111</v>
      </c>
      <c r="G1218" s="97" t="s">
        <v>1102</v>
      </c>
      <c r="H1218" s="45" t="s">
        <v>5</v>
      </c>
      <c r="I1218" s="8" t="s">
        <v>4179</v>
      </c>
      <c r="J1218" s="7" t="s">
        <v>4180</v>
      </c>
      <c r="K1218" s="7" t="s">
        <v>4181</v>
      </c>
      <c r="L1218" s="8" t="s">
        <v>152</v>
      </c>
      <c r="M1218" s="11" t="s">
        <v>84</v>
      </c>
      <c r="N1218" s="11">
        <v>0.38541666666666669</v>
      </c>
      <c r="O1218" s="11">
        <v>0.5</v>
      </c>
      <c r="P1218" s="204" t="s">
        <v>2061</v>
      </c>
      <c r="Q1218" s="17">
        <v>2017</v>
      </c>
      <c r="R1218" s="131"/>
      <c r="S1218" s="3" t="str">
        <f>TEXT(Tabla2[[#This Row],[FECHA]],"MMMM")</f>
        <v>febrero</v>
      </c>
      <c r="T1218" s="3" t="e">
        <f>VLOOKUP(Tabla2[[#This Row],[FOLIO]],Noshow11[[FOLIO]:[STATUS]],5,0)</f>
        <v>#N/A</v>
      </c>
      <c r="U1218" s="2"/>
      <c r="V1218" s="27"/>
      <c r="W1218" s="27"/>
      <c r="X1218" s="27"/>
      <c r="Y1218" s="28"/>
      <c r="Z1218" s="27"/>
      <c r="AA1218" s="14">
        <f>Tabla2[[#This Row],[FECHA]]-Tabla2[[#This Row],[FECHA AGENDO CITA]]</f>
        <v>44973</v>
      </c>
    </row>
    <row r="1219" spans="1:27" ht="50.45" hidden="1" customHeight="1">
      <c r="A1219" s="6">
        <v>44973</v>
      </c>
      <c r="B1219" s="9">
        <v>0.375</v>
      </c>
      <c r="C1219" s="9"/>
      <c r="D1219" s="41">
        <v>3260</v>
      </c>
      <c r="E1219" s="8">
        <v>112014</v>
      </c>
      <c r="F1219" s="8" t="s">
        <v>1111</v>
      </c>
      <c r="G1219" s="97" t="s">
        <v>1070</v>
      </c>
      <c r="H1219" s="45" t="s">
        <v>5</v>
      </c>
      <c r="I1219" s="8" t="s">
        <v>4365</v>
      </c>
      <c r="J1219" s="7"/>
      <c r="K1219" s="7" t="s">
        <v>4366</v>
      </c>
      <c r="L1219" s="8" t="s">
        <v>97</v>
      </c>
      <c r="M1219" s="11" t="s">
        <v>93</v>
      </c>
      <c r="N1219" s="11">
        <v>0.3888888888888889</v>
      </c>
      <c r="O1219" s="11">
        <v>0.5</v>
      </c>
      <c r="P1219" s="204" t="s">
        <v>954</v>
      </c>
      <c r="Q1219" s="17">
        <v>2022</v>
      </c>
      <c r="R1219" s="131"/>
      <c r="S1219" s="3" t="str">
        <f>TEXT(Tabla2[[#This Row],[FECHA]],"MMMM")</f>
        <v>febrero</v>
      </c>
      <c r="T1219" s="3" t="e">
        <f>VLOOKUP(Tabla2[[#This Row],[FOLIO]],Noshow11[[FOLIO]:[STATUS]],5,0)</f>
        <v>#N/A</v>
      </c>
      <c r="U1219" s="2"/>
      <c r="V1219" s="27"/>
      <c r="W1219" s="27"/>
      <c r="X1219" s="27"/>
      <c r="Y1219" s="28"/>
      <c r="Z1219" s="27"/>
      <c r="AA1219" s="14">
        <f>Tabla2[[#This Row],[FECHA]]-Tabla2[[#This Row],[FECHA AGENDO CITA]]</f>
        <v>44973</v>
      </c>
    </row>
    <row r="1220" spans="1:27" ht="50.45" hidden="1" customHeight="1">
      <c r="A1220" s="6">
        <v>44973</v>
      </c>
      <c r="B1220" s="9">
        <v>0.39583333333333331</v>
      </c>
      <c r="C1220" s="9"/>
      <c r="D1220" s="41">
        <v>835.2</v>
      </c>
      <c r="E1220" s="8">
        <v>111988</v>
      </c>
      <c r="F1220" s="8" t="s">
        <v>944</v>
      </c>
      <c r="G1220" s="97" t="s">
        <v>3905</v>
      </c>
      <c r="H1220" s="46"/>
      <c r="I1220" s="8" t="s">
        <v>2502</v>
      </c>
      <c r="J1220" s="7" t="s">
        <v>2503</v>
      </c>
      <c r="K1220" s="7" t="s">
        <v>2211</v>
      </c>
      <c r="L1220" s="8" t="s">
        <v>160</v>
      </c>
      <c r="M1220" s="11" t="s">
        <v>98</v>
      </c>
      <c r="N1220" s="11">
        <v>0.41666666666666669</v>
      </c>
      <c r="O1220" s="11" t="s">
        <v>929</v>
      </c>
      <c r="P1220" s="204" t="s">
        <v>2126</v>
      </c>
      <c r="Q1220" s="53">
        <v>2019</v>
      </c>
      <c r="R1220" s="131"/>
      <c r="S1220" s="3" t="str">
        <f>TEXT(Tabla2[[#This Row],[FECHA]],"MMMM")</f>
        <v>febrero</v>
      </c>
      <c r="T1220" s="3" t="e">
        <f>VLOOKUP(Tabla2[[#This Row],[FOLIO]],Noshow11[[FOLIO]:[STATUS]],5,0)</f>
        <v>#N/A</v>
      </c>
      <c r="U1220" s="2" t="s">
        <v>40</v>
      </c>
      <c r="V1220" s="27">
        <v>44970</v>
      </c>
      <c r="W1220" s="27" t="s">
        <v>13</v>
      </c>
      <c r="X1220" s="27" t="s">
        <v>9</v>
      </c>
      <c r="Y1220" s="43" t="s">
        <v>4367</v>
      </c>
      <c r="Z1220" s="27">
        <v>44971</v>
      </c>
      <c r="AA1220" s="14">
        <f>Tabla2[[#This Row],[FECHA]]-Tabla2[[#This Row],[FECHA AGENDO CITA]]</f>
        <v>2</v>
      </c>
    </row>
    <row r="1221" spans="1:27" ht="50.45" hidden="1" customHeight="1">
      <c r="A1221" s="6">
        <v>44973</v>
      </c>
      <c r="B1221" s="9">
        <v>0.39583333333333331</v>
      </c>
      <c r="C1221" s="9"/>
      <c r="D1221" s="41">
        <v>1899</v>
      </c>
      <c r="E1221" s="8">
        <v>112017</v>
      </c>
      <c r="F1221" s="8" t="s">
        <v>100</v>
      </c>
      <c r="G1221" s="97" t="s">
        <v>939</v>
      </c>
      <c r="H1221" s="45" t="s">
        <v>5</v>
      </c>
      <c r="I1221" s="8" t="s">
        <v>4368</v>
      </c>
      <c r="J1221" s="7" t="s">
        <v>143</v>
      </c>
      <c r="K1221" s="7" t="s">
        <v>4369</v>
      </c>
      <c r="L1221" s="8" t="s">
        <v>83</v>
      </c>
      <c r="M1221" s="11" t="s">
        <v>93</v>
      </c>
      <c r="N1221" s="11">
        <v>0.41666666666666669</v>
      </c>
      <c r="O1221" s="11">
        <v>0.58333333333333337</v>
      </c>
      <c r="P1221" s="204" t="s">
        <v>2061</v>
      </c>
      <c r="Q1221" s="53">
        <v>2019</v>
      </c>
      <c r="R1221" s="131"/>
      <c r="S1221" s="3" t="str">
        <f>TEXT(Tabla2[[#This Row],[FECHA]],"MMMM")</f>
        <v>febrero</v>
      </c>
      <c r="T1221" s="3" t="e">
        <f>VLOOKUP(Tabla2[[#This Row],[FOLIO]],Noshow11[[FOLIO]:[STATUS]],5,0)</f>
        <v>#N/A</v>
      </c>
      <c r="U1221" s="2"/>
      <c r="V1221" s="27"/>
      <c r="W1221" s="27"/>
      <c r="X1221" s="27"/>
      <c r="Y1221" s="28"/>
      <c r="Z1221" s="27"/>
      <c r="AA1221" s="14">
        <f>Tabla2[[#This Row],[FECHA]]-Tabla2[[#This Row],[FECHA AGENDO CITA]]</f>
        <v>44973</v>
      </c>
    </row>
    <row r="1222" spans="1:27" ht="50.45" hidden="1" customHeight="1">
      <c r="A1222" s="6">
        <v>44973</v>
      </c>
      <c r="B1222" s="9">
        <v>0.39583333333333331</v>
      </c>
      <c r="C1222" s="9"/>
      <c r="D1222" s="41">
        <v>5940</v>
      </c>
      <c r="E1222" s="8">
        <v>112018</v>
      </c>
      <c r="F1222" s="8" t="s">
        <v>944</v>
      </c>
      <c r="G1222" s="97" t="s">
        <v>4370</v>
      </c>
      <c r="H1222" s="45" t="s">
        <v>5</v>
      </c>
      <c r="I1222" s="8" t="s">
        <v>4371</v>
      </c>
      <c r="J1222" s="7" t="s">
        <v>143</v>
      </c>
      <c r="K1222" s="7" t="s">
        <v>4372</v>
      </c>
      <c r="L1222" s="8" t="s">
        <v>1095</v>
      </c>
      <c r="M1222" s="11" t="s">
        <v>84</v>
      </c>
      <c r="N1222" s="11">
        <v>0.41666666666666669</v>
      </c>
      <c r="O1222" s="11">
        <v>0.58333333333333337</v>
      </c>
      <c r="P1222" s="204" t="s">
        <v>970</v>
      </c>
      <c r="Q1222" s="53">
        <v>2018</v>
      </c>
      <c r="R1222" s="131"/>
      <c r="S1222" s="3" t="str">
        <f>TEXT(Tabla2[[#This Row],[FECHA]],"MMMM")</f>
        <v>febrero</v>
      </c>
      <c r="T1222" s="3" t="e">
        <f>VLOOKUP(Tabla2[[#This Row],[FOLIO]],Noshow11[[FOLIO]:[STATUS]],5,0)</f>
        <v>#N/A</v>
      </c>
      <c r="U1222" s="2"/>
      <c r="V1222" s="27"/>
      <c r="W1222" s="27"/>
      <c r="X1222" s="27"/>
      <c r="Y1222" s="28"/>
      <c r="Z1222" s="27"/>
      <c r="AA1222" s="14">
        <f>Tabla2[[#This Row],[FECHA]]-Tabla2[[#This Row],[FECHA AGENDO CITA]]</f>
        <v>44973</v>
      </c>
    </row>
    <row r="1223" spans="1:27" ht="50.45" hidden="1" customHeight="1">
      <c r="A1223" s="6">
        <v>44973</v>
      </c>
      <c r="B1223" s="9">
        <v>0.41666666666666669</v>
      </c>
      <c r="C1223" s="9"/>
      <c r="D1223" s="41">
        <v>1899</v>
      </c>
      <c r="E1223" s="8">
        <v>111944</v>
      </c>
      <c r="F1223" s="8" t="s">
        <v>920</v>
      </c>
      <c r="G1223" s="97" t="s">
        <v>1015</v>
      </c>
      <c r="H1223" s="46"/>
      <c r="I1223" s="8" t="s">
        <v>4373</v>
      </c>
      <c r="J1223" s="7" t="s">
        <v>4374</v>
      </c>
      <c r="K1223" s="7" t="s">
        <v>1198</v>
      </c>
      <c r="L1223" s="8" t="s">
        <v>4375</v>
      </c>
      <c r="M1223" s="11" t="s">
        <v>84</v>
      </c>
      <c r="N1223" s="11">
        <v>0.42708333333333331</v>
      </c>
      <c r="O1223" s="11">
        <v>0.58333333333333337</v>
      </c>
      <c r="P1223" s="204" t="s">
        <v>949</v>
      </c>
      <c r="Q1223" s="17">
        <v>2022</v>
      </c>
      <c r="R1223" s="131"/>
      <c r="S1223" s="3" t="str">
        <f>TEXT(Tabla2[[#This Row],[FECHA]],"MMMM")</f>
        <v>febrero</v>
      </c>
      <c r="T1223" s="3" t="e">
        <f>VLOOKUP(Tabla2[[#This Row],[FOLIO]],Noshow11[[FOLIO]:[STATUS]],5,0)</f>
        <v>#N/A</v>
      </c>
      <c r="U1223" s="2"/>
      <c r="V1223" s="27"/>
      <c r="W1223" s="27"/>
      <c r="X1223" s="27"/>
      <c r="Y1223" s="28"/>
      <c r="Z1223" s="27"/>
      <c r="AA1223" s="14">
        <f>Tabla2[[#This Row],[FECHA]]-Tabla2[[#This Row],[FECHA AGENDO CITA]]</f>
        <v>44973</v>
      </c>
    </row>
    <row r="1224" spans="1:27" ht="50.45" hidden="1" customHeight="1">
      <c r="A1224" s="6">
        <v>44973</v>
      </c>
      <c r="B1224" s="9">
        <v>0.41666666666666669</v>
      </c>
      <c r="C1224" s="9"/>
      <c r="D1224" s="41">
        <v>6280</v>
      </c>
      <c r="E1224" s="8">
        <v>111990</v>
      </c>
      <c r="F1224" s="8" t="s">
        <v>920</v>
      </c>
      <c r="G1224" s="97" t="s">
        <v>4198</v>
      </c>
      <c r="H1224" s="45" t="s">
        <v>5</v>
      </c>
      <c r="I1224" s="8" t="s">
        <v>4022</v>
      </c>
      <c r="J1224" s="7" t="s">
        <v>4023</v>
      </c>
      <c r="K1224" s="7" t="s">
        <v>531</v>
      </c>
      <c r="L1224" s="8" t="s">
        <v>170</v>
      </c>
      <c r="M1224" s="11" t="s">
        <v>98</v>
      </c>
      <c r="N1224" s="11">
        <v>0.42708333333333331</v>
      </c>
      <c r="O1224" s="11">
        <v>0.58333333333333337</v>
      </c>
      <c r="P1224" s="204" t="s">
        <v>4340</v>
      </c>
      <c r="Q1224" s="17">
        <v>2018</v>
      </c>
      <c r="R1224" s="131"/>
      <c r="S1224" s="3" t="str">
        <f>TEXT(Tabla2[[#This Row],[FECHA]],"MMMM")</f>
        <v>febrero</v>
      </c>
      <c r="T1224" s="3" t="e">
        <f>VLOOKUP(Tabla2[[#This Row],[FOLIO]],Noshow11[[FOLIO]:[STATUS]],5,0)</f>
        <v>#N/A</v>
      </c>
      <c r="U1224" s="2" t="s">
        <v>34</v>
      </c>
      <c r="V1224" s="27">
        <v>44986</v>
      </c>
      <c r="W1224" s="27" t="s">
        <v>931</v>
      </c>
      <c r="X1224" s="27" t="s">
        <v>932</v>
      </c>
      <c r="Y1224" s="28" t="s">
        <v>4376</v>
      </c>
      <c r="Z1224" s="27">
        <v>44964</v>
      </c>
      <c r="AA1224" s="14">
        <f>Tabla2[[#This Row],[FECHA]]-Tabla2[[#This Row],[FECHA AGENDO CITA]]</f>
        <v>9</v>
      </c>
    </row>
    <row r="1225" spans="1:27" ht="50.45" hidden="1" customHeight="1">
      <c r="A1225" s="6">
        <v>44973</v>
      </c>
      <c r="B1225" s="9">
        <v>0.41666666666666669</v>
      </c>
      <c r="C1225" s="9"/>
      <c r="D1225" s="41">
        <v>6599</v>
      </c>
      <c r="E1225" s="8">
        <v>112035</v>
      </c>
      <c r="F1225" s="8" t="s">
        <v>1111</v>
      </c>
      <c r="G1225" s="97" t="s">
        <v>1343</v>
      </c>
      <c r="H1225" s="46"/>
      <c r="I1225" s="8" t="s">
        <v>4377</v>
      </c>
      <c r="J1225" s="7" t="s">
        <v>4378</v>
      </c>
      <c r="K1225" s="7" t="s">
        <v>4379</v>
      </c>
      <c r="L1225" s="8" t="s">
        <v>193</v>
      </c>
      <c r="M1225" s="11" t="s">
        <v>93</v>
      </c>
      <c r="N1225" s="11">
        <v>0.45833333333333331</v>
      </c>
      <c r="O1225" s="11">
        <v>0.58333333333333337</v>
      </c>
      <c r="P1225" s="204" t="s">
        <v>954</v>
      </c>
      <c r="Q1225" s="8">
        <v>2018</v>
      </c>
      <c r="R1225" s="131"/>
      <c r="S1225" s="3" t="str">
        <f>TEXT(Tabla2[[#This Row],[FECHA]],"MMMM")</f>
        <v>febrero</v>
      </c>
      <c r="T1225" s="3" t="e">
        <f>VLOOKUP(Tabla2[[#This Row],[FOLIO]],Noshow11[[FOLIO]:[STATUS]],5,0)</f>
        <v>#N/A</v>
      </c>
      <c r="U1225" s="2"/>
      <c r="V1225" s="27"/>
      <c r="W1225" s="27"/>
      <c r="X1225" s="27"/>
      <c r="Y1225" s="28"/>
      <c r="Z1225" s="27"/>
      <c r="AA1225" s="14">
        <f>Tabla2[[#This Row],[FECHA]]-Tabla2[[#This Row],[FECHA AGENDO CITA]]</f>
        <v>44973</v>
      </c>
    </row>
    <row r="1226" spans="1:27" ht="50.45" hidden="1" customHeight="1">
      <c r="A1226" s="6">
        <v>44973</v>
      </c>
      <c r="B1226" s="9">
        <v>0.4375</v>
      </c>
      <c r="C1226" s="9"/>
      <c r="D1226" s="41">
        <v>1899</v>
      </c>
      <c r="E1226" s="8">
        <v>111991</v>
      </c>
      <c r="F1226" s="8" t="s">
        <v>1111</v>
      </c>
      <c r="G1226" s="97" t="s">
        <v>4380</v>
      </c>
      <c r="H1226" s="45" t="s">
        <v>5</v>
      </c>
      <c r="I1226" s="8" t="s">
        <v>4381</v>
      </c>
      <c r="J1226" s="7" t="s">
        <v>143</v>
      </c>
      <c r="K1226" s="7" t="s">
        <v>4382</v>
      </c>
      <c r="L1226" s="8" t="s">
        <v>193</v>
      </c>
      <c r="M1226" s="11" t="s">
        <v>98</v>
      </c>
      <c r="N1226" s="11">
        <v>0.45833333333333331</v>
      </c>
      <c r="O1226" s="11">
        <v>0.58333333333333337</v>
      </c>
      <c r="P1226" s="204" t="s">
        <v>2061</v>
      </c>
      <c r="Q1226" s="53">
        <v>2022</v>
      </c>
      <c r="R1226" s="131"/>
      <c r="S1226" s="3" t="str">
        <f>TEXT(Tabla2[[#This Row],[FECHA]],"MMMM")</f>
        <v>febrero</v>
      </c>
      <c r="T1226" s="3" t="e">
        <f>VLOOKUP(Tabla2[[#This Row],[FOLIO]],Noshow11[[FOLIO]:[STATUS]],5,0)</f>
        <v>#N/A</v>
      </c>
      <c r="U1226" s="2"/>
      <c r="V1226" s="27"/>
      <c r="W1226" s="27"/>
      <c r="X1226" s="27"/>
      <c r="Y1226" s="28"/>
      <c r="Z1226" s="27"/>
      <c r="AA1226" s="14">
        <f>Tabla2[[#This Row],[FECHA]]-Tabla2[[#This Row],[FECHA AGENDO CITA]]</f>
        <v>44973</v>
      </c>
    </row>
    <row r="1227" spans="1:27" ht="45.95" hidden="1" customHeight="1">
      <c r="A1227" s="6">
        <v>44973</v>
      </c>
      <c r="B1227" s="9">
        <v>0.4375</v>
      </c>
      <c r="C1227" s="9"/>
      <c r="D1227" s="41">
        <v>5140</v>
      </c>
      <c r="E1227" s="8">
        <v>112020</v>
      </c>
      <c r="F1227" s="8" t="s">
        <v>920</v>
      </c>
      <c r="G1227" s="97" t="s">
        <v>4383</v>
      </c>
      <c r="H1227" s="46"/>
      <c r="I1227" s="8" t="s">
        <v>4384</v>
      </c>
      <c r="J1227" s="7" t="s">
        <v>4385</v>
      </c>
      <c r="K1227" s="7" t="s">
        <v>4386</v>
      </c>
      <c r="L1227" s="8" t="s">
        <v>83</v>
      </c>
      <c r="M1227" s="11" t="s">
        <v>84</v>
      </c>
      <c r="N1227" s="11">
        <v>0.45833333333333331</v>
      </c>
      <c r="O1227" s="11">
        <v>0.58333333333333337</v>
      </c>
      <c r="P1227" s="204" t="s">
        <v>949</v>
      </c>
      <c r="Q1227" s="17">
        <v>2015</v>
      </c>
      <c r="R1227" s="131"/>
      <c r="S1227" s="3" t="str">
        <f>TEXT(Tabla2[[#This Row],[FECHA]],"MMMM")</f>
        <v>febrero</v>
      </c>
      <c r="T1227" s="3" t="e">
        <f>VLOOKUP(Tabla2[[#This Row],[FOLIO]],Noshow11[[FOLIO]:[STATUS]],5,0)</f>
        <v>#N/A</v>
      </c>
      <c r="U1227" s="2"/>
      <c r="V1227" s="27"/>
      <c r="W1227" s="27"/>
      <c r="X1227" s="27"/>
      <c r="Y1227" s="28"/>
      <c r="Z1227" s="27"/>
      <c r="AA1227" s="14">
        <f>Tabla2[[#This Row],[FECHA]]-Tabla2[[#This Row],[FECHA AGENDO CITA]]</f>
        <v>44973</v>
      </c>
    </row>
    <row r="1228" spans="1:27" ht="42" hidden="1" customHeight="1">
      <c r="A1228" s="6">
        <v>44973</v>
      </c>
      <c r="B1228" s="9">
        <v>0.45833333333333331</v>
      </c>
      <c r="C1228" s="9"/>
      <c r="D1228" s="41">
        <v>835.2</v>
      </c>
      <c r="E1228" s="8">
        <v>111993</v>
      </c>
      <c r="F1228" s="8" t="s">
        <v>100</v>
      </c>
      <c r="G1228" s="97" t="s">
        <v>3905</v>
      </c>
      <c r="H1228" s="46"/>
      <c r="I1228" s="8" t="s">
        <v>4387</v>
      </c>
      <c r="J1228" s="7" t="s">
        <v>4388</v>
      </c>
      <c r="K1228" s="7" t="s">
        <v>4389</v>
      </c>
      <c r="L1228" s="8" t="s">
        <v>152</v>
      </c>
      <c r="M1228" s="11" t="s">
        <v>84</v>
      </c>
      <c r="N1228" s="11">
        <v>0.5</v>
      </c>
      <c r="O1228" s="11" t="s">
        <v>929</v>
      </c>
      <c r="P1228" s="204" t="s">
        <v>975</v>
      </c>
      <c r="Q1228" s="17">
        <v>2021</v>
      </c>
      <c r="R1228" s="131"/>
      <c r="S1228" s="3" t="str">
        <f>TEXT(Tabla2[[#This Row],[FECHA]],"MMMM")</f>
        <v>febrero</v>
      </c>
      <c r="T1228" s="3" t="e">
        <f>VLOOKUP(Tabla2[[#This Row],[FOLIO]],Noshow11[[FOLIO]:[STATUS]],5,0)</f>
        <v>#N/A</v>
      </c>
      <c r="U1228" s="2"/>
      <c r="V1228" s="27"/>
      <c r="W1228" s="27"/>
      <c r="X1228" s="27"/>
      <c r="Y1228" s="28"/>
      <c r="Z1228" s="27"/>
      <c r="AA1228" s="14">
        <f>Tabla2[[#This Row],[FECHA]]-Tabla2[[#This Row],[FECHA AGENDO CITA]]</f>
        <v>44973</v>
      </c>
    </row>
    <row r="1229" spans="1:27" ht="42" hidden="1" customHeight="1">
      <c r="A1229" s="6">
        <v>44973</v>
      </c>
      <c r="B1229" s="9">
        <v>0.45833333333333331</v>
      </c>
      <c r="C1229" s="9"/>
      <c r="D1229" s="41">
        <v>7677</v>
      </c>
      <c r="E1229" s="8">
        <v>112011</v>
      </c>
      <c r="F1229" s="8" t="s">
        <v>920</v>
      </c>
      <c r="G1229" s="97" t="s">
        <v>4390</v>
      </c>
      <c r="H1229" s="46"/>
      <c r="I1229" s="8" t="s">
        <v>4391</v>
      </c>
      <c r="J1229" s="7" t="s">
        <v>4392</v>
      </c>
      <c r="K1229" s="7" t="s">
        <v>4393</v>
      </c>
      <c r="L1229" s="8" t="s">
        <v>289</v>
      </c>
      <c r="M1229" s="11" t="s">
        <v>93</v>
      </c>
      <c r="N1229" s="11">
        <v>0.46875</v>
      </c>
      <c r="O1229" s="11">
        <v>0.70833333333333337</v>
      </c>
      <c r="P1229" s="204" t="s">
        <v>925</v>
      </c>
      <c r="Q1229" s="17">
        <v>2012</v>
      </c>
      <c r="R1229" s="131"/>
      <c r="S1229" s="3" t="str">
        <f>TEXT(Tabla2[[#This Row],[FECHA]],"MMMM")</f>
        <v>febrero</v>
      </c>
      <c r="T1229" s="3" t="e">
        <f>VLOOKUP(Tabla2[[#This Row],[FOLIO]],Noshow11[[FOLIO]:[STATUS]],5,0)</f>
        <v>#N/A</v>
      </c>
      <c r="U1229" s="2"/>
      <c r="V1229" s="27"/>
      <c r="W1229" s="27"/>
      <c r="X1229" s="27"/>
      <c r="Y1229" s="28"/>
      <c r="Z1229" s="27"/>
      <c r="AA1229" s="14">
        <f>Tabla2[[#This Row],[FECHA]]-Tabla2[[#This Row],[FECHA AGENDO CITA]]</f>
        <v>44973</v>
      </c>
    </row>
    <row r="1230" spans="1:27" ht="42" hidden="1" customHeight="1">
      <c r="A1230" s="6">
        <v>44973</v>
      </c>
      <c r="B1230" s="9">
        <v>0.45833333333333331</v>
      </c>
      <c r="C1230" s="9"/>
      <c r="D1230" s="41">
        <v>1899</v>
      </c>
      <c r="E1230" s="8">
        <v>112034</v>
      </c>
      <c r="F1230" s="8" t="s">
        <v>100</v>
      </c>
      <c r="G1230" s="97" t="s">
        <v>1015</v>
      </c>
      <c r="H1230" s="45" t="s">
        <v>5</v>
      </c>
      <c r="I1230" s="8" t="s">
        <v>4394</v>
      </c>
      <c r="J1230" s="7" t="s">
        <v>143</v>
      </c>
      <c r="K1230" s="7" t="s">
        <v>4395</v>
      </c>
      <c r="L1230" s="8" t="s">
        <v>193</v>
      </c>
      <c r="M1230" s="11" t="s">
        <v>98</v>
      </c>
      <c r="N1230" s="11">
        <v>0.47916666666666669</v>
      </c>
      <c r="O1230" s="11">
        <v>0.52083333333333337</v>
      </c>
      <c r="P1230" s="204" t="s">
        <v>2061</v>
      </c>
      <c r="Q1230" s="8">
        <v>2022</v>
      </c>
      <c r="R1230" s="131"/>
      <c r="S1230" s="3" t="str">
        <f>TEXT(Tabla2[[#This Row],[FECHA]],"MMMM")</f>
        <v>febrero</v>
      </c>
      <c r="T1230" s="3" t="e">
        <f>VLOOKUP(Tabla2[[#This Row],[FOLIO]],Noshow11[[FOLIO]:[STATUS]],5,0)</f>
        <v>#N/A</v>
      </c>
      <c r="U1230" s="2"/>
      <c r="V1230" s="27"/>
      <c r="W1230" s="27"/>
      <c r="X1230" s="27"/>
      <c r="Y1230" s="28"/>
      <c r="Z1230" s="27"/>
      <c r="AA1230" s="14">
        <f>Tabla2[[#This Row],[FECHA]]-Tabla2[[#This Row],[FECHA AGENDO CITA]]</f>
        <v>44973</v>
      </c>
    </row>
    <row r="1231" spans="1:27" ht="42" hidden="1" customHeight="1">
      <c r="A1231" s="6">
        <v>44973</v>
      </c>
      <c r="B1231" s="9">
        <v>0.5</v>
      </c>
      <c r="C1231" s="9"/>
      <c r="D1231" s="41">
        <v>2734.2</v>
      </c>
      <c r="E1231" s="8">
        <v>112009</v>
      </c>
      <c r="F1231" s="8" t="s">
        <v>920</v>
      </c>
      <c r="G1231" s="97" t="s">
        <v>4396</v>
      </c>
      <c r="H1231" s="46"/>
      <c r="I1231" s="8" t="s">
        <v>4397</v>
      </c>
      <c r="J1231" s="7" t="s">
        <v>4398</v>
      </c>
      <c r="K1231" s="7" t="s">
        <v>4399</v>
      </c>
      <c r="L1231" s="8" t="s">
        <v>152</v>
      </c>
      <c r="M1231" s="11" t="s">
        <v>84</v>
      </c>
      <c r="N1231" s="11">
        <v>0.51041666666666663</v>
      </c>
      <c r="O1231" s="11" t="s">
        <v>929</v>
      </c>
      <c r="P1231" s="204" t="s">
        <v>4400</v>
      </c>
      <c r="Q1231" s="17">
        <v>2016</v>
      </c>
      <c r="R1231" s="131"/>
      <c r="S1231" s="3" t="str">
        <f>TEXT(Tabla2[[#This Row],[FECHA]],"MMMM")</f>
        <v>febrero</v>
      </c>
      <c r="T1231" s="3" t="e">
        <f>VLOOKUP(Tabla2[[#This Row],[FOLIO]],Noshow11[[FOLIO]:[STATUS]],5,0)</f>
        <v>#N/A</v>
      </c>
      <c r="U1231" s="2"/>
      <c r="V1231" s="27"/>
      <c r="W1231" s="27"/>
      <c r="X1231" s="27"/>
      <c r="Y1231" s="28"/>
      <c r="Z1231" s="27"/>
      <c r="AA1231" s="14">
        <f>Tabla2[[#This Row],[FECHA]]-Tabla2[[#This Row],[FECHA AGENDO CITA]]</f>
        <v>44973</v>
      </c>
    </row>
    <row r="1232" spans="1:27" ht="42" hidden="1" customHeight="1">
      <c r="A1232" s="6">
        <v>44973</v>
      </c>
      <c r="B1232" s="9">
        <v>0.5</v>
      </c>
      <c r="C1232" s="9"/>
      <c r="D1232" s="41">
        <v>1899</v>
      </c>
      <c r="E1232" s="8">
        <v>112021</v>
      </c>
      <c r="F1232" s="8" t="s">
        <v>100</v>
      </c>
      <c r="G1232" s="97" t="s">
        <v>939</v>
      </c>
      <c r="H1232" s="45" t="s">
        <v>5</v>
      </c>
      <c r="I1232" s="8" t="s">
        <v>4401</v>
      </c>
      <c r="J1232" s="7" t="s">
        <v>4402</v>
      </c>
      <c r="K1232" s="7" t="s">
        <v>4403</v>
      </c>
      <c r="L1232" s="8" t="s">
        <v>83</v>
      </c>
      <c r="M1232" s="11" t="s">
        <v>93</v>
      </c>
      <c r="N1232" s="11">
        <v>0.51041666666666663</v>
      </c>
      <c r="O1232" s="11">
        <v>0.66666666666666663</v>
      </c>
      <c r="P1232" s="204" t="s">
        <v>2061</v>
      </c>
      <c r="Q1232" s="17">
        <v>2021</v>
      </c>
      <c r="R1232" s="131"/>
      <c r="S1232" s="3" t="str">
        <f>TEXT(Tabla2[[#This Row],[FECHA]],"MMMM")</f>
        <v>febrero</v>
      </c>
      <c r="T1232" s="3" t="e">
        <f>VLOOKUP(Tabla2[[#This Row],[FOLIO]],Noshow11[[FOLIO]:[STATUS]],5,0)</f>
        <v>#N/A</v>
      </c>
      <c r="U1232" s="2"/>
      <c r="V1232" s="27"/>
      <c r="W1232" s="27"/>
      <c r="X1232" s="27"/>
      <c r="Y1232" s="28"/>
      <c r="Z1232" s="27"/>
      <c r="AA1232" s="14">
        <f>Tabla2[[#This Row],[FECHA]]-Tabla2[[#This Row],[FECHA AGENDO CITA]]</f>
        <v>44973</v>
      </c>
    </row>
    <row r="1233" spans="1:27" ht="30" hidden="1" customHeight="1">
      <c r="A1233" s="6">
        <v>44974</v>
      </c>
      <c r="B1233" s="9">
        <v>0.3125</v>
      </c>
      <c r="C1233" s="9"/>
      <c r="D1233" s="41">
        <v>1899</v>
      </c>
      <c r="E1233" s="8">
        <v>111884</v>
      </c>
      <c r="F1233" s="8" t="s">
        <v>920</v>
      </c>
      <c r="G1233" s="97" t="s">
        <v>1015</v>
      </c>
      <c r="H1233" s="46"/>
      <c r="I1233" s="8" t="s">
        <v>4404</v>
      </c>
      <c r="J1233" s="7" t="s">
        <v>4405</v>
      </c>
      <c r="K1233" s="7" t="s">
        <v>4003</v>
      </c>
      <c r="L1233" s="8" t="s">
        <v>641</v>
      </c>
      <c r="M1233" s="11" t="s">
        <v>93</v>
      </c>
      <c r="N1233" s="11">
        <v>0.375</v>
      </c>
      <c r="O1233" s="11">
        <v>0.5</v>
      </c>
      <c r="P1233" s="204" t="s">
        <v>949</v>
      </c>
      <c r="Q1233" s="8">
        <v>2018</v>
      </c>
      <c r="R1233" s="131"/>
      <c r="S1233" s="3" t="str">
        <f>TEXT(Tabla2[[#This Row],[FECHA]],"MMMM")</f>
        <v>febrero</v>
      </c>
      <c r="T1233" s="3" t="e">
        <f>VLOOKUP(Tabla2[[#This Row],[FOLIO]],Noshow11[[FOLIO]:[STATUS]],5,0)</f>
        <v>#N/A</v>
      </c>
      <c r="U1233" s="2"/>
      <c r="V1233" s="27"/>
      <c r="W1233" s="27"/>
      <c r="X1233" s="27"/>
      <c r="Y1233" s="28"/>
      <c r="Z1233" s="27"/>
      <c r="AA1233" s="14">
        <f>Tabla2[[#This Row],[FECHA]]-Tabla2[[#This Row],[FECHA AGENDO CITA]]</f>
        <v>44974</v>
      </c>
    </row>
    <row r="1234" spans="1:27" ht="30" hidden="1" customHeight="1">
      <c r="A1234" s="6">
        <v>44974</v>
      </c>
      <c r="B1234" s="9">
        <v>0.32291666666666669</v>
      </c>
      <c r="C1234" s="9"/>
      <c r="D1234" s="41">
        <v>7549</v>
      </c>
      <c r="E1234" s="8">
        <v>111972</v>
      </c>
      <c r="F1234" s="8" t="s">
        <v>944</v>
      </c>
      <c r="G1234" s="97" t="s">
        <v>1725</v>
      </c>
      <c r="H1234" s="46"/>
      <c r="I1234" s="8" t="s">
        <v>4406</v>
      </c>
      <c r="J1234" s="7" t="s">
        <v>4407</v>
      </c>
      <c r="K1234" s="7" t="s">
        <v>4408</v>
      </c>
      <c r="L1234" s="8" t="s">
        <v>145</v>
      </c>
      <c r="M1234" s="11" t="s">
        <v>93</v>
      </c>
      <c r="N1234" s="11">
        <v>0.375</v>
      </c>
      <c r="O1234" s="11">
        <v>0.5</v>
      </c>
      <c r="P1234" s="204" t="s">
        <v>970</v>
      </c>
      <c r="Q1234" s="8">
        <v>2015</v>
      </c>
      <c r="R1234" s="131"/>
      <c r="S1234" s="3" t="str">
        <f>TEXT(Tabla2[[#This Row],[FECHA]],"MMMM")</f>
        <v>febrero</v>
      </c>
      <c r="T1234" s="3" t="e">
        <f>VLOOKUP(Tabla2[[#This Row],[FOLIO]],Noshow11[[FOLIO]:[STATUS]],5,0)</f>
        <v>#N/A</v>
      </c>
      <c r="U1234" s="2"/>
      <c r="V1234" s="27"/>
      <c r="W1234" s="27"/>
      <c r="X1234" s="27"/>
      <c r="Y1234" s="28"/>
      <c r="Z1234" s="27"/>
      <c r="AA1234" s="14">
        <f>Tabla2[[#This Row],[FECHA]]-Tabla2[[#This Row],[FECHA AGENDO CITA]]</f>
        <v>44974</v>
      </c>
    </row>
    <row r="1235" spans="1:27" ht="30" hidden="1" customHeight="1">
      <c r="A1235" s="6">
        <v>44974</v>
      </c>
      <c r="B1235" s="9">
        <v>0.33333333333333331</v>
      </c>
      <c r="C1235" s="9"/>
      <c r="D1235" s="41">
        <v>1899</v>
      </c>
      <c r="E1235" s="8">
        <v>111846</v>
      </c>
      <c r="F1235" s="8" t="s">
        <v>100</v>
      </c>
      <c r="G1235" s="97" t="s">
        <v>1023</v>
      </c>
      <c r="H1235" s="45" t="s">
        <v>5</v>
      </c>
      <c r="I1235" s="8" t="s">
        <v>4409</v>
      </c>
      <c r="J1235" s="7" t="s">
        <v>4410</v>
      </c>
      <c r="K1235" s="7" t="s">
        <v>4411</v>
      </c>
      <c r="L1235" s="8" t="s">
        <v>83</v>
      </c>
      <c r="M1235" s="11" t="s">
        <v>98</v>
      </c>
      <c r="N1235" s="11">
        <v>0.375</v>
      </c>
      <c r="O1235" s="11">
        <v>0.5</v>
      </c>
      <c r="P1235" s="204" t="s">
        <v>2061</v>
      </c>
      <c r="Q1235" s="8">
        <v>2017</v>
      </c>
      <c r="R1235" s="131"/>
      <c r="S1235" s="3" t="str">
        <f>TEXT(Tabla2[[#This Row],[FECHA]],"MMMM")</f>
        <v>febrero</v>
      </c>
      <c r="T1235" s="3" t="e">
        <f>VLOOKUP(Tabla2[[#This Row],[FOLIO]],Noshow11[[FOLIO]:[STATUS]],5,0)</f>
        <v>#N/A</v>
      </c>
      <c r="U1235" s="2"/>
      <c r="V1235" s="27"/>
      <c r="W1235" s="27"/>
      <c r="X1235" s="27"/>
      <c r="Y1235" s="28"/>
      <c r="Z1235" s="27"/>
      <c r="AA1235" s="14">
        <f>Tabla2[[#This Row],[FECHA]]-Tabla2[[#This Row],[FECHA AGENDO CITA]]</f>
        <v>44974</v>
      </c>
    </row>
    <row r="1236" spans="1:27" ht="30" hidden="1" customHeight="1">
      <c r="A1236" s="6">
        <v>44974</v>
      </c>
      <c r="B1236" s="9">
        <v>0.33333333333333331</v>
      </c>
      <c r="C1236" s="9"/>
      <c r="D1236" s="41">
        <v>1899</v>
      </c>
      <c r="E1236" s="8">
        <v>111973</v>
      </c>
      <c r="F1236" s="8" t="s">
        <v>100</v>
      </c>
      <c r="G1236" s="97" t="s">
        <v>956</v>
      </c>
      <c r="H1236" s="45" t="s">
        <v>5</v>
      </c>
      <c r="I1236" s="8" t="s">
        <v>4412</v>
      </c>
      <c r="J1236" s="7" t="s">
        <v>4413</v>
      </c>
      <c r="K1236" s="7" t="s">
        <v>4414</v>
      </c>
      <c r="L1236" s="8" t="s">
        <v>250</v>
      </c>
      <c r="M1236" s="11" t="s">
        <v>93</v>
      </c>
      <c r="N1236" s="11">
        <v>0.3888888888888889</v>
      </c>
      <c r="O1236" s="11">
        <v>0.5</v>
      </c>
      <c r="P1236" s="204" t="s">
        <v>2061</v>
      </c>
      <c r="Q1236" s="8">
        <v>2022</v>
      </c>
      <c r="R1236" s="131"/>
      <c r="S1236" s="3" t="str">
        <f>TEXT(Tabla2[[#This Row],[FECHA]],"MMMM")</f>
        <v>febrero</v>
      </c>
      <c r="T1236" s="3" t="e">
        <f>VLOOKUP(Tabla2[[#This Row],[FOLIO]],Noshow11[[FOLIO]:[STATUS]],5,0)</f>
        <v>#N/A</v>
      </c>
      <c r="U1236" s="2"/>
      <c r="V1236" s="27"/>
      <c r="W1236" s="27"/>
      <c r="X1236" s="27"/>
      <c r="Y1236" s="28"/>
      <c r="Z1236" s="27"/>
      <c r="AA1236" s="14">
        <f>Tabla2[[#This Row],[FECHA]]-Tabla2[[#This Row],[FECHA AGENDO CITA]]</f>
        <v>44974</v>
      </c>
    </row>
    <row r="1237" spans="1:27" ht="30" hidden="1" customHeight="1">
      <c r="A1237" s="6">
        <v>44974</v>
      </c>
      <c r="B1237" s="9">
        <v>0.34375</v>
      </c>
      <c r="C1237" s="9"/>
      <c r="D1237" s="41">
        <v>5330</v>
      </c>
      <c r="E1237" s="8">
        <v>111998</v>
      </c>
      <c r="F1237" s="8" t="s">
        <v>920</v>
      </c>
      <c r="G1237" s="97" t="s">
        <v>988</v>
      </c>
      <c r="H1237" s="46"/>
      <c r="I1237" s="8" t="s">
        <v>4415</v>
      </c>
      <c r="J1237" s="7" t="s">
        <v>4416</v>
      </c>
      <c r="K1237" s="7" t="s">
        <v>4417</v>
      </c>
      <c r="L1237" s="8" t="s">
        <v>152</v>
      </c>
      <c r="M1237" s="11" t="s">
        <v>93</v>
      </c>
      <c r="N1237" s="11">
        <v>0.375</v>
      </c>
      <c r="O1237" s="11">
        <v>0.5</v>
      </c>
      <c r="P1237" s="204" t="s">
        <v>975</v>
      </c>
      <c r="Q1237" s="8">
        <v>2021</v>
      </c>
      <c r="R1237" s="131"/>
      <c r="S1237" s="3" t="str">
        <f>TEXT(Tabla2[[#This Row],[FECHA]],"MMMM")</f>
        <v>febrero</v>
      </c>
      <c r="T1237" s="3" t="e">
        <f>VLOOKUP(Tabla2[[#This Row],[FOLIO]],Noshow11[[FOLIO]:[STATUS]],5,0)</f>
        <v>#N/A</v>
      </c>
      <c r="U1237" s="2"/>
      <c r="V1237" s="27"/>
      <c r="W1237" s="27"/>
      <c r="X1237" s="27"/>
      <c r="Y1237" s="28"/>
      <c r="Z1237" s="27"/>
      <c r="AA1237" s="14">
        <f>Tabla2[[#This Row],[FECHA]]-Tabla2[[#This Row],[FECHA AGENDO CITA]]</f>
        <v>44974</v>
      </c>
    </row>
    <row r="1238" spans="1:27" ht="25.5" hidden="1" customHeight="1">
      <c r="A1238" s="6">
        <v>44974</v>
      </c>
      <c r="B1238" s="9">
        <v>0.34375</v>
      </c>
      <c r="C1238" s="9"/>
      <c r="D1238" s="41">
        <v>1899</v>
      </c>
      <c r="E1238" s="8">
        <v>112022</v>
      </c>
      <c r="F1238" s="8" t="s">
        <v>920</v>
      </c>
      <c r="G1238" s="97" t="s">
        <v>4418</v>
      </c>
      <c r="H1238" s="46"/>
      <c r="I1238" s="8" t="s">
        <v>727</v>
      </c>
      <c r="J1238" s="7" t="s">
        <v>728</v>
      </c>
      <c r="K1238" s="7" t="s">
        <v>729</v>
      </c>
      <c r="L1238" s="8" t="s">
        <v>92</v>
      </c>
      <c r="M1238" s="11" t="s">
        <v>84</v>
      </c>
      <c r="N1238" s="11">
        <v>0.4375</v>
      </c>
      <c r="O1238" s="11">
        <v>0.66666666666666663</v>
      </c>
      <c r="P1238" s="204" t="s">
        <v>975</v>
      </c>
      <c r="Q1238" s="8">
        <v>2018</v>
      </c>
      <c r="R1238" s="131"/>
      <c r="S1238" s="3" t="str">
        <f>TEXT(Tabla2[[#This Row],[FECHA]],"MMMM")</f>
        <v>febrero</v>
      </c>
      <c r="T1238" s="3" t="e">
        <f>VLOOKUP(Tabla2[[#This Row],[FOLIO]],Noshow11[[FOLIO]:[STATUS]],5,0)</f>
        <v>#N/A</v>
      </c>
      <c r="U1238" s="2"/>
      <c r="V1238" s="27"/>
      <c r="W1238" s="27"/>
      <c r="X1238" s="27"/>
      <c r="Y1238" s="28"/>
      <c r="Z1238" s="27"/>
      <c r="AA1238" s="14">
        <f>Tabla2[[#This Row],[FECHA]]-Tabla2[[#This Row],[FECHA AGENDO CITA]]</f>
        <v>44974</v>
      </c>
    </row>
    <row r="1239" spans="1:27" ht="30" hidden="1" customHeight="1">
      <c r="A1239" s="6">
        <v>44974</v>
      </c>
      <c r="B1239" s="9">
        <v>0.34375</v>
      </c>
      <c r="C1239" s="9"/>
      <c r="D1239" s="41">
        <v>2849</v>
      </c>
      <c r="E1239" s="8">
        <v>112060</v>
      </c>
      <c r="F1239" s="8" t="s">
        <v>100</v>
      </c>
      <c r="G1239" s="97" t="s">
        <v>4419</v>
      </c>
      <c r="H1239" s="46"/>
      <c r="I1239" s="8" t="s">
        <v>4401</v>
      </c>
      <c r="J1239" s="7" t="s">
        <v>4402</v>
      </c>
      <c r="K1239" s="7" t="s">
        <v>4403</v>
      </c>
      <c r="L1239" s="8" t="s">
        <v>83</v>
      </c>
      <c r="M1239" s="11" t="s">
        <v>98</v>
      </c>
      <c r="N1239" s="11">
        <v>0.375</v>
      </c>
      <c r="O1239" s="11">
        <v>0.5</v>
      </c>
      <c r="P1239" s="204" t="s">
        <v>943</v>
      </c>
      <c r="Q1239" s="8">
        <v>2021</v>
      </c>
      <c r="R1239" s="131"/>
      <c r="S1239" s="3" t="str">
        <f>TEXT(Tabla2[[#This Row],[FECHA]],"MMMM")</f>
        <v>febrero</v>
      </c>
      <c r="T1239" s="3" t="e">
        <f>VLOOKUP(Tabla2[[#This Row],[FOLIO]],Noshow11[[FOLIO]:[STATUS]],5,0)</f>
        <v>#N/A</v>
      </c>
      <c r="U1239" s="2"/>
      <c r="V1239" s="27"/>
      <c r="W1239" s="27"/>
      <c r="X1239" s="27"/>
      <c r="Y1239" s="28"/>
      <c r="Z1239" s="27"/>
      <c r="AA1239" s="14">
        <f>Tabla2[[#This Row],[FECHA]]-Tabla2[[#This Row],[FECHA AGENDO CITA]]</f>
        <v>44974</v>
      </c>
    </row>
    <row r="1240" spans="1:27" ht="55.5" hidden="1" customHeight="1">
      <c r="A1240" s="6">
        <v>44974</v>
      </c>
      <c r="B1240" s="9">
        <v>0.35416666666666669</v>
      </c>
      <c r="C1240" s="9"/>
      <c r="D1240" s="41">
        <v>835.2</v>
      </c>
      <c r="E1240" s="8">
        <v>111903</v>
      </c>
      <c r="F1240" s="8" t="s">
        <v>100</v>
      </c>
      <c r="G1240" s="97" t="s">
        <v>4420</v>
      </c>
      <c r="H1240" s="46"/>
      <c r="I1240" s="8" t="s">
        <v>4421</v>
      </c>
      <c r="J1240" s="7" t="s">
        <v>4422</v>
      </c>
      <c r="K1240" s="7" t="s">
        <v>4423</v>
      </c>
      <c r="L1240" s="8" t="s">
        <v>92</v>
      </c>
      <c r="M1240" s="11" t="s">
        <v>98</v>
      </c>
      <c r="N1240" s="11">
        <v>0.375</v>
      </c>
      <c r="O1240" s="11" t="s">
        <v>929</v>
      </c>
      <c r="P1240" s="204" t="s">
        <v>2263</v>
      </c>
      <c r="Q1240" s="8">
        <v>2017</v>
      </c>
      <c r="R1240" s="131"/>
      <c r="S1240" s="3" t="str">
        <f>TEXT(Tabla2[[#This Row],[FECHA]],"MMMM")</f>
        <v>febrero</v>
      </c>
      <c r="T1240" s="3" t="e">
        <f>VLOOKUP(Tabla2[[#This Row],[FOLIO]],Noshow11[[FOLIO]:[STATUS]],5,0)</f>
        <v>#N/A</v>
      </c>
      <c r="U1240" s="2"/>
      <c r="V1240" s="27"/>
      <c r="W1240" s="27"/>
      <c r="X1240" s="27"/>
      <c r="Y1240" s="28"/>
      <c r="Z1240" s="27"/>
      <c r="AA1240" s="14">
        <f>Tabla2[[#This Row],[FECHA]]-Tabla2[[#This Row],[FECHA AGENDO CITA]]</f>
        <v>44974</v>
      </c>
    </row>
    <row r="1241" spans="1:27" ht="30" hidden="1" customHeight="1">
      <c r="A1241" s="6">
        <v>44974</v>
      </c>
      <c r="B1241" s="9">
        <v>0.36458333333333331</v>
      </c>
      <c r="C1241" s="9"/>
      <c r="D1241" s="41">
        <v>2699</v>
      </c>
      <c r="E1241" s="8">
        <v>112010</v>
      </c>
      <c r="F1241" s="8" t="s">
        <v>100</v>
      </c>
      <c r="G1241" s="97" t="s">
        <v>4424</v>
      </c>
      <c r="H1241" s="45" t="s">
        <v>5</v>
      </c>
      <c r="I1241" s="8" t="s">
        <v>4425</v>
      </c>
      <c r="J1241" s="7" t="s">
        <v>4426</v>
      </c>
      <c r="K1241" s="7" t="s">
        <v>4427</v>
      </c>
      <c r="L1241" s="8" t="s">
        <v>289</v>
      </c>
      <c r="M1241" s="11" t="s">
        <v>98</v>
      </c>
      <c r="N1241" s="11">
        <v>0.40277777777777773</v>
      </c>
      <c r="O1241" s="11">
        <v>0.5</v>
      </c>
      <c r="P1241" s="204" t="s">
        <v>4428</v>
      </c>
      <c r="Q1241" s="8">
        <v>2016</v>
      </c>
      <c r="R1241" s="131"/>
      <c r="S1241" s="3" t="str">
        <f>TEXT(Tabla2[[#This Row],[FECHA]],"MMMM")</f>
        <v>febrero</v>
      </c>
      <c r="T1241" s="3" t="e">
        <f>VLOOKUP(Tabla2[[#This Row],[FOLIO]],Noshow11[[FOLIO]:[STATUS]],5,0)</f>
        <v>#N/A</v>
      </c>
      <c r="U1241" s="2"/>
      <c r="V1241" s="27"/>
      <c r="W1241" s="27"/>
      <c r="X1241" s="27"/>
      <c r="Y1241" s="28"/>
      <c r="Z1241" s="27"/>
      <c r="AA1241" s="14">
        <f>Tabla2[[#This Row],[FECHA]]-Tabla2[[#This Row],[FECHA AGENDO CITA]]</f>
        <v>44974</v>
      </c>
    </row>
    <row r="1242" spans="1:27" ht="30" hidden="1" customHeight="1">
      <c r="A1242" s="6">
        <v>44974</v>
      </c>
      <c r="B1242" s="9">
        <v>0.375</v>
      </c>
      <c r="C1242" s="9"/>
      <c r="D1242" s="41">
        <v>1899</v>
      </c>
      <c r="E1242" s="8">
        <v>111997</v>
      </c>
      <c r="F1242" s="8" t="s">
        <v>920</v>
      </c>
      <c r="G1242" s="97" t="s">
        <v>939</v>
      </c>
      <c r="H1242" s="46"/>
      <c r="I1242" s="8" t="s">
        <v>4429</v>
      </c>
      <c r="J1242" s="7" t="s">
        <v>4430</v>
      </c>
      <c r="K1242" s="7" t="s">
        <v>4431</v>
      </c>
      <c r="L1242" s="8" t="s">
        <v>97</v>
      </c>
      <c r="M1242" s="11" t="s">
        <v>98</v>
      </c>
      <c r="N1242" s="11">
        <v>0.40625</v>
      </c>
      <c r="O1242" s="11">
        <v>0.5</v>
      </c>
      <c r="P1242" s="204" t="s">
        <v>949</v>
      </c>
      <c r="Q1242" s="8">
        <v>2022</v>
      </c>
      <c r="R1242" s="131"/>
      <c r="S1242" s="3" t="str">
        <f>TEXT(Tabla2[[#This Row],[FECHA]],"MMMM")</f>
        <v>febrero</v>
      </c>
      <c r="T1242" s="3" t="e">
        <f>VLOOKUP(Tabla2[[#This Row],[FOLIO]],Noshow11[[FOLIO]:[STATUS]],5,0)</f>
        <v>#N/A</v>
      </c>
      <c r="U1242" s="2" t="s">
        <v>34</v>
      </c>
      <c r="V1242" s="27">
        <v>44980</v>
      </c>
      <c r="W1242" s="27" t="s">
        <v>4432</v>
      </c>
      <c r="X1242" s="27" t="s">
        <v>9</v>
      </c>
      <c r="Y1242" s="28" t="s">
        <v>4433</v>
      </c>
      <c r="Z1242" s="27">
        <v>44972</v>
      </c>
      <c r="AA1242" s="14">
        <f>Tabla2[[#This Row],[FECHA]]-Tabla2[[#This Row],[FECHA AGENDO CITA]]</f>
        <v>2</v>
      </c>
    </row>
    <row r="1243" spans="1:27" ht="40.5" hidden="1" customHeight="1">
      <c r="A1243" s="6">
        <v>44974</v>
      </c>
      <c r="B1243" s="9">
        <v>0.375</v>
      </c>
      <c r="C1243" s="9"/>
      <c r="D1243" s="41">
        <v>835.2</v>
      </c>
      <c r="E1243" s="8">
        <v>112038</v>
      </c>
      <c r="F1243" s="8" t="s">
        <v>944</v>
      </c>
      <c r="G1243" s="97" t="s">
        <v>4434</v>
      </c>
      <c r="H1243" s="46"/>
      <c r="I1243" s="8" t="s">
        <v>1330</v>
      </c>
      <c r="J1243" s="7" t="s">
        <v>1331</v>
      </c>
      <c r="K1243" s="7" t="s">
        <v>103</v>
      </c>
      <c r="L1243" s="8" t="s">
        <v>482</v>
      </c>
      <c r="M1243" s="11" t="s">
        <v>84</v>
      </c>
      <c r="N1243" s="11">
        <v>0.45833333333333331</v>
      </c>
      <c r="O1243" s="11">
        <v>0.58333333333333337</v>
      </c>
      <c r="P1243" s="204" t="s">
        <v>2263</v>
      </c>
      <c r="Q1243" s="8">
        <v>2019</v>
      </c>
      <c r="R1243" s="131"/>
      <c r="S1243" s="3" t="str">
        <f>TEXT(Tabla2[[#This Row],[FECHA]],"MMMM")</f>
        <v>febrero</v>
      </c>
      <c r="T1243" s="3" t="e">
        <f>VLOOKUP(Tabla2[[#This Row],[FOLIO]],Noshow11[[FOLIO]:[STATUS]],5,0)</f>
        <v>#N/A</v>
      </c>
      <c r="U1243" s="2"/>
      <c r="V1243" s="27"/>
      <c r="W1243" s="27"/>
      <c r="X1243" s="27"/>
      <c r="Y1243" s="28"/>
      <c r="Z1243" s="27"/>
      <c r="AA1243" s="14">
        <f>Tabla2[[#This Row],[FECHA]]-Tabla2[[#This Row],[FECHA AGENDO CITA]]</f>
        <v>44974</v>
      </c>
    </row>
    <row r="1244" spans="1:27" ht="30" hidden="1" customHeight="1">
      <c r="A1244" s="6">
        <v>44974</v>
      </c>
      <c r="B1244" s="9">
        <v>0.375</v>
      </c>
      <c r="C1244" s="9"/>
      <c r="D1244" s="41">
        <v>1899</v>
      </c>
      <c r="E1244" s="8">
        <v>112063</v>
      </c>
      <c r="F1244" s="8" t="s">
        <v>100</v>
      </c>
      <c r="G1244" s="97" t="s">
        <v>1297</v>
      </c>
      <c r="H1244" s="46"/>
      <c r="I1244" s="8" t="s">
        <v>4435</v>
      </c>
      <c r="J1244" s="7" t="s">
        <v>4436</v>
      </c>
      <c r="K1244" s="7" t="s">
        <v>4437</v>
      </c>
      <c r="L1244" s="8" t="s">
        <v>193</v>
      </c>
      <c r="M1244" s="11" t="s">
        <v>93</v>
      </c>
      <c r="N1244" s="11">
        <v>0.4375</v>
      </c>
      <c r="O1244" s="11">
        <v>0.58333333333333337</v>
      </c>
      <c r="P1244" s="204" t="s">
        <v>954</v>
      </c>
      <c r="Q1244" s="8">
        <v>2016</v>
      </c>
      <c r="R1244" s="131"/>
      <c r="S1244" s="3" t="str">
        <f>TEXT(Tabla2[[#This Row],[FECHA]],"MMMM")</f>
        <v>febrero</v>
      </c>
      <c r="T1244" s="3" t="e">
        <f>VLOOKUP(Tabla2[[#This Row],[FOLIO]],Noshow11[[FOLIO]:[STATUS]],5,0)</f>
        <v>#N/A</v>
      </c>
      <c r="U1244" s="2"/>
      <c r="V1244" s="27"/>
      <c r="W1244" s="27"/>
      <c r="X1244" s="27"/>
      <c r="Y1244" s="28"/>
      <c r="Z1244" s="27"/>
      <c r="AA1244" s="14">
        <f>Tabla2[[#This Row],[FECHA]]-Tabla2[[#This Row],[FECHA AGENDO CITA]]</f>
        <v>44974</v>
      </c>
    </row>
    <row r="1245" spans="1:27" ht="30" hidden="1" customHeight="1">
      <c r="A1245" s="6">
        <v>44974</v>
      </c>
      <c r="B1245" s="9">
        <v>0.39583333333333331</v>
      </c>
      <c r="C1245" s="9"/>
      <c r="D1245" s="41">
        <v>1899</v>
      </c>
      <c r="E1245" s="8">
        <v>111899</v>
      </c>
      <c r="F1245" s="8" t="s">
        <v>944</v>
      </c>
      <c r="G1245" s="97" t="s">
        <v>956</v>
      </c>
      <c r="H1245" s="108" t="s">
        <v>42</v>
      </c>
      <c r="I1245" s="8" t="s">
        <v>4438</v>
      </c>
      <c r="J1245" s="7" t="s">
        <v>4439</v>
      </c>
      <c r="K1245" s="7" t="s">
        <v>4440</v>
      </c>
      <c r="L1245" s="8" t="s">
        <v>482</v>
      </c>
      <c r="M1245" s="11" t="s">
        <v>98</v>
      </c>
      <c r="N1245" s="11" t="s">
        <v>1194</v>
      </c>
      <c r="O1245" s="11" t="s">
        <v>1195</v>
      </c>
      <c r="P1245" s="204" t="s">
        <v>925</v>
      </c>
      <c r="Q1245" s="8">
        <v>2020</v>
      </c>
      <c r="R1245" s="131"/>
      <c r="S1245" s="3" t="str">
        <f>TEXT(Tabla2[[#This Row],[FECHA]],"MMMM")</f>
        <v>febrero</v>
      </c>
      <c r="T1245" s="3" t="e">
        <f>VLOOKUP(Tabla2[[#This Row],[FOLIO]],Noshow11[[FOLIO]:[STATUS]],5,0)</f>
        <v>#N/A</v>
      </c>
      <c r="U1245" s="2"/>
      <c r="V1245" s="27"/>
      <c r="W1245" s="27"/>
      <c r="X1245" s="27"/>
      <c r="Y1245" s="28"/>
      <c r="Z1245" s="27"/>
      <c r="AA1245" s="14">
        <f>Tabla2[[#This Row],[FECHA]]-Tabla2[[#This Row],[FECHA AGENDO CITA]]</f>
        <v>44974</v>
      </c>
    </row>
    <row r="1246" spans="1:27" ht="30" hidden="1" customHeight="1">
      <c r="A1246" s="6">
        <v>44974</v>
      </c>
      <c r="B1246" s="9">
        <v>0.39583333333333331</v>
      </c>
      <c r="C1246" s="9"/>
      <c r="D1246" s="41">
        <v>7549</v>
      </c>
      <c r="E1246" s="8">
        <v>112006</v>
      </c>
      <c r="F1246" s="8" t="s">
        <v>944</v>
      </c>
      <c r="G1246" s="97" t="s">
        <v>4336</v>
      </c>
      <c r="H1246" s="45" t="s">
        <v>5</v>
      </c>
      <c r="I1246" s="8" t="s">
        <v>4441</v>
      </c>
      <c r="J1246" s="7" t="s">
        <v>4442</v>
      </c>
      <c r="K1246" s="7" t="s">
        <v>4443</v>
      </c>
      <c r="L1246" s="8" t="s">
        <v>230</v>
      </c>
      <c r="M1246" s="11" t="s">
        <v>84</v>
      </c>
      <c r="N1246" s="11">
        <v>0.42708333333333331</v>
      </c>
      <c r="O1246" s="11">
        <v>0.70833333333333337</v>
      </c>
      <c r="P1246" s="204" t="s">
        <v>4340</v>
      </c>
      <c r="Q1246" s="8">
        <v>2018</v>
      </c>
      <c r="R1246" s="131"/>
      <c r="S1246" s="3" t="str">
        <f>TEXT(Tabla2[[#This Row],[FECHA]],"MMMM")</f>
        <v>febrero</v>
      </c>
      <c r="T1246" s="3" t="e">
        <f>VLOOKUP(Tabla2[[#This Row],[FOLIO]],Noshow11[[FOLIO]:[STATUS]],5,0)</f>
        <v>#N/A</v>
      </c>
      <c r="U1246" s="2"/>
      <c r="V1246" s="27"/>
      <c r="W1246" s="27"/>
      <c r="X1246" s="27"/>
      <c r="Y1246" s="28"/>
      <c r="Z1246" s="27"/>
      <c r="AA1246" s="14">
        <f>Tabla2[[#This Row],[FECHA]]-Tabla2[[#This Row],[FECHA AGENDO CITA]]</f>
        <v>44974</v>
      </c>
    </row>
    <row r="1247" spans="1:27" ht="30" hidden="1" customHeight="1">
      <c r="A1247" s="6">
        <v>44974</v>
      </c>
      <c r="B1247" s="9">
        <v>0.39583333333333331</v>
      </c>
      <c r="C1247" s="9"/>
      <c r="D1247" s="41">
        <v>1899</v>
      </c>
      <c r="E1247" s="8">
        <v>112024</v>
      </c>
      <c r="F1247" s="8" t="s">
        <v>920</v>
      </c>
      <c r="G1247" s="97" t="s">
        <v>1023</v>
      </c>
      <c r="H1247" s="46"/>
      <c r="I1247" s="8" t="s">
        <v>4444</v>
      </c>
      <c r="J1247" s="7" t="s">
        <v>4445</v>
      </c>
      <c r="K1247" s="7" t="s">
        <v>4446</v>
      </c>
      <c r="L1247" s="8" t="s">
        <v>145</v>
      </c>
      <c r="M1247" s="11" t="s">
        <v>93</v>
      </c>
      <c r="N1247" s="11">
        <v>0.40625</v>
      </c>
      <c r="O1247" s="11">
        <v>0.51041666666666663</v>
      </c>
      <c r="P1247" s="204" t="s">
        <v>954</v>
      </c>
      <c r="Q1247" s="8">
        <v>2015</v>
      </c>
      <c r="R1247" s="131"/>
      <c r="S1247" s="3" t="str">
        <f>TEXT(Tabla2[[#This Row],[FECHA]],"MMMM")</f>
        <v>febrero</v>
      </c>
      <c r="T1247" s="3" t="e">
        <f>VLOOKUP(Tabla2[[#This Row],[FOLIO]],Noshow11[[FOLIO]:[STATUS]],5,0)</f>
        <v>#N/A</v>
      </c>
      <c r="U1247" s="2"/>
      <c r="V1247" s="27"/>
      <c r="W1247" s="27"/>
      <c r="X1247" s="27"/>
      <c r="Y1247" s="28"/>
      <c r="Z1247" s="27"/>
      <c r="AA1247" s="14">
        <f>Tabla2[[#This Row],[FECHA]]-Tabla2[[#This Row],[FECHA AGENDO CITA]]</f>
        <v>44974</v>
      </c>
    </row>
    <row r="1248" spans="1:27" ht="30" hidden="1" customHeight="1">
      <c r="A1248" s="6">
        <v>44974</v>
      </c>
      <c r="B1248" s="9">
        <v>0.41666666666666669</v>
      </c>
      <c r="C1248" s="9"/>
      <c r="D1248" s="41">
        <v>3260</v>
      </c>
      <c r="E1248" s="8">
        <v>111961</v>
      </c>
      <c r="F1248" s="8" t="s">
        <v>920</v>
      </c>
      <c r="G1248" s="97" t="s">
        <v>1070</v>
      </c>
      <c r="H1248" s="46"/>
      <c r="I1248" s="8" t="s">
        <v>4447</v>
      </c>
      <c r="J1248" s="7" t="s">
        <v>4448</v>
      </c>
      <c r="K1248" s="7" t="s">
        <v>4449</v>
      </c>
      <c r="L1248" s="8" t="s">
        <v>152</v>
      </c>
      <c r="M1248" s="11" t="s">
        <v>93</v>
      </c>
      <c r="N1248" s="11">
        <v>0.4375</v>
      </c>
      <c r="O1248" s="11">
        <v>0.58333333333333337</v>
      </c>
      <c r="P1248" s="204" t="s">
        <v>949</v>
      </c>
      <c r="Q1248" s="8">
        <v>2022</v>
      </c>
      <c r="R1248" s="131"/>
      <c r="S1248" s="3" t="str">
        <f>TEXT(Tabla2[[#This Row],[FECHA]],"MMMM")</f>
        <v>febrero</v>
      </c>
      <c r="T1248" s="3" t="e">
        <f>VLOOKUP(Tabla2[[#This Row],[FOLIO]],Noshow11[[FOLIO]:[STATUS]],5,0)</f>
        <v>#N/A</v>
      </c>
      <c r="U1248" s="2"/>
      <c r="V1248" s="27"/>
      <c r="W1248" s="27"/>
      <c r="X1248" s="27"/>
      <c r="Y1248" s="28"/>
      <c r="Z1248" s="27"/>
      <c r="AA1248" s="14">
        <f>Tabla2[[#This Row],[FECHA]]-Tabla2[[#This Row],[FECHA AGENDO CITA]]</f>
        <v>44974</v>
      </c>
    </row>
    <row r="1249" spans="1:27" ht="30" hidden="1" customHeight="1">
      <c r="A1249" s="6">
        <v>44974</v>
      </c>
      <c r="B1249" s="9">
        <v>0.41666666666666669</v>
      </c>
      <c r="C1249" s="9"/>
      <c r="D1249" s="41">
        <v>3260</v>
      </c>
      <c r="E1249" s="8">
        <v>112008</v>
      </c>
      <c r="F1249" s="8" t="s">
        <v>944</v>
      </c>
      <c r="G1249" s="97" t="s">
        <v>1070</v>
      </c>
      <c r="H1249" s="108" t="s">
        <v>42</v>
      </c>
      <c r="I1249" s="8" t="s">
        <v>4450</v>
      </c>
      <c r="J1249" s="7" t="s">
        <v>4451</v>
      </c>
      <c r="K1249" s="7" t="s">
        <v>4452</v>
      </c>
      <c r="L1249" s="8" t="s">
        <v>193</v>
      </c>
      <c r="M1249" s="11" t="s">
        <v>98</v>
      </c>
      <c r="N1249" s="11" t="s">
        <v>1194</v>
      </c>
      <c r="O1249" s="11" t="s">
        <v>1195</v>
      </c>
      <c r="P1249" s="204" t="s">
        <v>925</v>
      </c>
      <c r="Q1249" s="8">
        <v>2022</v>
      </c>
      <c r="R1249" s="131"/>
      <c r="S1249" s="3" t="str">
        <f>TEXT(Tabla2[[#This Row],[FECHA]],"MMMM")</f>
        <v>febrero</v>
      </c>
      <c r="T1249" s="3" t="e">
        <f>VLOOKUP(Tabla2[[#This Row],[FOLIO]],Noshow11[[FOLIO]:[STATUS]],5,0)</f>
        <v>#N/A</v>
      </c>
      <c r="U1249" s="2"/>
      <c r="V1249" s="27"/>
      <c r="W1249" s="27"/>
      <c r="X1249" s="27"/>
      <c r="Y1249" s="28"/>
      <c r="Z1249" s="27"/>
      <c r="AA1249" s="14">
        <f>Tabla2[[#This Row],[FECHA]]-Tabla2[[#This Row],[FECHA AGENDO CITA]]</f>
        <v>44974</v>
      </c>
    </row>
    <row r="1250" spans="1:27" ht="30" hidden="1" customHeight="1">
      <c r="A1250" s="6">
        <v>44974</v>
      </c>
      <c r="B1250" s="9">
        <v>0.41666666666666669</v>
      </c>
      <c r="C1250" s="9"/>
      <c r="D1250" s="41">
        <v>1899</v>
      </c>
      <c r="E1250" s="8">
        <v>112023</v>
      </c>
      <c r="F1250" s="8" t="s">
        <v>100</v>
      </c>
      <c r="G1250" s="97" t="s">
        <v>956</v>
      </c>
      <c r="H1250" s="46"/>
      <c r="I1250" s="8" t="s">
        <v>4453</v>
      </c>
      <c r="J1250" s="7" t="s">
        <v>4454</v>
      </c>
      <c r="K1250" s="7" t="s">
        <v>4455</v>
      </c>
      <c r="L1250" s="8" t="s">
        <v>193</v>
      </c>
      <c r="M1250" s="11" t="s">
        <v>84</v>
      </c>
      <c r="N1250" s="11">
        <v>0.42708333333333331</v>
      </c>
      <c r="O1250" s="11">
        <v>0.58333333333333337</v>
      </c>
      <c r="P1250" s="204" t="s">
        <v>954</v>
      </c>
      <c r="Q1250" s="8">
        <v>2020</v>
      </c>
      <c r="R1250" s="131"/>
      <c r="S1250" s="3" t="str">
        <f>TEXT(Tabla2[[#This Row],[FECHA]],"MMMM")</f>
        <v>febrero</v>
      </c>
      <c r="T1250" s="3" t="e">
        <f>VLOOKUP(Tabla2[[#This Row],[FOLIO]],Noshow11[[FOLIO]:[STATUS]],5,0)</f>
        <v>#N/A</v>
      </c>
      <c r="U1250" s="2"/>
      <c r="V1250" s="27"/>
      <c r="W1250" s="27"/>
      <c r="X1250" s="27"/>
      <c r="Y1250" s="28"/>
      <c r="Z1250" s="27"/>
      <c r="AA1250" s="14">
        <f>Tabla2[[#This Row],[FECHA]]-Tabla2[[#This Row],[FECHA AGENDO CITA]]</f>
        <v>44974</v>
      </c>
    </row>
    <row r="1251" spans="1:27" ht="30" hidden="1" customHeight="1">
      <c r="A1251" s="6">
        <v>44974</v>
      </c>
      <c r="B1251" s="9">
        <v>0.4375</v>
      </c>
      <c r="C1251" s="9"/>
      <c r="D1251" s="41">
        <v>3260</v>
      </c>
      <c r="E1251" s="8">
        <v>111951</v>
      </c>
      <c r="F1251" s="8" t="s">
        <v>100</v>
      </c>
      <c r="G1251" s="97" t="s">
        <v>1070</v>
      </c>
      <c r="H1251" s="108" t="s">
        <v>42</v>
      </c>
      <c r="I1251" s="8" t="s">
        <v>4456</v>
      </c>
      <c r="J1251" s="7" t="s">
        <v>143</v>
      </c>
      <c r="K1251" s="7" t="s">
        <v>4457</v>
      </c>
      <c r="L1251" s="8" t="s">
        <v>83</v>
      </c>
      <c r="M1251" s="11" t="s">
        <v>98</v>
      </c>
      <c r="N1251" s="11" t="s">
        <v>1194</v>
      </c>
      <c r="O1251" s="11" t="s">
        <v>1195</v>
      </c>
      <c r="P1251" s="204" t="s">
        <v>925</v>
      </c>
      <c r="Q1251" s="8">
        <v>2022</v>
      </c>
      <c r="R1251" s="131"/>
      <c r="S1251" s="3" t="str">
        <f>TEXT(Tabla2[[#This Row],[FECHA]],"MMMM")</f>
        <v>febrero</v>
      </c>
      <c r="T1251" s="3" t="e">
        <f>VLOOKUP(Tabla2[[#This Row],[FOLIO]],Noshow11[[FOLIO]:[STATUS]],5,0)</f>
        <v>#N/A</v>
      </c>
      <c r="U1251" s="2"/>
      <c r="V1251" s="27"/>
      <c r="W1251" s="27"/>
      <c r="X1251" s="27"/>
      <c r="Y1251" s="28"/>
      <c r="Z1251" s="27"/>
      <c r="AA1251" s="14">
        <f>Tabla2[[#This Row],[FECHA]]-Tabla2[[#This Row],[FECHA AGENDO CITA]]</f>
        <v>44974</v>
      </c>
    </row>
    <row r="1252" spans="1:27" ht="26.1" hidden="1" customHeight="1">
      <c r="A1252" s="6">
        <v>44974</v>
      </c>
      <c r="B1252" s="9">
        <v>0.4375</v>
      </c>
      <c r="C1252" s="9"/>
      <c r="D1252" s="41">
        <v>4210</v>
      </c>
      <c r="E1252" s="8">
        <v>112033</v>
      </c>
      <c r="F1252" s="8" t="s">
        <v>944</v>
      </c>
      <c r="G1252" s="97" t="s">
        <v>1736</v>
      </c>
      <c r="H1252" s="46"/>
      <c r="I1252" s="8" t="s">
        <v>4458</v>
      </c>
      <c r="J1252" s="7" t="s">
        <v>4459</v>
      </c>
      <c r="K1252" s="7" t="s">
        <v>4460</v>
      </c>
      <c r="L1252" s="8" t="s">
        <v>289</v>
      </c>
      <c r="M1252" s="11" t="s">
        <v>93</v>
      </c>
      <c r="N1252" s="11">
        <v>0.45833333333333331</v>
      </c>
      <c r="O1252" s="11">
        <v>0.625</v>
      </c>
      <c r="P1252" s="204" t="s">
        <v>1916</v>
      </c>
      <c r="Q1252" s="8">
        <v>2021</v>
      </c>
      <c r="R1252" s="131"/>
      <c r="S1252" s="3" t="str">
        <f>TEXT(Tabla2[[#This Row],[FECHA]],"MMMM")</f>
        <v>febrero</v>
      </c>
      <c r="T1252" s="3" t="e">
        <f>VLOOKUP(Tabla2[[#This Row],[FOLIO]],Noshow11[[FOLIO]:[STATUS]],5,0)</f>
        <v>#N/A</v>
      </c>
      <c r="U1252" s="2"/>
      <c r="V1252" s="27"/>
      <c r="W1252" s="27"/>
      <c r="X1252" s="27"/>
      <c r="Y1252" s="28"/>
      <c r="Z1252" s="27"/>
      <c r="AA1252" s="14">
        <f>Tabla2[[#This Row],[FECHA]]-Tabla2[[#This Row],[FECHA AGENDO CITA]]</f>
        <v>44974</v>
      </c>
    </row>
    <row r="1253" spans="1:27" ht="26.1" hidden="1" customHeight="1">
      <c r="A1253" s="6">
        <v>44974</v>
      </c>
      <c r="B1253" s="9">
        <v>0.45833333333333331</v>
      </c>
      <c r="C1253" s="9"/>
      <c r="D1253" s="41">
        <v>4210</v>
      </c>
      <c r="E1253" s="8">
        <v>111759</v>
      </c>
      <c r="F1253" s="8" t="s">
        <v>100</v>
      </c>
      <c r="G1253" s="97" t="s">
        <v>3022</v>
      </c>
      <c r="H1253" s="45" t="s">
        <v>5</v>
      </c>
      <c r="I1253" s="8" t="s">
        <v>4461</v>
      </c>
      <c r="J1253" s="7" t="s">
        <v>4462</v>
      </c>
      <c r="K1253" s="7" t="s">
        <v>4463</v>
      </c>
      <c r="L1253" s="8" t="s">
        <v>145</v>
      </c>
      <c r="M1253" s="11" t="s">
        <v>84</v>
      </c>
      <c r="N1253" s="11">
        <v>0.48958333333333331</v>
      </c>
      <c r="O1253" s="11">
        <v>0.66666666666666663</v>
      </c>
      <c r="P1253" s="204" t="s">
        <v>998</v>
      </c>
      <c r="Q1253" s="8">
        <v>2013</v>
      </c>
      <c r="R1253" s="131"/>
      <c r="S1253" s="3" t="str">
        <f>TEXT(Tabla2[[#This Row],[FECHA]],"MMMM")</f>
        <v>febrero</v>
      </c>
      <c r="T1253" s="3" t="e">
        <f>VLOOKUP(Tabla2[[#This Row],[FOLIO]],Noshow11[[FOLIO]:[STATUS]],5,0)</f>
        <v>#N/A</v>
      </c>
      <c r="U1253" s="2"/>
      <c r="V1253" s="27"/>
      <c r="W1253" s="27"/>
      <c r="X1253" s="27"/>
      <c r="Y1253" s="28"/>
      <c r="Z1253" s="27"/>
      <c r="AA1253" s="14">
        <f>Tabla2[[#This Row],[FECHA]]-Tabla2[[#This Row],[FECHA AGENDO CITA]]</f>
        <v>44974</v>
      </c>
    </row>
    <row r="1254" spans="1:27" ht="26.1" hidden="1" customHeight="1">
      <c r="A1254" s="6">
        <v>44974</v>
      </c>
      <c r="B1254" s="9">
        <v>0.45833333333333331</v>
      </c>
      <c r="C1254" s="9"/>
      <c r="D1254" s="41">
        <v>5140</v>
      </c>
      <c r="E1254" s="8">
        <v>111789</v>
      </c>
      <c r="F1254" s="8" t="s">
        <v>944</v>
      </c>
      <c r="G1254" s="97" t="s">
        <v>1102</v>
      </c>
      <c r="H1254" s="45" t="s">
        <v>5</v>
      </c>
      <c r="I1254" s="8" t="s">
        <v>4464</v>
      </c>
      <c r="J1254" s="7" t="s">
        <v>4465</v>
      </c>
      <c r="K1254" s="7" t="s">
        <v>4466</v>
      </c>
      <c r="L1254" s="8" t="s">
        <v>145</v>
      </c>
      <c r="M1254" s="11" t="s">
        <v>93</v>
      </c>
      <c r="N1254" s="11">
        <v>0.5</v>
      </c>
      <c r="O1254" s="11">
        <v>0.70833333333333337</v>
      </c>
      <c r="P1254" s="204" t="s">
        <v>2061</v>
      </c>
      <c r="Q1254" s="8">
        <v>2015</v>
      </c>
      <c r="R1254" s="131"/>
      <c r="S1254" s="3" t="str">
        <f>TEXT(Tabla2[[#This Row],[FECHA]],"MMMM")</f>
        <v>febrero</v>
      </c>
      <c r="T1254" s="3" t="e">
        <f>VLOOKUP(Tabla2[[#This Row],[FOLIO]],Noshow11[[FOLIO]:[STATUS]],5,0)</f>
        <v>#N/A</v>
      </c>
      <c r="U1254" s="2"/>
      <c r="V1254" s="27"/>
      <c r="W1254" s="27"/>
      <c r="X1254" s="27"/>
      <c r="Y1254" s="28"/>
      <c r="Z1254" s="27"/>
      <c r="AA1254" s="14">
        <f>Tabla2[[#This Row],[FECHA]]-Tabla2[[#This Row],[FECHA AGENDO CITA]]</f>
        <v>44974</v>
      </c>
    </row>
    <row r="1255" spans="1:27" ht="30" hidden="1" customHeight="1">
      <c r="A1255" s="6">
        <v>44974</v>
      </c>
      <c r="B1255" s="9">
        <v>0.45833333333333331</v>
      </c>
      <c r="C1255" s="9"/>
      <c r="D1255" s="41">
        <v>6090</v>
      </c>
      <c r="E1255" s="8">
        <v>111983</v>
      </c>
      <c r="F1255" s="8" t="s">
        <v>1111</v>
      </c>
      <c r="G1255" s="97" t="s">
        <v>3351</v>
      </c>
      <c r="H1255" s="108" t="s">
        <v>42</v>
      </c>
      <c r="I1255" s="8" t="s">
        <v>4467</v>
      </c>
      <c r="J1255" s="7" t="s">
        <v>4468</v>
      </c>
      <c r="K1255" s="7" t="s">
        <v>4469</v>
      </c>
      <c r="L1255" s="8" t="s">
        <v>145</v>
      </c>
      <c r="M1255" s="11" t="s">
        <v>98</v>
      </c>
      <c r="N1255" s="11" t="s">
        <v>1194</v>
      </c>
      <c r="O1255" s="11" t="s">
        <v>1195</v>
      </c>
      <c r="P1255" s="204" t="s">
        <v>925</v>
      </c>
      <c r="Q1255" s="8">
        <v>2012</v>
      </c>
      <c r="R1255" s="131"/>
      <c r="S1255" s="3" t="str">
        <f>TEXT(Tabla2[[#This Row],[FECHA]],"MMMM")</f>
        <v>febrero</v>
      </c>
      <c r="T1255" s="3" t="e">
        <f>VLOOKUP(Tabla2[[#This Row],[FOLIO]],Noshow11[[FOLIO]:[STATUS]],5,0)</f>
        <v>#N/A</v>
      </c>
      <c r="U1255" s="2"/>
      <c r="V1255" s="27"/>
      <c r="W1255" s="27"/>
      <c r="X1255" s="27"/>
      <c r="Y1255" s="28"/>
      <c r="Z1255" s="27"/>
      <c r="AA1255" s="14">
        <f>Tabla2[[#This Row],[FECHA]]-Tabla2[[#This Row],[FECHA AGENDO CITA]]</f>
        <v>44974</v>
      </c>
    </row>
    <row r="1256" spans="1:27" ht="26.1" hidden="1" customHeight="1">
      <c r="A1256" s="6">
        <v>44974</v>
      </c>
      <c r="B1256" s="9">
        <v>0.47916666666666669</v>
      </c>
      <c r="C1256" s="9"/>
      <c r="D1256" s="41">
        <v>3260</v>
      </c>
      <c r="E1256" s="8">
        <v>111986</v>
      </c>
      <c r="F1256" s="8" t="s">
        <v>100</v>
      </c>
      <c r="G1256" s="97" t="s">
        <v>1150</v>
      </c>
      <c r="H1256" s="45" t="s">
        <v>5</v>
      </c>
      <c r="I1256" s="8" t="s">
        <v>4470</v>
      </c>
      <c r="J1256" s="7" t="s">
        <v>4471</v>
      </c>
      <c r="K1256" s="7" t="s">
        <v>117</v>
      </c>
      <c r="L1256" s="8" t="s">
        <v>482</v>
      </c>
      <c r="M1256" s="11" t="s">
        <v>93</v>
      </c>
      <c r="N1256" s="11">
        <v>0.53125</v>
      </c>
      <c r="O1256" s="11">
        <v>0.70833333333333337</v>
      </c>
      <c r="P1256" s="204" t="s">
        <v>2061</v>
      </c>
      <c r="Q1256" s="8">
        <v>2021</v>
      </c>
      <c r="R1256" s="131"/>
      <c r="S1256" s="3" t="str">
        <f>TEXT(Tabla2[[#This Row],[FECHA]],"MMMM")</f>
        <v>febrero</v>
      </c>
      <c r="T1256" s="3" t="e">
        <f>VLOOKUP(Tabla2[[#This Row],[FOLIO]],Noshow11[[FOLIO]:[STATUS]],5,0)</f>
        <v>#N/A</v>
      </c>
      <c r="U1256" s="2"/>
      <c r="V1256" s="27"/>
      <c r="W1256" s="27"/>
      <c r="X1256" s="27"/>
      <c r="Y1256" s="28"/>
      <c r="Z1256" s="27"/>
      <c r="AA1256" s="14">
        <f>Tabla2[[#This Row],[FECHA]]-Tabla2[[#This Row],[FECHA AGENDO CITA]]</f>
        <v>44974</v>
      </c>
    </row>
    <row r="1257" spans="1:27" ht="26.1" hidden="1" customHeight="1">
      <c r="A1257" s="6">
        <v>44974</v>
      </c>
      <c r="B1257" s="9">
        <v>0.47916666666666669</v>
      </c>
      <c r="C1257" s="9"/>
      <c r="D1257" s="41">
        <v>3260</v>
      </c>
      <c r="E1257" s="8">
        <v>112040</v>
      </c>
      <c r="F1257" s="8" t="s">
        <v>100</v>
      </c>
      <c r="G1257" s="97" t="s">
        <v>1161</v>
      </c>
      <c r="H1257" s="46"/>
      <c r="I1257" s="8" t="s">
        <v>4472</v>
      </c>
      <c r="J1257" s="7" t="s">
        <v>4473</v>
      </c>
      <c r="K1257" s="7" t="s">
        <v>4474</v>
      </c>
      <c r="L1257" s="8" t="s">
        <v>482</v>
      </c>
      <c r="M1257" s="11" t="s">
        <v>84</v>
      </c>
      <c r="N1257" s="11">
        <v>0.5</v>
      </c>
      <c r="O1257" s="11">
        <v>0.66666666666666663</v>
      </c>
      <c r="P1257" s="204" t="s">
        <v>954</v>
      </c>
      <c r="Q1257" s="8">
        <v>2020</v>
      </c>
      <c r="R1257" s="131"/>
      <c r="S1257" s="3" t="str">
        <f>TEXT(Tabla2[[#This Row],[FECHA]],"MMMM")</f>
        <v>febrero</v>
      </c>
      <c r="T1257" s="3" t="e">
        <f>VLOOKUP(Tabla2[[#This Row],[FOLIO]],Noshow11[[FOLIO]:[STATUS]],5,0)</f>
        <v>#N/A</v>
      </c>
      <c r="U1257" s="2" t="s">
        <v>12</v>
      </c>
      <c r="V1257" s="27">
        <v>44974</v>
      </c>
      <c r="W1257" s="27" t="s">
        <v>4475</v>
      </c>
      <c r="X1257" s="27" t="s">
        <v>9</v>
      </c>
      <c r="Y1257" s="28" t="s">
        <v>4476</v>
      </c>
      <c r="Z1257" s="27">
        <v>44972</v>
      </c>
      <c r="AA1257" s="14">
        <f>Tabla2[[#This Row],[FECHA]]-Tabla2[[#This Row],[FECHA AGENDO CITA]]</f>
        <v>2</v>
      </c>
    </row>
    <row r="1258" spans="1:27" ht="26.1" hidden="1" customHeight="1">
      <c r="A1258" s="6">
        <v>44974</v>
      </c>
      <c r="B1258" s="9">
        <v>0.47916666666666669</v>
      </c>
      <c r="C1258" s="9"/>
      <c r="D1258" s="41">
        <v>1899</v>
      </c>
      <c r="E1258" s="8">
        <v>112042</v>
      </c>
      <c r="F1258" s="8" t="s">
        <v>920</v>
      </c>
      <c r="G1258" s="97" t="s">
        <v>1436</v>
      </c>
      <c r="H1258" s="46"/>
      <c r="I1258" s="8" t="s">
        <v>4477</v>
      </c>
      <c r="J1258" s="7" t="s">
        <v>4478</v>
      </c>
      <c r="K1258" s="7" t="s">
        <v>4312</v>
      </c>
      <c r="L1258" s="8" t="s">
        <v>92</v>
      </c>
      <c r="M1258" s="11" t="s">
        <v>98</v>
      </c>
      <c r="N1258" s="11">
        <v>0.48958333333333331</v>
      </c>
      <c r="O1258" s="11">
        <v>0.70833333333333337</v>
      </c>
      <c r="P1258" s="204" t="s">
        <v>949</v>
      </c>
      <c r="Q1258" s="8">
        <v>2010</v>
      </c>
      <c r="R1258" s="131"/>
      <c r="S1258" s="3" t="str">
        <f>TEXT(Tabla2[[#This Row],[FECHA]],"MMMM")</f>
        <v>febrero</v>
      </c>
      <c r="T1258" s="3" t="e">
        <f>VLOOKUP(Tabla2[[#This Row],[FOLIO]],Noshow11[[FOLIO]:[STATUS]],5,0)</f>
        <v>#N/A</v>
      </c>
      <c r="U1258" s="2"/>
      <c r="V1258" s="27"/>
      <c r="W1258" s="27"/>
      <c r="X1258" s="27"/>
      <c r="Y1258" s="28"/>
      <c r="Z1258" s="27"/>
      <c r="AA1258" s="14">
        <f>Tabla2[[#This Row],[FECHA]]-Tabla2[[#This Row],[FECHA AGENDO CITA]]</f>
        <v>44974</v>
      </c>
    </row>
    <row r="1259" spans="1:27" ht="26.1" hidden="1" customHeight="1">
      <c r="A1259" s="6">
        <v>44974</v>
      </c>
      <c r="B1259" s="9">
        <v>0.5</v>
      </c>
      <c r="C1259" s="9"/>
      <c r="D1259" s="41">
        <v>3260</v>
      </c>
      <c r="E1259" s="8">
        <v>112046</v>
      </c>
      <c r="F1259" s="8" t="s">
        <v>100</v>
      </c>
      <c r="G1259" s="97" t="s">
        <v>1150</v>
      </c>
      <c r="H1259" s="45" t="s">
        <v>5</v>
      </c>
      <c r="I1259" s="8" t="s">
        <v>4479</v>
      </c>
      <c r="J1259" s="7" t="s">
        <v>4480</v>
      </c>
      <c r="K1259" s="7" t="s">
        <v>2519</v>
      </c>
      <c r="L1259" s="8" t="s">
        <v>193</v>
      </c>
      <c r="M1259" s="11" t="s">
        <v>98</v>
      </c>
      <c r="N1259" s="11">
        <v>0.54166666666666663</v>
      </c>
      <c r="O1259" s="11">
        <v>0.70833333333333337</v>
      </c>
      <c r="P1259" s="204" t="s">
        <v>2061</v>
      </c>
      <c r="Q1259" s="8">
        <v>2020</v>
      </c>
      <c r="R1259" s="131"/>
      <c r="S1259" s="3" t="str">
        <f>TEXT(Tabla2[[#This Row],[FECHA]],"MMMM")</f>
        <v>febrero</v>
      </c>
      <c r="T1259" s="3" t="e">
        <f>VLOOKUP(Tabla2[[#This Row],[FOLIO]],Noshow11[[FOLIO]:[STATUS]],5,0)</f>
        <v>#N/A</v>
      </c>
      <c r="U1259" s="2"/>
      <c r="V1259" s="27"/>
      <c r="W1259" s="27"/>
      <c r="X1259" s="27"/>
      <c r="Y1259" s="28"/>
      <c r="Z1259" s="27"/>
      <c r="AA1259" s="14">
        <f>Tabla2[[#This Row],[FECHA]]-Tabla2[[#This Row],[FECHA AGENDO CITA]]</f>
        <v>44974</v>
      </c>
    </row>
    <row r="1260" spans="1:27" ht="26.1" hidden="1" customHeight="1">
      <c r="A1260" s="6">
        <v>44974</v>
      </c>
      <c r="B1260" s="9">
        <v>0.5</v>
      </c>
      <c r="C1260" s="9"/>
      <c r="D1260" s="41">
        <v>1899</v>
      </c>
      <c r="E1260" s="8">
        <v>112056</v>
      </c>
      <c r="F1260" s="8" t="s">
        <v>1111</v>
      </c>
      <c r="G1260" s="97" t="s">
        <v>1023</v>
      </c>
      <c r="H1260" s="46"/>
      <c r="I1260" s="8" t="s">
        <v>4481</v>
      </c>
      <c r="J1260" s="7" t="s">
        <v>4482</v>
      </c>
      <c r="K1260" s="7" t="s">
        <v>4483</v>
      </c>
      <c r="L1260" s="8" t="s">
        <v>4484</v>
      </c>
      <c r="M1260" s="11" t="s">
        <v>93</v>
      </c>
      <c r="N1260" s="11">
        <v>0.52083333333333337</v>
      </c>
      <c r="O1260" s="11">
        <v>0.625</v>
      </c>
      <c r="P1260" s="204" t="s">
        <v>954</v>
      </c>
      <c r="Q1260" s="8">
        <v>2018</v>
      </c>
      <c r="R1260" s="131"/>
      <c r="S1260" s="3" t="str">
        <f>TEXT(Tabla2[[#This Row],[FECHA]],"MMMM")</f>
        <v>febrero</v>
      </c>
      <c r="T1260" s="3" t="e">
        <f>VLOOKUP(Tabla2[[#This Row],[FOLIO]],Noshow11[[FOLIO]:[STATUS]],5,0)</f>
        <v>#N/A</v>
      </c>
      <c r="U1260" s="2"/>
      <c r="V1260" s="27"/>
      <c r="W1260" s="27"/>
      <c r="X1260" s="27"/>
      <c r="Y1260" s="28"/>
      <c r="Z1260" s="27"/>
      <c r="AA1260" s="14">
        <f>Tabla2[[#This Row],[FECHA]]-Tabla2[[#This Row],[FECHA AGENDO CITA]]</f>
        <v>44974</v>
      </c>
    </row>
    <row r="1261" spans="1:27" ht="26.1" hidden="1" customHeight="1">
      <c r="A1261" s="6">
        <v>44974</v>
      </c>
      <c r="B1261" s="9">
        <v>0.5</v>
      </c>
      <c r="C1261" s="9"/>
      <c r="D1261" s="41">
        <v>1899</v>
      </c>
      <c r="E1261" s="8">
        <v>112057</v>
      </c>
      <c r="F1261" s="8" t="s">
        <v>100</v>
      </c>
      <c r="G1261" s="97" t="s">
        <v>1023</v>
      </c>
      <c r="H1261" s="45" t="s">
        <v>5</v>
      </c>
      <c r="I1261" s="8" t="s">
        <v>4485</v>
      </c>
      <c r="J1261" s="7" t="s">
        <v>4486</v>
      </c>
      <c r="K1261" s="7" t="s">
        <v>4487</v>
      </c>
      <c r="L1261" s="8" t="s">
        <v>193</v>
      </c>
      <c r="M1261" s="11" t="s">
        <v>84</v>
      </c>
      <c r="N1261" s="11">
        <v>0.57638888888888895</v>
      </c>
      <c r="O1261" s="11">
        <v>0.70833333333333337</v>
      </c>
      <c r="P1261" s="204" t="s">
        <v>2061</v>
      </c>
      <c r="Q1261" s="8">
        <v>2019</v>
      </c>
      <c r="R1261" s="131"/>
      <c r="S1261" s="3" t="str">
        <f>TEXT(Tabla2[[#This Row],[FECHA]],"MMMM")</f>
        <v>febrero</v>
      </c>
      <c r="T1261" s="3" t="e">
        <f>VLOOKUP(Tabla2[[#This Row],[FOLIO]],Noshow11[[FOLIO]:[STATUS]],5,0)</f>
        <v>#N/A</v>
      </c>
      <c r="U1261" s="2"/>
      <c r="V1261" s="27"/>
      <c r="W1261" s="27"/>
      <c r="X1261" s="27"/>
      <c r="Y1261" s="28"/>
      <c r="Z1261" s="27"/>
      <c r="AA1261" s="14">
        <f>Tabla2[[#This Row],[FECHA]]-Tabla2[[#This Row],[FECHA AGENDO CITA]]</f>
        <v>44974</v>
      </c>
    </row>
    <row r="1262" spans="1:27" ht="30" hidden="1" customHeight="1">
      <c r="A1262" s="6">
        <v>44974</v>
      </c>
      <c r="B1262" s="9">
        <v>0.51041666666666663</v>
      </c>
      <c r="C1262" s="9"/>
      <c r="D1262" s="41">
        <v>1899</v>
      </c>
      <c r="E1262" s="8">
        <v>112049</v>
      </c>
      <c r="F1262" s="8" t="s">
        <v>944</v>
      </c>
      <c r="G1262" s="97" t="s">
        <v>4488</v>
      </c>
      <c r="H1262" s="108" t="s">
        <v>42</v>
      </c>
      <c r="I1262" s="8" t="s">
        <v>4489</v>
      </c>
      <c r="J1262" s="7" t="s">
        <v>4490</v>
      </c>
      <c r="K1262" s="7" t="s">
        <v>4491</v>
      </c>
      <c r="L1262" s="8" t="s">
        <v>230</v>
      </c>
      <c r="M1262" s="11" t="s">
        <v>98</v>
      </c>
      <c r="N1262" s="11" t="s">
        <v>1194</v>
      </c>
      <c r="O1262" s="11" t="s">
        <v>1195</v>
      </c>
      <c r="P1262" s="204" t="s">
        <v>925</v>
      </c>
      <c r="Q1262" s="8">
        <v>2006</v>
      </c>
      <c r="R1262" s="131"/>
      <c r="S1262" s="3" t="str">
        <f>TEXT(Tabla2[[#This Row],[FECHA]],"MMMM")</f>
        <v>febrero</v>
      </c>
      <c r="T1262" s="3" t="e">
        <f>VLOOKUP(Tabla2[[#This Row],[FOLIO]],Noshow11[[FOLIO]:[STATUS]],5,0)</f>
        <v>#N/A</v>
      </c>
      <c r="U1262" s="2"/>
      <c r="V1262" s="27"/>
      <c r="W1262" s="27"/>
      <c r="X1262" s="27"/>
      <c r="Y1262" s="28"/>
      <c r="Z1262" s="27"/>
      <c r="AA1262" s="14">
        <f>Tabla2[[#This Row],[FECHA]]-Tabla2[[#This Row],[FECHA AGENDO CITA]]</f>
        <v>44974</v>
      </c>
    </row>
    <row r="1263" spans="1:27" ht="26.1" hidden="1" customHeight="1">
      <c r="A1263" s="6">
        <v>44974</v>
      </c>
      <c r="B1263" s="9">
        <v>0.52083333333333337</v>
      </c>
      <c r="C1263" s="9"/>
      <c r="D1263" s="41">
        <v>5140</v>
      </c>
      <c r="E1263" s="8">
        <v>111536</v>
      </c>
      <c r="F1263" s="8" t="s">
        <v>1111</v>
      </c>
      <c r="G1263" s="97" t="s">
        <v>1102</v>
      </c>
      <c r="H1263" s="46"/>
      <c r="I1263" s="8" t="s">
        <v>4492</v>
      </c>
      <c r="J1263" s="7" t="s">
        <v>4493</v>
      </c>
      <c r="K1263" s="7" t="s">
        <v>4494</v>
      </c>
      <c r="L1263" s="8" t="s">
        <v>152</v>
      </c>
      <c r="M1263" s="11" t="s">
        <v>98</v>
      </c>
      <c r="N1263" s="11">
        <v>0.54166666666666663</v>
      </c>
      <c r="O1263" s="11">
        <v>0.75</v>
      </c>
      <c r="P1263" s="204" t="s">
        <v>949</v>
      </c>
      <c r="Q1263" s="8">
        <v>2018</v>
      </c>
      <c r="R1263" s="131"/>
      <c r="S1263" s="3" t="str">
        <f>TEXT(Tabla2[[#This Row],[FECHA]],"MMMM")</f>
        <v>febrero</v>
      </c>
      <c r="T1263" s="3" t="e">
        <f>VLOOKUP(Tabla2[[#This Row],[FOLIO]],Noshow11[[FOLIO]:[STATUS]],5,0)</f>
        <v>#N/A</v>
      </c>
      <c r="U1263" s="2"/>
      <c r="V1263" s="27"/>
      <c r="W1263" s="27"/>
      <c r="X1263" s="27"/>
      <c r="Y1263" s="28"/>
      <c r="Z1263" s="27"/>
      <c r="AA1263" s="14">
        <f>Tabla2[[#This Row],[FECHA]]-Tabla2[[#This Row],[FECHA AGENDO CITA]]</f>
        <v>44974</v>
      </c>
    </row>
    <row r="1264" spans="1:27" ht="26.1" hidden="1" customHeight="1">
      <c r="A1264" s="6">
        <v>44974</v>
      </c>
      <c r="B1264" s="9">
        <v>0.52083333333333337</v>
      </c>
      <c r="C1264" s="9"/>
      <c r="D1264" s="41">
        <v>4060</v>
      </c>
      <c r="E1264" s="8">
        <v>112053</v>
      </c>
      <c r="F1264" s="8" t="s">
        <v>944</v>
      </c>
      <c r="G1264" s="97" t="s">
        <v>4495</v>
      </c>
      <c r="H1264" s="45" t="s">
        <v>5</v>
      </c>
      <c r="I1264" s="8" t="s">
        <v>4496</v>
      </c>
      <c r="J1264" s="7" t="s">
        <v>143</v>
      </c>
      <c r="K1264" s="7" t="s">
        <v>4497</v>
      </c>
      <c r="L1264" s="8" t="s">
        <v>165</v>
      </c>
      <c r="M1264" s="11" t="s">
        <v>84</v>
      </c>
      <c r="N1264" s="11">
        <v>0.5625</v>
      </c>
      <c r="O1264" s="11">
        <v>0.70833333333333337</v>
      </c>
      <c r="P1264" s="204" t="s">
        <v>4340</v>
      </c>
      <c r="Q1264" s="8">
        <v>2022</v>
      </c>
      <c r="R1264" s="131"/>
      <c r="S1264" s="3" t="str">
        <f>TEXT(Tabla2[[#This Row],[FECHA]],"MMMM")</f>
        <v>febrero</v>
      </c>
      <c r="T1264" s="3" t="e">
        <f>VLOOKUP(Tabla2[[#This Row],[FOLIO]],Noshow11[[FOLIO]:[STATUS]],5,0)</f>
        <v>#N/A</v>
      </c>
      <c r="U1264" s="2"/>
      <c r="V1264" s="27"/>
      <c r="W1264" s="27"/>
      <c r="X1264" s="27"/>
      <c r="Y1264" s="28"/>
      <c r="Z1264" s="27"/>
      <c r="AA1264" s="14">
        <f>Tabla2[[#This Row],[FECHA]]-Tabla2[[#This Row],[FECHA AGENDO CITA]]</f>
        <v>44974</v>
      </c>
    </row>
    <row r="1265" spans="1:27" ht="26.1" hidden="1" customHeight="1">
      <c r="A1265" s="6">
        <v>44974</v>
      </c>
      <c r="B1265" s="9">
        <v>0.52083333333333337</v>
      </c>
      <c r="C1265" s="9"/>
      <c r="D1265" s="41">
        <v>1899</v>
      </c>
      <c r="E1265" s="8">
        <v>112054</v>
      </c>
      <c r="F1265" s="8" t="s">
        <v>920</v>
      </c>
      <c r="G1265" s="97" t="s">
        <v>1598</v>
      </c>
      <c r="H1265" s="46"/>
      <c r="I1265" s="8" t="s">
        <v>4498</v>
      </c>
      <c r="J1265" s="7" t="s">
        <v>4499</v>
      </c>
      <c r="K1265" s="7" t="s">
        <v>4500</v>
      </c>
      <c r="L1265" s="8" t="s">
        <v>237</v>
      </c>
      <c r="M1265" s="11" t="s">
        <v>93</v>
      </c>
      <c r="N1265" s="11">
        <v>0.5625</v>
      </c>
      <c r="O1265" s="11">
        <v>0.72916666666666663</v>
      </c>
      <c r="P1265" s="204" t="s">
        <v>954</v>
      </c>
      <c r="Q1265" s="8">
        <v>2012</v>
      </c>
      <c r="R1265" s="131"/>
      <c r="S1265" s="3" t="str">
        <f>TEXT(Tabla2[[#This Row],[FECHA]],"MMMM")</f>
        <v>febrero</v>
      </c>
      <c r="T1265" s="3" t="e">
        <f>VLOOKUP(Tabla2[[#This Row],[FOLIO]],Noshow11[[FOLIO]:[STATUS]],5,0)</f>
        <v>#N/A</v>
      </c>
      <c r="U1265" s="2"/>
      <c r="V1265" s="27"/>
      <c r="W1265" s="27"/>
      <c r="X1265" s="27"/>
      <c r="Y1265" s="28"/>
      <c r="Z1265" s="27"/>
      <c r="AA1265" s="14">
        <f>Tabla2[[#This Row],[FECHA]]-Tabla2[[#This Row],[FECHA AGENDO CITA]]</f>
        <v>44974</v>
      </c>
    </row>
    <row r="1266" spans="1:27" ht="26.1" hidden="1" customHeight="1">
      <c r="A1266" s="6">
        <v>44974</v>
      </c>
      <c r="B1266" s="9">
        <v>0.54166666666666663</v>
      </c>
      <c r="C1266" s="9"/>
      <c r="D1266" s="41">
        <v>6599</v>
      </c>
      <c r="E1266" s="8">
        <v>112062</v>
      </c>
      <c r="F1266" s="8" t="s">
        <v>100</v>
      </c>
      <c r="G1266" s="97" t="s">
        <v>989</v>
      </c>
      <c r="H1266" s="45" t="s">
        <v>5</v>
      </c>
      <c r="I1266" s="8" t="s">
        <v>4501</v>
      </c>
      <c r="J1266" s="7" t="s">
        <v>4502</v>
      </c>
      <c r="K1266" s="7" t="s">
        <v>4503</v>
      </c>
      <c r="L1266" s="8" t="s">
        <v>230</v>
      </c>
      <c r="M1266" s="11" t="s">
        <v>98</v>
      </c>
      <c r="N1266" s="11">
        <v>0.59375</v>
      </c>
      <c r="O1266" s="11">
        <v>0.75</v>
      </c>
      <c r="P1266" s="204" t="s">
        <v>2061</v>
      </c>
      <c r="Q1266" s="8">
        <v>2018</v>
      </c>
      <c r="R1266" s="131"/>
      <c r="S1266" s="3" t="str">
        <f>TEXT(Tabla2[[#This Row],[FECHA]],"MMMM")</f>
        <v>febrero</v>
      </c>
      <c r="T1266" s="3" t="e">
        <f>VLOOKUP(Tabla2[[#This Row],[FOLIO]],Noshow11[[FOLIO]:[STATUS]],5,0)</f>
        <v>#N/A</v>
      </c>
      <c r="U1266" s="2"/>
      <c r="V1266" s="27"/>
      <c r="W1266" s="27"/>
      <c r="X1266" s="27"/>
      <c r="Y1266" s="28"/>
      <c r="Z1266" s="27"/>
      <c r="AA1266" s="14">
        <f>Tabla2[[#This Row],[FECHA]]-Tabla2[[#This Row],[FECHA AGENDO CITA]]</f>
        <v>44974</v>
      </c>
    </row>
    <row r="1267" spans="1:27" ht="26.1" hidden="1" customHeight="1">
      <c r="A1267" s="6">
        <v>44974</v>
      </c>
      <c r="B1267" s="9">
        <v>0.5625</v>
      </c>
      <c r="C1267" s="9"/>
      <c r="D1267" s="41">
        <v>1899</v>
      </c>
      <c r="E1267" s="8">
        <v>112070</v>
      </c>
      <c r="F1267" s="8" t="s">
        <v>920</v>
      </c>
      <c r="G1267" s="97" t="s">
        <v>1015</v>
      </c>
      <c r="H1267" s="46"/>
      <c r="I1267" s="8" t="s">
        <v>4504</v>
      </c>
      <c r="J1267" s="7" t="s">
        <v>4505</v>
      </c>
      <c r="K1267" s="7" t="s">
        <v>4506</v>
      </c>
      <c r="L1267" s="8" t="s">
        <v>160</v>
      </c>
      <c r="M1267" s="11" t="s">
        <v>93</v>
      </c>
      <c r="N1267" s="11">
        <v>0.58333333333333337</v>
      </c>
      <c r="O1267" s="11">
        <v>0.73958333333333337</v>
      </c>
      <c r="P1267" s="204" t="s">
        <v>975</v>
      </c>
      <c r="Q1267" s="8">
        <v>2021</v>
      </c>
      <c r="R1267" s="131"/>
      <c r="S1267" s="3" t="str">
        <f>TEXT(Tabla2[[#This Row],[FECHA]],"MMMM")</f>
        <v>febrero</v>
      </c>
      <c r="T1267" s="3" t="e">
        <f>VLOOKUP(Tabla2[[#This Row],[FOLIO]],Noshow11[[FOLIO]:[STATUS]],5,0)</f>
        <v>#N/A</v>
      </c>
      <c r="U1267" s="2"/>
      <c r="V1267" s="27"/>
      <c r="W1267" s="27"/>
      <c r="X1267" s="27"/>
      <c r="Y1267" s="28"/>
      <c r="Z1267" s="27"/>
      <c r="AA1267" s="14">
        <f>Tabla2[[#This Row],[FECHA]]-Tabla2[[#This Row],[FECHA AGENDO CITA]]</f>
        <v>44974</v>
      </c>
    </row>
    <row r="1268" spans="1:27" ht="26.1" hidden="1" customHeight="1">
      <c r="A1268" s="6">
        <v>44974</v>
      </c>
      <c r="B1268" s="9">
        <v>0.60416666666666663</v>
      </c>
      <c r="C1268" s="9"/>
      <c r="D1268" s="41">
        <v>5330</v>
      </c>
      <c r="E1268" s="8">
        <v>112068</v>
      </c>
      <c r="F1268" s="8" t="s">
        <v>944</v>
      </c>
      <c r="G1268" s="97" t="s">
        <v>988</v>
      </c>
      <c r="H1268" s="46"/>
      <c r="I1268" s="8" t="s">
        <v>4507</v>
      </c>
      <c r="J1268" s="7" t="s">
        <v>4508</v>
      </c>
      <c r="K1268" s="7" t="s">
        <v>4509</v>
      </c>
      <c r="L1268" s="8" t="s">
        <v>97</v>
      </c>
      <c r="M1268" s="11" t="s">
        <v>84</v>
      </c>
      <c r="N1268" s="11">
        <v>0.61458333333333337</v>
      </c>
      <c r="O1268" s="11">
        <v>0.75</v>
      </c>
      <c r="P1268" s="204" t="s">
        <v>975</v>
      </c>
      <c r="Q1268" s="8">
        <v>2021</v>
      </c>
      <c r="R1268" s="131"/>
      <c r="S1268" s="3" t="str">
        <f>TEXT(Tabla2[[#This Row],[FECHA]],"MMMM")</f>
        <v>febrero</v>
      </c>
      <c r="T1268" s="3" t="e">
        <f>VLOOKUP(Tabla2[[#This Row],[FOLIO]],Noshow11[[FOLIO]:[STATUS]],5,0)</f>
        <v>#N/A</v>
      </c>
      <c r="U1268" s="2"/>
      <c r="V1268" s="27"/>
      <c r="W1268" s="27"/>
      <c r="X1268" s="27"/>
      <c r="Y1268" s="28"/>
      <c r="Z1268" s="27"/>
      <c r="AA1268" s="14">
        <f>Tabla2[[#This Row],[FECHA]]-Tabla2[[#This Row],[FECHA AGENDO CITA]]</f>
        <v>44974</v>
      </c>
    </row>
    <row r="1269" spans="1:27" ht="26.1" hidden="1" customHeight="1">
      <c r="A1269" s="6">
        <v>44974</v>
      </c>
      <c r="B1269" s="9">
        <v>0.625</v>
      </c>
      <c r="C1269" s="9"/>
      <c r="D1269" s="41">
        <v>5330</v>
      </c>
      <c r="E1269" s="8">
        <v>111955</v>
      </c>
      <c r="F1269" s="8" t="s">
        <v>944</v>
      </c>
      <c r="G1269" s="97" t="s">
        <v>988</v>
      </c>
      <c r="H1269" s="46"/>
      <c r="I1269" s="8" t="s">
        <v>4510</v>
      </c>
      <c r="J1269" s="7" t="s">
        <v>4511</v>
      </c>
      <c r="K1269" s="7" t="s">
        <v>4512</v>
      </c>
      <c r="L1269" s="8" t="s">
        <v>97</v>
      </c>
      <c r="M1269" s="11" t="s">
        <v>84</v>
      </c>
      <c r="N1269" s="11">
        <v>0.63541666666666663</v>
      </c>
      <c r="O1269" s="11">
        <v>0.75</v>
      </c>
      <c r="P1269" s="204" t="s">
        <v>949</v>
      </c>
      <c r="Q1269" s="8">
        <v>2021</v>
      </c>
      <c r="R1269" s="131"/>
      <c r="S1269" s="3" t="str">
        <f>TEXT(Tabla2[[#This Row],[FECHA]],"MMMM")</f>
        <v>febrero</v>
      </c>
      <c r="T1269" s="3" t="e">
        <f>VLOOKUP(Tabla2[[#This Row],[FOLIO]],Noshow11[[FOLIO]:[STATUS]],5,0)</f>
        <v>#N/A</v>
      </c>
      <c r="U1269" s="2"/>
      <c r="V1269" s="27"/>
      <c r="W1269" s="27"/>
      <c r="X1269" s="27"/>
      <c r="Y1269" s="28"/>
      <c r="Z1269" s="27"/>
      <c r="AA1269" s="14">
        <f>Tabla2[[#This Row],[FECHA]]-Tabla2[[#This Row],[FECHA AGENDO CITA]]</f>
        <v>44974</v>
      </c>
    </row>
    <row r="1270" spans="1:27" ht="26.1" hidden="1" customHeight="1">
      <c r="A1270" s="6">
        <v>44974</v>
      </c>
      <c r="B1270" s="9">
        <v>0.64583333333333337</v>
      </c>
      <c r="C1270" s="9"/>
      <c r="D1270" s="41">
        <v>1899</v>
      </c>
      <c r="E1270" s="8">
        <v>112013</v>
      </c>
      <c r="F1270" s="8" t="s">
        <v>1111</v>
      </c>
      <c r="G1270" s="97" t="s">
        <v>1108</v>
      </c>
      <c r="H1270" s="45" t="s">
        <v>5</v>
      </c>
      <c r="I1270" s="8" t="s">
        <v>4513</v>
      </c>
      <c r="J1270" s="7" t="s">
        <v>143</v>
      </c>
      <c r="K1270" s="7" t="s">
        <v>4514</v>
      </c>
      <c r="L1270" s="8" t="s">
        <v>165</v>
      </c>
      <c r="M1270" s="11" t="s">
        <v>84</v>
      </c>
      <c r="N1270" s="11">
        <v>0.66666666666666663</v>
      </c>
      <c r="O1270" s="11">
        <v>0.75</v>
      </c>
      <c r="P1270" s="204" t="s">
        <v>2061</v>
      </c>
      <c r="Q1270" s="8">
        <v>2022</v>
      </c>
      <c r="R1270" s="131"/>
      <c r="S1270" s="3" t="str">
        <f>TEXT(Tabla2[[#This Row],[FECHA]],"MMMM")</f>
        <v>febrero</v>
      </c>
      <c r="T1270" s="3" t="e">
        <f>VLOOKUP(Tabla2[[#This Row],[FOLIO]],Noshow11[[FOLIO]:[STATUS]],5,0)</f>
        <v>#N/A</v>
      </c>
      <c r="U1270" s="2"/>
      <c r="V1270" s="27"/>
      <c r="W1270" s="27"/>
      <c r="X1270" s="27"/>
      <c r="Y1270" s="28"/>
      <c r="Z1270" s="27"/>
      <c r="AA1270" s="14">
        <f>Tabla2[[#This Row],[FECHA]]-Tabla2[[#This Row],[FECHA AGENDO CITA]]</f>
        <v>44974</v>
      </c>
    </row>
    <row r="1271" spans="1:27" ht="43.5" hidden="1" customHeight="1">
      <c r="A1271" s="6">
        <v>44974</v>
      </c>
      <c r="B1271" s="9">
        <v>0.64583333333333337</v>
      </c>
      <c r="C1271" s="9"/>
      <c r="D1271" s="41">
        <v>0</v>
      </c>
      <c r="E1271" s="8">
        <v>112071</v>
      </c>
      <c r="F1271" s="8" t="s">
        <v>100</v>
      </c>
      <c r="G1271" s="97" t="s">
        <v>4515</v>
      </c>
      <c r="H1271" s="46"/>
      <c r="I1271" s="8" t="s">
        <v>4516</v>
      </c>
      <c r="J1271" s="7" t="s">
        <v>4517</v>
      </c>
      <c r="K1271" s="7" t="s">
        <v>4518</v>
      </c>
      <c r="L1271" s="8" t="s">
        <v>170</v>
      </c>
      <c r="M1271" s="11" t="s">
        <v>98</v>
      </c>
      <c r="N1271" s="11">
        <v>0.66666666666666663</v>
      </c>
      <c r="O1271" s="11">
        <v>0.75</v>
      </c>
      <c r="P1271" s="204" t="s">
        <v>1036</v>
      </c>
      <c r="Q1271" s="8">
        <v>2014</v>
      </c>
      <c r="R1271" s="131"/>
      <c r="S1271" s="3" t="str">
        <f>TEXT(Tabla2[[#This Row],[FECHA]],"MMMM")</f>
        <v>febrero</v>
      </c>
      <c r="T1271" s="3" t="e">
        <f>VLOOKUP(Tabla2[[#This Row],[FOLIO]],Noshow11[[FOLIO]:[STATUS]],5,0)</f>
        <v>#N/A</v>
      </c>
      <c r="U1271" s="2"/>
      <c r="V1271" s="27"/>
      <c r="W1271" s="27"/>
      <c r="X1271" s="27"/>
      <c r="Y1271" s="28"/>
      <c r="Z1271" s="27"/>
      <c r="AA1271" s="14">
        <f>Tabla2[[#This Row],[FECHA]]-Tabla2[[#This Row],[FECHA AGENDO CITA]]</f>
        <v>44974</v>
      </c>
    </row>
    <row r="1272" spans="1:27" ht="26.1" hidden="1" customHeight="1">
      <c r="A1272" s="6">
        <v>44974</v>
      </c>
      <c r="B1272" s="9">
        <v>0.66666666666666663</v>
      </c>
      <c r="C1272" s="9"/>
      <c r="D1272" s="41">
        <v>5140</v>
      </c>
      <c r="E1272" s="8">
        <v>112037</v>
      </c>
      <c r="F1272" s="8" t="s">
        <v>1111</v>
      </c>
      <c r="G1272" s="97" t="s">
        <v>4519</v>
      </c>
      <c r="H1272" s="45" t="s">
        <v>5</v>
      </c>
      <c r="I1272" s="8" t="s">
        <v>4520</v>
      </c>
      <c r="J1272" s="7" t="s">
        <v>4521</v>
      </c>
      <c r="K1272" s="7" t="s">
        <v>4379</v>
      </c>
      <c r="L1272" s="8" t="s">
        <v>193</v>
      </c>
      <c r="M1272" s="11" t="s">
        <v>84</v>
      </c>
      <c r="N1272" s="11">
        <v>0.68055555555555547</v>
      </c>
      <c r="O1272" s="11" t="s">
        <v>3238</v>
      </c>
      <c r="P1272" s="204" t="s">
        <v>2061</v>
      </c>
      <c r="Q1272" s="8">
        <v>2020</v>
      </c>
      <c r="R1272" s="131"/>
      <c r="S1272" s="3" t="str">
        <f>TEXT(Tabla2[[#This Row],[FECHA]],"MMMM")</f>
        <v>febrero</v>
      </c>
      <c r="T1272" s="3" t="e">
        <f>VLOOKUP(Tabla2[[#This Row],[FOLIO]],Noshow11[[FOLIO]:[STATUS]],5,0)</f>
        <v>#N/A</v>
      </c>
      <c r="U1272" s="2"/>
      <c r="V1272" s="27"/>
      <c r="W1272" s="27"/>
      <c r="X1272" s="27"/>
      <c r="Y1272" s="28"/>
      <c r="Z1272" s="27"/>
      <c r="AA1272" s="14">
        <f>Tabla2[[#This Row],[FECHA]]-Tabla2[[#This Row],[FECHA AGENDO CITA]]</f>
        <v>44974</v>
      </c>
    </row>
    <row r="1273" spans="1:27" ht="39.75" hidden="1" customHeight="1">
      <c r="A1273" s="6">
        <v>44975</v>
      </c>
      <c r="B1273" s="9">
        <v>0.33333333333333331</v>
      </c>
      <c r="C1273" s="9"/>
      <c r="D1273" s="41">
        <v>1899</v>
      </c>
      <c r="E1273" s="8">
        <v>111688</v>
      </c>
      <c r="F1273" s="17" t="s">
        <v>944</v>
      </c>
      <c r="G1273" s="97" t="s">
        <v>1015</v>
      </c>
      <c r="H1273" s="17"/>
      <c r="I1273" s="17" t="s">
        <v>4522</v>
      </c>
      <c r="J1273" s="17" t="s">
        <v>4523</v>
      </c>
      <c r="K1273" s="7" t="s">
        <v>4524</v>
      </c>
      <c r="L1273" s="8" t="s">
        <v>357</v>
      </c>
      <c r="M1273" s="17" t="s">
        <v>84</v>
      </c>
      <c r="N1273" s="148">
        <v>0.34375</v>
      </c>
      <c r="O1273" s="148">
        <v>0.44791666666666669</v>
      </c>
      <c r="P1273" s="204" t="s">
        <v>954</v>
      </c>
      <c r="Q1273" s="8">
        <v>2022</v>
      </c>
      <c r="R1273" s="131"/>
      <c r="S1273" s="3" t="str">
        <f>TEXT(Tabla2[[#This Row],[FECHA]],"MMMM")</f>
        <v>febrero</v>
      </c>
      <c r="T1273" s="3" t="e">
        <f>VLOOKUP(Tabla2[[#This Row],[FOLIO]],Noshow11[[FOLIO]:[STATUS]],5,0)</f>
        <v>#N/A</v>
      </c>
      <c r="U1273" s="2"/>
      <c r="V1273" s="27"/>
      <c r="W1273" s="27"/>
      <c r="X1273" s="27"/>
      <c r="Y1273" s="28"/>
      <c r="Z1273" s="27"/>
      <c r="AA1273" s="14">
        <f>Tabla2[[#This Row],[FECHA]]-Tabla2[[#This Row],[FECHA AGENDO CITA]]</f>
        <v>44975</v>
      </c>
    </row>
    <row r="1274" spans="1:27" ht="39.75" hidden="1" customHeight="1">
      <c r="A1274" s="6">
        <v>44975</v>
      </c>
      <c r="B1274" s="9">
        <v>0.33333333333333331</v>
      </c>
      <c r="C1274" s="9"/>
      <c r="D1274" s="41">
        <v>1899</v>
      </c>
      <c r="E1274" s="8">
        <v>111843</v>
      </c>
      <c r="F1274" s="17" t="s">
        <v>100</v>
      </c>
      <c r="G1274" s="97" t="s">
        <v>945</v>
      </c>
      <c r="H1274" s="45" t="s">
        <v>5</v>
      </c>
      <c r="I1274" s="17" t="s">
        <v>4525</v>
      </c>
      <c r="J1274" s="17" t="s">
        <v>4526</v>
      </c>
      <c r="K1274" s="7" t="s">
        <v>4527</v>
      </c>
      <c r="L1274" s="8" t="s">
        <v>357</v>
      </c>
      <c r="M1274" s="17" t="s">
        <v>98</v>
      </c>
      <c r="N1274" s="148">
        <v>0.34375</v>
      </c>
      <c r="O1274" s="148">
        <v>0.42708333333333331</v>
      </c>
      <c r="P1274" s="204" t="s">
        <v>2061</v>
      </c>
      <c r="Q1274" s="8">
        <v>2020</v>
      </c>
      <c r="R1274" s="131"/>
      <c r="S1274" s="3" t="str">
        <f>TEXT(Tabla2[[#This Row],[FECHA]],"MMMM")</f>
        <v>febrero</v>
      </c>
      <c r="T1274" s="3" t="e">
        <f>VLOOKUP(Tabla2[[#This Row],[FOLIO]],Noshow11[[FOLIO]:[STATUS]],5,0)</f>
        <v>#N/A</v>
      </c>
      <c r="U1274" s="2" t="s">
        <v>4528</v>
      </c>
      <c r="V1274" s="27">
        <v>44977</v>
      </c>
      <c r="W1274" s="27" t="s">
        <v>18</v>
      </c>
      <c r="X1274" s="27" t="s">
        <v>9</v>
      </c>
      <c r="Y1274" s="28" t="s">
        <v>1479</v>
      </c>
      <c r="Z1274" s="27">
        <v>44966</v>
      </c>
      <c r="AA1274" s="14">
        <f>Tabla2[[#This Row],[FECHA]]-Tabla2[[#This Row],[FECHA AGENDO CITA]]</f>
        <v>9</v>
      </c>
    </row>
    <row r="1275" spans="1:27" ht="39.75" hidden="1" customHeight="1">
      <c r="A1275" s="6">
        <v>44975</v>
      </c>
      <c r="B1275" s="9">
        <v>0.33333333333333331</v>
      </c>
      <c r="C1275" s="9"/>
      <c r="D1275" s="41">
        <v>1472.59</v>
      </c>
      <c r="E1275" s="8">
        <v>111947</v>
      </c>
      <c r="F1275" s="17" t="s">
        <v>920</v>
      </c>
      <c r="G1275" s="97" t="s">
        <v>4529</v>
      </c>
      <c r="H1275" s="17"/>
      <c r="I1275" s="17" t="s">
        <v>4530</v>
      </c>
      <c r="J1275" s="17" t="s">
        <v>4531</v>
      </c>
      <c r="K1275" s="7" t="s">
        <v>4532</v>
      </c>
      <c r="L1275" s="8" t="s">
        <v>92</v>
      </c>
      <c r="M1275" s="17" t="s">
        <v>93</v>
      </c>
      <c r="N1275" s="148">
        <v>0.34375</v>
      </c>
      <c r="O1275" s="148">
        <v>0.45833333333333331</v>
      </c>
      <c r="P1275" s="204" t="s">
        <v>975</v>
      </c>
      <c r="Q1275" s="8">
        <v>2018</v>
      </c>
      <c r="R1275" s="131"/>
      <c r="S1275" s="3" t="str">
        <f>TEXT(Tabla2[[#This Row],[FECHA]],"MMMM")</f>
        <v>febrero</v>
      </c>
      <c r="T1275" s="3" t="e">
        <f>VLOOKUP(Tabla2[[#This Row],[FOLIO]],Noshow11[[FOLIO]:[STATUS]],5,0)</f>
        <v>#N/A</v>
      </c>
      <c r="U1275" s="2"/>
      <c r="V1275" s="27"/>
      <c r="W1275" s="27"/>
      <c r="X1275" s="27"/>
      <c r="Y1275" s="28"/>
      <c r="Z1275" s="27"/>
      <c r="AA1275" s="14">
        <f>Tabla2[[#This Row],[FECHA]]-Tabla2[[#This Row],[FECHA AGENDO CITA]]</f>
        <v>44975</v>
      </c>
    </row>
    <row r="1276" spans="1:27" ht="39.75" hidden="1" customHeight="1">
      <c r="A1276" s="6">
        <v>44975</v>
      </c>
      <c r="B1276" s="9">
        <v>0.34375</v>
      </c>
      <c r="C1276" s="9"/>
      <c r="D1276" s="41">
        <v>1899</v>
      </c>
      <c r="E1276" s="8">
        <v>111882</v>
      </c>
      <c r="F1276" s="17" t="s">
        <v>100</v>
      </c>
      <c r="G1276" s="97" t="s">
        <v>956</v>
      </c>
      <c r="H1276" s="45" t="s">
        <v>5</v>
      </c>
      <c r="I1276" s="17" t="s">
        <v>4533</v>
      </c>
      <c r="J1276" s="17" t="s">
        <v>4534</v>
      </c>
      <c r="K1276" s="7" t="s">
        <v>4535</v>
      </c>
      <c r="L1276" s="8" t="s">
        <v>92</v>
      </c>
      <c r="M1276" s="17" t="s">
        <v>93</v>
      </c>
      <c r="N1276" s="148">
        <v>0.3576388888888889</v>
      </c>
      <c r="O1276" s="148">
        <v>0.47916666666666669</v>
      </c>
      <c r="P1276" s="204" t="s">
        <v>2061</v>
      </c>
      <c r="Q1276" s="8">
        <v>2021</v>
      </c>
      <c r="R1276" s="131"/>
      <c r="S1276" s="3" t="str">
        <f>TEXT(Tabla2[[#This Row],[FECHA]],"MMMM")</f>
        <v>febrero</v>
      </c>
      <c r="T1276" s="3" t="e">
        <f>VLOOKUP(Tabla2[[#This Row],[FOLIO]],Noshow11[[FOLIO]:[STATUS]],5,0)</f>
        <v>#N/A</v>
      </c>
      <c r="U1276" s="2"/>
      <c r="V1276" s="27"/>
      <c r="W1276" s="27"/>
      <c r="X1276" s="27"/>
      <c r="Y1276" s="28"/>
      <c r="Z1276" s="27"/>
      <c r="AA1276" s="14">
        <f>Tabla2[[#This Row],[FECHA]]-Tabla2[[#This Row],[FECHA AGENDO CITA]]</f>
        <v>44975</v>
      </c>
    </row>
    <row r="1277" spans="1:27" ht="39.75" hidden="1" customHeight="1">
      <c r="A1277" s="6">
        <v>44975</v>
      </c>
      <c r="B1277" s="9">
        <v>0.34375</v>
      </c>
      <c r="C1277" s="9"/>
      <c r="D1277" s="41">
        <v>1899</v>
      </c>
      <c r="E1277" s="8">
        <v>111980</v>
      </c>
      <c r="F1277" s="17" t="s">
        <v>920</v>
      </c>
      <c r="G1277" s="97" t="s">
        <v>956</v>
      </c>
      <c r="H1277" s="17"/>
      <c r="I1277" s="17" t="s">
        <v>4536</v>
      </c>
      <c r="J1277" s="17" t="s">
        <v>4537</v>
      </c>
      <c r="K1277" s="7" t="s">
        <v>4538</v>
      </c>
      <c r="L1277" s="8" t="s">
        <v>193</v>
      </c>
      <c r="M1277" s="17" t="s">
        <v>98</v>
      </c>
      <c r="N1277" s="148">
        <v>0.35416666666666669</v>
      </c>
      <c r="O1277" s="148">
        <v>0.45833333333333331</v>
      </c>
      <c r="P1277" s="204" t="s">
        <v>949</v>
      </c>
      <c r="Q1277" s="8">
        <v>2019</v>
      </c>
      <c r="R1277" s="131"/>
      <c r="S1277" s="3" t="str">
        <f>TEXT(Tabla2[[#This Row],[FECHA]],"MMMM")</f>
        <v>febrero</v>
      </c>
      <c r="T1277" s="3" t="e">
        <f>VLOOKUP(Tabla2[[#This Row],[FOLIO]],Noshow11[[FOLIO]:[STATUS]],5,0)</f>
        <v>#N/A</v>
      </c>
      <c r="U1277" s="2"/>
      <c r="V1277" s="27"/>
      <c r="W1277" s="27"/>
      <c r="X1277" s="27"/>
      <c r="Y1277" s="28"/>
      <c r="Z1277" s="27"/>
      <c r="AA1277" s="14">
        <f>Tabla2[[#This Row],[FECHA]]-Tabla2[[#This Row],[FECHA AGENDO CITA]]</f>
        <v>44975</v>
      </c>
    </row>
    <row r="1278" spans="1:27" ht="39.75" hidden="1" customHeight="1">
      <c r="A1278" s="6">
        <v>44975</v>
      </c>
      <c r="B1278" s="9">
        <v>0.35416666666666669</v>
      </c>
      <c r="C1278" s="9"/>
      <c r="D1278" s="41">
        <v>6599</v>
      </c>
      <c r="E1278" s="8">
        <v>111871</v>
      </c>
      <c r="F1278" s="17" t="s">
        <v>100</v>
      </c>
      <c r="G1278" s="97" t="s">
        <v>989</v>
      </c>
      <c r="H1278" s="45" t="s">
        <v>5</v>
      </c>
      <c r="I1278" s="17" t="s">
        <v>4539</v>
      </c>
      <c r="J1278" s="17" t="s">
        <v>4540</v>
      </c>
      <c r="K1278" s="7" t="s">
        <v>4541</v>
      </c>
      <c r="L1278" s="8" t="s">
        <v>83</v>
      </c>
      <c r="M1278" s="17" t="s">
        <v>98</v>
      </c>
      <c r="N1278" s="148">
        <v>0.375</v>
      </c>
      <c r="O1278" s="148">
        <v>0.5</v>
      </c>
      <c r="P1278" s="204" t="s">
        <v>2061</v>
      </c>
      <c r="Q1278" s="8">
        <v>2019</v>
      </c>
      <c r="R1278" s="131"/>
      <c r="S1278" s="3" t="str">
        <f>TEXT(Tabla2[[#This Row],[FECHA]],"MMMM")</f>
        <v>febrero</v>
      </c>
      <c r="T1278" s="3" t="e">
        <f>VLOOKUP(Tabla2[[#This Row],[FOLIO]],Noshow11[[FOLIO]:[STATUS]],5,0)</f>
        <v>#N/A</v>
      </c>
      <c r="U1278" s="2"/>
      <c r="V1278" s="27"/>
      <c r="W1278" s="27"/>
      <c r="X1278" s="27"/>
      <c r="Y1278" s="28"/>
      <c r="Z1278" s="27"/>
      <c r="AA1278" s="14">
        <f>Tabla2[[#This Row],[FECHA]]-Tabla2[[#This Row],[FECHA AGENDO CITA]]</f>
        <v>44975</v>
      </c>
    </row>
    <row r="1279" spans="1:27" ht="39.75" hidden="1" customHeight="1">
      <c r="A1279" s="6">
        <v>44975</v>
      </c>
      <c r="B1279" s="9">
        <v>0.35416666666666669</v>
      </c>
      <c r="C1279" s="9"/>
      <c r="D1279" s="41">
        <v>6599</v>
      </c>
      <c r="E1279" s="8">
        <v>111935</v>
      </c>
      <c r="F1279" s="17" t="s">
        <v>1111</v>
      </c>
      <c r="G1279" s="97" t="s">
        <v>1343</v>
      </c>
      <c r="H1279" s="17"/>
      <c r="I1279" s="17" t="s">
        <v>4542</v>
      </c>
      <c r="J1279" s="17" t="s">
        <v>4543</v>
      </c>
      <c r="K1279" s="7" t="s">
        <v>4071</v>
      </c>
      <c r="L1279" s="8" t="s">
        <v>193</v>
      </c>
      <c r="M1279" s="17" t="s">
        <v>93</v>
      </c>
      <c r="N1279" s="148">
        <v>0.375</v>
      </c>
      <c r="O1279" s="148">
        <v>0.46875</v>
      </c>
      <c r="P1279" s="204" t="s">
        <v>975</v>
      </c>
      <c r="Q1279" s="8">
        <v>2019</v>
      </c>
      <c r="R1279" s="131"/>
      <c r="S1279" s="3" t="str">
        <f>TEXT(Tabla2[[#This Row],[FECHA]],"MMMM")</f>
        <v>febrero</v>
      </c>
      <c r="T1279" s="3" t="e">
        <f>VLOOKUP(Tabla2[[#This Row],[FOLIO]],Noshow11[[FOLIO]:[STATUS]],5,0)</f>
        <v>#N/A</v>
      </c>
      <c r="U1279" s="2"/>
      <c r="V1279" s="27"/>
      <c r="W1279" s="27"/>
      <c r="X1279" s="27"/>
      <c r="Y1279" s="28"/>
      <c r="Z1279" s="27"/>
      <c r="AA1279" s="14">
        <f>Tabla2[[#This Row],[FECHA]]-Tabla2[[#This Row],[FECHA AGENDO CITA]]</f>
        <v>44975</v>
      </c>
    </row>
    <row r="1280" spans="1:27" ht="55.5" hidden="1" customHeight="1">
      <c r="A1280" s="6">
        <v>44975</v>
      </c>
      <c r="B1280" s="9">
        <v>0.35416666666666669</v>
      </c>
      <c r="C1280" s="9"/>
      <c r="D1280" s="41">
        <v>1899</v>
      </c>
      <c r="E1280" s="8">
        <v>111960</v>
      </c>
      <c r="F1280" s="17" t="s">
        <v>944</v>
      </c>
      <c r="G1280" s="97" t="s">
        <v>4544</v>
      </c>
      <c r="H1280" s="45" t="s">
        <v>5</v>
      </c>
      <c r="I1280" s="17" t="s">
        <v>4545</v>
      </c>
      <c r="J1280" s="17" t="s">
        <v>4546</v>
      </c>
      <c r="K1280" s="7" t="s">
        <v>4547</v>
      </c>
      <c r="L1280" s="8" t="s">
        <v>83</v>
      </c>
      <c r="M1280" s="17" t="s">
        <v>84</v>
      </c>
      <c r="N1280" s="148">
        <v>0.40625</v>
      </c>
      <c r="O1280" s="148">
        <v>0.48958333333333331</v>
      </c>
      <c r="P1280" s="204" t="s">
        <v>2061</v>
      </c>
      <c r="Q1280" s="8">
        <v>2015</v>
      </c>
      <c r="R1280" s="131"/>
      <c r="S1280" s="3" t="str">
        <f>TEXT(Tabla2[[#This Row],[FECHA]],"MMMM")</f>
        <v>febrero</v>
      </c>
      <c r="T1280" s="3" t="e">
        <f>VLOOKUP(Tabla2[[#This Row],[FOLIO]],Noshow11[[FOLIO]:[STATUS]],5,0)</f>
        <v>#N/A</v>
      </c>
      <c r="U1280" s="2"/>
      <c r="V1280" s="27"/>
      <c r="W1280" s="27"/>
      <c r="X1280" s="27"/>
      <c r="Y1280" s="28"/>
      <c r="Z1280" s="27"/>
      <c r="AA1280" s="14">
        <f>Tabla2[[#This Row],[FECHA]]-Tabla2[[#This Row],[FECHA AGENDO CITA]]</f>
        <v>44975</v>
      </c>
    </row>
    <row r="1281" spans="1:27" ht="39.75" hidden="1" customHeight="1">
      <c r="A1281" s="6">
        <v>44975</v>
      </c>
      <c r="B1281" s="9">
        <v>0.36458333333333331</v>
      </c>
      <c r="C1281" s="9"/>
      <c r="D1281" s="41">
        <v>1899</v>
      </c>
      <c r="E1281" s="8">
        <v>111981</v>
      </c>
      <c r="F1281" s="17" t="s">
        <v>920</v>
      </c>
      <c r="G1281" s="97" t="s">
        <v>956</v>
      </c>
      <c r="H1281" s="17"/>
      <c r="I1281" s="17" t="s">
        <v>4548</v>
      </c>
      <c r="J1281" s="17" t="s">
        <v>4549</v>
      </c>
      <c r="K1281" s="7" t="s">
        <v>4550</v>
      </c>
      <c r="L1281" s="8" t="s">
        <v>83</v>
      </c>
      <c r="M1281" s="17" t="s">
        <v>98</v>
      </c>
      <c r="N1281" s="148">
        <v>0.375</v>
      </c>
      <c r="O1281" s="148">
        <v>0.5</v>
      </c>
      <c r="P1281" s="204" t="s">
        <v>954</v>
      </c>
      <c r="Q1281" s="8">
        <v>2020</v>
      </c>
      <c r="R1281" s="131"/>
      <c r="S1281" s="3" t="str">
        <f>TEXT(Tabla2[[#This Row],[FECHA]],"MMMM")</f>
        <v>febrero</v>
      </c>
      <c r="T1281" s="3" t="e">
        <f>VLOOKUP(Tabla2[[#This Row],[FOLIO]],Noshow11[[FOLIO]:[STATUS]],5,0)</f>
        <v>#N/A</v>
      </c>
      <c r="U1281" s="2"/>
      <c r="V1281" s="27"/>
      <c r="W1281" s="27"/>
      <c r="X1281" s="27"/>
      <c r="Y1281" s="28"/>
      <c r="Z1281" s="27"/>
      <c r="AA1281" s="14">
        <f>Tabla2[[#This Row],[FECHA]]-Tabla2[[#This Row],[FECHA AGENDO CITA]]</f>
        <v>44975</v>
      </c>
    </row>
    <row r="1282" spans="1:27" ht="39.75" hidden="1" customHeight="1">
      <c r="A1282" s="6">
        <v>44975</v>
      </c>
      <c r="B1282" s="9">
        <v>0.375</v>
      </c>
      <c r="C1282" s="9"/>
      <c r="D1282" s="41">
        <v>6599</v>
      </c>
      <c r="E1282" s="8">
        <v>111914</v>
      </c>
      <c r="F1282" s="17" t="s">
        <v>100</v>
      </c>
      <c r="G1282" s="97" t="s">
        <v>989</v>
      </c>
      <c r="H1282" s="17"/>
      <c r="I1282" s="17" t="s">
        <v>4551</v>
      </c>
      <c r="J1282" s="17" t="s">
        <v>4552</v>
      </c>
      <c r="K1282" s="7" t="s">
        <v>4553</v>
      </c>
      <c r="L1282" s="8" t="s">
        <v>83</v>
      </c>
      <c r="M1282" s="17" t="s">
        <v>98</v>
      </c>
      <c r="N1282" s="148">
        <v>0.39583333333333331</v>
      </c>
      <c r="O1282" s="148">
        <v>0.52083333333333337</v>
      </c>
      <c r="P1282" s="204" t="s">
        <v>954</v>
      </c>
      <c r="Q1282" s="8">
        <v>2019</v>
      </c>
      <c r="R1282" s="131"/>
      <c r="S1282" s="3" t="str">
        <f>TEXT(Tabla2[[#This Row],[FECHA]],"MMMM")</f>
        <v>febrero</v>
      </c>
      <c r="T1282" s="3" t="e">
        <f>VLOOKUP(Tabla2[[#This Row],[FOLIO]],Noshow11[[FOLIO]:[STATUS]],5,0)</f>
        <v>#N/A</v>
      </c>
      <c r="U1282" s="2"/>
      <c r="V1282" s="27"/>
      <c r="W1282" s="27"/>
      <c r="X1282" s="27"/>
      <c r="Y1282" s="28"/>
      <c r="Z1282" s="27"/>
      <c r="AA1282" s="14">
        <f>Tabla2[[#This Row],[FECHA]]-Tabla2[[#This Row],[FECHA AGENDO CITA]]</f>
        <v>44975</v>
      </c>
    </row>
    <row r="1283" spans="1:27" ht="39.75" hidden="1" customHeight="1">
      <c r="A1283" s="6">
        <v>44975</v>
      </c>
      <c r="B1283" s="9">
        <v>0.375</v>
      </c>
      <c r="C1283" s="9"/>
      <c r="D1283" s="41">
        <v>3260</v>
      </c>
      <c r="E1283" s="8">
        <v>111928</v>
      </c>
      <c r="F1283" s="17" t="s">
        <v>944</v>
      </c>
      <c r="G1283" s="97" t="s">
        <v>1070</v>
      </c>
      <c r="H1283" s="17"/>
      <c r="I1283" s="17" t="s">
        <v>4554</v>
      </c>
      <c r="J1283" s="17" t="s">
        <v>4555</v>
      </c>
      <c r="K1283" s="7" t="s">
        <v>4556</v>
      </c>
      <c r="L1283" s="8" t="s">
        <v>193</v>
      </c>
      <c r="M1283" s="17" t="s">
        <v>93</v>
      </c>
      <c r="N1283" s="148">
        <v>0.38541666666666669</v>
      </c>
      <c r="O1283" s="148">
        <v>0.48958333333333331</v>
      </c>
      <c r="P1283" s="204" t="s">
        <v>949</v>
      </c>
      <c r="Q1283" s="8">
        <v>2022</v>
      </c>
      <c r="R1283" s="131"/>
      <c r="S1283" s="3" t="str">
        <f>TEXT(Tabla2[[#This Row],[FECHA]],"MMMM")</f>
        <v>febrero</v>
      </c>
      <c r="T1283" s="3" t="e">
        <f>VLOOKUP(Tabla2[[#This Row],[FOLIO]],Noshow11[[FOLIO]:[STATUS]],5,0)</f>
        <v>#N/A</v>
      </c>
      <c r="U1283" s="2"/>
      <c r="V1283" s="27"/>
      <c r="W1283" s="27"/>
      <c r="X1283" s="27"/>
      <c r="Y1283" s="28"/>
      <c r="Z1283" s="27"/>
      <c r="AA1283" s="14">
        <f>Tabla2[[#This Row],[FECHA]]-Tabla2[[#This Row],[FECHA AGENDO CITA]]</f>
        <v>44975</v>
      </c>
    </row>
    <row r="1284" spans="1:27" ht="39.75" hidden="1" customHeight="1">
      <c r="A1284" s="6">
        <v>44975</v>
      </c>
      <c r="B1284" s="9">
        <v>0.375</v>
      </c>
      <c r="C1284" s="9"/>
      <c r="D1284" s="41">
        <v>1899</v>
      </c>
      <c r="E1284" s="8">
        <v>111938</v>
      </c>
      <c r="F1284" s="17" t="s">
        <v>944</v>
      </c>
      <c r="G1284" s="97" t="s">
        <v>1247</v>
      </c>
      <c r="H1284" s="45" t="s">
        <v>5</v>
      </c>
      <c r="I1284" s="17" t="s">
        <v>4557</v>
      </c>
      <c r="J1284" s="17" t="s">
        <v>4558</v>
      </c>
      <c r="K1284" s="7" t="s">
        <v>4559</v>
      </c>
      <c r="L1284" s="8" t="s">
        <v>237</v>
      </c>
      <c r="M1284" s="17" t="s">
        <v>84</v>
      </c>
      <c r="N1284" s="148">
        <v>0.41666666666666669</v>
      </c>
      <c r="O1284" s="148">
        <v>0.51041666666666663</v>
      </c>
      <c r="P1284" s="204" t="s">
        <v>2061</v>
      </c>
      <c r="Q1284" s="8">
        <v>2011</v>
      </c>
      <c r="R1284" s="131"/>
      <c r="S1284" s="3" t="str">
        <f>TEXT(Tabla2[[#This Row],[FECHA]],"MMMM")</f>
        <v>febrero</v>
      </c>
      <c r="T1284" s="3" t="e">
        <f>VLOOKUP(Tabla2[[#This Row],[FOLIO]],Noshow11[[FOLIO]:[STATUS]],5,0)</f>
        <v>#N/A</v>
      </c>
      <c r="U1284" s="2"/>
      <c r="V1284" s="27"/>
      <c r="W1284" s="27"/>
      <c r="X1284" s="27"/>
      <c r="Y1284" s="28"/>
      <c r="Z1284" s="27"/>
      <c r="AA1284" s="14">
        <f>Tabla2[[#This Row],[FECHA]]-Tabla2[[#This Row],[FECHA AGENDO CITA]]</f>
        <v>44975</v>
      </c>
    </row>
    <row r="1285" spans="1:27" ht="39.75" hidden="1" customHeight="1">
      <c r="A1285" s="6">
        <v>44975</v>
      </c>
      <c r="B1285" s="9">
        <v>0.39583333333333331</v>
      </c>
      <c r="C1285" s="9"/>
      <c r="D1285" s="41">
        <v>2849</v>
      </c>
      <c r="E1285" s="8">
        <v>111856</v>
      </c>
      <c r="F1285" s="17" t="s">
        <v>1111</v>
      </c>
      <c r="G1285" s="97" t="s">
        <v>2466</v>
      </c>
      <c r="H1285" s="17"/>
      <c r="I1285" s="17" t="s">
        <v>4560</v>
      </c>
      <c r="J1285" s="17" t="s">
        <v>4561</v>
      </c>
      <c r="K1285" s="7" t="s">
        <v>987</v>
      </c>
      <c r="L1285" s="8" t="s">
        <v>92</v>
      </c>
      <c r="M1285" s="17" t="s">
        <v>93</v>
      </c>
      <c r="N1285" s="148">
        <v>0.41666666666666669</v>
      </c>
      <c r="O1285" s="148">
        <v>0.54166666666666663</v>
      </c>
      <c r="P1285" s="204" t="s">
        <v>4562</v>
      </c>
      <c r="Q1285" s="8">
        <v>2019</v>
      </c>
      <c r="R1285" s="131"/>
      <c r="S1285" s="3" t="str">
        <f>TEXT(Tabla2[[#This Row],[FECHA]],"MMMM")</f>
        <v>febrero</v>
      </c>
      <c r="T1285" s="3" t="e">
        <f>VLOOKUP(Tabla2[[#This Row],[FOLIO]],Noshow11[[FOLIO]:[STATUS]],5,0)</f>
        <v>#N/A</v>
      </c>
      <c r="U1285" s="2"/>
      <c r="V1285" s="27"/>
      <c r="W1285" s="27"/>
      <c r="X1285" s="27"/>
      <c r="Y1285" s="28"/>
      <c r="Z1285" s="27"/>
      <c r="AA1285" s="14">
        <f>Tabla2[[#This Row],[FECHA]]-Tabla2[[#This Row],[FECHA AGENDO CITA]]</f>
        <v>44975</v>
      </c>
    </row>
    <row r="1286" spans="1:27" ht="39.75" hidden="1" customHeight="1">
      <c r="A1286" s="6">
        <v>44975</v>
      </c>
      <c r="B1286" s="9">
        <v>0.39583333333333331</v>
      </c>
      <c r="C1286" s="9"/>
      <c r="D1286" s="41">
        <v>7549</v>
      </c>
      <c r="E1286" s="8">
        <v>111907</v>
      </c>
      <c r="F1286" s="17" t="s">
        <v>100</v>
      </c>
      <c r="G1286" s="97" t="s">
        <v>4563</v>
      </c>
      <c r="H1286" s="45" t="s">
        <v>5</v>
      </c>
      <c r="I1286" s="17" t="s">
        <v>4564</v>
      </c>
      <c r="J1286" s="17" t="s">
        <v>4565</v>
      </c>
      <c r="K1286" s="7" t="s">
        <v>4566</v>
      </c>
      <c r="L1286" s="8" t="s">
        <v>237</v>
      </c>
      <c r="M1286" s="17" t="s">
        <v>84</v>
      </c>
      <c r="N1286" s="148">
        <v>0.44791666666666669</v>
      </c>
      <c r="O1286" s="148">
        <v>0.58333333333333337</v>
      </c>
      <c r="P1286" s="204" t="s">
        <v>4567</v>
      </c>
      <c r="Q1286" s="8">
        <v>2020</v>
      </c>
      <c r="R1286" s="131"/>
      <c r="S1286" s="3" t="str">
        <f>TEXT(Tabla2[[#This Row],[FECHA]],"MMMM")</f>
        <v>febrero</v>
      </c>
      <c r="T1286" s="3" t="e">
        <f>VLOOKUP(Tabla2[[#This Row],[FOLIO]],Noshow11[[FOLIO]:[STATUS]],5,0)</f>
        <v>#N/A</v>
      </c>
      <c r="U1286" s="2"/>
      <c r="V1286" s="27"/>
      <c r="W1286" s="27"/>
      <c r="X1286" s="27"/>
      <c r="Y1286" s="28"/>
      <c r="Z1286" s="27"/>
      <c r="AA1286" s="14">
        <f>Tabla2[[#This Row],[FECHA]]-Tabla2[[#This Row],[FECHA AGENDO CITA]]</f>
        <v>44975</v>
      </c>
    </row>
    <row r="1287" spans="1:27" ht="39.75" hidden="1" customHeight="1">
      <c r="A1287" s="6">
        <v>44975</v>
      </c>
      <c r="B1287" s="9">
        <v>0.39583333333333331</v>
      </c>
      <c r="C1287" s="9"/>
      <c r="D1287" s="41">
        <v>1899</v>
      </c>
      <c r="E1287" s="8">
        <v>111982</v>
      </c>
      <c r="F1287" s="17" t="s">
        <v>944</v>
      </c>
      <c r="G1287" s="97" t="s">
        <v>1108</v>
      </c>
      <c r="H1287" s="45" t="s">
        <v>5</v>
      </c>
      <c r="I1287" s="17" t="s">
        <v>4568</v>
      </c>
      <c r="J1287" s="17" t="s">
        <v>143</v>
      </c>
      <c r="K1287" s="7" t="s">
        <v>4569</v>
      </c>
      <c r="L1287" s="8" t="s">
        <v>193</v>
      </c>
      <c r="M1287" s="17" t="s">
        <v>98</v>
      </c>
      <c r="N1287" s="148">
        <v>0.4375</v>
      </c>
      <c r="O1287" s="148">
        <v>0.58333333333333337</v>
      </c>
      <c r="P1287" s="204" t="s">
        <v>2061</v>
      </c>
      <c r="Q1287" s="8">
        <v>2022</v>
      </c>
      <c r="R1287" s="131"/>
      <c r="S1287" s="3" t="str">
        <f>TEXT(Tabla2[[#This Row],[FECHA]],"MMMM")</f>
        <v>febrero</v>
      </c>
      <c r="T1287" s="3" t="e">
        <f>VLOOKUP(Tabla2[[#This Row],[FOLIO]],Noshow11[[FOLIO]:[STATUS]],5,0)</f>
        <v>#N/A</v>
      </c>
      <c r="U1287" s="2"/>
      <c r="V1287" s="27"/>
      <c r="W1287" s="27"/>
      <c r="X1287" s="27"/>
      <c r="Y1287" s="28"/>
      <c r="Z1287" s="27"/>
      <c r="AA1287" s="14">
        <f>Tabla2[[#This Row],[FECHA]]-Tabla2[[#This Row],[FECHA AGENDO CITA]]</f>
        <v>44975</v>
      </c>
    </row>
    <row r="1288" spans="1:27" ht="39.75" hidden="1" customHeight="1">
      <c r="A1288" s="6">
        <v>44975</v>
      </c>
      <c r="B1288" s="9">
        <v>0.41666666666666669</v>
      </c>
      <c r="C1288" s="9"/>
      <c r="D1288" s="41">
        <v>6599</v>
      </c>
      <c r="E1288" s="8">
        <v>111868</v>
      </c>
      <c r="F1288" s="17" t="s">
        <v>944</v>
      </c>
      <c r="G1288" s="97" t="s">
        <v>1150</v>
      </c>
      <c r="H1288" s="17"/>
      <c r="I1288" s="17" t="s">
        <v>4570</v>
      </c>
      <c r="J1288" s="17" t="s">
        <v>4571</v>
      </c>
      <c r="K1288" s="7" t="s">
        <v>4572</v>
      </c>
      <c r="L1288" s="8" t="s">
        <v>357</v>
      </c>
      <c r="M1288" s="17" t="s">
        <v>84</v>
      </c>
      <c r="N1288" s="148">
        <v>0.4375</v>
      </c>
      <c r="O1288" s="148">
        <v>0.57291666666666663</v>
      </c>
      <c r="P1288" s="204" t="s">
        <v>954</v>
      </c>
      <c r="Q1288" s="8">
        <v>2020</v>
      </c>
      <c r="R1288" s="131"/>
      <c r="S1288" s="3" t="str">
        <f>TEXT(Tabla2[[#This Row],[FECHA]],"MMMM")</f>
        <v>febrero</v>
      </c>
      <c r="T1288" s="3" t="e">
        <f>VLOOKUP(Tabla2[[#This Row],[FOLIO]],Noshow11[[FOLIO]:[STATUS]],5,0)</f>
        <v>#N/A</v>
      </c>
      <c r="U1288" s="2"/>
      <c r="V1288" s="27"/>
      <c r="W1288" s="27"/>
      <c r="X1288" s="27"/>
      <c r="Y1288" s="28"/>
      <c r="Z1288" s="27"/>
      <c r="AA1288" s="14">
        <f>Tabla2[[#This Row],[FECHA]]-Tabla2[[#This Row],[FECHA AGENDO CITA]]</f>
        <v>44975</v>
      </c>
    </row>
    <row r="1289" spans="1:27" ht="39.75" hidden="1" customHeight="1">
      <c r="A1289" s="6">
        <v>44975</v>
      </c>
      <c r="B1289" s="9">
        <v>0.41666666666666669</v>
      </c>
      <c r="C1289" s="9"/>
      <c r="D1289" s="41">
        <v>6599</v>
      </c>
      <c r="E1289" s="8">
        <v>111881</v>
      </c>
      <c r="F1289" s="17" t="s">
        <v>1111</v>
      </c>
      <c r="G1289" s="97" t="s">
        <v>989</v>
      </c>
      <c r="H1289" s="45" t="s">
        <v>5</v>
      </c>
      <c r="I1289" s="17" t="s">
        <v>4573</v>
      </c>
      <c r="J1289" s="17" t="s">
        <v>4574</v>
      </c>
      <c r="K1289" s="7" t="s">
        <v>4575</v>
      </c>
      <c r="L1289" s="8" t="s">
        <v>83</v>
      </c>
      <c r="M1289" s="17" t="s">
        <v>93</v>
      </c>
      <c r="N1289" s="148">
        <v>0.4375</v>
      </c>
      <c r="O1289" s="148">
        <v>0.54166666666666663</v>
      </c>
      <c r="P1289" s="204" t="s">
        <v>2061</v>
      </c>
      <c r="Q1289" s="8">
        <v>2018</v>
      </c>
      <c r="R1289" s="131"/>
      <c r="S1289" s="3" t="str">
        <f>TEXT(Tabla2[[#This Row],[FECHA]],"MMMM")</f>
        <v>febrero</v>
      </c>
      <c r="T1289" s="3" t="e">
        <f>VLOOKUP(Tabla2[[#This Row],[FOLIO]],Noshow11[[FOLIO]:[STATUS]],5,0)</f>
        <v>#N/A</v>
      </c>
      <c r="U1289" s="2"/>
      <c r="V1289" s="27"/>
      <c r="W1289" s="27"/>
      <c r="X1289" s="27"/>
      <c r="Y1289" s="28"/>
      <c r="Z1289" s="27"/>
      <c r="AA1289" s="14">
        <f>Tabla2[[#This Row],[FECHA]]-Tabla2[[#This Row],[FECHA AGENDO CITA]]</f>
        <v>44975</v>
      </c>
    </row>
    <row r="1290" spans="1:27" ht="39.75" hidden="1" customHeight="1">
      <c r="A1290" s="6">
        <v>44975</v>
      </c>
      <c r="B1290" s="9">
        <v>0.41666666666666669</v>
      </c>
      <c r="C1290" s="9"/>
      <c r="D1290" s="41">
        <v>0</v>
      </c>
      <c r="E1290" s="8">
        <v>111897</v>
      </c>
      <c r="F1290" s="17" t="s">
        <v>100</v>
      </c>
      <c r="G1290" s="97" t="s">
        <v>4576</v>
      </c>
      <c r="H1290" s="46" t="s">
        <v>10</v>
      </c>
      <c r="I1290" s="17" t="s">
        <v>4577</v>
      </c>
      <c r="J1290" s="17" t="s">
        <v>143</v>
      </c>
      <c r="K1290" s="7" t="s">
        <v>4578</v>
      </c>
      <c r="L1290" s="8" t="s">
        <v>83</v>
      </c>
      <c r="M1290" s="17" t="s">
        <v>98</v>
      </c>
      <c r="N1290" s="148">
        <v>0.4375</v>
      </c>
      <c r="O1290" s="148">
        <v>0.54166666666666663</v>
      </c>
      <c r="P1290" s="204" t="s">
        <v>975</v>
      </c>
      <c r="Q1290" s="8">
        <v>2014</v>
      </c>
      <c r="R1290" s="131"/>
      <c r="S1290" s="3" t="str">
        <f>TEXT(Tabla2[[#This Row],[FECHA]],"MMMM")</f>
        <v>febrero</v>
      </c>
      <c r="T1290" s="3" t="e">
        <f>VLOOKUP(Tabla2[[#This Row],[FOLIO]],Noshow11[[FOLIO]:[STATUS]],5,0)</f>
        <v>#N/A</v>
      </c>
      <c r="U1290" s="2"/>
      <c r="V1290" s="27"/>
      <c r="W1290" s="27"/>
      <c r="X1290" s="27"/>
      <c r="Y1290" s="28"/>
      <c r="Z1290" s="27"/>
      <c r="AA1290" s="14">
        <f>Tabla2[[#This Row],[FECHA]]-Tabla2[[#This Row],[FECHA AGENDO CITA]]</f>
        <v>44975</v>
      </c>
    </row>
    <row r="1291" spans="1:27" ht="39.75" hidden="1" customHeight="1">
      <c r="A1291" s="6">
        <v>44975</v>
      </c>
      <c r="B1291" s="9">
        <v>0.4375</v>
      </c>
      <c r="C1291" s="9"/>
      <c r="D1291" s="41">
        <v>1899</v>
      </c>
      <c r="E1291" s="8">
        <v>111918</v>
      </c>
      <c r="F1291" s="17" t="s">
        <v>920</v>
      </c>
      <c r="G1291" s="97" t="s">
        <v>1108</v>
      </c>
      <c r="H1291" s="17"/>
      <c r="I1291" s="17" t="s">
        <v>4579</v>
      </c>
      <c r="J1291" s="17" t="s">
        <v>143</v>
      </c>
      <c r="K1291" s="7" t="s">
        <v>4580</v>
      </c>
      <c r="L1291" s="8" t="s">
        <v>83</v>
      </c>
      <c r="M1291" s="17" t="s">
        <v>98</v>
      </c>
      <c r="N1291" s="148">
        <v>0.48958333333333331</v>
      </c>
      <c r="O1291" s="148">
        <v>0.55208333333333337</v>
      </c>
      <c r="P1291" s="204" t="s">
        <v>949</v>
      </c>
      <c r="Q1291" s="8">
        <v>2023</v>
      </c>
      <c r="R1291" s="131"/>
      <c r="S1291" s="3" t="str">
        <f>TEXT(Tabla2[[#This Row],[FECHA]],"MMMM")</f>
        <v>febrero</v>
      </c>
      <c r="T1291" s="3" t="e">
        <f>VLOOKUP(Tabla2[[#This Row],[FOLIO]],Noshow11[[FOLIO]:[STATUS]],5,0)</f>
        <v>#N/A</v>
      </c>
      <c r="U1291" s="2"/>
      <c r="V1291" s="27"/>
      <c r="W1291" s="27"/>
      <c r="X1291" s="27"/>
      <c r="Y1291" s="28"/>
      <c r="Z1291" s="27"/>
      <c r="AA1291" s="14">
        <f>Tabla2[[#This Row],[FECHA]]-Tabla2[[#This Row],[FECHA AGENDO CITA]]</f>
        <v>44975</v>
      </c>
    </row>
    <row r="1292" spans="1:27" ht="39.75" hidden="1" customHeight="1">
      <c r="A1292" s="6">
        <v>44975</v>
      </c>
      <c r="B1292" s="9">
        <v>0.4375</v>
      </c>
      <c r="C1292" s="9"/>
      <c r="D1292" s="41">
        <v>0</v>
      </c>
      <c r="E1292" s="8">
        <v>111974</v>
      </c>
      <c r="F1292" s="17" t="s">
        <v>100</v>
      </c>
      <c r="G1292" s="97" t="s">
        <v>4581</v>
      </c>
      <c r="H1292" s="17"/>
      <c r="I1292" s="17" t="s">
        <v>3573</v>
      </c>
      <c r="J1292" s="17" t="s">
        <v>4582</v>
      </c>
      <c r="K1292" s="7" t="s">
        <v>2685</v>
      </c>
      <c r="L1292" s="8" t="s">
        <v>152</v>
      </c>
      <c r="M1292" s="17" t="s">
        <v>93</v>
      </c>
      <c r="N1292" s="148">
        <v>0.47916666666666669</v>
      </c>
      <c r="O1292" s="148">
        <v>0.60416666666666663</v>
      </c>
      <c r="P1292" s="204" t="s">
        <v>954</v>
      </c>
      <c r="Q1292" s="8">
        <v>2022</v>
      </c>
      <c r="R1292" s="131"/>
      <c r="S1292" s="3" t="str">
        <f>TEXT(Tabla2[[#This Row],[FECHA]],"MMMM")</f>
        <v>febrero</v>
      </c>
      <c r="T1292" s="3" t="e">
        <f>VLOOKUP(Tabla2[[#This Row],[FOLIO]],Noshow11[[FOLIO]:[STATUS]],5,0)</f>
        <v>#N/A</v>
      </c>
      <c r="U1292" s="2"/>
      <c r="V1292" s="27"/>
      <c r="W1292" s="27"/>
      <c r="X1292" s="27"/>
      <c r="Y1292" s="28"/>
      <c r="Z1292" s="27"/>
      <c r="AA1292" s="14">
        <f>Tabla2[[#This Row],[FECHA]]-Tabla2[[#This Row],[FECHA AGENDO CITA]]</f>
        <v>44975</v>
      </c>
    </row>
    <row r="1293" spans="1:27" ht="39.75" hidden="1" customHeight="1">
      <c r="A1293" s="6">
        <v>44975</v>
      </c>
      <c r="B1293" s="9">
        <v>0.4375</v>
      </c>
      <c r="C1293" s="9"/>
      <c r="D1293" s="41">
        <v>5140</v>
      </c>
      <c r="E1293" s="8">
        <v>111976</v>
      </c>
      <c r="F1293" s="17" t="s">
        <v>920</v>
      </c>
      <c r="G1293" s="97" t="s">
        <v>1102</v>
      </c>
      <c r="H1293" s="17"/>
      <c r="I1293" s="17" t="s">
        <v>4583</v>
      </c>
      <c r="J1293" s="17" t="s">
        <v>4584</v>
      </c>
      <c r="K1293" s="7" t="s">
        <v>4585</v>
      </c>
      <c r="L1293" s="8" t="s">
        <v>97</v>
      </c>
      <c r="M1293" s="17" t="s">
        <v>84</v>
      </c>
      <c r="N1293" s="148">
        <v>0.47916666666666669</v>
      </c>
      <c r="O1293" s="148">
        <v>0.58333333333333337</v>
      </c>
      <c r="P1293" s="204" t="s">
        <v>975</v>
      </c>
      <c r="Q1293" s="8">
        <v>2020</v>
      </c>
      <c r="R1293" s="131"/>
      <c r="S1293" s="3" t="str">
        <f>TEXT(Tabla2[[#This Row],[FECHA]],"MMMM")</f>
        <v>febrero</v>
      </c>
      <c r="T1293" s="3" t="e">
        <f>VLOOKUP(Tabla2[[#This Row],[FOLIO]],Noshow11[[FOLIO]:[STATUS]],5,0)</f>
        <v>#N/A</v>
      </c>
      <c r="U1293" s="2"/>
      <c r="V1293" s="27"/>
      <c r="W1293" s="27"/>
      <c r="X1293" s="27"/>
      <c r="Y1293" s="28"/>
      <c r="Z1293" s="27"/>
      <c r="AA1293" s="14">
        <f>Tabla2[[#This Row],[FECHA]]-Tabla2[[#This Row],[FECHA AGENDO CITA]]</f>
        <v>44975</v>
      </c>
    </row>
    <row r="1294" spans="1:27" ht="39.75" hidden="1" customHeight="1">
      <c r="A1294" s="6">
        <v>44975</v>
      </c>
      <c r="B1294" s="9">
        <v>0.45833333333333331</v>
      </c>
      <c r="C1294" s="9"/>
      <c r="D1294" s="41">
        <v>1899</v>
      </c>
      <c r="E1294" s="8">
        <v>111989</v>
      </c>
      <c r="F1294" s="17" t="s">
        <v>1111</v>
      </c>
      <c r="G1294" s="97" t="s">
        <v>1108</v>
      </c>
      <c r="H1294" s="17"/>
      <c r="I1294" s="17" t="s">
        <v>4586</v>
      </c>
      <c r="J1294" s="17" t="s">
        <v>143</v>
      </c>
      <c r="K1294" s="7" t="s">
        <v>4587</v>
      </c>
      <c r="L1294" s="8" t="s">
        <v>83</v>
      </c>
      <c r="M1294" s="17" t="s">
        <v>93</v>
      </c>
      <c r="N1294" s="148">
        <v>0.52083333333333337</v>
      </c>
      <c r="O1294" s="148">
        <v>0.58333333333333337</v>
      </c>
      <c r="P1294" s="204" t="s">
        <v>949</v>
      </c>
      <c r="Q1294" s="8">
        <v>2022</v>
      </c>
      <c r="R1294" s="131"/>
      <c r="S1294" s="3" t="str">
        <f>TEXT(Tabla2[[#This Row],[FECHA]],"MMMM")</f>
        <v>febrero</v>
      </c>
      <c r="T1294" s="3" t="e">
        <f>VLOOKUP(Tabla2[[#This Row],[FOLIO]],Noshow11[[FOLIO]:[STATUS]],5,0)</f>
        <v>#N/A</v>
      </c>
      <c r="U1294" s="2"/>
      <c r="V1294" s="27"/>
      <c r="W1294" s="27"/>
      <c r="X1294" s="27"/>
      <c r="Y1294" s="28"/>
      <c r="Z1294" s="27"/>
      <c r="AA1294" s="14">
        <f>Tabla2[[#This Row],[FECHA]]-Tabla2[[#This Row],[FECHA AGENDO CITA]]</f>
        <v>44975</v>
      </c>
    </row>
    <row r="1295" spans="1:27" ht="39.75" hidden="1" customHeight="1">
      <c r="A1295" s="6">
        <v>44975</v>
      </c>
      <c r="B1295" s="9">
        <v>0.45833333333333331</v>
      </c>
      <c r="C1295" s="9"/>
      <c r="D1295" s="41">
        <v>1899</v>
      </c>
      <c r="E1295" s="8">
        <v>112012</v>
      </c>
      <c r="F1295" s="17" t="s">
        <v>100</v>
      </c>
      <c r="G1295" s="97" t="s">
        <v>956</v>
      </c>
      <c r="H1295" s="17"/>
      <c r="I1295" s="17" t="s">
        <v>4588</v>
      </c>
      <c r="J1295" s="17" t="s">
        <v>4589</v>
      </c>
      <c r="K1295" s="7" t="s">
        <v>4590</v>
      </c>
      <c r="L1295" s="8" t="s">
        <v>170</v>
      </c>
      <c r="M1295" s="17" t="s">
        <v>98</v>
      </c>
      <c r="N1295" s="148">
        <v>0.51041666666666663</v>
      </c>
      <c r="O1295" s="148">
        <v>0.58333333333333337</v>
      </c>
      <c r="P1295" s="204" t="s">
        <v>954</v>
      </c>
      <c r="Q1295" s="8">
        <v>2021</v>
      </c>
      <c r="R1295" s="131"/>
      <c r="S1295" s="3" t="str">
        <f>TEXT(Tabla2[[#This Row],[FECHA]],"MMMM")</f>
        <v>febrero</v>
      </c>
      <c r="T1295" s="3" t="e">
        <f>VLOOKUP(Tabla2[[#This Row],[FOLIO]],Noshow11[[FOLIO]:[STATUS]],5,0)</f>
        <v>#N/A</v>
      </c>
      <c r="U1295" s="2"/>
      <c r="V1295" s="27"/>
      <c r="W1295" s="27"/>
      <c r="X1295" s="27"/>
      <c r="Y1295" s="28"/>
      <c r="Z1295" s="27"/>
      <c r="AA1295" s="14">
        <f>Tabla2[[#This Row],[FECHA]]-Tabla2[[#This Row],[FECHA AGENDO CITA]]</f>
        <v>44975</v>
      </c>
    </row>
    <row r="1296" spans="1:27" ht="39.75" hidden="1" customHeight="1">
      <c r="A1296" s="6">
        <v>44975</v>
      </c>
      <c r="B1296" s="9">
        <v>0.45833333333333331</v>
      </c>
      <c r="C1296" s="9"/>
      <c r="D1296" s="41">
        <v>1899</v>
      </c>
      <c r="E1296" s="8">
        <v>112019</v>
      </c>
      <c r="F1296" s="17" t="s">
        <v>920</v>
      </c>
      <c r="G1296" s="97" t="s">
        <v>945</v>
      </c>
      <c r="H1296" s="17"/>
      <c r="I1296" s="17" t="s">
        <v>4591</v>
      </c>
      <c r="J1296" s="17" t="s">
        <v>4592</v>
      </c>
      <c r="K1296" s="7" t="s">
        <v>4593</v>
      </c>
      <c r="L1296" s="8" t="s">
        <v>83</v>
      </c>
      <c r="M1296" s="17" t="s">
        <v>84</v>
      </c>
      <c r="N1296" s="148">
        <v>0.51041666666666663</v>
      </c>
      <c r="O1296" s="148">
        <v>0.57291666666666663</v>
      </c>
      <c r="P1296" s="204" t="s">
        <v>975</v>
      </c>
      <c r="Q1296" s="8">
        <v>2019</v>
      </c>
      <c r="R1296" s="131"/>
      <c r="S1296" s="3" t="str">
        <f>TEXT(Tabla2[[#This Row],[FECHA]],"MMMM")</f>
        <v>febrero</v>
      </c>
      <c r="T1296" s="3" t="e">
        <f>VLOOKUP(Tabla2[[#This Row],[FOLIO]],Noshow11[[FOLIO]:[STATUS]],5,0)</f>
        <v>#N/A</v>
      </c>
      <c r="U1296" s="2"/>
      <c r="V1296" s="27"/>
      <c r="W1296" s="27"/>
      <c r="X1296" s="27"/>
      <c r="Y1296" s="28"/>
      <c r="Z1296" s="27"/>
      <c r="AA1296" s="14">
        <f>Tabla2[[#This Row],[FECHA]]-Tabla2[[#This Row],[FECHA AGENDO CITA]]</f>
        <v>44975</v>
      </c>
    </row>
    <row r="1297" spans="1:27" ht="39.75" hidden="1" customHeight="1">
      <c r="A1297" s="6">
        <v>44977</v>
      </c>
      <c r="B1297" s="9">
        <v>0.35416666666666669</v>
      </c>
      <c r="C1297" s="9"/>
      <c r="D1297" s="41">
        <v>1899</v>
      </c>
      <c r="E1297" s="8">
        <v>111968</v>
      </c>
      <c r="F1297" s="8" t="s">
        <v>920</v>
      </c>
      <c r="G1297" s="97" t="s">
        <v>4594</v>
      </c>
      <c r="H1297" s="46"/>
      <c r="I1297" s="8" t="s">
        <v>4595</v>
      </c>
      <c r="J1297" s="7" t="s">
        <v>4596</v>
      </c>
      <c r="K1297" s="7" t="s">
        <v>4597</v>
      </c>
      <c r="L1297" s="8" t="s">
        <v>4598</v>
      </c>
      <c r="M1297" s="11" t="s">
        <v>93</v>
      </c>
      <c r="N1297" s="11">
        <v>0.36458333333333331</v>
      </c>
      <c r="O1297" s="11">
        <v>0.47916666666666669</v>
      </c>
      <c r="P1297" s="204" t="s">
        <v>949</v>
      </c>
      <c r="Q1297" s="8">
        <v>2022</v>
      </c>
      <c r="R1297" s="131"/>
      <c r="S1297" s="3" t="str">
        <f>TEXT(Tabla2[[#This Row],[FECHA]],"MMMM")</f>
        <v>febrero</v>
      </c>
      <c r="T1297" s="3" t="e">
        <f>VLOOKUP(Tabla2[[#This Row],[FOLIO]],Noshow11[[FOLIO]:[STATUS]],5,0)</f>
        <v>#N/A</v>
      </c>
      <c r="U1297" s="2"/>
      <c r="V1297" s="27"/>
      <c r="W1297" s="27"/>
      <c r="X1297" s="27"/>
      <c r="Y1297" s="28"/>
      <c r="Z1297" s="27"/>
      <c r="AA1297" s="14">
        <f>Tabla2[[#This Row],[FECHA]]-Tabla2[[#This Row],[FECHA AGENDO CITA]]</f>
        <v>44977</v>
      </c>
    </row>
    <row r="1298" spans="1:27" ht="39.75" hidden="1" customHeight="1">
      <c r="A1298" s="6">
        <v>44977</v>
      </c>
      <c r="B1298" s="9">
        <v>0.35416666666666669</v>
      </c>
      <c r="C1298" s="9"/>
      <c r="D1298" s="41">
        <v>0</v>
      </c>
      <c r="E1298" s="8">
        <v>111970</v>
      </c>
      <c r="F1298" s="8" t="s">
        <v>944</v>
      </c>
      <c r="G1298" s="97" t="s">
        <v>4599</v>
      </c>
      <c r="H1298" s="46"/>
      <c r="I1298" s="8" t="s">
        <v>339</v>
      </c>
      <c r="J1298" s="7" t="s">
        <v>340</v>
      </c>
      <c r="K1298" s="7" t="s">
        <v>341</v>
      </c>
      <c r="L1298" s="8" t="s">
        <v>193</v>
      </c>
      <c r="M1298" s="11" t="s">
        <v>84</v>
      </c>
      <c r="N1298" s="11">
        <v>0.36458333333333331</v>
      </c>
      <c r="O1298" s="11">
        <v>0</v>
      </c>
      <c r="P1298" s="204" t="s">
        <v>975</v>
      </c>
      <c r="Q1298" s="8">
        <v>2021</v>
      </c>
      <c r="R1298" s="131"/>
      <c r="S1298" s="3" t="str">
        <f>TEXT(Tabla2[[#This Row],[FECHA]],"MMMM")</f>
        <v>febrero</v>
      </c>
      <c r="T1298" s="3" t="e">
        <f>VLOOKUP(Tabla2[[#This Row],[FOLIO]],Noshow11[[FOLIO]:[STATUS]],5,0)</f>
        <v>#N/A</v>
      </c>
      <c r="U1298" s="2"/>
      <c r="V1298" s="27"/>
      <c r="W1298" s="27"/>
      <c r="X1298" s="27"/>
      <c r="Y1298" s="28"/>
      <c r="Z1298" s="27"/>
      <c r="AA1298" s="14">
        <f>Tabla2[[#This Row],[FECHA]]-Tabla2[[#This Row],[FECHA AGENDO CITA]]</f>
        <v>44977</v>
      </c>
    </row>
    <row r="1299" spans="1:27" ht="39.75" hidden="1" customHeight="1">
      <c r="A1299" s="6">
        <v>44977</v>
      </c>
      <c r="B1299" s="9">
        <v>0.35416666666666669</v>
      </c>
      <c r="C1299" s="9"/>
      <c r="D1299" s="41">
        <v>2849</v>
      </c>
      <c r="E1299" s="8">
        <v>111984</v>
      </c>
      <c r="F1299" s="8" t="s">
        <v>944</v>
      </c>
      <c r="G1299" s="97" t="s">
        <v>4600</v>
      </c>
      <c r="H1299" s="46"/>
      <c r="I1299" s="8" t="s">
        <v>4601</v>
      </c>
      <c r="J1299" s="7" t="s">
        <v>4602</v>
      </c>
      <c r="K1299" s="7" t="s">
        <v>4603</v>
      </c>
      <c r="L1299" s="8" t="s">
        <v>4604</v>
      </c>
      <c r="M1299" s="11" t="s">
        <v>98</v>
      </c>
      <c r="N1299" s="11">
        <v>0.36458333333333331</v>
      </c>
      <c r="O1299" s="11">
        <v>0.61458333333333337</v>
      </c>
      <c r="P1299" s="204" t="s">
        <v>925</v>
      </c>
      <c r="Q1299" s="8">
        <v>2019</v>
      </c>
      <c r="R1299" s="131"/>
      <c r="S1299" s="3" t="str">
        <f>TEXT(Tabla2[[#This Row],[FECHA]],"MMMM")</f>
        <v>febrero</v>
      </c>
      <c r="T1299" s="3" t="e">
        <f>VLOOKUP(Tabla2[[#This Row],[FOLIO]],Noshow11[[FOLIO]:[STATUS]],5,0)</f>
        <v>#N/A</v>
      </c>
      <c r="U1299" s="2" t="s">
        <v>22</v>
      </c>
      <c r="V1299" s="27">
        <v>44975</v>
      </c>
      <c r="W1299" s="27" t="s">
        <v>13</v>
      </c>
      <c r="X1299" s="27" t="s">
        <v>9</v>
      </c>
      <c r="Y1299" s="43" t="s">
        <v>4605</v>
      </c>
      <c r="Z1299" s="27">
        <v>44971</v>
      </c>
      <c r="AA1299" s="14">
        <f>Tabla2[[#This Row],[FECHA]]-Tabla2[[#This Row],[FECHA AGENDO CITA]]</f>
        <v>6</v>
      </c>
    </row>
    <row r="1300" spans="1:27" ht="39.75" hidden="1" customHeight="1">
      <c r="A1300" s="6">
        <v>44977</v>
      </c>
      <c r="B1300" s="9">
        <v>0.36458333333333331</v>
      </c>
      <c r="C1300" s="9"/>
      <c r="D1300" s="41">
        <v>6599</v>
      </c>
      <c r="E1300" s="8">
        <v>112050</v>
      </c>
      <c r="F1300" s="8" t="s">
        <v>920</v>
      </c>
      <c r="G1300" s="97" t="s">
        <v>4606</v>
      </c>
      <c r="H1300" s="46" t="s">
        <v>5</v>
      </c>
      <c r="I1300" s="8" t="s">
        <v>4607</v>
      </c>
      <c r="J1300" s="7" t="s">
        <v>4608</v>
      </c>
      <c r="K1300" s="7" t="s">
        <v>4609</v>
      </c>
      <c r="L1300" s="8" t="s">
        <v>250</v>
      </c>
      <c r="M1300" s="11" t="s">
        <v>93</v>
      </c>
      <c r="N1300" s="11">
        <v>0.375</v>
      </c>
      <c r="O1300" s="11">
        <v>0.5</v>
      </c>
      <c r="P1300" s="204" t="s">
        <v>2061</v>
      </c>
      <c r="Q1300" s="8">
        <v>2019</v>
      </c>
      <c r="R1300" s="131"/>
      <c r="S1300" s="3" t="str">
        <f>TEXT(Tabla2[[#This Row],[FECHA]],"MMMM")</f>
        <v>febrero</v>
      </c>
      <c r="T1300" s="3" t="e">
        <f>VLOOKUP(Tabla2[[#This Row],[FOLIO]],Noshow11[[FOLIO]:[STATUS]],5,0)</f>
        <v>#N/A</v>
      </c>
      <c r="U1300" s="2"/>
      <c r="V1300" s="27"/>
      <c r="W1300" s="27"/>
      <c r="X1300" s="27"/>
      <c r="Y1300" s="28"/>
      <c r="Z1300" s="27"/>
      <c r="AA1300" s="14">
        <f>Tabla2[[#This Row],[FECHA]]-Tabla2[[#This Row],[FECHA AGENDO CITA]]</f>
        <v>44977</v>
      </c>
    </row>
    <row r="1301" spans="1:27" ht="39.75" hidden="1" customHeight="1">
      <c r="A1301" s="6">
        <v>44977</v>
      </c>
      <c r="B1301" s="9">
        <v>0.36458333333333331</v>
      </c>
      <c r="C1301" s="9"/>
      <c r="D1301" s="41">
        <v>1899</v>
      </c>
      <c r="E1301" s="8">
        <v>112051</v>
      </c>
      <c r="F1301" s="8" t="s">
        <v>100</v>
      </c>
      <c r="G1301" s="97" t="s">
        <v>4610</v>
      </c>
      <c r="H1301" s="46"/>
      <c r="I1301" s="8" t="s">
        <v>4611</v>
      </c>
      <c r="J1301" s="7" t="s">
        <v>4612</v>
      </c>
      <c r="K1301" s="7" t="s">
        <v>4613</v>
      </c>
      <c r="L1301" s="8" t="s">
        <v>92</v>
      </c>
      <c r="M1301" s="11" t="s">
        <v>98</v>
      </c>
      <c r="N1301" s="11">
        <v>0.375</v>
      </c>
      <c r="O1301" s="11">
        <v>0.46875</v>
      </c>
      <c r="P1301" s="204" t="s">
        <v>954</v>
      </c>
      <c r="Q1301" s="8">
        <v>2017</v>
      </c>
      <c r="R1301" s="131"/>
      <c r="S1301" s="3" t="str">
        <f>TEXT(Tabla2[[#This Row],[FECHA]],"MMMM")</f>
        <v>febrero</v>
      </c>
      <c r="T1301" s="3" t="e">
        <f>VLOOKUP(Tabla2[[#This Row],[FOLIO]],Noshow11[[FOLIO]:[STATUS]],5,0)</f>
        <v>#N/A</v>
      </c>
      <c r="U1301" s="2"/>
      <c r="V1301" s="27"/>
      <c r="W1301" s="27"/>
      <c r="X1301" s="27"/>
      <c r="Y1301" s="28"/>
      <c r="Z1301" s="27"/>
      <c r="AA1301" s="14">
        <f>Tabla2[[#This Row],[FECHA]]-Tabla2[[#This Row],[FECHA AGENDO CITA]]</f>
        <v>44977</v>
      </c>
    </row>
    <row r="1302" spans="1:27" ht="39.75" hidden="1" customHeight="1">
      <c r="A1302" s="6">
        <v>44977</v>
      </c>
      <c r="B1302" s="9">
        <v>0.36458333333333331</v>
      </c>
      <c r="C1302" s="9"/>
      <c r="D1302" s="41">
        <v>0</v>
      </c>
      <c r="E1302" s="8">
        <v>112075</v>
      </c>
      <c r="F1302" s="8" t="s">
        <v>1111</v>
      </c>
      <c r="G1302" s="97" t="s">
        <v>4614</v>
      </c>
      <c r="H1302" s="46"/>
      <c r="I1302" s="8" t="s">
        <v>4615</v>
      </c>
      <c r="J1302" s="7" t="s">
        <v>143</v>
      </c>
      <c r="K1302" s="7" t="s">
        <v>4616</v>
      </c>
      <c r="L1302" s="8" t="s">
        <v>83</v>
      </c>
      <c r="M1302" s="11" t="s">
        <v>84</v>
      </c>
      <c r="N1302" s="11">
        <v>0.4375</v>
      </c>
      <c r="O1302" s="11">
        <v>0</v>
      </c>
      <c r="P1302" s="204" t="s">
        <v>1181</v>
      </c>
      <c r="Q1302" s="8">
        <v>2023</v>
      </c>
      <c r="R1302" s="131"/>
      <c r="S1302" s="3" t="str">
        <f>TEXT(Tabla2[[#This Row],[FECHA]],"MMMM")</f>
        <v>febrero</v>
      </c>
      <c r="T1302" s="3" t="e">
        <f>VLOOKUP(Tabla2[[#This Row],[FOLIO]],Noshow11[[FOLIO]:[STATUS]],5,0)</f>
        <v>#N/A</v>
      </c>
      <c r="U1302" s="2"/>
      <c r="V1302" s="27"/>
      <c r="W1302" s="27"/>
      <c r="X1302" s="27"/>
      <c r="Y1302" s="28"/>
      <c r="Z1302" s="27"/>
      <c r="AA1302" s="14">
        <f>Tabla2[[#This Row],[FECHA]]-Tabla2[[#This Row],[FECHA AGENDO CITA]]</f>
        <v>44977</v>
      </c>
    </row>
    <row r="1303" spans="1:27" ht="39.75" hidden="1" customHeight="1">
      <c r="A1303" s="6">
        <v>44977</v>
      </c>
      <c r="B1303" s="9">
        <v>0.375</v>
      </c>
      <c r="C1303" s="9"/>
      <c r="D1303" s="41">
        <v>0</v>
      </c>
      <c r="E1303" s="8">
        <v>112067</v>
      </c>
      <c r="F1303" s="8" t="s">
        <v>944</v>
      </c>
      <c r="G1303" s="97" t="s">
        <v>4617</v>
      </c>
      <c r="H1303" s="46"/>
      <c r="I1303" s="8" t="s">
        <v>577</v>
      </c>
      <c r="J1303" s="7" t="s">
        <v>578</v>
      </c>
      <c r="K1303" s="7" t="s">
        <v>4618</v>
      </c>
      <c r="L1303" s="8" t="s">
        <v>193</v>
      </c>
      <c r="M1303" s="11" t="s">
        <v>93</v>
      </c>
      <c r="N1303" s="11">
        <v>0.38541666666666669</v>
      </c>
      <c r="O1303" s="11">
        <v>0.64583333333333337</v>
      </c>
      <c r="P1303" s="204" t="s">
        <v>925</v>
      </c>
      <c r="Q1303" s="8">
        <v>2022</v>
      </c>
      <c r="R1303" s="131"/>
      <c r="S1303" s="3" t="str">
        <f>TEXT(Tabla2[[#This Row],[FECHA]],"MMMM")</f>
        <v>febrero</v>
      </c>
      <c r="T1303" s="3" t="e">
        <f>VLOOKUP(Tabla2[[#This Row],[FOLIO]],Noshow11[[FOLIO]:[STATUS]],5,0)</f>
        <v>#N/A</v>
      </c>
      <c r="U1303" s="2"/>
      <c r="V1303" s="27"/>
      <c r="W1303" s="27"/>
      <c r="X1303" s="27"/>
      <c r="Y1303" s="28"/>
      <c r="Z1303" s="27"/>
      <c r="AA1303" s="14">
        <f>Tabla2[[#This Row],[FECHA]]-Tabla2[[#This Row],[FECHA AGENDO CITA]]</f>
        <v>44977</v>
      </c>
    </row>
    <row r="1304" spans="1:27" ht="39.75" hidden="1" customHeight="1">
      <c r="A1304" s="6">
        <v>44977</v>
      </c>
      <c r="B1304" s="9">
        <v>0.375</v>
      </c>
      <c r="C1304" s="9"/>
      <c r="D1304" s="41">
        <v>1899</v>
      </c>
      <c r="E1304" s="8">
        <v>112079</v>
      </c>
      <c r="F1304" s="8" t="s">
        <v>920</v>
      </c>
      <c r="G1304" s="97" t="s">
        <v>4619</v>
      </c>
      <c r="H1304" s="46"/>
      <c r="I1304" s="8" t="s">
        <v>4429</v>
      </c>
      <c r="J1304" s="7" t="s">
        <v>4430</v>
      </c>
      <c r="K1304" s="7" t="s">
        <v>4431</v>
      </c>
      <c r="L1304" s="8" t="s">
        <v>97</v>
      </c>
      <c r="M1304" s="11" t="s">
        <v>98</v>
      </c>
      <c r="N1304" s="11">
        <v>0.38541666666666669</v>
      </c>
      <c r="O1304" s="11">
        <v>0.47916666666666669</v>
      </c>
      <c r="P1304" s="204" t="s">
        <v>943</v>
      </c>
      <c r="Q1304" s="8">
        <v>2022</v>
      </c>
      <c r="R1304" s="131"/>
      <c r="S1304" s="3" t="str">
        <f>TEXT(Tabla2[[#This Row],[FECHA]],"MMMM")</f>
        <v>febrero</v>
      </c>
      <c r="T1304" s="3" t="e">
        <f>VLOOKUP(Tabla2[[#This Row],[FOLIO]],Noshow11[[FOLIO]:[STATUS]],5,0)</f>
        <v>#N/A</v>
      </c>
      <c r="U1304" s="2"/>
      <c r="V1304" s="27"/>
      <c r="W1304" s="27"/>
      <c r="X1304" s="27"/>
      <c r="Y1304" s="28"/>
      <c r="Z1304" s="27"/>
      <c r="AA1304" s="14">
        <f>Tabla2[[#This Row],[FECHA]]-Tabla2[[#This Row],[FECHA AGENDO CITA]]</f>
        <v>44977</v>
      </c>
    </row>
    <row r="1305" spans="1:27" ht="77.25" hidden="1" customHeight="1">
      <c r="A1305" s="6">
        <v>44977</v>
      </c>
      <c r="B1305" s="9">
        <v>0.375</v>
      </c>
      <c r="C1305" s="9"/>
      <c r="D1305" s="41">
        <v>2849</v>
      </c>
      <c r="E1305" s="8">
        <v>112100</v>
      </c>
      <c r="F1305" s="8" t="s">
        <v>944</v>
      </c>
      <c r="G1305" s="97" t="s">
        <v>4620</v>
      </c>
      <c r="H1305" s="46"/>
      <c r="I1305" s="8" t="s">
        <v>4621</v>
      </c>
      <c r="J1305" s="7" t="s">
        <v>4622</v>
      </c>
      <c r="K1305" s="7" t="s">
        <v>4623</v>
      </c>
      <c r="L1305" s="8" t="s">
        <v>145</v>
      </c>
      <c r="M1305" s="11" t="s">
        <v>84</v>
      </c>
      <c r="N1305" s="11">
        <v>0.625</v>
      </c>
      <c r="O1305" s="11">
        <v>0.75</v>
      </c>
      <c r="P1305" s="204" t="s">
        <v>975</v>
      </c>
      <c r="Q1305" s="8">
        <v>2016</v>
      </c>
      <c r="R1305" s="131"/>
      <c r="S1305" s="3" t="str">
        <f>TEXT(Tabla2[[#This Row],[FECHA]],"MMMM")</f>
        <v>febrero</v>
      </c>
      <c r="T1305" s="3" t="e">
        <f>VLOOKUP(Tabla2[[#This Row],[FOLIO]],Noshow11[[FOLIO]:[STATUS]],5,0)</f>
        <v>#N/A</v>
      </c>
      <c r="U1305" s="2"/>
      <c r="V1305" s="27"/>
      <c r="W1305" s="27"/>
      <c r="X1305" s="27"/>
      <c r="Y1305" s="28"/>
      <c r="Z1305" s="27"/>
      <c r="AA1305" s="14">
        <f>Tabla2[[#This Row],[FECHA]]-Tabla2[[#This Row],[FECHA AGENDO CITA]]</f>
        <v>44977</v>
      </c>
    </row>
    <row r="1306" spans="1:27" ht="39.75" hidden="1" customHeight="1">
      <c r="A1306" s="6">
        <v>44977</v>
      </c>
      <c r="B1306" s="9">
        <v>0.40625</v>
      </c>
      <c r="C1306" s="9"/>
      <c r="D1306" s="41">
        <v>1899</v>
      </c>
      <c r="E1306" s="8">
        <v>112111</v>
      </c>
      <c r="F1306" s="8" t="s">
        <v>920</v>
      </c>
      <c r="G1306" s="97" t="s">
        <v>1108</v>
      </c>
      <c r="H1306" s="46"/>
      <c r="I1306" s="8" t="s">
        <v>4624</v>
      </c>
      <c r="J1306" s="7" t="s">
        <v>4625</v>
      </c>
      <c r="K1306" s="7" t="s">
        <v>4626</v>
      </c>
      <c r="L1306" s="8" t="s">
        <v>92</v>
      </c>
      <c r="M1306" s="11" t="s">
        <v>84</v>
      </c>
      <c r="N1306" s="11">
        <v>0.41666666666666669</v>
      </c>
      <c r="O1306" s="11">
        <v>0.5</v>
      </c>
      <c r="P1306" s="204" t="s">
        <v>949</v>
      </c>
      <c r="Q1306" s="8">
        <v>2022</v>
      </c>
      <c r="R1306" s="131"/>
      <c r="S1306" s="3" t="str">
        <f>TEXT(Tabla2[[#This Row],[FECHA]],"MMMM")</f>
        <v>febrero</v>
      </c>
      <c r="T1306" s="3" t="e">
        <f>VLOOKUP(Tabla2[[#This Row],[FOLIO]],Noshow11[[FOLIO]:[STATUS]],5,0)</f>
        <v>#N/A</v>
      </c>
      <c r="U1306" s="2"/>
      <c r="V1306" s="27"/>
      <c r="W1306" s="27"/>
      <c r="X1306" s="27"/>
      <c r="Y1306" s="28"/>
      <c r="Z1306" s="27"/>
      <c r="AA1306" s="14">
        <f>Tabla2[[#This Row],[FECHA]]-Tabla2[[#This Row],[FECHA AGENDO CITA]]</f>
        <v>44977</v>
      </c>
    </row>
    <row r="1307" spans="1:27" ht="39.75" hidden="1" customHeight="1">
      <c r="A1307" s="6">
        <v>44977</v>
      </c>
      <c r="B1307" s="9">
        <v>0.39583333333333331</v>
      </c>
      <c r="C1307" s="9"/>
      <c r="D1307" s="48">
        <v>1899</v>
      </c>
      <c r="E1307" s="8">
        <v>112052</v>
      </c>
      <c r="F1307" s="8" t="s">
        <v>100</v>
      </c>
      <c r="G1307" s="97" t="s">
        <v>4627</v>
      </c>
      <c r="H1307" s="46"/>
      <c r="I1307" s="8" t="s">
        <v>4628</v>
      </c>
      <c r="J1307" s="7" t="s">
        <v>143</v>
      </c>
      <c r="K1307" s="7" t="s">
        <v>4629</v>
      </c>
      <c r="L1307" s="8" t="s">
        <v>230</v>
      </c>
      <c r="M1307" s="11" t="s">
        <v>84</v>
      </c>
      <c r="N1307" s="11">
        <v>0.40625</v>
      </c>
      <c r="O1307" s="11">
        <v>0.52083333333333337</v>
      </c>
      <c r="P1307" s="204" t="s">
        <v>954</v>
      </c>
      <c r="Q1307" s="8">
        <v>2017</v>
      </c>
      <c r="R1307" s="131"/>
      <c r="S1307" s="3" t="str">
        <f>TEXT(Tabla2[[#This Row],[FECHA]],"MMMM")</f>
        <v>febrero</v>
      </c>
      <c r="T1307" s="3" t="e">
        <f>VLOOKUP(Tabla2[[#This Row],[FOLIO]],Noshow11[[FOLIO]:[STATUS]],5,0)</f>
        <v>#N/A</v>
      </c>
      <c r="U1307" s="2"/>
      <c r="V1307" s="27"/>
      <c r="W1307" s="27"/>
      <c r="X1307" s="27"/>
      <c r="Y1307" s="28"/>
      <c r="Z1307" s="27"/>
      <c r="AA1307" s="14">
        <f>Tabla2[[#This Row],[FECHA]]-Tabla2[[#This Row],[FECHA AGENDO CITA]]</f>
        <v>44977</v>
      </c>
    </row>
    <row r="1308" spans="1:27" ht="39.75" hidden="1" customHeight="1">
      <c r="A1308" s="6">
        <v>44977</v>
      </c>
      <c r="B1308" s="9">
        <v>0.39583333333333331</v>
      </c>
      <c r="C1308" s="9"/>
      <c r="D1308" s="48">
        <v>4210</v>
      </c>
      <c r="E1308" s="8">
        <v>112072</v>
      </c>
      <c r="F1308" s="8" t="s">
        <v>1111</v>
      </c>
      <c r="G1308" s="97" t="s">
        <v>4630</v>
      </c>
      <c r="H1308" s="46" t="s">
        <v>5</v>
      </c>
      <c r="I1308" s="8" t="s">
        <v>4631</v>
      </c>
      <c r="J1308" s="7" t="s">
        <v>4632</v>
      </c>
      <c r="K1308" s="7" t="s">
        <v>4633</v>
      </c>
      <c r="L1308" s="8" t="s">
        <v>152</v>
      </c>
      <c r="M1308" s="11" t="s">
        <v>93</v>
      </c>
      <c r="N1308" s="11">
        <v>0.4375</v>
      </c>
      <c r="O1308" s="11">
        <v>0.5625</v>
      </c>
      <c r="P1308" s="204" t="s">
        <v>4340</v>
      </c>
      <c r="Q1308" s="8">
        <v>2018</v>
      </c>
      <c r="R1308" s="131"/>
      <c r="S1308" s="3" t="str">
        <f>TEXT(Tabla2[[#This Row],[FECHA]],"MMMM")</f>
        <v>febrero</v>
      </c>
      <c r="T1308" s="3" t="e">
        <f>VLOOKUP(Tabla2[[#This Row],[FOLIO]],Noshow11[[FOLIO]:[STATUS]],5,0)</f>
        <v>#N/A</v>
      </c>
      <c r="U1308" s="2"/>
      <c r="V1308" s="27"/>
      <c r="W1308" s="27"/>
      <c r="X1308" s="27"/>
      <c r="Y1308" s="28"/>
      <c r="Z1308" s="27"/>
      <c r="AA1308" s="14">
        <f>Tabla2[[#This Row],[FECHA]]-Tabla2[[#This Row],[FECHA AGENDO CITA]]</f>
        <v>44977</v>
      </c>
    </row>
    <row r="1309" spans="1:27" ht="39.75" hidden="1" customHeight="1">
      <c r="A1309" s="6">
        <v>44977</v>
      </c>
      <c r="B1309" s="9">
        <v>0.39583333333333331</v>
      </c>
      <c r="C1309" s="9"/>
      <c r="D1309" s="41">
        <v>5330</v>
      </c>
      <c r="E1309" s="8">
        <v>112074</v>
      </c>
      <c r="F1309" s="8" t="s">
        <v>920</v>
      </c>
      <c r="G1309" s="97" t="s">
        <v>4634</v>
      </c>
      <c r="H1309" s="46" t="s">
        <v>1443</v>
      </c>
      <c r="I1309" s="8" t="s">
        <v>4635</v>
      </c>
      <c r="J1309" s="7" t="s">
        <v>4636</v>
      </c>
      <c r="K1309" s="7" t="s">
        <v>4637</v>
      </c>
      <c r="L1309" s="8" t="s">
        <v>92</v>
      </c>
      <c r="M1309" s="11" t="s">
        <v>98</v>
      </c>
      <c r="N1309" s="11">
        <v>0.42708333333333331</v>
      </c>
      <c r="O1309" s="11">
        <v>0.58333333333333337</v>
      </c>
      <c r="P1309" s="204" t="s">
        <v>954</v>
      </c>
      <c r="Q1309" s="8">
        <v>2018</v>
      </c>
      <c r="R1309" s="131"/>
      <c r="S1309" s="3" t="str">
        <f>TEXT(Tabla2[[#This Row],[FECHA]],"MMMM")</f>
        <v>febrero</v>
      </c>
      <c r="T1309" s="3" t="e">
        <f>VLOOKUP(Tabla2[[#This Row],[FOLIO]],Noshow11[[FOLIO]:[STATUS]],5,0)</f>
        <v>#N/A</v>
      </c>
      <c r="U1309" s="2"/>
      <c r="V1309" s="27"/>
      <c r="W1309" s="27"/>
      <c r="X1309" s="27"/>
      <c r="Y1309" s="28"/>
      <c r="Z1309" s="27"/>
      <c r="AA1309" s="14">
        <f>Tabla2[[#This Row],[FECHA]]-Tabla2[[#This Row],[FECHA AGENDO CITA]]</f>
        <v>44977</v>
      </c>
    </row>
    <row r="1310" spans="1:27" ht="39.75" hidden="1" customHeight="1">
      <c r="A1310" s="6">
        <v>44977</v>
      </c>
      <c r="B1310" s="9">
        <v>0.41666666666666669</v>
      </c>
      <c r="C1310" s="9"/>
      <c r="D1310" s="41">
        <v>6599</v>
      </c>
      <c r="E1310" s="8">
        <v>111354</v>
      </c>
      <c r="F1310" s="8" t="s">
        <v>1111</v>
      </c>
      <c r="G1310" s="97" t="s">
        <v>4606</v>
      </c>
      <c r="H1310" s="46" t="s">
        <v>1443</v>
      </c>
      <c r="I1310" s="8" t="s">
        <v>4638</v>
      </c>
      <c r="J1310" s="7" t="s">
        <v>4639</v>
      </c>
      <c r="K1310" s="7" t="s">
        <v>4640</v>
      </c>
      <c r="L1310" s="8" t="s">
        <v>83</v>
      </c>
      <c r="M1310" s="11" t="s">
        <v>84</v>
      </c>
      <c r="N1310" s="11">
        <v>0.42708333333333331</v>
      </c>
      <c r="O1310" s="11">
        <v>0.54166666666666663</v>
      </c>
      <c r="P1310" s="204" t="s">
        <v>949</v>
      </c>
      <c r="Q1310" s="8">
        <v>2018</v>
      </c>
      <c r="R1310" s="131"/>
      <c r="S1310" s="3" t="str">
        <f>TEXT(Tabla2[[#This Row],[FECHA]],"MMMM")</f>
        <v>febrero</v>
      </c>
      <c r="T1310" s="3" t="e">
        <f>VLOOKUP(Tabla2[[#This Row],[FOLIO]],Noshow11[[FOLIO]:[STATUS]],5,0)</f>
        <v>#N/A</v>
      </c>
      <c r="U1310" s="2" t="s">
        <v>38</v>
      </c>
      <c r="V1310" s="27">
        <v>44977</v>
      </c>
      <c r="W1310" s="27" t="s">
        <v>13</v>
      </c>
      <c r="X1310" s="27" t="s">
        <v>19</v>
      </c>
      <c r="Y1310" s="28" t="s">
        <v>4641</v>
      </c>
      <c r="Z1310" s="27">
        <v>44950</v>
      </c>
      <c r="AA1310" s="14">
        <f>Tabla2[[#This Row],[FECHA]]-Tabla2[[#This Row],[FECHA AGENDO CITA]]</f>
        <v>27</v>
      </c>
    </row>
    <row r="1311" spans="1:27" ht="39.75" hidden="1" customHeight="1">
      <c r="A1311" s="6">
        <v>44977</v>
      </c>
      <c r="B1311" s="9">
        <v>0.41666666666666669</v>
      </c>
      <c r="C1311" s="9"/>
      <c r="D1311" s="41">
        <v>0</v>
      </c>
      <c r="E1311" s="8">
        <v>112007</v>
      </c>
      <c r="F1311" s="8" t="s">
        <v>100</v>
      </c>
      <c r="G1311" s="97" t="s">
        <v>4642</v>
      </c>
      <c r="H1311" s="46"/>
      <c r="I1311" s="8" t="s">
        <v>3153</v>
      </c>
      <c r="J1311" s="7" t="s">
        <v>4643</v>
      </c>
      <c r="K1311" s="7" t="s">
        <v>3155</v>
      </c>
      <c r="L1311" s="8" t="s">
        <v>193</v>
      </c>
      <c r="M1311" s="11" t="s">
        <v>98</v>
      </c>
      <c r="N1311" s="11">
        <v>0.45833333333333331</v>
      </c>
      <c r="O1311" s="11">
        <v>0</v>
      </c>
      <c r="P1311" s="204" t="s">
        <v>975</v>
      </c>
      <c r="Q1311" s="8">
        <v>2020</v>
      </c>
      <c r="R1311" s="131"/>
      <c r="S1311" s="3" t="str">
        <f>TEXT(Tabla2[[#This Row],[FECHA]],"MMMM")</f>
        <v>febrero</v>
      </c>
      <c r="T1311" s="3" t="e">
        <f>VLOOKUP(Tabla2[[#This Row],[FOLIO]],Noshow11[[FOLIO]:[STATUS]],5,0)</f>
        <v>#N/A</v>
      </c>
      <c r="U1311" s="2"/>
      <c r="V1311" s="27"/>
      <c r="W1311" s="27"/>
      <c r="X1311" s="27"/>
      <c r="Y1311" s="28"/>
      <c r="Z1311" s="27"/>
      <c r="AA1311" s="14">
        <f>Tabla2[[#This Row],[FECHA]]-Tabla2[[#This Row],[FECHA AGENDO CITA]]</f>
        <v>44977</v>
      </c>
    </row>
    <row r="1312" spans="1:27" ht="39.75" hidden="1" customHeight="1">
      <c r="A1312" s="6">
        <v>44977</v>
      </c>
      <c r="B1312" s="9">
        <v>0.41666666666666669</v>
      </c>
      <c r="C1312" s="9"/>
      <c r="D1312" s="41">
        <v>1899</v>
      </c>
      <c r="E1312" s="8">
        <v>112073</v>
      </c>
      <c r="F1312" s="8" t="s">
        <v>944</v>
      </c>
      <c r="G1312" s="97" t="s">
        <v>4644</v>
      </c>
      <c r="H1312" s="46" t="s">
        <v>5</v>
      </c>
      <c r="I1312" s="8" t="s">
        <v>4645</v>
      </c>
      <c r="J1312" s="7" t="s">
        <v>4646</v>
      </c>
      <c r="K1312" s="7" t="s">
        <v>4647</v>
      </c>
      <c r="L1312" s="8" t="s">
        <v>152</v>
      </c>
      <c r="M1312" s="11" t="s">
        <v>93</v>
      </c>
      <c r="N1312" s="11">
        <v>0.44791666666666669</v>
      </c>
      <c r="O1312" s="11">
        <v>0.70833333333333337</v>
      </c>
      <c r="P1312" s="204" t="s">
        <v>2061</v>
      </c>
      <c r="Q1312" s="8">
        <v>2017</v>
      </c>
      <c r="R1312" s="131"/>
      <c r="S1312" s="3" t="str">
        <f>TEXT(Tabla2[[#This Row],[FECHA]],"MMMM")</f>
        <v>febrero</v>
      </c>
      <c r="T1312" s="3" t="e">
        <f>VLOOKUP(Tabla2[[#This Row],[FOLIO]],Noshow11[[FOLIO]:[STATUS]],5,0)</f>
        <v>#N/A</v>
      </c>
      <c r="U1312" s="2"/>
      <c r="V1312" s="27"/>
      <c r="W1312" s="27"/>
      <c r="X1312" s="27"/>
      <c r="Y1312" s="28"/>
      <c r="Z1312" s="27"/>
      <c r="AA1312" s="14">
        <f>Tabla2[[#This Row],[FECHA]]-Tabla2[[#This Row],[FECHA AGENDO CITA]]</f>
        <v>44977</v>
      </c>
    </row>
    <row r="1313" spans="1:27" ht="39.75" hidden="1" customHeight="1">
      <c r="A1313" s="6">
        <v>44977</v>
      </c>
      <c r="B1313" s="9">
        <v>0.42708333333333331</v>
      </c>
      <c r="C1313" s="9"/>
      <c r="D1313" s="41">
        <v>1899</v>
      </c>
      <c r="E1313" s="8">
        <v>111363</v>
      </c>
      <c r="F1313" s="8" t="s">
        <v>1111</v>
      </c>
      <c r="G1313" s="97" t="s">
        <v>4648</v>
      </c>
      <c r="H1313" s="46"/>
      <c r="I1313" s="8" t="s">
        <v>4649</v>
      </c>
      <c r="J1313" s="7" t="s">
        <v>4650</v>
      </c>
      <c r="K1313" s="7" t="s">
        <v>4640</v>
      </c>
      <c r="L1313" s="8" t="s">
        <v>170</v>
      </c>
      <c r="M1313" s="11" t="s">
        <v>84</v>
      </c>
      <c r="N1313" s="11">
        <v>0.4375</v>
      </c>
      <c r="O1313" s="11">
        <v>0.55208333333333337</v>
      </c>
      <c r="P1313" s="204" t="s">
        <v>925</v>
      </c>
      <c r="Q1313" s="8">
        <v>2009</v>
      </c>
      <c r="R1313" s="131"/>
      <c r="S1313" s="3" t="str">
        <f>TEXT(Tabla2[[#This Row],[FECHA]],"MMMM")</f>
        <v>febrero</v>
      </c>
      <c r="T1313" s="3" t="e">
        <f>VLOOKUP(Tabla2[[#This Row],[FOLIO]],Noshow11[[FOLIO]:[STATUS]],5,0)</f>
        <v>#N/A</v>
      </c>
      <c r="U1313" s="2" t="s">
        <v>38</v>
      </c>
      <c r="V1313" s="27">
        <v>44977</v>
      </c>
      <c r="W1313" s="27" t="s">
        <v>13</v>
      </c>
      <c r="X1313" s="27" t="s">
        <v>19</v>
      </c>
      <c r="Y1313" s="28" t="s">
        <v>4641</v>
      </c>
      <c r="Z1313" s="27">
        <v>44950</v>
      </c>
      <c r="AA1313" s="14">
        <f>Tabla2[[#This Row],[FECHA]]-Tabla2[[#This Row],[FECHA AGENDO CITA]]</f>
        <v>27</v>
      </c>
    </row>
    <row r="1314" spans="1:27" ht="39.75" hidden="1" customHeight="1">
      <c r="A1314" s="6">
        <v>44977</v>
      </c>
      <c r="B1314" s="9">
        <v>0.42708333333333331</v>
      </c>
      <c r="C1314" s="9"/>
      <c r="D1314" s="41">
        <v>2699</v>
      </c>
      <c r="E1314" s="8">
        <v>112109</v>
      </c>
      <c r="F1314" s="8" t="s">
        <v>920</v>
      </c>
      <c r="G1314" s="97" t="s">
        <v>4651</v>
      </c>
      <c r="H1314" s="46"/>
      <c r="I1314" s="8" t="s">
        <v>4652</v>
      </c>
      <c r="J1314" s="7" t="s">
        <v>4653</v>
      </c>
      <c r="K1314" s="7" t="s">
        <v>4654</v>
      </c>
      <c r="L1314" s="8" t="s">
        <v>92</v>
      </c>
      <c r="M1314" s="11" t="s">
        <v>93</v>
      </c>
      <c r="N1314" s="11">
        <v>0.4375</v>
      </c>
      <c r="O1314" s="11">
        <v>0.58333333333333337</v>
      </c>
      <c r="P1314" s="204" t="s">
        <v>943</v>
      </c>
      <c r="Q1314" s="8">
        <v>2021</v>
      </c>
      <c r="R1314" s="131"/>
      <c r="S1314" s="3" t="str">
        <f>TEXT(Tabla2[[#This Row],[FECHA]],"MMMM")</f>
        <v>febrero</v>
      </c>
      <c r="T1314" s="3" t="e">
        <f>VLOOKUP(Tabla2[[#This Row],[FOLIO]],Noshow11[[FOLIO]:[STATUS]],5,0)</f>
        <v>#N/A</v>
      </c>
      <c r="U1314" s="2"/>
      <c r="V1314" s="27"/>
      <c r="W1314" s="27"/>
      <c r="X1314" s="27"/>
      <c r="Y1314" s="28"/>
      <c r="Z1314" s="27"/>
      <c r="AA1314" s="14">
        <f>Tabla2[[#This Row],[FECHA]]-Tabla2[[#This Row],[FECHA AGENDO CITA]]</f>
        <v>44977</v>
      </c>
    </row>
    <row r="1315" spans="1:27" ht="39.75" hidden="1" customHeight="1">
      <c r="A1315" s="6">
        <v>44977</v>
      </c>
      <c r="B1315" s="9">
        <v>0.4375</v>
      </c>
      <c r="C1315" s="9"/>
      <c r="D1315" s="41">
        <v>3260</v>
      </c>
      <c r="E1315" s="8">
        <v>112003</v>
      </c>
      <c r="F1315" s="8" t="s">
        <v>100</v>
      </c>
      <c r="G1315" s="97" t="s">
        <v>4655</v>
      </c>
      <c r="H1315" s="46" t="s">
        <v>5</v>
      </c>
      <c r="I1315" s="8" t="s">
        <v>4656</v>
      </c>
      <c r="J1315" s="7" t="s">
        <v>4657</v>
      </c>
      <c r="K1315" s="7" t="s">
        <v>4658</v>
      </c>
      <c r="L1315" s="8" t="s">
        <v>193</v>
      </c>
      <c r="M1315" s="11" t="s">
        <v>98</v>
      </c>
      <c r="N1315" s="11">
        <v>0.47916666666666669</v>
      </c>
      <c r="O1315" s="11">
        <v>0.5625</v>
      </c>
      <c r="P1315" s="204" t="s">
        <v>2061</v>
      </c>
      <c r="Q1315" s="8">
        <v>2017</v>
      </c>
      <c r="R1315" s="131"/>
      <c r="S1315" s="3" t="str">
        <f>TEXT(Tabla2[[#This Row],[FECHA]],"MMMM")</f>
        <v>febrero</v>
      </c>
      <c r="T1315" s="3" t="e">
        <f>VLOOKUP(Tabla2[[#This Row],[FOLIO]],Noshow11[[FOLIO]:[STATUS]],5,0)</f>
        <v>#N/A</v>
      </c>
      <c r="U1315" s="2"/>
      <c r="V1315" s="27"/>
      <c r="W1315" s="27"/>
      <c r="X1315" s="27"/>
      <c r="Y1315" s="28"/>
      <c r="Z1315" s="27"/>
      <c r="AA1315" s="14">
        <f>Tabla2[[#This Row],[FECHA]]-Tabla2[[#This Row],[FECHA AGENDO CITA]]</f>
        <v>44977</v>
      </c>
    </row>
    <row r="1316" spans="1:27" ht="39.75" hidden="1" customHeight="1">
      <c r="A1316" s="6">
        <v>44977</v>
      </c>
      <c r="B1316" s="9">
        <v>0.4375</v>
      </c>
      <c r="C1316" s="9"/>
      <c r="D1316" s="41">
        <v>1899</v>
      </c>
      <c r="E1316" s="8">
        <v>112077</v>
      </c>
      <c r="F1316" s="8" t="s">
        <v>920</v>
      </c>
      <c r="G1316" s="97" t="s">
        <v>4659</v>
      </c>
      <c r="H1316" s="46" t="s">
        <v>5</v>
      </c>
      <c r="I1316" s="8" t="s">
        <v>4660</v>
      </c>
      <c r="J1316" s="7" t="s">
        <v>4661</v>
      </c>
      <c r="K1316" s="7" t="s">
        <v>1231</v>
      </c>
      <c r="L1316" s="8" t="s">
        <v>193</v>
      </c>
      <c r="M1316" s="11" t="s">
        <v>93</v>
      </c>
      <c r="N1316" s="11">
        <v>0.48958333333333331</v>
      </c>
      <c r="O1316" s="11">
        <v>0.58333333333333337</v>
      </c>
      <c r="P1316" s="204" t="s">
        <v>2061</v>
      </c>
      <c r="Q1316" s="8">
        <v>2017</v>
      </c>
      <c r="R1316" s="131"/>
      <c r="S1316" s="3" t="str">
        <f>TEXT(Tabla2[[#This Row],[FECHA]],"MMMM")</f>
        <v>febrero</v>
      </c>
      <c r="T1316" s="3" t="e">
        <f>VLOOKUP(Tabla2[[#This Row],[FOLIO]],Noshow11[[FOLIO]:[STATUS]],5,0)</f>
        <v>#N/A</v>
      </c>
      <c r="U1316" s="2"/>
      <c r="V1316" s="27"/>
      <c r="W1316" s="27"/>
      <c r="X1316" s="27"/>
      <c r="Y1316" s="28"/>
      <c r="Z1316" s="27"/>
      <c r="AA1316" s="14">
        <f>Tabla2[[#This Row],[FECHA]]-Tabla2[[#This Row],[FECHA AGENDO CITA]]</f>
        <v>44977</v>
      </c>
    </row>
    <row r="1317" spans="1:27" ht="39.75" hidden="1" customHeight="1">
      <c r="A1317" s="6">
        <v>44977</v>
      </c>
      <c r="B1317" s="9">
        <v>0.44791666666666669</v>
      </c>
      <c r="C1317" s="9"/>
      <c r="D1317" s="41">
        <v>0</v>
      </c>
      <c r="E1317" s="8">
        <v>112110</v>
      </c>
      <c r="F1317" s="8" t="s">
        <v>920</v>
      </c>
      <c r="G1317" s="97" t="s">
        <v>4662</v>
      </c>
      <c r="H1317" s="46"/>
      <c r="I1317" s="8" t="s">
        <v>1497</v>
      </c>
      <c r="J1317" s="7" t="s">
        <v>1498</v>
      </c>
      <c r="K1317" s="7" t="s">
        <v>4663</v>
      </c>
      <c r="L1317" s="8" t="s">
        <v>230</v>
      </c>
      <c r="M1317" s="11" t="s">
        <v>93</v>
      </c>
      <c r="N1317" s="11">
        <v>0.46875</v>
      </c>
      <c r="O1317" s="11">
        <v>0.59375</v>
      </c>
      <c r="P1317" s="204" t="s">
        <v>925</v>
      </c>
      <c r="Q1317" s="8">
        <v>2016</v>
      </c>
      <c r="R1317" s="131"/>
      <c r="S1317" s="3" t="str">
        <f>TEXT(Tabla2[[#This Row],[FECHA]],"MMMM")</f>
        <v>febrero</v>
      </c>
      <c r="T1317" s="3" t="e">
        <f>VLOOKUP(Tabla2[[#This Row],[FOLIO]],Noshow11[[FOLIO]:[STATUS]],5,0)</f>
        <v>#N/A</v>
      </c>
      <c r="U1317" s="2" t="s">
        <v>36</v>
      </c>
      <c r="V1317" s="27">
        <v>44975</v>
      </c>
      <c r="W1317" s="27" t="s">
        <v>13</v>
      </c>
      <c r="X1317" s="27" t="s">
        <v>932</v>
      </c>
      <c r="Y1317" s="28" t="s">
        <v>4664</v>
      </c>
      <c r="Z1317" s="27">
        <v>44975</v>
      </c>
      <c r="AA1317" s="14">
        <f>Tabla2[[#This Row],[FECHA]]-Tabla2[[#This Row],[FECHA AGENDO CITA]]</f>
        <v>2</v>
      </c>
    </row>
    <row r="1318" spans="1:27" ht="39.75" hidden="1" customHeight="1">
      <c r="A1318" s="6">
        <v>44977</v>
      </c>
      <c r="B1318" s="9">
        <v>0.45833333333333331</v>
      </c>
      <c r="C1318" s="9"/>
      <c r="D1318" s="41">
        <v>1899</v>
      </c>
      <c r="E1318" s="8">
        <v>112078</v>
      </c>
      <c r="F1318" s="8" t="s">
        <v>100</v>
      </c>
      <c r="G1318" s="97" t="s">
        <v>4665</v>
      </c>
      <c r="H1318" s="46"/>
      <c r="I1318" s="8" t="s">
        <v>4666</v>
      </c>
      <c r="J1318" s="7" t="s">
        <v>4667</v>
      </c>
      <c r="K1318" s="7" t="s">
        <v>4668</v>
      </c>
      <c r="L1318" s="8" t="s">
        <v>145</v>
      </c>
      <c r="M1318" s="11" t="s">
        <v>98</v>
      </c>
      <c r="N1318" s="11">
        <v>0.46875</v>
      </c>
      <c r="O1318" s="11">
        <v>0.60416666666666663</v>
      </c>
      <c r="P1318" s="204" t="s">
        <v>954</v>
      </c>
      <c r="Q1318" s="8">
        <v>2018</v>
      </c>
      <c r="R1318" s="131"/>
      <c r="S1318" s="3" t="str">
        <f>TEXT(Tabla2[[#This Row],[FECHA]],"MMMM")</f>
        <v>febrero</v>
      </c>
      <c r="T1318" s="3" t="e">
        <f>VLOOKUP(Tabla2[[#This Row],[FOLIO]],Noshow11[[FOLIO]:[STATUS]],5,0)</f>
        <v>#N/A</v>
      </c>
      <c r="U1318" s="2"/>
      <c r="V1318" s="27"/>
      <c r="W1318" s="27"/>
      <c r="X1318" s="27"/>
      <c r="Y1318" s="28"/>
      <c r="Z1318" s="27"/>
      <c r="AA1318" s="14">
        <f>Tabla2[[#This Row],[FECHA]]-Tabla2[[#This Row],[FECHA AGENDO CITA]]</f>
        <v>44977</v>
      </c>
    </row>
    <row r="1319" spans="1:27" ht="39.75" hidden="1" customHeight="1">
      <c r="A1319" s="6">
        <v>44977</v>
      </c>
      <c r="B1319" s="9">
        <v>0.45833333333333331</v>
      </c>
      <c r="C1319" s="9"/>
      <c r="D1319" s="41">
        <v>2849</v>
      </c>
      <c r="E1319" s="8">
        <v>112081</v>
      </c>
      <c r="F1319" s="8" t="s">
        <v>100</v>
      </c>
      <c r="G1319" s="97" t="s">
        <v>4669</v>
      </c>
      <c r="H1319" s="46" t="s">
        <v>5</v>
      </c>
      <c r="I1319" s="8" t="s">
        <v>4461</v>
      </c>
      <c r="J1319" s="7" t="s">
        <v>4462</v>
      </c>
      <c r="K1319" s="7" t="s">
        <v>4463</v>
      </c>
      <c r="L1319" s="8" t="s">
        <v>145</v>
      </c>
      <c r="M1319" s="11" t="s">
        <v>84</v>
      </c>
      <c r="N1319" s="11">
        <v>0.51041666666666663</v>
      </c>
      <c r="O1319" s="11">
        <v>0.625</v>
      </c>
      <c r="P1319" s="204" t="s">
        <v>4670</v>
      </c>
      <c r="Q1319" s="8">
        <v>2013</v>
      </c>
      <c r="R1319" s="131"/>
      <c r="S1319" s="3" t="str">
        <f>TEXT(Tabla2[[#This Row],[FECHA]],"MMMM")</f>
        <v>febrero</v>
      </c>
      <c r="T1319" s="3" t="e">
        <f>VLOOKUP(Tabla2[[#This Row],[FOLIO]],Noshow11[[FOLIO]:[STATUS]],5,0)</f>
        <v>#N/A</v>
      </c>
      <c r="U1319" s="2"/>
      <c r="V1319" s="27"/>
      <c r="W1319" s="27"/>
      <c r="X1319" s="27"/>
      <c r="Y1319" s="28"/>
      <c r="Z1319" s="27"/>
      <c r="AA1319" s="14">
        <f>Tabla2[[#This Row],[FECHA]]-Tabla2[[#This Row],[FECHA AGENDO CITA]]</f>
        <v>44977</v>
      </c>
    </row>
    <row r="1320" spans="1:27" ht="39.75" hidden="1" customHeight="1">
      <c r="A1320" s="6">
        <v>44977</v>
      </c>
      <c r="B1320" s="9">
        <v>0.45833333333333331</v>
      </c>
      <c r="C1320" s="9"/>
      <c r="D1320" s="41">
        <v>0</v>
      </c>
      <c r="E1320" s="8">
        <v>112083</v>
      </c>
      <c r="F1320" s="8" t="s">
        <v>944</v>
      </c>
      <c r="G1320" s="97" t="s">
        <v>4671</v>
      </c>
      <c r="H1320" s="46"/>
      <c r="I1320" s="8" t="s">
        <v>3213</v>
      </c>
      <c r="J1320" s="7" t="s">
        <v>4672</v>
      </c>
      <c r="K1320" s="7" t="s">
        <v>3215</v>
      </c>
      <c r="L1320" s="8" t="s">
        <v>193</v>
      </c>
      <c r="M1320" s="11" t="s">
        <v>93</v>
      </c>
      <c r="N1320" s="11">
        <v>0.52083333333333337</v>
      </c>
      <c r="O1320" s="11">
        <v>0.69791666666666663</v>
      </c>
      <c r="P1320" s="204" t="s">
        <v>954</v>
      </c>
      <c r="Q1320" s="8">
        <v>2017</v>
      </c>
      <c r="R1320" s="131"/>
      <c r="S1320" s="3" t="str">
        <f>TEXT(Tabla2[[#This Row],[FECHA]],"MMMM")</f>
        <v>febrero</v>
      </c>
      <c r="T1320" s="3" t="e">
        <f>VLOOKUP(Tabla2[[#This Row],[FOLIO]],Noshow11[[FOLIO]:[STATUS]],5,0)</f>
        <v>#N/A</v>
      </c>
      <c r="U1320" s="2"/>
      <c r="V1320" s="27"/>
      <c r="W1320" s="27"/>
      <c r="X1320" s="27"/>
      <c r="Y1320" s="28"/>
      <c r="Z1320" s="27"/>
      <c r="AA1320" s="14">
        <f>Tabla2[[#This Row],[FECHA]]-Tabla2[[#This Row],[FECHA AGENDO CITA]]</f>
        <v>44977</v>
      </c>
    </row>
    <row r="1321" spans="1:27" ht="39.75" hidden="1" customHeight="1">
      <c r="A1321" s="6">
        <v>44977</v>
      </c>
      <c r="B1321" s="9">
        <v>0.47916666666666669</v>
      </c>
      <c r="C1321" s="9"/>
      <c r="D1321" s="41">
        <v>5330</v>
      </c>
      <c r="E1321" s="8">
        <v>112089</v>
      </c>
      <c r="F1321" s="8" t="s">
        <v>1111</v>
      </c>
      <c r="G1321" s="97" t="s">
        <v>4673</v>
      </c>
      <c r="H1321" s="46"/>
      <c r="I1321" s="8" t="s">
        <v>4674</v>
      </c>
      <c r="J1321" s="7" t="s">
        <v>4675</v>
      </c>
      <c r="K1321" s="7" t="s">
        <v>4676</v>
      </c>
      <c r="L1321" s="8" t="s">
        <v>289</v>
      </c>
      <c r="M1321" s="11" t="s">
        <v>84</v>
      </c>
      <c r="N1321" s="11">
        <v>0.5</v>
      </c>
      <c r="O1321" s="11">
        <v>0.625</v>
      </c>
      <c r="P1321" s="204" t="s">
        <v>949</v>
      </c>
      <c r="Q1321" s="8">
        <v>2020</v>
      </c>
      <c r="R1321" s="131"/>
      <c r="S1321" s="3" t="str">
        <f>TEXT(Tabla2[[#This Row],[FECHA]],"MMMM")</f>
        <v>febrero</v>
      </c>
      <c r="T1321" s="3" t="e">
        <f>VLOOKUP(Tabla2[[#This Row],[FOLIO]],Noshow11[[FOLIO]:[STATUS]],5,0)</f>
        <v>#N/A</v>
      </c>
      <c r="U1321" s="2"/>
      <c r="V1321" s="27"/>
      <c r="W1321" s="27"/>
      <c r="X1321" s="27"/>
      <c r="Y1321" s="28"/>
      <c r="Z1321" s="27"/>
      <c r="AA1321" s="14">
        <f>Tabla2[[#This Row],[FECHA]]-Tabla2[[#This Row],[FECHA AGENDO CITA]]</f>
        <v>44977</v>
      </c>
    </row>
    <row r="1322" spans="1:27" ht="39.75" hidden="1" customHeight="1">
      <c r="A1322" s="6">
        <v>44977</v>
      </c>
      <c r="B1322" s="9">
        <v>0.5</v>
      </c>
      <c r="C1322" s="9"/>
      <c r="D1322" s="41">
        <v>5330</v>
      </c>
      <c r="E1322" s="8">
        <v>112085</v>
      </c>
      <c r="F1322" s="8" t="s">
        <v>920</v>
      </c>
      <c r="G1322" s="97" t="s">
        <v>4673</v>
      </c>
      <c r="H1322" s="46" t="s">
        <v>5</v>
      </c>
      <c r="I1322" s="8" t="s">
        <v>4677</v>
      </c>
      <c r="J1322" s="7" t="s">
        <v>4678</v>
      </c>
      <c r="K1322" s="7" t="s">
        <v>4679</v>
      </c>
      <c r="L1322" s="8" t="s">
        <v>193</v>
      </c>
      <c r="M1322" s="11" t="s">
        <v>98</v>
      </c>
      <c r="N1322" s="11">
        <v>0.52083333333333337</v>
      </c>
      <c r="O1322" s="11">
        <v>0.64583333333333337</v>
      </c>
      <c r="P1322" s="204" t="s">
        <v>2061</v>
      </c>
      <c r="Q1322" s="8">
        <v>2022</v>
      </c>
      <c r="R1322" s="131"/>
      <c r="S1322" s="3" t="str">
        <f>TEXT(Tabla2[[#This Row],[FECHA]],"MMMM")</f>
        <v>febrero</v>
      </c>
      <c r="T1322" s="3" t="e">
        <f>VLOOKUP(Tabla2[[#This Row],[FOLIO]],Noshow11[[FOLIO]:[STATUS]],5,0)</f>
        <v>#N/A</v>
      </c>
      <c r="U1322" s="2"/>
      <c r="V1322" s="27"/>
      <c r="W1322" s="27"/>
      <c r="X1322" s="27"/>
      <c r="Y1322" s="28"/>
      <c r="Z1322" s="27"/>
      <c r="AA1322" s="14">
        <f>Tabla2[[#This Row],[FECHA]]-Tabla2[[#This Row],[FECHA AGENDO CITA]]</f>
        <v>44977</v>
      </c>
    </row>
    <row r="1323" spans="1:27" ht="39.75" hidden="1" customHeight="1">
      <c r="A1323" s="6">
        <v>44977</v>
      </c>
      <c r="B1323" s="9">
        <v>0.54166666666666663</v>
      </c>
      <c r="C1323" s="9"/>
      <c r="D1323" s="41">
        <v>6599</v>
      </c>
      <c r="E1323" s="8">
        <v>112005</v>
      </c>
      <c r="F1323" s="8" t="s">
        <v>920</v>
      </c>
      <c r="G1323" s="97" t="s">
        <v>4680</v>
      </c>
      <c r="H1323" s="46" t="s">
        <v>5</v>
      </c>
      <c r="I1323" s="8" t="s">
        <v>4681</v>
      </c>
      <c r="J1323" s="7" t="s">
        <v>4682</v>
      </c>
      <c r="K1323" s="7" t="s">
        <v>300</v>
      </c>
      <c r="L1323" s="8" t="s">
        <v>97</v>
      </c>
      <c r="M1323" s="11" t="s">
        <v>98</v>
      </c>
      <c r="N1323" s="11">
        <v>0.55208333333333337</v>
      </c>
      <c r="O1323" s="11">
        <v>0.66666666666666663</v>
      </c>
      <c r="P1323" s="204" t="s">
        <v>2061</v>
      </c>
      <c r="Q1323" s="8">
        <v>2018</v>
      </c>
      <c r="R1323" s="131"/>
      <c r="S1323" s="3" t="str">
        <f>TEXT(Tabla2[[#This Row],[FECHA]],"MMMM")</f>
        <v>febrero</v>
      </c>
      <c r="T1323" s="3" t="e">
        <f>VLOOKUP(Tabla2[[#This Row],[FOLIO]],Noshow11[[FOLIO]:[STATUS]],5,0)</f>
        <v>#N/A</v>
      </c>
      <c r="U1323" s="2" t="s">
        <v>34</v>
      </c>
      <c r="V1323" s="27">
        <v>44986</v>
      </c>
      <c r="W1323" s="27" t="s">
        <v>931</v>
      </c>
      <c r="X1323" s="27" t="s">
        <v>9</v>
      </c>
      <c r="Y1323" s="28" t="s">
        <v>4683</v>
      </c>
      <c r="Z1323" s="27">
        <v>44972</v>
      </c>
      <c r="AA1323" s="14">
        <f>Tabla2[[#This Row],[FECHA]]-Tabla2[[#This Row],[FECHA AGENDO CITA]]</f>
        <v>5</v>
      </c>
    </row>
    <row r="1324" spans="1:27" ht="39.75" hidden="1" customHeight="1">
      <c r="A1324" s="6">
        <v>44977</v>
      </c>
      <c r="B1324" s="9">
        <v>0.54166666666666663</v>
      </c>
      <c r="C1324" s="9"/>
      <c r="D1324" s="41">
        <v>6599</v>
      </c>
      <c r="E1324" s="8">
        <v>112088</v>
      </c>
      <c r="F1324" s="8" t="s">
        <v>920</v>
      </c>
      <c r="G1324" s="97" t="s">
        <v>4680</v>
      </c>
      <c r="H1324" s="46" t="s">
        <v>5</v>
      </c>
      <c r="I1324" s="8" t="s">
        <v>4684</v>
      </c>
      <c r="J1324" s="7" t="s">
        <v>143</v>
      </c>
      <c r="K1324" s="7" t="s">
        <v>4685</v>
      </c>
      <c r="L1324" s="8" t="s">
        <v>193</v>
      </c>
      <c r="M1324" s="11" t="s">
        <v>93</v>
      </c>
      <c r="N1324" s="11">
        <v>0.59375</v>
      </c>
      <c r="O1324" s="11">
        <v>0.66666666666666663</v>
      </c>
      <c r="P1324" s="204" t="s">
        <v>2061</v>
      </c>
      <c r="Q1324" s="8">
        <v>2019</v>
      </c>
      <c r="R1324" s="131"/>
      <c r="S1324" s="3" t="str">
        <f>TEXT(Tabla2[[#This Row],[FECHA]],"MMMM")</f>
        <v>febrero</v>
      </c>
      <c r="T1324" s="3" t="e">
        <f>VLOOKUP(Tabla2[[#This Row],[FOLIO]],Noshow11[[FOLIO]:[STATUS]],5,0)</f>
        <v>#N/A</v>
      </c>
      <c r="U1324" s="2"/>
      <c r="V1324" s="27"/>
      <c r="W1324" s="27"/>
      <c r="X1324" s="27"/>
      <c r="Y1324" s="28"/>
      <c r="Z1324" s="27"/>
      <c r="AA1324" s="14">
        <f>Tabla2[[#This Row],[FECHA]]-Tabla2[[#This Row],[FECHA AGENDO CITA]]</f>
        <v>44977</v>
      </c>
    </row>
    <row r="1325" spans="1:27" ht="39.75" hidden="1" customHeight="1">
      <c r="A1325" s="6">
        <v>44977</v>
      </c>
      <c r="B1325" s="9">
        <v>0.58333333333333337</v>
      </c>
      <c r="C1325" s="9"/>
      <c r="D1325" s="41">
        <v>1899</v>
      </c>
      <c r="E1325" s="8">
        <v>112112</v>
      </c>
      <c r="F1325" s="8" t="s">
        <v>920</v>
      </c>
      <c r="G1325" s="97" t="s">
        <v>939</v>
      </c>
      <c r="H1325" s="46"/>
      <c r="I1325" s="8" t="s">
        <v>4686</v>
      </c>
      <c r="J1325" s="7" t="s">
        <v>4687</v>
      </c>
      <c r="K1325" s="7" t="s">
        <v>4688</v>
      </c>
      <c r="L1325" s="8" t="s">
        <v>237</v>
      </c>
      <c r="M1325" s="11" t="s">
        <v>93</v>
      </c>
      <c r="N1325" s="11">
        <v>0.59375</v>
      </c>
      <c r="O1325" s="11">
        <v>0.70833333333333337</v>
      </c>
      <c r="P1325" s="204" t="s">
        <v>975</v>
      </c>
      <c r="Q1325" s="8">
        <v>2020</v>
      </c>
      <c r="R1325" s="131"/>
      <c r="S1325" s="3" t="str">
        <f>TEXT(Tabla2[[#This Row],[FECHA]],"MMMM")</f>
        <v>febrero</v>
      </c>
      <c r="T1325" s="3" t="e">
        <f>VLOOKUP(Tabla2[[#This Row],[FOLIO]],Noshow11[[FOLIO]:[STATUS]],5,0)</f>
        <v>#N/A</v>
      </c>
      <c r="U1325" s="2"/>
      <c r="V1325" s="27"/>
      <c r="W1325" s="27"/>
      <c r="X1325" s="27"/>
      <c r="Y1325" s="28"/>
      <c r="Z1325" s="27"/>
      <c r="AA1325" s="14">
        <f>Tabla2[[#This Row],[FECHA]]-Tabla2[[#This Row],[FECHA AGENDO CITA]]</f>
        <v>44977</v>
      </c>
    </row>
    <row r="1326" spans="1:27" ht="39.75" hidden="1" customHeight="1">
      <c r="A1326" s="6">
        <v>44977</v>
      </c>
      <c r="B1326" s="9">
        <v>0.60416666666666663</v>
      </c>
      <c r="C1326" s="9"/>
      <c r="D1326" s="41">
        <v>1899</v>
      </c>
      <c r="E1326" s="8">
        <v>112107</v>
      </c>
      <c r="F1326" s="8" t="s">
        <v>920</v>
      </c>
      <c r="G1326" s="97" t="s">
        <v>4689</v>
      </c>
      <c r="H1326" s="46"/>
      <c r="I1326" s="8" t="s">
        <v>4690</v>
      </c>
      <c r="J1326" s="7" t="s">
        <v>4691</v>
      </c>
      <c r="K1326" s="7" t="s">
        <v>4692</v>
      </c>
      <c r="L1326" s="8" t="s">
        <v>193</v>
      </c>
      <c r="M1326" s="11" t="s">
        <v>84</v>
      </c>
      <c r="N1326" s="11">
        <v>0.625</v>
      </c>
      <c r="O1326" s="11">
        <v>0.75</v>
      </c>
      <c r="P1326" s="204" t="s">
        <v>954</v>
      </c>
      <c r="Q1326" s="8">
        <v>2021</v>
      </c>
      <c r="R1326" s="131"/>
      <c r="S1326" s="3" t="str">
        <f>TEXT(Tabla2[[#This Row],[FECHA]],"MMMM")</f>
        <v>febrero</v>
      </c>
      <c r="T1326" s="3" t="e">
        <f>VLOOKUP(Tabla2[[#This Row],[FOLIO]],Noshow11[[FOLIO]:[STATUS]],5,0)</f>
        <v>#N/A</v>
      </c>
      <c r="U1326" s="2"/>
      <c r="V1326" s="27"/>
      <c r="W1326" s="27"/>
      <c r="X1326" s="27"/>
      <c r="Y1326" s="28"/>
      <c r="Z1326" s="27"/>
      <c r="AA1326" s="14">
        <f>Tabla2[[#This Row],[FECHA]]-Tabla2[[#This Row],[FECHA AGENDO CITA]]</f>
        <v>44977</v>
      </c>
    </row>
    <row r="1327" spans="1:27" ht="39.75" hidden="1" customHeight="1">
      <c r="A1327" s="6">
        <v>44977</v>
      </c>
      <c r="B1327" s="9">
        <v>0.625</v>
      </c>
      <c r="C1327" s="9"/>
      <c r="D1327" s="41">
        <v>6090</v>
      </c>
      <c r="E1327" s="8">
        <v>112102</v>
      </c>
      <c r="F1327" s="8" t="s">
        <v>944</v>
      </c>
      <c r="G1327" s="97" t="s">
        <v>4693</v>
      </c>
      <c r="H1327" s="46" t="s">
        <v>1443</v>
      </c>
      <c r="I1327" s="8" t="s">
        <v>4694</v>
      </c>
      <c r="J1327" s="7" t="s">
        <v>4695</v>
      </c>
      <c r="K1327" s="7" t="s">
        <v>4696</v>
      </c>
      <c r="L1327" s="8" t="s">
        <v>641</v>
      </c>
      <c r="M1327" s="11" t="s">
        <v>84</v>
      </c>
      <c r="N1327" s="11">
        <v>0.63541666666666663</v>
      </c>
      <c r="O1327" s="11">
        <v>0.75</v>
      </c>
      <c r="P1327" s="204" t="s">
        <v>1923</v>
      </c>
      <c r="Q1327" s="8">
        <v>2019</v>
      </c>
      <c r="R1327" s="131"/>
      <c r="S1327" s="3" t="str">
        <f>TEXT(Tabla2[[#This Row],[FECHA]],"MMMM")</f>
        <v>febrero</v>
      </c>
      <c r="T1327" s="3" t="e">
        <f>VLOOKUP(Tabla2[[#This Row],[FOLIO]],Noshow11[[FOLIO]:[STATUS]],5,0)</f>
        <v>#N/A</v>
      </c>
      <c r="U1327" s="2"/>
      <c r="V1327" s="27"/>
      <c r="W1327" s="27"/>
      <c r="X1327" s="27"/>
      <c r="Y1327" s="28"/>
      <c r="Z1327" s="27"/>
      <c r="AA1327" s="14">
        <f>Tabla2[[#This Row],[FECHA]]-Tabla2[[#This Row],[FECHA AGENDO CITA]]</f>
        <v>44977</v>
      </c>
    </row>
    <row r="1328" spans="1:27" ht="39.75" hidden="1" customHeight="1">
      <c r="A1328" s="6">
        <v>44977</v>
      </c>
      <c r="B1328" s="9">
        <v>0.625</v>
      </c>
      <c r="C1328" s="9"/>
      <c r="D1328" s="41">
        <v>1899</v>
      </c>
      <c r="E1328" s="8">
        <v>112106</v>
      </c>
      <c r="F1328" s="8" t="s">
        <v>944</v>
      </c>
      <c r="G1328" s="97" t="s">
        <v>4697</v>
      </c>
      <c r="H1328" s="46"/>
      <c r="I1328" s="8" t="s">
        <v>4698</v>
      </c>
      <c r="J1328" s="7" t="s">
        <v>4699</v>
      </c>
      <c r="K1328" s="7" t="s">
        <v>4700</v>
      </c>
      <c r="L1328" s="8" t="s">
        <v>145</v>
      </c>
      <c r="M1328" s="11" t="s">
        <v>98</v>
      </c>
      <c r="N1328" s="11">
        <v>0.63541666666666663</v>
      </c>
      <c r="O1328" s="11">
        <v>0.75</v>
      </c>
      <c r="P1328" s="204" t="s">
        <v>949</v>
      </c>
      <c r="Q1328" s="8">
        <v>2020</v>
      </c>
      <c r="R1328" s="131"/>
      <c r="S1328" s="3" t="str">
        <f>TEXT(Tabla2[[#This Row],[FECHA]],"MMMM")</f>
        <v>febrero</v>
      </c>
      <c r="T1328" s="3" t="e">
        <f>VLOOKUP(Tabla2[[#This Row],[FOLIO]],Noshow11[[FOLIO]:[STATUS]],5,0)</f>
        <v>#N/A</v>
      </c>
      <c r="U1328" s="2"/>
      <c r="V1328" s="27"/>
      <c r="W1328" s="27"/>
      <c r="X1328" s="27"/>
      <c r="Y1328" s="28"/>
      <c r="Z1328" s="27"/>
      <c r="AA1328" s="14">
        <f>Tabla2[[#This Row],[FECHA]]-Tabla2[[#This Row],[FECHA AGENDO CITA]]</f>
        <v>44977</v>
      </c>
    </row>
    <row r="1329" spans="1:27" ht="63.75" hidden="1" customHeight="1">
      <c r="A1329" s="6">
        <v>44977</v>
      </c>
      <c r="B1329" s="9">
        <v>0.6875</v>
      </c>
      <c r="C1329" s="9"/>
      <c r="D1329" s="41">
        <v>3260</v>
      </c>
      <c r="E1329" s="8">
        <v>112108</v>
      </c>
      <c r="F1329" s="8" t="s">
        <v>920</v>
      </c>
      <c r="G1329" s="97" t="s">
        <v>4701</v>
      </c>
      <c r="H1329" s="46"/>
      <c r="I1329" s="8" t="s">
        <v>4702</v>
      </c>
      <c r="J1329" s="7" t="s">
        <v>4703</v>
      </c>
      <c r="K1329" s="7" t="s">
        <v>4704</v>
      </c>
      <c r="L1329" s="8" t="s">
        <v>145</v>
      </c>
      <c r="M1329" s="11" t="s">
        <v>93</v>
      </c>
      <c r="N1329" s="11">
        <v>0</v>
      </c>
      <c r="O1329" s="11">
        <v>0</v>
      </c>
      <c r="P1329" s="204"/>
      <c r="Q1329" s="8">
        <v>2019</v>
      </c>
      <c r="R1329" s="131"/>
      <c r="S1329" s="3" t="str">
        <f>TEXT(Tabla2[[#This Row],[FECHA]],"MMMM")</f>
        <v>febrero</v>
      </c>
      <c r="T1329" s="3" t="e">
        <f>VLOOKUP(Tabla2[[#This Row],[FOLIO]],Noshow11[[FOLIO]:[STATUS]],5,0)</f>
        <v>#N/A</v>
      </c>
      <c r="U1329" s="2"/>
      <c r="V1329" s="27"/>
      <c r="W1329" s="27"/>
      <c r="X1329" s="27"/>
      <c r="Y1329" s="28"/>
      <c r="Z1329" s="27"/>
      <c r="AA1329" s="14">
        <f>Tabla2[[#This Row],[FECHA]]-Tabla2[[#This Row],[FECHA AGENDO CITA]]</f>
        <v>44977</v>
      </c>
    </row>
    <row r="1330" spans="1:27" ht="68.45" hidden="1" customHeight="1">
      <c r="A1330" s="6">
        <v>44978</v>
      </c>
      <c r="B1330" s="9">
        <v>0.33333333333333331</v>
      </c>
      <c r="C1330" s="9"/>
      <c r="D1330" s="41">
        <v>835.2</v>
      </c>
      <c r="E1330" s="8">
        <v>111841</v>
      </c>
      <c r="F1330" s="8" t="s">
        <v>944</v>
      </c>
      <c r="G1330" s="97" t="s">
        <v>4705</v>
      </c>
      <c r="H1330" s="46"/>
      <c r="I1330" s="8" t="s">
        <v>4706</v>
      </c>
      <c r="J1330" s="7" t="s">
        <v>4707</v>
      </c>
      <c r="K1330" s="7" t="s">
        <v>4708</v>
      </c>
      <c r="L1330" s="8" t="s">
        <v>92</v>
      </c>
      <c r="M1330" s="11" t="s">
        <v>84</v>
      </c>
      <c r="N1330" s="11">
        <v>0.38541666666666669</v>
      </c>
      <c r="O1330" s="11" t="s">
        <v>929</v>
      </c>
      <c r="P1330" s="204" t="s">
        <v>2263</v>
      </c>
      <c r="Q1330" s="8">
        <v>2012</v>
      </c>
      <c r="R1330" s="131"/>
      <c r="S1330" s="3" t="str">
        <f>TEXT(Tabla2[[#This Row],[FECHA]],"MMMM")</f>
        <v>febrero</v>
      </c>
      <c r="T1330" s="3" t="e">
        <f>VLOOKUP(Tabla2[[#This Row],[FOLIO]],Noshow11[[FOLIO]:[STATUS]],5,0)</f>
        <v>#N/A</v>
      </c>
      <c r="U1330" s="2"/>
      <c r="V1330" s="27"/>
      <c r="W1330" s="27"/>
      <c r="X1330" s="27"/>
      <c r="Y1330" s="28"/>
      <c r="Z1330" s="27"/>
      <c r="AA1330" s="14">
        <f>Tabla2[[#This Row],[FECHA]]-Tabla2[[#This Row],[FECHA AGENDO CITA]]</f>
        <v>44978</v>
      </c>
    </row>
    <row r="1331" spans="1:27" ht="33" hidden="1" customHeight="1">
      <c r="A1331" s="6">
        <v>44978</v>
      </c>
      <c r="B1331" s="9">
        <v>0.33333333333333331</v>
      </c>
      <c r="C1331" s="9"/>
      <c r="D1331" s="41">
        <v>3260</v>
      </c>
      <c r="E1331" s="8">
        <v>112064</v>
      </c>
      <c r="F1331" s="8" t="s">
        <v>944</v>
      </c>
      <c r="G1331" s="97" t="s">
        <v>1070</v>
      </c>
      <c r="H1331" s="46"/>
      <c r="I1331" s="8" t="s">
        <v>593</v>
      </c>
      <c r="J1331" s="7" t="s">
        <v>4709</v>
      </c>
      <c r="K1331" s="7" t="s">
        <v>595</v>
      </c>
      <c r="L1331" s="8" t="s">
        <v>165</v>
      </c>
      <c r="M1331" s="11" t="s">
        <v>93</v>
      </c>
      <c r="N1331" s="11">
        <v>0.35416666666666669</v>
      </c>
      <c r="O1331" s="11">
        <v>0.625</v>
      </c>
      <c r="P1331" s="204" t="s">
        <v>949</v>
      </c>
      <c r="Q1331" s="8">
        <v>2022</v>
      </c>
      <c r="R1331" s="131"/>
      <c r="S1331" s="3" t="str">
        <f>TEXT(Tabla2[[#This Row],[FECHA]],"MMMM")</f>
        <v>febrero</v>
      </c>
      <c r="T1331" s="3" t="e">
        <f>VLOOKUP(Tabla2[[#This Row],[FOLIO]],Noshow11[[FOLIO]:[STATUS]],5,0)</f>
        <v>#N/A</v>
      </c>
      <c r="U1331" s="2"/>
      <c r="V1331" s="27"/>
      <c r="W1331" s="27"/>
      <c r="X1331" s="27"/>
      <c r="Y1331" s="28"/>
      <c r="Z1331" s="27"/>
      <c r="AA1331" s="14">
        <f>Tabla2[[#This Row],[FECHA]]-Tabla2[[#This Row],[FECHA AGENDO CITA]]</f>
        <v>44978</v>
      </c>
    </row>
    <row r="1332" spans="1:27" ht="33" hidden="1" customHeight="1">
      <c r="A1332" s="6">
        <v>44978</v>
      </c>
      <c r="B1332" s="9">
        <v>0.33333333333333331</v>
      </c>
      <c r="C1332" s="9"/>
      <c r="D1332" s="41">
        <v>1899</v>
      </c>
      <c r="E1332" s="8">
        <v>112115</v>
      </c>
      <c r="F1332" s="8" t="s">
        <v>944</v>
      </c>
      <c r="G1332" s="97" t="s">
        <v>1555</v>
      </c>
      <c r="H1332" s="46" t="s">
        <v>5</v>
      </c>
      <c r="I1332" s="8" t="s">
        <v>4710</v>
      </c>
      <c r="J1332" s="7" t="s">
        <v>4711</v>
      </c>
      <c r="K1332" s="7" t="s">
        <v>4712</v>
      </c>
      <c r="L1332" s="8" t="s">
        <v>193</v>
      </c>
      <c r="M1332" s="11" t="s">
        <v>98</v>
      </c>
      <c r="N1332" s="11">
        <v>0.35416666666666669</v>
      </c>
      <c r="O1332" s="11">
        <v>0.45833333333333331</v>
      </c>
      <c r="P1332" s="204" t="s">
        <v>2061</v>
      </c>
      <c r="Q1332" s="8">
        <v>2015</v>
      </c>
      <c r="R1332" s="131"/>
      <c r="S1332" s="3" t="str">
        <f>TEXT(Tabla2[[#This Row],[FECHA]],"MMMM")</f>
        <v>febrero</v>
      </c>
      <c r="T1332" s="3" t="e">
        <f>VLOOKUP(Tabla2[[#This Row],[FOLIO]],Noshow11[[FOLIO]:[STATUS]],5,0)</f>
        <v>#N/A</v>
      </c>
      <c r="U1332" s="2"/>
      <c r="V1332" s="27"/>
      <c r="W1332" s="27"/>
      <c r="X1332" s="27"/>
      <c r="Y1332" s="28"/>
      <c r="Z1332" s="27"/>
      <c r="AA1332" s="14">
        <f>Tabla2[[#This Row],[FECHA]]-Tabla2[[#This Row],[FECHA AGENDO CITA]]</f>
        <v>44978</v>
      </c>
    </row>
    <row r="1333" spans="1:27" ht="33" hidden="1" customHeight="1">
      <c r="A1333" s="6">
        <v>44978</v>
      </c>
      <c r="B1333" s="9">
        <v>0.34375</v>
      </c>
      <c r="C1333" s="9"/>
      <c r="D1333" s="41">
        <v>5330</v>
      </c>
      <c r="E1333" s="8">
        <v>112117</v>
      </c>
      <c r="F1333" s="8" t="s">
        <v>100</v>
      </c>
      <c r="G1333" s="97" t="s">
        <v>988</v>
      </c>
      <c r="H1333" s="46" t="s">
        <v>5</v>
      </c>
      <c r="I1333" s="8" t="s">
        <v>4713</v>
      </c>
      <c r="J1333" s="7" t="s">
        <v>4714</v>
      </c>
      <c r="K1333" s="7" t="s">
        <v>4414</v>
      </c>
      <c r="L1333" s="8" t="s">
        <v>250</v>
      </c>
      <c r="M1333" s="11" t="s">
        <v>84</v>
      </c>
      <c r="N1333" s="11">
        <v>0.40277777777777773</v>
      </c>
      <c r="O1333" s="11">
        <v>0.5</v>
      </c>
      <c r="P1333" s="204" t="s">
        <v>2061</v>
      </c>
      <c r="Q1333" s="8">
        <v>2022</v>
      </c>
      <c r="R1333" s="131"/>
      <c r="S1333" s="3" t="str">
        <f>TEXT(Tabla2[[#This Row],[FECHA]],"MMMM")</f>
        <v>febrero</v>
      </c>
      <c r="T1333" s="3" t="e">
        <f>VLOOKUP(Tabla2[[#This Row],[FOLIO]],Noshow11[[FOLIO]:[STATUS]],5,0)</f>
        <v>#N/A</v>
      </c>
      <c r="U1333" s="2"/>
      <c r="V1333" s="27"/>
      <c r="W1333" s="27"/>
      <c r="X1333" s="27"/>
      <c r="Y1333" s="28"/>
      <c r="Z1333" s="27"/>
      <c r="AA1333" s="14">
        <f>Tabla2[[#This Row],[FECHA]]-Tabla2[[#This Row],[FECHA AGENDO CITA]]</f>
        <v>44978</v>
      </c>
    </row>
    <row r="1334" spans="1:27" ht="33" hidden="1" customHeight="1">
      <c r="A1334" s="6">
        <v>44978</v>
      </c>
      <c r="B1334" s="9">
        <v>0.34375</v>
      </c>
      <c r="C1334" s="9"/>
      <c r="D1334" s="41">
        <v>1899</v>
      </c>
      <c r="E1334" s="8">
        <v>112118</v>
      </c>
      <c r="F1334" s="8" t="s">
        <v>100</v>
      </c>
      <c r="G1334" s="97" t="s">
        <v>939</v>
      </c>
      <c r="H1334" s="46" t="s">
        <v>5</v>
      </c>
      <c r="I1334" s="8" t="s">
        <v>4715</v>
      </c>
      <c r="J1334" s="7" t="s">
        <v>4716</v>
      </c>
      <c r="K1334" s="7" t="s">
        <v>4717</v>
      </c>
      <c r="L1334" s="8" t="s">
        <v>193</v>
      </c>
      <c r="M1334" s="11" t="s">
        <v>93</v>
      </c>
      <c r="N1334" s="11">
        <v>0.36805555555555558</v>
      </c>
      <c r="O1334" s="11">
        <v>0.45833333333333331</v>
      </c>
      <c r="P1334" s="204" t="s">
        <v>2061</v>
      </c>
      <c r="Q1334" s="8">
        <v>2019</v>
      </c>
      <c r="R1334" s="131"/>
      <c r="S1334" s="3" t="str">
        <f>TEXT(Tabla2[[#This Row],[FECHA]],"MMMM")</f>
        <v>febrero</v>
      </c>
      <c r="T1334" s="3" t="e">
        <f>VLOOKUP(Tabla2[[#This Row],[FOLIO]],Noshow11[[FOLIO]:[STATUS]],5,0)</f>
        <v>#N/A</v>
      </c>
      <c r="U1334" s="2"/>
      <c r="V1334" s="27"/>
      <c r="W1334" s="27"/>
      <c r="X1334" s="27"/>
      <c r="Y1334" s="28"/>
      <c r="Z1334" s="27"/>
      <c r="AA1334" s="14">
        <f>Tabla2[[#This Row],[FECHA]]-Tabla2[[#This Row],[FECHA AGENDO CITA]]</f>
        <v>44978</v>
      </c>
    </row>
    <row r="1335" spans="1:27" ht="33" hidden="1" customHeight="1">
      <c r="A1335" s="6">
        <v>44978</v>
      </c>
      <c r="B1335" s="9">
        <v>0.34375</v>
      </c>
      <c r="C1335" s="9"/>
      <c r="D1335" s="41">
        <v>1899</v>
      </c>
      <c r="E1335" s="8">
        <v>112129</v>
      </c>
      <c r="F1335" s="8" t="s">
        <v>100</v>
      </c>
      <c r="G1335" s="97" t="s">
        <v>945</v>
      </c>
      <c r="H1335" s="46"/>
      <c r="I1335" s="8" t="s">
        <v>4718</v>
      </c>
      <c r="J1335" s="7" t="s">
        <v>4719</v>
      </c>
      <c r="K1335" s="7" t="s">
        <v>4720</v>
      </c>
      <c r="L1335" s="8" t="s">
        <v>83</v>
      </c>
      <c r="M1335" s="11" t="s">
        <v>98</v>
      </c>
      <c r="N1335" s="11">
        <v>0.35416666666666669</v>
      </c>
      <c r="O1335" s="11">
        <v>0.45833333333333331</v>
      </c>
      <c r="P1335" s="204" t="s">
        <v>943</v>
      </c>
      <c r="Q1335" s="8">
        <v>2019</v>
      </c>
      <c r="R1335" s="131"/>
      <c r="S1335" s="3" t="str">
        <f>TEXT(Tabla2[[#This Row],[FECHA]],"MMMM")</f>
        <v>febrero</v>
      </c>
      <c r="T1335" s="3" t="e">
        <f>VLOOKUP(Tabla2[[#This Row],[FOLIO]],Noshow11[[FOLIO]:[STATUS]],5,0)</f>
        <v>#N/A</v>
      </c>
      <c r="U1335" s="2"/>
      <c r="V1335" s="27"/>
      <c r="W1335" s="27"/>
      <c r="X1335" s="27"/>
      <c r="Y1335" s="28"/>
      <c r="Z1335" s="27"/>
      <c r="AA1335" s="14">
        <f>Tabla2[[#This Row],[FECHA]]-Tabla2[[#This Row],[FECHA AGENDO CITA]]</f>
        <v>44978</v>
      </c>
    </row>
    <row r="1336" spans="1:27" ht="33" hidden="1" customHeight="1">
      <c r="A1336" s="6">
        <v>44978</v>
      </c>
      <c r="B1336" s="9">
        <v>0.35416666666666669</v>
      </c>
      <c r="C1336" s="9"/>
      <c r="D1336" s="41">
        <v>1899</v>
      </c>
      <c r="E1336" s="8">
        <v>112125</v>
      </c>
      <c r="F1336" s="8" t="s">
        <v>100</v>
      </c>
      <c r="G1336" s="97" t="s">
        <v>1108</v>
      </c>
      <c r="H1336" s="46"/>
      <c r="I1336" s="8" t="s">
        <v>4721</v>
      </c>
      <c r="J1336" s="7" t="s">
        <v>143</v>
      </c>
      <c r="K1336" s="7" t="s">
        <v>4722</v>
      </c>
      <c r="L1336" s="8" t="s">
        <v>92</v>
      </c>
      <c r="M1336" s="11" t="s">
        <v>84</v>
      </c>
      <c r="N1336" s="11">
        <v>0.375</v>
      </c>
      <c r="O1336" s="11">
        <v>0.5</v>
      </c>
      <c r="P1336" s="204" t="s">
        <v>954</v>
      </c>
      <c r="Q1336" s="8">
        <v>2022</v>
      </c>
      <c r="R1336" s="131"/>
      <c r="S1336" s="3" t="str">
        <f>TEXT(Tabla2[[#This Row],[FECHA]],"MMMM")</f>
        <v>febrero</v>
      </c>
      <c r="T1336" s="3" t="e">
        <f>VLOOKUP(Tabla2[[#This Row],[FOLIO]],Noshow11[[FOLIO]:[STATUS]],5,0)</f>
        <v>#N/A</v>
      </c>
      <c r="U1336" s="2"/>
      <c r="V1336" s="27"/>
      <c r="W1336" s="27"/>
      <c r="X1336" s="27"/>
      <c r="Y1336" s="28"/>
      <c r="Z1336" s="27"/>
      <c r="AA1336" s="14">
        <f>Tabla2[[#This Row],[FECHA]]-Tabla2[[#This Row],[FECHA AGENDO CITA]]</f>
        <v>44978</v>
      </c>
    </row>
    <row r="1337" spans="1:27" ht="33" hidden="1" customHeight="1">
      <c r="A1337" s="6">
        <v>44978</v>
      </c>
      <c r="B1337" s="9">
        <v>0.36458333333333331</v>
      </c>
      <c r="C1337" s="9"/>
      <c r="D1337" s="41">
        <v>1899</v>
      </c>
      <c r="E1337" s="8">
        <v>112121</v>
      </c>
      <c r="F1337" s="8" t="s">
        <v>100</v>
      </c>
      <c r="G1337" s="97" t="s">
        <v>945</v>
      </c>
      <c r="H1337" s="46" t="s">
        <v>5</v>
      </c>
      <c r="I1337" s="8" t="s">
        <v>4723</v>
      </c>
      <c r="J1337" s="7" t="s">
        <v>4724</v>
      </c>
      <c r="K1337" s="7" t="s">
        <v>4725</v>
      </c>
      <c r="L1337" s="8" t="s">
        <v>482</v>
      </c>
      <c r="M1337" s="11" t="s">
        <v>98</v>
      </c>
      <c r="N1337" s="11">
        <v>0.38541666666666669</v>
      </c>
      <c r="O1337" s="11">
        <v>0.5</v>
      </c>
      <c r="P1337" s="204" t="s">
        <v>2061</v>
      </c>
      <c r="Q1337" s="8">
        <v>2021</v>
      </c>
      <c r="R1337" s="131"/>
      <c r="S1337" s="3" t="str">
        <f>TEXT(Tabla2[[#This Row],[FECHA]],"MMMM")</f>
        <v>febrero</v>
      </c>
      <c r="T1337" s="3" t="e">
        <f>VLOOKUP(Tabla2[[#This Row],[FOLIO]],Noshow11[[FOLIO]:[STATUS]],5,0)</f>
        <v>#N/A</v>
      </c>
      <c r="U1337" s="2"/>
      <c r="V1337" s="27"/>
      <c r="W1337" s="27"/>
      <c r="X1337" s="27"/>
      <c r="Y1337" s="28"/>
      <c r="Z1337" s="27"/>
      <c r="AA1337" s="14">
        <f>Tabla2[[#This Row],[FECHA]]-Tabla2[[#This Row],[FECHA AGENDO CITA]]</f>
        <v>44978</v>
      </c>
    </row>
    <row r="1338" spans="1:27" ht="33" hidden="1" customHeight="1">
      <c r="A1338" s="6">
        <v>44978</v>
      </c>
      <c r="B1338" s="9">
        <v>0.36458333333333331</v>
      </c>
      <c r="C1338" s="9"/>
      <c r="D1338" s="41">
        <v>1899</v>
      </c>
      <c r="E1338" s="8">
        <v>112144</v>
      </c>
      <c r="F1338" s="8" t="s">
        <v>944</v>
      </c>
      <c r="G1338" s="97" t="s">
        <v>1555</v>
      </c>
      <c r="H1338" s="46"/>
      <c r="I1338" s="8" t="s">
        <v>4726</v>
      </c>
      <c r="J1338" s="7" t="s">
        <v>4727</v>
      </c>
      <c r="K1338" s="7" t="s">
        <v>1013</v>
      </c>
      <c r="L1338" s="8" t="s">
        <v>953</v>
      </c>
      <c r="M1338" s="11" t="s">
        <v>93</v>
      </c>
      <c r="N1338" s="11">
        <v>0.38541666666666669</v>
      </c>
      <c r="O1338" s="11">
        <v>0.45833333333333331</v>
      </c>
      <c r="P1338" s="204" t="s">
        <v>949</v>
      </c>
      <c r="Q1338" s="8">
        <v>2010</v>
      </c>
      <c r="R1338" s="131"/>
      <c r="S1338" s="3" t="str">
        <f>TEXT(Tabla2[[#This Row],[FECHA]],"MMMM")</f>
        <v>febrero</v>
      </c>
      <c r="T1338" s="3" t="e">
        <f>VLOOKUP(Tabla2[[#This Row],[FOLIO]],Noshow11[[FOLIO]:[STATUS]],5,0)</f>
        <v>#N/A</v>
      </c>
      <c r="U1338" s="2"/>
      <c r="V1338" s="27"/>
      <c r="W1338" s="27"/>
      <c r="X1338" s="27"/>
      <c r="Y1338" s="28"/>
      <c r="Z1338" s="27"/>
      <c r="AA1338" s="14">
        <f>Tabla2[[#This Row],[FECHA]]-Tabla2[[#This Row],[FECHA AGENDO CITA]]</f>
        <v>44978</v>
      </c>
    </row>
    <row r="1339" spans="1:27" ht="33" hidden="1" customHeight="1">
      <c r="A1339" s="6">
        <v>44978</v>
      </c>
      <c r="B1339" s="9">
        <v>0.36458333333333331</v>
      </c>
      <c r="C1339" s="9"/>
      <c r="D1339" s="41">
        <v>1899</v>
      </c>
      <c r="E1339" s="8">
        <v>112145</v>
      </c>
      <c r="F1339" s="8" t="s">
        <v>920</v>
      </c>
      <c r="G1339" s="97" t="s">
        <v>956</v>
      </c>
      <c r="H1339" s="46"/>
      <c r="I1339" s="8" t="s">
        <v>4728</v>
      </c>
      <c r="J1339" s="7" t="s">
        <v>4729</v>
      </c>
      <c r="K1339" s="7" t="s">
        <v>4730</v>
      </c>
      <c r="L1339" s="8" t="s">
        <v>97</v>
      </c>
      <c r="M1339" s="11" t="s">
        <v>84</v>
      </c>
      <c r="N1339" s="11">
        <v>0.375</v>
      </c>
      <c r="O1339" s="11">
        <v>0.45833333333333331</v>
      </c>
      <c r="P1339" s="204" t="s">
        <v>975</v>
      </c>
      <c r="Q1339" s="8">
        <v>2020</v>
      </c>
      <c r="R1339" s="131"/>
      <c r="S1339" s="3" t="str">
        <f>TEXT(Tabla2[[#This Row],[FECHA]],"MMMM")</f>
        <v>febrero</v>
      </c>
      <c r="T1339" s="3" t="e">
        <f>VLOOKUP(Tabla2[[#This Row],[FOLIO]],Noshow11[[FOLIO]:[STATUS]],5,0)</f>
        <v>#N/A</v>
      </c>
      <c r="U1339" s="2"/>
      <c r="V1339" s="27"/>
      <c r="W1339" s="27"/>
      <c r="X1339" s="27"/>
      <c r="Y1339" s="28"/>
      <c r="Z1339" s="27"/>
      <c r="AA1339" s="14">
        <f>Tabla2[[#This Row],[FECHA]]-Tabla2[[#This Row],[FECHA AGENDO CITA]]</f>
        <v>44978</v>
      </c>
    </row>
    <row r="1340" spans="1:27" ht="33" hidden="1" customHeight="1">
      <c r="A1340" s="6">
        <v>44978</v>
      </c>
      <c r="B1340" s="9">
        <v>0.375</v>
      </c>
      <c r="C1340" s="9"/>
      <c r="D1340" s="41">
        <v>0</v>
      </c>
      <c r="E1340" s="8">
        <v>112000</v>
      </c>
      <c r="F1340" s="8" t="s">
        <v>100</v>
      </c>
      <c r="G1340" s="97" t="s">
        <v>4731</v>
      </c>
      <c r="H1340" s="46"/>
      <c r="I1340" s="8" t="s">
        <v>3674</v>
      </c>
      <c r="J1340" s="7" t="s">
        <v>3675</v>
      </c>
      <c r="K1340" s="7" t="s">
        <v>3676</v>
      </c>
      <c r="L1340" s="8" t="s">
        <v>237</v>
      </c>
      <c r="M1340" s="11" t="s">
        <v>98</v>
      </c>
      <c r="N1340" s="11">
        <v>0.40625</v>
      </c>
      <c r="O1340" s="11">
        <v>0.52083333333333337</v>
      </c>
      <c r="P1340" s="204" t="s">
        <v>954</v>
      </c>
      <c r="Q1340" s="8">
        <v>2017</v>
      </c>
      <c r="R1340" s="131"/>
      <c r="S1340" s="3" t="str">
        <f>TEXT(Tabla2[[#This Row],[FECHA]],"MMMM")</f>
        <v>febrero</v>
      </c>
      <c r="T1340" s="3" t="e">
        <f>VLOOKUP(Tabla2[[#This Row],[FOLIO]],Noshow11[[FOLIO]:[STATUS]],5,0)</f>
        <v>#N/A</v>
      </c>
      <c r="U1340" s="2"/>
      <c r="V1340" s="27"/>
      <c r="W1340" s="27"/>
      <c r="X1340" s="27"/>
      <c r="Y1340" s="28"/>
      <c r="Z1340" s="27"/>
      <c r="AA1340" s="14">
        <f>Tabla2[[#This Row],[FECHA]]-Tabla2[[#This Row],[FECHA AGENDO CITA]]</f>
        <v>44978</v>
      </c>
    </row>
    <row r="1341" spans="1:27" ht="33" hidden="1" customHeight="1">
      <c r="A1341" s="6">
        <v>44978</v>
      </c>
      <c r="B1341" s="9">
        <v>0.375</v>
      </c>
      <c r="C1341" s="9"/>
      <c r="D1341" s="41">
        <v>3260</v>
      </c>
      <c r="E1341" s="8">
        <v>112041</v>
      </c>
      <c r="F1341" s="8" t="s">
        <v>920</v>
      </c>
      <c r="G1341" s="97" t="s">
        <v>1150</v>
      </c>
      <c r="H1341" s="46"/>
      <c r="I1341" s="8" t="s">
        <v>4732</v>
      </c>
      <c r="J1341" s="7" t="s">
        <v>143</v>
      </c>
      <c r="K1341" s="7" t="s">
        <v>4733</v>
      </c>
      <c r="L1341" s="8" t="s">
        <v>97</v>
      </c>
      <c r="M1341" s="11" t="s">
        <v>93</v>
      </c>
      <c r="N1341" s="11">
        <v>0.41666666666666669</v>
      </c>
      <c r="O1341" s="11">
        <v>0.57291666666666663</v>
      </c>
      <c r="P1341" s="204" t="s">
        <v>949</v>
      </c>
      <c r="Q1341" s="8">
        <v>2020</v>
      </c>
      <c r="R1341" s="131"/>
      <c r="S1341" s="3" t="str">
        <f>TEXT(Tabla2[[#This Row],[FECHA]],"MMMM")</f>
        <v>febrero</v>
      </c>
      <c r="T1341" s="3" t="e">
        <f>VLOOKUP(Tabla2[[#This Row],[FOLIO]],Noshow11[[FOLIO]:[STATUS]],5,0)</f>
        <v>#N/A</v>
      </c>
      <c r="U1341" s="2"/>
      <c r="V1341" s="27"/>
      <c r="W1341" s="27"/>
      <c r="X1341" s="27"/>
      <c r="Y1341" s="28"/>
      <c r="Z1341" s="27"/>
      <c r="AA1341" s="14">
        <f>Tabla2[[#This Row],[FECHA]]-Tabla2[[#This Row],[FECHA AGENDO CITA]]</f>
        <v>44978</v>
      </c>
    </row>
    <row r="1342" spans="1:27" ht="33" hidden="1" customHeight="1">
      <c r="A1342" s="6">
        <v>44978</v>
      </c>
      <c r="B1342" s="9">
        <v>0.375</v>
      </c>
      <c r="C1342" s="9"/>
      <c r="D1342" s="41">
        <v>1899</v>
      </c>
      <c r="E1342" s="8">
        <v>112099</v>
      </c>
      <c r="F1342" s="8" t="s">
        <v>920</v>
      </c>
      <c r="G1342" s="97" t="s">
        <v>1297</v>
      </c>
      <c r="H1342" s="46"/>
      <c r="I1342" s="8" t="s">
        <v>4734</v>
      </c>
      <c r="J1342" s="7" t="s">
        <v>4735</v>
      </c>
      <c r="K1342" s="7" t="s">
        <v>4736</v>
      </c>
      <c r="L1342" s="8" t="s">
        <v>145</v>
      </c>
      <c r="M1342" s="11" t="s">
        <v>84</v>
      </c>
      <c r="N1342" s="11">
        <v>0.38541666666666669</v>
      </c>
      <c r="O1342" s="11">
        <v>0.5</v>
      </c>
      <c r="P1342" s="204" t="s">
        <v>943</v>
      </c>
      <c r="Q1342" s="8">
        <v>2017</v>
      </c>
      <c r="R1342" s="131"/>
      <c r="S1342" s="3" t="str">
        <f>TEXT(Tabla2[[#This Row],[FECHA]],"MMMM")</f>
        <v>febrero</v>
      </c>
      <c r="T1342" s="3" t="e">
        <f>VLOOKUP(Tabla2[[#This Row],[FOLIO]],Noshow11[[FOLIO]:[STATUS]],5,0)</f>
        <v>#N/A</v>
      </c>
      <c r="U1342" s="2" t="s">
        <v>22</v>
      </c>
      <c r="V1342" s="27">
        <v>44986</v>
      </c>
      <c r="W1342" s="27" t="s">
        <v>931</v>
      </c>
      <c r="X1342" s="27" t="s">
        <v>932</v>
      </c>
      <c r="Y1342" s="28" t="s">
        <v>4737</v>
      </c>
      <c r="Z1342" s="27">
        <v>44974</v>
      </c>
      <c r="AA1342" s="14">
        <f>Tabla2[[#This Row],[FECHA]]-Tabla2[[#This Row],[FECHA AGENDO CITA]]</f>
        <v>4</v>
      </c>
    </row>
    <row r="1343" spans="1:27" ht="33" hidden="1" customHeight="1">
      <c r="A1343" s="6">
        <v>44978</v>
      </c>
      <c r="B1343" s="9">
        <v>0.39583333333333331</v>
      </c>
      <c r="C1343" s="9"/>
      <c r="D1343" s="41">
        <v>835.2</v>
      </c>
      <c r="E1343" s="8">
        <v>112036</v>
      </c>
      <c r="F1343" s="8" t="s">
        <v>100</v>
      </c>
      <c r="G1343" s="97" t="s">
        <v>4738</v>
      </c>
      <c r="H1343" s="46"/>
      <c r="I1343" s="8" t="s">
        <v>4189</v>
      </c>
      <c r="J1343" s="7" t="s">
        <v>4190</v>
      </c>
      <c r="K1343" s="7" t="s">
        <v>752</v>
      </c>
      <c r="L1343" s="8" t="s">
        <v>83</v>
      </c>
      <c r="M1343" s="11" t="s">
        <v>98</v>
      </c>
      <c r="N1343" s="11">
        <v>0.41666666666666669</v>
      </c>
      <c r="O1343" s="11" t="s">
        <v>929</v>
      </c>
      <c r="P1343" s="204" t="s">
        <v>2126</v>
      </c>
      <c r="Q1343" s="8">
        <v>2018</v>
      </c>
      <c r="R1343" s="131"/>
      <c r="S1343" s="3" t="str">
        <f>TEXT(Tabla2[[#This Row],[FECHA]],"MMMM")</f>
        <v>febrero</v>
      </c>
      <c r="T1343" s="3" t="e">
        <f>VLOOKUP(Tabla2[[#This Row],[FOLIO]],Noshow11[[FOLIO]:[STATUS]],5,0)</f>
        <v>#N/A</v>
      </c>
      <c r="U1343" s="2"/>
      <c r="V1343" s="27"/>
      <c r="W1343" s="27"/>
      <c r="X1343" s="27"/>
      <c r="Y1343" s="28"/>
      <c r="Z1343" s="27"/>
      <c r="AA1343" s="14">
        <f>Tabla2[[#This Row],[FECHA]]-Tabla2[[#This Row],[FECHA AGENDO CITA]]</f>
        <v>44978</v>
      </c>
    </row>
    <row r="1344" spans="1:27" ht="33" hidden="1" customHeight="1">
      <c r="A1344" s="6">
        <v>44978</v>
      </c>
      <c r="B1344" s="9">
        <v>0.39583333333333331</v>
      </c>
      <c r="C1344" s="9"/>
      <c r="D1344" s="41">
        <v>2849</v>
      </c>
      <c r="E1344" s="8">
        <v>112105</v>
      </c>
      <c r="F1344" s="8" t="s">
        <v>944</v>
      </c>
      <c r="G1344" s="97" t="s">
        <v>4739</v>
      </c>
      <c r="H1344" s="46"/>
      <c r="I1344" s="8" t="s">
        <v>4740</v>
      </c>
      <c r="J1344" s="7" t="s">
        <v>4741</v>
      </c>
      <c r="K1344" s="7" t="s">
        <v>361</v>
      </c>
      <c r="L1344" s="8" t="s">
        <v>277</v>
      </c>
      <c r="M1344" s="11" t="s">
        <v>84</v>
      </c>
      <c r="N1344" s="11">
        <v>0.41666666666666669</v>
      </c>
      <c r="O1344" s="11">
        <v>0.58333333333333337</v>
      </c>
      <c r="P1344" s="204" t="s">
        <v>943</v>
      </c>
      <c r="Q1344" s="8">
        <v>2020</v>
      </c>
      <c r="R1344" s="131"/>
      <c r="S1344" s="3" t="str">
        <f>TEXT(Tabla2[[#This Row],[FECHA]],"MMMM")</f>
        <v>febrero</v>
      </c>
      <c r="T1344" s="3" t="e">
        <f>VLOOKUP(Tabla2[[#This Row],[FOLIO]],Noshow11[[FOLIO]:[STATUS]],5,0)</f>
        <v>#N/A</v>
      </c>
      <c r="U1344" s="2"/>
      <c r="V1344" s="27"/>
      <c r="W1344" s="27"/>
      <c r="X1344" s="27"/>
      <c r="Y1344" s="28"/>
      <c r="Z1344" s="27"/>
      <c r="AA1344" s="14">
        <f>Tabla2[[#This Row],[FECHA]]-Tabla2[[#This Row],[FECHA AGENDO CITA]]</f>
        <v>44978</v>
      </c>
    </row>
    <row r="1345" spans="1:27" ht="33" hidden="1" customHeight="1">
      <c r="A1345" s="6">
        <v>44978</v>
      </c>
      <c r="B1345" s="9">
        <v>0.39583333333333331</v>
      </c>
      <c r="C1345" s="9"/>
      <c r="D1345" s="41">
        <v>6280</v>
      </c>
      <c r="E1345" s="8">
        <v>112113</v>
      </c>
      <c r="F1345" s="8" t="s">
        <v>944</v>
      </c>
      <c r="G1345" s="97" t="s">
        <v>1911</v>
      </c>
      <c r="H1345" s="46" t="s">
        <v>5</v>
      </c>
      <c r="I1345" s="8" t="s">
        <v>4742</v>
      </c>
      <c r="J1345" s="7" t="s">
        <v>4743</v>
      </c>
      <c r="K1345" s="7" t="s">
        <v>4744</v>
      </c>
      <c r="L1345" s="8" t="s">
        <v>152</v>
      </c>
      <c r="M1345" s="11" t="s">
        <v>93</v>
      </c>
      <c r="N1345" s="11">
        <v>0.42708333333333331</v>
      </c>
      <c r="O1345" s="11">
        <v>0.58333333333333337</v>
      </c>
      <c r="P1345" s="204" t="s">
        <v>1884</v>
      </c>
      <c r="Q1345" s="8">
        <v>2022</v>
      </c>
      <c r="R1345" s="131"/>
      <c r="S1345" s="3" t="str">
        <f>TEXT(Tabla2[[#This Row],[FECHA]],"MMMM")</f>
        <v>febrero</v>
      </c>
      <c r="T1345" s="3" t="e">
        <f>VLOOKUP(Tabla2[[#This Row],[FOLIO]],Noshow11[[FOLIO]:[STATUS]],5,0)</f>
        <v>#N/A</v>
      </c>
      <c r="U1345" s="2"/>
      <c r="V1345" s="27"/>
      <c r="W1345" s="27"/>
      <c r="X1345" s="27"/>
      <c r="Y1345" s="28"/>
      <c r="Z1345" s="27"/>
      <c r="AA1345" s="14">
        <f>Tabla2[[#This Row],[FECHA]]-Tabla2[[#This Row],[FECHA AGENDO CITA]]</f>
        <v>44978</v>
      </c>
    </row>
    <row r="1346" spans="1:27" ht="33" hidden="1" customHeight="1">
      <c r="A1346" s="6">
        <v>44978</v>
      </c>
      <c r="B1346" s="9">
        <v>0.41666666666666669</v>
      </c>
      <c r="C1346" s="9"/>
      <c r="D1346" s="41">
        <v>835.2</v>
      </c>
      <c r="E1346" s="8">
        <v>112094</v>
      </c>
      <c r="F1346" s="8" t="s">
        <v>920</v>
      </c>
      <c r="G1346" s="97" t="s">
        <v>4745</v>
      </c>
      <c r="H1346" s="46"/>
      <c r="I1346" s="8" t="s">
        <v>4296</v>
      </c>
      <c r="J1346" s="7" t="s">
        <v>4297</v>
      </c>
      <c r="K1346" s="7" t="s">
        <v>4298</v>
      </c>
      <c r="L1346" s="8" t="s">
        <v>92</v>
      </c>
      <c r="M1346" s="11" t="s">
        <v>84</v>
      </c>
      <c r="N1346" s="11">
        <v>0.46875</v>
      </c>
      <c r="O1346" s="11" t="s">
        <v>929</v>
      </c>
      <c r="P1346" s="204" t="s">
        <v>2263</v>
      </c>
      <c r="Q1346" s="8">
        <v>2022</v>
      </c>
      <c r="R1346" s="131"/>
      <c r="S1346" s="3" t="str">
        <f>TEXT(Tabla2[[#This Row],[FECHA]],"MMMM")</f>
        <v>febrero</v>
      </c>
      <c r="T1346" s="3" t="e">
        <f>VLOOKUP(Tabla2[[#This Row],[FOLIO]],Noshow11[[FOLIO]:[STATUS]],5,0)</f>
        <v>#N/A</v>
      </c>
      <c r="U1346" s="2"/>
      <c r="V1346" s="27"/>
      <c r="W1346" s="27"/>
      <c r="X1346" s="27"/>
      <c r="Y1346" s="28"/>
      <c r="Z1346" s="27"/>
      <c r="AA1346" s="14">
        <f>Tabla2[[#This Row],[FECHA]]-Tabla2[[#This Row],[FECHA AGENDO CITA]]</f>
        <v>44978</v>
      </c>
    </row>
    <row r="1347" spans="1:27" ht="33" hidden="1" customHeight="1">
      <c r="A1347" s="6">
        <v>44978</v>
      </c>
      <c r="B1347" s="9">
        <v>0.41666666666666669</v>
      </c>
      <c r="C1347" s="9"/>
      <c r="D1347" s="41">
        <v>2849</v>
      </c>
      <c r="E1347" s="8">
        <v>112116</v>
      </c>
      <c r="F1347" s="8" t="s">
        <v>100</v>
      </c>
      <c r="G1347" s="97" t="s">
        <v>966</v>
      </c>
      <c r="H1347" s="46"/>
      <c r="I1347" s="8" t="s">
        <v>4746</v>
      </c>
      <c r="J1347" s="7" t="s">
        <v>4747</v>
      </c>
      <c r="K1347" s="7" t="s">
        <v>4748</v>
      </c>
      <c r="L1347" s="8" t="s">
        <v>289</v>
      </c>
      <c r="M1347" s="11" t="s">
        <v>93</v>
      </c>
      <c r="N1347" s="11">
        <v>0.4375</v>
      </c>
      <c r="O1347" s="11">
        <v>0.58333333333333337</v>
      </c>
      <c r="P1347" s="204" t="s">
        <v>970</v>
      </c>
      <c r="Q1347" s="8">
        <v>2019</v>
      </c>
      <c r="R1347" s="131"/>
      <c r="S1347" s="3" t="str">
        <f>TEXT(Tabla2[[#This Row],[FECHA]],"MMMM")</f>
        <v>febrero</v>
      </c>
      <c r="T1347" s="3" t="e">
        <f>VLOOKUP(Tabla2[[#This Row],[FOLIO]],Noshow11[[FOLIO]:[STATUS]],5,0)</f>
        <v>#N/A</v>
      </c>
      <c r="U1347" s="2"/>
      <c r="V1347" s="27"/>
      <c r="W1347" s="27"/>
      <c r="X1347" s="27"/>
      <c r="Y1347" s="28"/>
      <c r="Z1347" s="27"/>
      <c r="AA1347" s="14">
        <f>Tabla2[[#This Row],[FECHA]]-Tabla2[[#This Row],[FECHA AGENDO CITA]]</f>
        <v>44978</v>
      </c>
    </row>
    <row r="1348" spans="1:27" ht="33" hidden="1" customHeight="1">
      <c r="A1348" s="6">
        <v>44978</v>
      </c>
      <c r="B1348" s="9">
        <v>0.41666666666666669</v>
      </c>
      <c r="C1348" s="9"/>
      <c r="D1348" s="41">
        <v>1899</v>
      </c>
      <c r="E1348" s="8">
        <v>112142</v>
      </c>
      <c r="F1348" s="8" t="s">
        <v>100</v>
      </c>
      <c r="G1348" s="97" t="s">
        <v>939</v>
      </c>
      <c r="H1348" s="46"/>
      <c r="I1348" s="8" t="s">
        <v>4628</v>
      </c>
      <c r="J1348" s="7" t="s">
        <v>143</v>
      </c>
      <c r="K1348" s="7" t="s">
        <v>4629</v>
      </c>
      <c r="L1348" s="8" t="s">
        <v>230</v>
      </c>
      <c r="M1348" s="11" t="s">
        <v>98</v>
      </c>
      <c r="N1348" s="11">
        <v>0.4375</v>
      </c>
      <c r="O1348" s="11">
        <v>0.58333333333333337</v>
      </c>
      <c r="P1348" s="204" t="s">
        <v>949</v>
      </c>
      <c r="Q1348" s="8">
        <v>2017</v>
      </c>
      <c r="R1348" s="131"/>
      <c r="S1348" s="3" t="str">
        <f>TEXT(Tabla2[[#This Row],[FECHA]],"MMMM")</f>
        <v>febrero</v>
      </c>
      <c r="T1348" s="3" t="e">
        <f>VLOOKUP(Tabla2[[#This Row],[FOLIO]],Noshow11[[FOLIO]:[STATUS]],5,0)</f>
        <v>#N/A</v>
      </c>
      <c r="U1348" s="2" t="s">
        <v>4749</v>
      </c>
      <c r="V1348" s="27">
        <v>44979</v>
      </c>
      <c r="W1348" s="27" t="s">
        <v>18</v>
      </c>
      <c r="X1348" s="27" t="s">
        <v>9</v>
      </c>
      <c r="Y1348" s="28" t="s">
        <v>4750</v>
      </c>
      <c r="Z1348" s="27">
        <v>44973</v>
      </c>
      <c r="AA1348" s="14">
        <f>Tabla2[[#This Row],[FECHA]]-Tabla2[[#This Row],[FECHA AGENDO CITA]]</f>
        <v>5</v>
      </c>
    </row>
    <row r="1349" spans="1:27" ht="33" hidden="1" customHeight="1">
      <c r="A1349" s="6">
        <v>44978</v>
      </c>
      <c r="B1349" s="9">
        <v>0.4375</v>
      </c>
      <c r="C1349" s="9"/>
      <c r="D1349" s="41">
        <v>3260</v>
      </c>
      <c r="E1349" s="8">
        <v>112122</v>
      </c>
      <c r="F1349" s="8" t="s">
        <v>100</v>
      </c>
      <c r="G1349" s="97" t="s">
        <v>1150</v>
      </c>
      <c r="H1349" s="46" t="s">
        <v>5</v>
      </c>
      <c r="I1349" s="8" t="s">
        <v>4751</v>
      </c>
      <c r="J1349" s="7" t="s">
        <v>4752</v>
      </c>
      <c r="K1349" s="7" t="s">
        <v>4753</v>
      </c>
      <c r="L1349" s="8" t="s">
        <v>188</v>
      </c>
      <c r="M1349" s="11" t="s">
        <v>84</v>
      </c>
      <c r="N1349" s="11">
        <v>0.47222222222222227</v>
      </c>
      <c r="O1349" s="11">
        <v>0.58333333333333337</v>
      </c>
      <c r="P1349" s="204" t="s">
        <v>2061</v>
      </c>
      <c r="Q1349" s="8">
        <v>2021</v>
      </c>
      <c r="R1349" s="131"/>
      <c r="S1349" s="3" t="str">
        <f>TEXT(Tabla2[[#This Row],[FECHA]],"MMMM")</f>
        <v>febrero</v>
      </c>
      <c r="T1349" s="3" t="e">
        <f>VLOOKUP(Tabla2[[#This Row],[FOLIO]],Noshow11[[FOLIO]:[STATUS]],5,0)</f>
        <v>#N/A</v>
      </c>
      <c r="U1349" s="2"/>
      <c r="V1349" s="27"/>
      <c r="W1349" s="27"/>
      <c r="X1349" s="27"/>
      <c r="Y1349" s="28"/>
      <c r="Z1349" s="27"/>
      <c r="AA1349" s="14">
        <f>Tabla2[[#This Row],[FECHA]]-Tabla2[[#This Row],[FECHA AGENDO CITA]]</f>
        <v>44978</v>
      </c>
    </row>
    <row r="1350" spans="1:27" ht="33" hidden="1" customHeight="1">
      <c r="A1350" s="6">
        <v>44978</v>
      </c>
      <c r="B1350" s="9">
        <v>0.4375</v>
      </c>
      <c r="C1350" s="9"/>
      <c r="D1350" s="41">
        <v>1899</v>
      </c>
      <c r="E1350" s="8"/>
      <c r="F1350" s="8" t="s">
        <v>944</v>
      </c>
      <c r="G1350" s="97" t="s">
        <v>956</v>
      </c>
      <c r="H1350" s="46" t="s">
        <v>5</v>
      </c>
      <c r="I1350" s="8"/>
      <c r="J1350" s="7"/>
      <c r="K1350" s="97" t="s">
        <v>4754</v>
      </c>
      <c r="L1350" s="8"/>
      <c r="M1350" s="11" t="s">
        <v>84</v>
      </c>
      <c r="N1350" s="11">
        <v>0.5</v>
      </c>
      <c r="O1350" s="11">
        <v>0.66666666666666663</v>
      </c>
      <c r="P1350" s="204" t="s">
        <v>2061</v>
      </c>
      <c r="R1350" s="131"/>
      <c r="S1350" s="3" t="str">
        <f>TEXT(Tabla2[[#This Row],[FECHA]],"MMMM")</f>
        <v>febrero</v>
      </c>
      <c r="T1350" s="3" t="e">
        <f>VLOOKUP(Tabla2[[#This Row],[FOLIO]],Noshow11[[FOLIO]:[STATUS]],5,0)</f>
        <v>#N/A</v>
      </c>
      <c r="U1350" s="2"/>
      <c r="V1350" s="27"/>
      <c r="W1350" s="27"/>
      <c r="X1350" s="27"/>
      <c r="Y1350" s="28"/>
      <c r="Z1350" s="27"/>
      <c r="AA1350" s="14">
        <f>Tabla2[[#This Row],[FECHA]]-Tabla2[[#This Row],[FECHA AGENDO CITA]]</f>
        <v>44978</v>
      </c>
    </row>
    <row r="1351" spans="1:27" ht="33" hidden="1" customHeight="1">
      <c r="A1351" s="6">
        <v>44978</v>
      </c>
      <c r="B1351" s="9">
        <v>0.45833333333333331</v>
      </c>
      <c r="C1351" s="9"/>
      <c r="D1351" s="41">
        <v>0</v>
      </c>
      <c r="E1351" s="8">
        <v>112126</v>
      </c>
      <c r="F1351" s="8" t="s">
        <v>944</v>
      </c>
      <c r="G1351" s="97" t="s">
        <v>1066</v>
      </c>
      <c r="H1351" s="46"/>
      <c r="I1351" s="8" t="s">
        <v>3213</v>
      </c>
      <c r="J1351" s="7" t="s">
        <v>4672</v>
      </c>
      <c r="K1351" s="7" t="s">
        <v>3215</v>
      </c>
      <c r="L1351" s="8" t="s">
        <v>193</v>
      </c>
      <c r="M1351" s="11" t="s">
        <v>93</v>
      </c>
      <c r="N1351" s="11">
        <v>0.47916666666666669</v>
      </c>
      <c r="O1351" s="11">
        <v>0.66666666666666663</v>
      </c>
      <c r="P1351" s="204" t="s">
        <v>954</v>
      </c>
      <c r="Q1351" s="8">
        <v>2017</v>
      </c>
      <c r="R1351" s="131"/>
      <c r="S1351" s="3" t="str">
        <f>TEXT(Tabla2[[#This Row],[FECHA]],"MMMM")</f>
        <v>febrero</v>
      </c>
      <c r="T1351" s="3" t="e">
        <f>VLOOKUP(Tabla2[[#This Row],[FOLIO]],Noshow11[[FOLIO]:[STATUS]],5,0)</f>
        <v>#N/A</v>
      </c>
      <c r="U1351" s="2"/>
      <c r="V1351" s="27"/>
      <c r="W1351" s="27"/>
      <c r="X1351" s="27"/>
      <c r="Y1351" s="28"/>
      <c r="Z1351" s="27"/>
      <c r="AA1351" s="14">
        <f>Tabla2[[#This Row],[FECHA]]-Tabla2[[#This Row],[FECHA AGENDO CITA]]</f>
        <v>44978</v>
      </c>
    </row>
    <row r="1352" spans="1:27" ht="33" hidden="1" customHeight="1">
      <c r="A1352" s="6">
        <v>44978</v>
      </c>
      <c r="B1352" s="9">
        <v>0.45833333333333331</v>
      </c>
      <c r="C1352" s="9"/>
      <c r="D1352" s="41">
        <v>5330</v>
      </c>
      <c r="E1352" s="8">
        <v>112157</v>
      </c>
      <c r="F1352" s="8" t="s">
        <v>1111</v>
      </c>
      <c r="G1352" s="97" t="s">
        <v>988</v>
      </c>
      <c r="H1352" s="46"/>
      <c r="I1352" s="8" t="s">
        <v>4674</v>
      </c>
      <c r="J1352" s="7" t="s">
        <v>4675</v>
      </c>
      <c r="K1352" s="7" t="s">
        <v>4676</v>
      </c>
      <c r="L1352" s="8" t="s">
        <v>289</v>
      </c>
      <c r="M1352" s="11" t="s">
        <v>84</v>
      </c>
      <c r="N1352" s="11">
        <v>0.46875</v>
      </c>
      <c r="O1352" s="11">
        <v>0.625</v>
      </c>
      <c r="P1352" s="204" t="s">
        <v>949</v>
      </c>
      <c r="Q1352" s="8">
        <v>2020</v>
      </c>
      <c r="R1352" s="131"/>
      <c r="S1352" s="3" t="str">
        <f>TEXT(Tabla2[[#This Row],[FECHA]],"MMMM")</f>
        <v>febrero</v>
      </c>
      <c r="T1352" s="3" t="e">
        <f>VLOOKUP(Tabla2[[#This Row],[FOLIO]],Noshow11[[FOLIO]:[STATUS]],5,0)</f>
        <v>#N/A</v>
      </c>
      <c r="U1352" s="2"/>
      <c r="V1352" s="27"/>
      <c r="W1352" s="27"/>
      <c r="X1352" s="27"/>
      <c r="Y1352" s="28"/>
      <c r="Z1352" s="27"/>
      <c r="AA1352" s="14">
        <f>Tabla2[[#This Row],[FECHA]]-Tabla2[[#This Row],[FECHA AGENDO CITA]]</f>
        <v>44978</v>
      </c>
    </row>
    <row r="1353" spans="1:27" s="60" customFormat="1" ht="56.45" hidden="1" customHeight="1">
      <c r="A1353" s="6">
        <v>44978</v>
      </c>
      <c r="B1353" s="9">
        <v>0.47916666666666669</v>
      </c>
      <c r="C1353" s="9"/>
      <c r="D1353" s="41">
        <v>2734.2</v>
      </c>
      <c r="E1353" s="8">
        <v>112091</v>
      </c>
      <c r="F1353" s="8" t="s">
        <v>100</v>
      </c>
      <c r="G1353" s="97" t="s">
        <v>4755</v>
      </c>
      <c r="H1353" s="46"/>
      <c r="I1353" s="8" t="s">
        <v>4756</v>
      </c>
      <c r="J1353" s="7" t="s">
        <v>4757</v>
      </c>
      <c r="K1353" s="7" t="s">
        <v>4758</v>
      </c>
      <c r="L1353" s="8" t="s">
        <v>188</v>
      </c>
      <c r="M1353" s="11" t="s">
        <v>93</v>
      </c>
      <c r="N1353" s="11">
        <v>0.5</v>
      </c>
      <c r="O1353" s="11" t="s">
        <v>929</v>
      </c>
      <c r="P1353" s="204" t="s">
        <v>2126</v>
      </c>
      <c r="Q1353" s="8">
        <v>2019</v>
      </c>
      <c r="R1353" s="149"/>
      <c r="S1353" s="130" t="str">
        <f>TEXT(Tabla2[[#This Row],[FECHA]],"MMMM")</f>
        <v>febrero</v>
      </c>
      <c r="T1353" s="130" t="e">
        <f>VLOOKUP(Tabla2[[#This Row],[FOLIO]],Noshow11[[FOLIO]:[STATUS]],5,0)</f>
        <v>#N/A</v>
      </c>
      <c r="U1353" s="150"/>
      <c r="V1353" s="151"/>
      <c r="W1353" s="151"/>
      <c r="X1353" s="151"/>
      <c r="Y1353" s="152"/>
      <c r="Z1353" s="151"/>
      <c r="AA1353" s="153">
        <f>Tabla2[[#This Row],[FECHA]]-Tabla2[[#This Row],[FECHA AGENDO CITA]]</f>
        <v>44978</v>
      </c>
    </row>
    <row r="1354" spans="1:27" ht="35.1" hidden="1" customHeight="1">
      <c r="A1354" s="6">
        <v>44978</v>
      </c>
      <c r="B1354" s="9">
        <v>0.47916666666666669</v>
      </c>
      <c r="C1354" s="9"/>
      <c r="D1354" s="41">
        <v>3260</v>
      </c>
      <c r="E1354" s="8">
        <v>112155</v>
      </c>
      <c r="F1354" s="8" t="s">
        <v>100</v>
      </c>
      <c r="G1354" s="97" t="s">
        <v>1070</v>
      </c>
      <c r="H1354" s="46" t="s">
        <v>5</v>
      </c>
      <c r="I1354" s="8" t="s">
        <v>4759</v>
      </c>
      <c r="J1354" s="7" t="s">
        <v>4760</v>
      </c>
      <c r="K1354" s="7" t="s">
        <v>4761</v>
      </c>
      <c r="L1354" s="8" t="s">
        <v>160</v>
      </c>
      <c r="M1354" s="11" t="s">
        <v>98</v>
      </c>
      <c r="N1354" s="11">
        <v>0.48958333333333331</v>
      </c>
      <c r="O1354" s="11">
        <v>0.58333333333333337</v>
      </c>
      <c r="P1354" s="204" t="s">
        <v>2061</v>
      </c>
      <c r="Q1354" s="8">
        <v>2022</v>
      </c>
      <c r="R1354" s="131"/>
      <c r="S1354" s="3" t="str">
        <f>TEXT(Tabla2[[#This Row],[FECHA]],"MMMM")</f>
        <v>febrero</v>
      </c>
      <c r="T1354" s="3" t="e">
        <f>VLOOKUP(Tabla2[[#This Row],[FOLIO]],Noshow11[[FOLIO]:[STATUS]],5,0)</f>
        <v>#N/A</v>
      </c>
      <c r="U1354" s="2"/>
      <c r="V1354" s="27"/>
      <c r="W1354" s="27"/>
      <c r="X1354" s="27"/>
      <c r="Y1354" s="28"/>
      <c r="Z1354" s="27"/>
      <c r="AA1354" s="14">
        <f>Tabla2[[#This Row],[FECHA]]-Tabla2[[#This Row],[FECHA AGENDO CITA]]</f>
        <v>44978</v>
      </c>
    </row>
    <row r="1355" spans="1:27" ht="35.1" hidden="1" customHeight="1">
      <c r="A1355" s="6">
        <v>44978</v>
      </c>
      <c r="B1355" s="9">
        <v>0.52083333333333337</v>
      </c>
      <c r="C1355" s="9"/>
      <c r="D1355" s="41">
        <v>3260</v>
      </c>
      <c r="E1355" s="8">
        <v>112123</v>
      </c>
      <c r="F1355" s="8" t="s">
        <v>100</v>
      </c>
      <c r="G1355" s="97" t="s">
        <v>1161</v>
      </c>
      <c r="H1355" s="46" t="s">
        <v>5</v>
      </c>
      <c r="I1355" s="8" t="s">
        <v>4762</v>
      </c>
      <c r="J1355" s="7" t="s">
        <v>4763</v>
      </c>
      <c r="K1355" s="7" t="s">
        <v>4764</v>
      </c>
      <c r="L1355" s="8" t="s">
        <v>193</v>
      </c>
      <c r="M1355" s="11" t="s">
        <v>98</v>
      </c>
      <c r="N1355" s="11">
        <v>0.53125</v>
      </c>
      <c r="O1355" s="11">
        <v>0.65625</v>
      </c>
      <c r="P1355" s="204" t="s">
        <v>2061</v>
      </c>
      <c r="Q1355" s="8">
        <v>2016</v>
      </c>
      <c r="R1355" s="131"/>
      <c r="S1355" s="3" t="str">
        <f>TEXT(Tabla2[[#This Row],[FECHA]],"MMMM")</f>
        <v>febrero</v>
      </c>
      <c r="T1355" s="3" t="e">
        <f>VLOOKUP(Tabla2[[#This Row],[FOLIO]],Noshow11[[FOLIO]:[STATUS]],5,0)</f>
        <v>#N/A</v>
      </c>
      <c r="U1355" s="2"/>
      <c r="V1355" s="27"/>
      <c r="W1355" s="27"/>
      <c r="X1355" s="27"/>
      <c r="Y1355" s="28"/>
      <c r="Z1355" s="27"/>
      <c r="AA1355" s="14">
        <f>Tabla2[[#This Row],[FECHA]]-Tabla2[[#This Row],[FECHA AGENDO CITA]]</f>
        <v>44978</v>
      </c>
    </row>
    <row r="1356" spans="1:27" ht="35.1" hidden="1" customHeight="1">
      <c r="A1356" s="6">
        <v>44978</v>
      </c>
      <c r="B1356" s="9">
        <v>0.52083333333333337</v>
      </c>
      <c r="C1356" s="9"/>
      <c r="D1356" s="41">
        <v>835.2</v>
      </c>
      <c r="E1356" s="8">
        <v>112135</v>
      </c>
      <c r="F1356" s="8" t="s">
        <v>920</v>
      </c>
      <c r="G1356" s="97" t="s">
        <v>4765</v>
      </c>
      <c r="H1356" s="46"/>
      <c r="I1356" s="8" t="s">
        <v>379</v>
      </c>
      <c r="J1356" s="7" t="s">
        <v>143</v>
      </c>
      <c r="K1356" s="7" t="s">
        <v>380</v>
      </c>
      <c r="L1356" s="8" t="s">
        <v>250</v>
      </c>
      <c r="M1356" s="11" t="s">
        <v>93</v>
      </c>
      <c r="N1356" s="11">
        <v>0.64583333333333337</v>
      </c>
      <c r="O1356" s="11" t="s">
        <v>929</v>
      </c>
      <c r="P1356" s="204" t="s">
        <v>2126</v>
      </c>
      <c r="Q1356" s="8">
        <v>2023</v>
      </c>
      <c r="R1356" s="131"/>
      <c r="S1356" s="3" t="str">
        <f>TEXT(Tabla2[[#This Row],[FECHA]],"MMMM")</f>
        <v>febrero</v>
      </c>
      <c r="T1356" s="3" t="e">
        <f>VLOOKUP(Tabla2[[#This Row],[FOLIO]],Noshow11[[FOLIO]:[STATUS]],5,0)</f>
        <v>#N/A</v>
      </c>
      <c r="U1356" s="2" t="s">
        <v>40</v>
      </c>
      <c r="V1356" s="27">
        <v>44986</v>
      </c>
      <c r="W1356" s="27" t="s">
        <v>13</v>
      </c>
      <c r="X1356" s="27" t="s">
        <v>9</v>
      </c>
      <c r="Y1356" s="28" t="s">
        <v>4766</v>
      </c>
      <c r="Z1356" s="27">
        <v>44977</v>
      </c>
      <c r="AA1356" s="14">
        <f>Tabla2[[#This Row],[FECHA]]-Tabla2[[#This Row],[FECHA AGENDO CITA]]</f>
        <v>1</v>
      </c>
    </row>
    <row r="1357" spans="1:27" ht="35.1" hidden="1" customHeight="1">
      <c r="A1357" s="6">
        <v>44978</v>
      </c>
      <c r="B1357" s="9">
        <v>0.54166666666666663</v>
      </c>
      <c r="C1357" s="9"/>
      <c r="D1357" s="41">
        <v>5140</v>
      </c>
      <c r="E1357" s="8">
        <v>112156</v>
      </c>
      <c r="F1357" s="8" t="s">
        <v>1111</v>
      </c>
      <c r="G1357" s="97" t="s">
        <v>1102</v>
      </c>
      <c r="H1357" s="46"/>
      <c r="I1357" s="8" t="s">
        <v>4767</v>
      </c>
      <c r="J1357" s="7" t="s">
        <v>4768</v>
      </c>
      <c r="K1357" s="7" t="s">
        <v>4769</v>
      </c>
      <c r="L1357" s="8" t="s">
        <v>1106</v>
      </c>
      <c r="M1357" s="11" t="s">
        <v>93</v>
      </c>
      <c r="N1357" s="11">
        <v>0.55208333333333337</v>
      </c>
      <c r="O1357" s="11">
        <v>0.75</v>
      </c>
      <c r="P1357" s="204" t="s">
        <v>954</v>
      </c>
      <c r="Q1357" s="8">
        <v>2020</v>
      </c>
      <c r="R1357" s="131"/>
      <c r="S1357" s="3" t="str">
        <f>TEXT(Tabla2[[#This Row],[FECHA]],"MMMM")</f>
        <v>febrero</v>
      </c>
      <c r="T1357" s="3" t="e">
        <f>VLOOKUP(Tabla2[[#This Row],[FOLIO]],Noshow11[[FOLIO]:[STATUS]],5,0)</f>
        <v>#N/A</v>
      </c>
      <c r="U1357" s="2"/>
      <c r="V1357" s="27"/>
      <c r="W1357" s="27"/>
      <c r="X1357" s="27"/>
      <c r="Y1357" s="28"/>
      <c r="Z1357" s="27"/>
      <c r="AA1357" s="14">
        <f>Tabla2[[#This Row],[FECHA]]-Tabla2[[#This Row],[FECHA AGENDO CITA]]</f>
        <v>44978</v>
      </c>
    </row>
    <row r="1358" spans="1:27" ht="35.1" hidden="1" customHeight="1">
      <c r="A1358" s="6">
        <v>44978</v>
      </c>
      <c r="B1358" s="9">
        <v>0.54166666666666663</v>
      </c>
      <c r="C1358" s="9"/>
      <c r="D1358" s="41">
        <v>6599</v>
      </c>
      <c r="E1358" s="8">
        <v>112164</v>
      </c>
      <c r="F1358" s="8" t="s">
        <v>920</v>
      </c>
      <c r="G1358" s="97" t="s">
        <v>1343</v>
      </c>
      <c r="H1358" s="46" t="s">
        <v>5</v>
      </c>
      <c r="I1358" s="8" t="s">
        <v>4681</v>
      </c>
      <c r="J1358" s="7" t="s">
        <v>4682</v>
      </c>
      <c r="K1358" s="7" t="s">
        <v>4770</v>
      </c>
      <c r="L1358" s="8" t="s">
        <v>97</v>
      </c>
      <c r="M1358" s="11" t="s">
        <v>98</v>
      </c>
      <c r="N1358" s="11">
        <v>0.55208333333333337</v>
      </c>
      <c r="O1358" s="11">
        <v>0.69791666666666663</v>
      </c>
      <c r="P1358" s="204" t="s">
        <v>2061</v>
      </c>
      <c r="Q1358" s="8">
        <v>2018</v>
      </c>
      <c r="R1358" s="131"/>
      <c r="S1358" s="3" t="str">
        <f>TEXT(Tabla2[[#This Row],[FECHA]],"MMMM")</f>
        <v>febrero</v>
      </c>
      <c r="T1358" s="3" t="e">
        <f>VLOOKUP(Tabla2[[#This Row],[FOLIO]],Noshow11[[FOLIO]:[STATUS]],5,0)</f>
        <v>#N/A</v>
      </c>
      <c r="U1358" s="2" t="s">
        <v>34</v>
      </c>
      <c r="V1358" s="27">
        <v>44986</v>
      </c>
      <c r="W1358" s="27" t="s">
        <v>931</v>
      </c>
      <c r="X1358" s="27" t="s">
        <v>932</v>
      </c>
      <c r="Y1358" s="28" t="s">
        <v>4771</v>
      </c>
      <c r="Z1358" s="27">
        <v>44972</v>
      </c>
      <c r="AA1358" s="14">
        <f>Tabla2[[#This Row],[FECHA]]-Tabla2[[#This Row],[FECHA AGENDO CITA]]</f>
        <v>6</v>
      </c>
    </row>
    <row r="1359" spans="1:27" ht="35.1" hidden="1" customHeight="1">
      <c r="A1359" s="6">
        <v>44978</v>
      </c>
      <c r="B1359" s="9">
        <v>0.5625</v>
      </c>
      <c r="C1359" s="9"/>
      <c r="D1359" s="41">
        <v>5330</v>
      </c>
      <c r="E1359" s="8">
        <v>112130</v>
      </c>
      <c r="F1359" s="8" t="s">
        <v>100</v>
      </c>
      <c r="G1359" s="97" t="s">
        <v>988</v>
      </c>
      <c r="H1359" s="46" t="s">
        <v>37</v>
      </c>
      <c r="I1359" s="8" t="s">
        <v>4772</v>
      </c>
      <c r="J1359" s="7" t="s">
        <v>4773</v>
      </c>
      <c r="K1359" s="7" t="s">
        <v>461</v>
      </c>
      <c r="L1359" s="8" t="s">
        <v>145</v>
      </c>
      <c r="M1359" s="11" t="s">
        <v>98</v>
      </c>
      <c r="N1359" s="11" t="s">
        <v>1656</v>
      </c>
      <c r="O1359" s="11" t="s">
        <v>1194</v>
      </c>
      <c r="P1359" s="204" t="s">
        <v>925</v>
      </c>
      <c r="Q1359" s="8">
        <v>2021</v>
      </c>
      <c r="R1359" s="8"/>
      <c r="S1359" s="3" t="str">
        <f>TEXT(Tabla2[[#This Row],[FECHA]],"MMMM")</f>
        <v>febrero</v>
      </c>
      <c r="T1359" s="3" t="e">
        <f>VLOOKUP(Tabla2[[#This Row],[FOLIO]],Noshow11[[FOLIO]:[STATUS]],5,0)</f>
        <v>#N/A</v>
      </c>
      <c r="U1359" s="2"/>
      <c r="V1359" s="27"/>
      <c r="W1359" s="27"/>
      <c r="X1359" s="27"/>
      <c r="Y1359" s="28"/>
      <c r="Z1359" s="27"/>
      <c r="AA1359" s="14">
        <f>Tabla2[[#This Row],[FECHA]]-Tabla2[[#This Row],[FECHA AGENDO CITA]]</f>
        <v>44978</v>
      </c>
    </row>
    <row r="1360" spans="1:27" ht="35.1" hidden="1" customHeight="1">
      <c r="A1360" s="6">
        <v>44978</v>
      </c>
      <c r="B1360" s="9">
        <v>0.57291666666666663</v>
      </c>
      <c r="C1360" s="9"/>
      <c r="D1360" s="41">
        <v>5330</v>
      </c>
      <c r="E1360" s="8">
        <v>112131</v>
      </c>
      <c r="F1360" s="8" t="s">
        <v>100</v>
      </c>
      <c r="G1360" s="97" t="s">
        <v>988</v>
      </c>
      <c r="H1360" s="46" t="s">
        <v>37</v>
      </c>
      <c r="I1360" s="8" t="s">
        <v>4774</v>
      </c>
      <c r="J1360" s="7" t="s">
        <v>4775</v>
      </c>
      <c r="K1360" s="7" t="s">
        <v>461</v>
      </c>
      <c r="L1360" s="8" t="s">
        <v>92</v>
      </c>
      <c r="M1360" s="11" t="s">
        <v>98</v>
      </c>
      <c r="N1360" s="11" t="s">
        <v>1656</v>
      </c>
      <c r="O1360" s="11" t="s">
        <v>1194</v>
      </c>
      <c r="P1360" s="204" t="s">
        <v>925</v>
      </c>
      <c r="Q1360" s="8">
        <v>2021</v>
      </c>
      <c r="R1360" s="8"/>
      <c r="S1360" s="3" t="str">
        <f>TEXT(Tabla2[[#This Row],[FECHA]],"MMMM")</f>
        <v>febrero</v>
      </c>
      <c r="T1360" s="3" t="e">
        <f>VLOOKUP(Tabla2[[#This Row],[FOLIO]],Noshow11[[FOLIO]:[STATUS]],5,0)</f>
        <v>#N/A</v>
      </c>
      <c r="U1360" s="2"/>
      <c r="V1360" s="27"/>
      <c r="W1360" s="27"/>
      <c r="X1360" s="27"/>
      <c r="Y1360" s="28"/>
      <c r="Z1360" s="27"/>
      <c r="AA1360" s="14">
        <f>Tabla2[[#This Row],[FECHA]]-Tabla2[[#This Row],[FECHA AGENDO CITA]]</f>
        <v>44978</v>
      </c>
    </row>
    <row r="1361" spans="1:27" ht="35.1" hidden="1" customHeight="1">
      <c r="A1361" s="6">
        <v>44978</v>
      </c>
      <c r="B1361" s="9">
        <v>0.58333333333333337</v>
      </c>
      <c r="C1361" s="9"/>
      <c r="D1361" s="41">
        <v>3260</v>
      </c>
      <c r="E1361" s="8">
        <v>112133</v>
      </c>
      <c r="F1361" s="8" t="s">
        <v>100</v>
      </c>
      <c r="G1361" s="97" t="s">
        <v>1150</v>
      </c>
      <c r="H1361" s="46" t="s">
        <v>37</v>
      </c>
      <c r="I1361" s="8" t="s">
        <v>4776</v>
      </c>
      <c r="J1361" s="7" t="s">
        <v>4777</v>
      </c>
      <c r="K1361" s="7" t="s">
        <v>461</v>
      </c>
      <c r="L1361" s="8" t="s">
        <v>108</v>
      </c>
      <c r="M1361" s="11" t="s">
        <v>98</v>
      </c>
      <c r="N1361" s="11" t="s">
        <v>1656</v>
      </c>
      <c r="O1361" s="11" t="s">
        <v>1194</v>
      </c>
      <c r="P1361" s="204" t="s">
        <v>925</v>
      </c>
      <c r="Q1361" s="8">
        <v>2021</v>
      </c>
      <c r="R1361" s="8"/>
      <c r="S1361" s="3" t="str">
        <f>TEXT(Tabla2[[#This Row],[FECHA]],"MMMM")</f>
        <v>febrero</v>
      </c>
      <c r="T1361" s="3" t="e">
        <f>VLOOKUP(Tabla2[[#This Row],[FOLIO]],Noshow11[[FOLIO]:[STATUS]],5,0)</f>
        <v>#N/A</v>
      </c>
      <c r="U1361" s="2"/>
      <c r="V1361" s="27"/>
      <c r="W1361" s="27"/>
      <c r="X1361" s="27"/>
      <c r="Y1361" s="28"/>
      <c r="Z1361" s="27"/>
      <c r="AA1361" s="14">
        <f>Tabla2[[#This Row],[FECHA]]-Tabla2[[#This Row],[FECHA AGENDO CITA]]</f>
        <v>44978</v>
      </c>
    </row>
    <row r="1362" spans="1:27" ht="35.1" hidden="1" customHeight="1">
      <c r="A1362" s="6">
        <v>44978</v>
      </c>
      <c r="B1362" s="9">
        <v>0.58333333333333337</v>
      </c>
      <c r="C1362" s="9"/>
      <c r="D1362" s="41">
        <v>0</v>
      </c>
      <c r="E1362" s="8">
        <v>112158</v>
      </c>
      <c r="F1362" s="8" t="s">
        <v>944</v>
      </c>
      <c r="G1362" s="97" t="s">
        <v>4778</v>
      </c>
      <c r="H1362" s="46" t="s">
        <v>10</v>
      </c>
      <c r="I1362" s="8" t="s">
        <v>4779</v>
      </c>
      <c r="J1362" s="7" t="s">
        <v>4780</v>
      </c>
      <c r="K1362" s="7" t="s">
        <v>4781</v>
      </c>
      <c r="L1362" s="8" t="s">
        <v>170</v>
      </c>
      <c r="M1362" s="11" t="s">
        <v>93</v>
      </c>
      <c r="N1362" s="11">
        <v>0.625</v>
      </c>
      <c r="O1362" s="11">
        <v>0.75</v>
      </c>
      <c r="P1362" s="204" t="s">
        <v>1036</v>
      </c>
      <c r="Q1362" s="8">
        <v>2009</v>
      </c>
      <c r="R1362" s="131"/>
      <c r="S1362" s="3" t="str">
        <f>TEXT(Tabla2[[#This Row],[FECHA]],"MMMM")</f>
        <v>febrero</v>
      </c>
      <c r="T1362" s="3" t="e">
        <f>VLOOKUP(Tabla2[[#This Row],[FOLIO]],Noshow11[[FOLIO]:[STATUS]],5,0)</f>
        <v>#N/A</v>
      </c>
      <c r="U1362" s="2"/>
      <c r="V1362" s="27"/>
      <c r="W1362" s="27"/>
      <c r="X1362" s="27"/>
      <c r="Y1362" s="28"/>
      <c r="Z1362" s="27"/>
      <c r="AA1362" s="14">
        <f>Tabla2[[#This Row],[FECHA]]-Tabla2[[#This Row],[FECHA AGENDO CITA]]</f>
        <v>44978</v>
      </c>
    </row>
    <row r="1363" spans="1:27" ht="35.1" hidden="1" customHeight="1">
      <c r="A1363" s="6">
        <v>44978</v>
      </c>
      <c r="B1363" s="9">
        <v>0.59375</v>
      </c>
      <c r="C1363" s="9"/>
      <c r="D1363" s="41">
        <v>1899</v>
      </c>
      <c r="E1363" s="8">
        <v>112134</v>
      </c>
      <c r="F1363" s="8" t="s">
        <v>100</v>
      </c>
      <c r="G1363" s="97" t="s">
        <v>956</v>
      </c>
      <c r="H1363" s="46" t="s">
        <v>37</v>
      </c>
      <c r="I1363" s="8" t="s">
        <v>4782</v>
      </c>
      <c r="J1363" s="7" t="s">
        <v>4783</v>
      </c>
      <c r="K1363" s="7" t="s">
        <v>461</v>
      </c>
      <c r="L1363" s="8" t="s">
        <v>170</v>
      </c>
      <c r="M1363" s="11" t="s">
        <v>98</v>
      </c>
      <c r="N1363" s="11" t="s">
        <v>1656</v>
      </c>
      <c r="O1363" s="11" t="s">
        <v>1194</v>
      </c>
      <c r="P1363" s="204" t="s">
        <v>925</v>
      </c>
      <c r="Q1363" s="8">
        <v>2021</v>
      </c>
      <c r="R1363" s="8"/>
      <c r="S1363" s="3" t="str">
        <f>TEXT(Tabla2[[#This Row],[FECHA]],"MMMM")</f>
        <v>febrero</v>
      </c>
      <c r="T1363" s="3" t="e">
        <f>VLOOKUP(Tabla2[[#This Row],[FOLIO]],Noshow11[[FOLIO]:[STATUS]],5,0)</f>
        <v>#N/A</v>
      </c>
      <c r="U1363" s="2"/>
      <c r="V1363" s="27"/>
      <c r="W1363" s="27"/>
      <c r="X1363" s="27"/>
      <c r="Y1363" s="28"/>
      <c r="Z1363" s="27"/>
      <c r="AA1363" s="14">
        <f>Tabla2[[#This Row],[FECHA]]-Tabla2[[#This Row],[FECHA AGENDO CITA]]</f>
        <v>44978</v>
      </c>
    </row>
    <row r="1364" spans="1:27" ht="35.1" hidden="1" customHeight="1">
      <c r="A1364" s="6">
        <v>44978</v>
      </c>
      <c r="B1364" s="9">
        <v>0.60416666666666663</v>
      </c>
      <c r="C1364" s="9"/>
      <c r="D1364" s="41">
        <v>6599</v>
      </c>
      <c r="E1364" s="8">
        <v>112136</v>
      </c>
      <c r="F1364" s="8" t="s">
        <v>1111</v>
      </c>
      <c r="G1364" s="97" t="s">
        <v>989</v>
      </c>
      <c r="H1364" s="46" t="s">
        <v>37</v>
      </c>
      <c r="I1364" s="8" t="s">
        <v>4784</v>
      </c>
      <c r="J1364" s="7" t="s">
        <v>4785</v>
      </c>
      <c r="K1364" s="7" t="s">
        <v>461</v>
      </c>
      <c r="L1364" s="8" t="s">
        <v>160</v>
      </c>
      <c r="M1364" s="11" t="s">
        <v>98</v>
      </c>
      <c r="N1364" s="11" t="s">
        <v>1656</v>
      </c>
      <c r="O1364" s="11" t="s">
        <v>1194</v>
      </c>
      <c r="P1364" s="204" t="s">
        <v>925</v>
      </c>
      <c r="Q1364" s="8">
        <v>2020</v>
      </c>
      <c r="R1364" s="8"/>
      <c r="S1364" s="3" t="str">
        <f>TEXT(Tabla2[[#This Row],[FECHA]],"MMMM")</f>
        <v>febrero</v>
      </c>
      <c r="T1364" s="3" t="e">
        <f>VLOOKUP(Tabla2[[#This Row],[FOLIO]],Noshow11[[FOLIO]:[STATUS]],5,0)</f>
        <v>#N/A</v>
      </c>
      <c r="U1364" s="2"/>
      <c r="V1364" s="27"/>
      <c r="W1364" s="27"/>
      <c r="X1364" s="27"/>
      <c r="Y1364" s="28"/>
      <c r="Z1364" s="27"/>
      <c r="AA1364" s="14">
        <f>Tabla2[[#This Row],[FECHA]]-Tabla2[[#This Row],[FECHA AGENDO CITA]]</f>
        <v>44978</v>
      </c>
    </row>
    <row r="1365" spans="1:27" ht="35.1" hidden="1" customHeight="1">
      <c r="A1365" s="6">
        <v>44978</v>
      </c>
      <c r="B1365" s="9">
        <v>0.61458333333333337</v>
      </c>
      <c r="C1365" s="9"/>
      <c r="D1365" s="41">
        <v>3260</v>
      </c>
      <c r="E1365" s="8">
        <v>112137</v>
      </c>
      <c r="F1365" s="8" t="s">
        <v>1111</v>
      </c>
      <c r="G1365" s="97" t="s">
        <v>1150</v>
      </c>
      <c r="H1365" s="46" t="s">
        <v>37</v>
      </c>
      <c r="I1365" s="8" t="s">
        <v>4786</v>
      </c>
      <c r="J1365" s="7" t="s">
        <v>4787</v>
      </c>
      <c r="K1365" s="7" t="s">
        <v>461</v>
      </c>
      <c r="L1365" s="8" t="s">
        <v>193</v>
      </c>
      <c r="M1365" s="11" t="s">
        <v>98</v>
      </c>
      <c r="N1365" s="11" t="s">
        <v>1656</v>
      </c>
      <c r="O1365" s="11" t="s">
        <v>1194</v>
      </c>
      <c r="P1365" s="204" t="s">
        <v>925</v>
      </c>
      <c r="Q1365" s="8">
        <v>2020</v>
      </c>
      <c r="R1365" s="8"/>
      <c r="S1365" s="3" t="str">
        <f>TEXT(Tabla2[[#This Row],[FECHA]],"MMMM")</f>
        <v>febrero</v>
      </c>
      <c r="T1365" s="3" t="e">
        <f>VLOOKUP(Tabla2[[#This Row],[FOLIO]],Noshow11[[FOLIO]:[STATUS]],5,0)</f>
        <v>#N/A</v>
      </c>
      <c r="U1365" s="2"/>
      <c r="V1365" s="27"/>
      <c r="W1365" s="27"/>
      <c r="X1365" s="27"/>
      <c r="Y1365" s="28"/>
      <c r="Z1365" s="27"/>
      <c r="AA1365" s="14">
        <f>Tabla2[[#This Row],[FECHA]]-Tabla2[[#This Row],[FECHA AGENDO CITA]]</f>
        <v>44978</v>
      </c>
    </row>
    <row r="1366" spans="1:27" ht="35.1" hidden="1" customHeight="1">
      <c r="A1366" s="6">
        <v>44978</v>
      </c>
      <c r="B1366" s="9">
        <v>0.625</v>
      </c>
      <c r="C1366" s="9"/>
      <c r="D1366" s="41">
        <v>1899</v>
      </c>
      <c r="E1366" s="8">
        <v>112092</v>
      </c>
      <c r="F1366" s="8" t="s">
        <v>1111</v>
      </c>
      <c r="G1366" s="97" t="s">
        <v>1108</v>
      </c>
      <c r="H1366" s="46" t="s">
        <v>5</v>
      </c>
      <c r="I1366" s="8" t="s">
        <v>4513</v>
      </c>
      <c r="J1366" s="7" t="s">
        <v>143</v>
      </c>
      <c r="K1366" s="7" t="s">
        <v>4514</v>
      </c>
      <c r="L1366" s="8" t="s">
        <v>165</v>
      </c>
      <c r="M1366" s="11" t="s">
        <v>84</v>
      </c>
      <c r="N1366" s="11">
        <v>0.66666666666666663</v>
      </c>
      <c r="O1366" s="11">
        <v>0.75</v>
      </c>
      <c r="P1366" s="204" t="s">
        <v>2061</v>
      </c>
      <c r="Q1366" s="8">
        <v>2022</v>
      </c>
      <c r="R1366" s="131"/>
      <c r="S1366" s="3" t="str">
        <f>TEXT(Tabla2[[#This Row],[FECHA]],"MMMM")</f>
        <v>febrero</v>
      </c>
      <c r="T1366" s="3" t="e">
        <f>VLOOKUP(Tabla2[[#This Row],[FOLIO]],Noshow11[[FOLIO]:[STATUS]],5,0)</f>
        <v>#N/A</v>
      </c>
      <c r="U1366" s="2"/>
      <c r="V1366" s="27"/>
      <c r="W1366" s="27"/>
      <c r="X1366" s="27"/>
      <c r="Y1366" s="28"/>
      <c r="Z1366" s="27"/>
      <c r="AA1366" s="14">
        <f>Tabla2[[#This Row],[FECHA]]-Tabla2[[#This Row],[FECHA AGENDO CITA]]</f>
        <v>44978</v>
      </c>
    </row>
    <row r="1367" spans="1:27" ht="35.1" hidden="1" customHeight="1">
      <c r="A1367" s="6">
        <v>44978</v>
      </c>
      <c r="B1367" s="9">
        <v>0.625</v>
      </c>
      <c r="C1367" s="9"/>
      <c r="D1367" s="41">
        <v>1899</v>
      </c>
      <c r="E1367" s="8">
        <v>112138</v>
      </c>
      <c r="F1367" s="8" t="s">
        <v>1111</v>
      </c>
      <c r="G1367" s="97" t="s">
        <v>1015</v>
      </c>
      <c r="H1367" s="46" t="s">
        <v>37</v>
      </c>
      <c r="I1367" s="8" t="s">
        <v>4788</v>
      </c>
      <c r="J1367" s="7" t="s">
        <v>4789</v>
      </c>
      <c r="K1367" s="7" t="s">
        <v>461</v>
      </c>
      <c r="L1367" s="8" t="s">
        <v>289</v>
      </c>
      <c r="M1367" s="11" t="s">
        <v>98</v>
      </c>
      <c r="N1367" s="11" t="s">
        <v>1656</v>
      </c>
      <c r="O1367" s="11" t="s">
        <v>1194</v>
      </c>
      <c r="P1367" s="204" t="s">
        <v>925</v>
      </c>
      <c r="Q1367" s="8">
        <v>2022</v>
      </c>
      <c r="R1367" s="8"/>
      <c r="S1367" s="3" t="str">
        <f>TEXT(Tabla2[[#This Row],[FECHA]],"MMMM")</f>
        <v>febrero</v>
      </c>
      <c r="T1367" s="3" t="e">
        <f>VLOOKUP(Tabla2[[#This Row],[FOLIO]],Noshow11[[FOLIO]:[STATUS]],5,0)</f>
        <v>#N/A</v>
      </c>
      <c r="U1367" s="2"/>
      <c r="V1367" s="27"/>
      <c r="W1367" s="27"/>
      <c r="X1367" s="27"/>
      <c r="Y1367" s="28"/>
      <c r="Z1367" s="27"/>
      <c r="AA1367" s="14">
        <f>Tabla2[[#This Row],[FECHA]]-Tabla2[[#This Row],[FECHA AGENDO CITA]]</f>
        <v>44978</v>
      </c>
    </row>
    <row r="1368" spans="1:27" ht="46.5" hidden="1" customHeight="1">
      <c r="A1368" s="154">
        <v>44979</v>
      </c>
      <c r="B1368" s="155">
        <v>0.33333333333333331</v>
      </c>
      <c r="C1368" s="155"/>
      <c r="D1368" s="156">
        <v>5330</v>
      </c>
      <c r="E1368" s="157">
        <v>112152</v>
      </c>
      <c r="F1368" s="157" t="s">
        <v>100</v>
      </c>
      <c r="G1368" s="158" t="s">
        <v>1124</v>
      </c>
      <c r="H1368" s="159" t="s">
        <v>5</v>
      </c>
      <c r="I1368" s="157" t="s">
        <v>4790</v>
      </c>
      <c r="J1368" s="160" t="s">
        <v>143</v>
      </c>
      <c r="K1368" s="160" t="s">
        <v>4791</v>
      </c>
      <c r="L1368" s="157" t="s">
        <v>92</v>
      </c>
      <c r="M1368" s="161" t="s">
        <v>93</v>
      </c>
      <c r="N1368" s="161">
        <v>0.35416666666666669</v>
      </c>
      <c r="O1368" s="161">
        <v>0.45833333333333331</v>
      </c>
      <c r="P1368" s="207" t="s">
        <v>2061</v>
      </c>
      <c r="Q1368" s="157">
        <v>2017</v>
      </c>
      <c r="R1368" s="157"/>
      <c r="S1368" s="3" t="str">
        <f>TEXT(Tabla2[[#This Row],[FECHA]],"MMMM")</f>
        <v>febrero</v>
      </c>
      <c r="T1368" s="3" t="e">
        <f>VLOOKUP(Tabla2[[#This Row],[FOLIO]],Noshow11[[FOLIO]:[STATUS]],5,0)</f>
        <v>#N/A</v>
      </c>
      <c r="U1368" s="2"/>
      <c r="V1368" s="27"/>
      <c r="W1368" s="27"/>
      <c r="X1368" s="27"/>
      <c r="Y1368" s="28"/>
      <c r="Z1368" s="27"/>
      <c r="AA1368" s="14">
        <f>Tabla2[[#This Row],[FECHA]]-Tabla2[[#This Row],[FECHA AGENDO CITA]]</f>
        <v>44979</v>
      </c>
    </row>
    <row r="1369" spans="1:27" ht="46.5" hidden="1" customHeight="1">
      <c r="A1369" s="154">
        <v>44979</v>
      </c>
      <c r="B1369" s="155">
        <v>0.33333333333333331</v>
      </c>
      <c r="C1369" s="155"/>
      <c r="D1369" s="156">
        <v>5330</v>
      </c>
      <c r="E1369" s="157">
        <v>112205</v>
      </c>
      <c r="F1369" s="157" t="s">
        <v>944</v>
      </c>
      <c r="G1369" s="162" t="s">
        <v>988</v>
      </c>
      <c r="H1369" s="163"/>
      <c r="I1369" s="157" t="s">
        <v>4792</v>
      </c>
      <c r="J1369" s="160" t="s">
        <v>4793</v>
      </c>
      <c r="K1369" s="160" t="s">
        <v>4794</v>
      </c>
      <c r="L1369" s="157" t="s">
        <v>193</v>
      </c>
      <c r="M1369" s="161" t="s">
        <v>84</v>
      </c>
      <c r="N1369" s="161">
        <v>0.35416666666666669</v>
      </c>
      <c r="O1369" s="161">
        <v>0.5</v>
      </c>
      <c r="P1369" s="207" t="s">
        <v>949</v>
      </c>
      <c r="Q1369" s="157">
        <v>2021</v>
      </c>
      <c r="R1369" s="157"/>
      <c r="S1369" s="3" t="str">
        <f>TEXT(Tabla2[[#This Row],[FECHA]],"MMMM")</f>
        <v>febrero</v>
      </c>
      <c r="T1369" s="3" t="e">
        <f>VLOOKUP(Tabla2[[#This Row],[FOLIO]],Noshow11[[FOLIO]:[STATUS]],5,0)</f>
        <v>#N/A</v>
      </c>
      <c r="U1369" s="2"/>
      <c r="V1369" s="27"/>
      <c r="W1369" s="27"/>
      <c r="X1369" s="27"/>
      <c r="Y1369" s="28"/>
      <c r="Z1369" s="27"/>
      <c r="AA1369" s="14">
        <f>Tabla2[[#This Row],[FECHA]]-Tabla2[[#This Row],[FECHA AGENDO CITA]]</f>
        <v>44979</v>
      </c>
    </row>
    <row r="1370" spans="1:27" ht="46.5" hidden="1" customHeight="1">
      <c r="A1370" s="154">
        <v>44979</v>
      </c>
      <c r="B1370" s="155">
        <v>0.34375</v>
      </c>
      <c r="C1370" s="155"/>
      <c r="D1370" s="156">
        <v>2849</v>
      </c>
      <c r="E1370" s="157">
        <v>112149</v>
      </c>
      <c r="F1370" s="157" t="s">
        <v>920</v>
      </c>
      <c r="G1370" s="162" t="s">
        <v>4795</v>
      </c>
      <c r="H1370" s="163"/>
      <c r="I1370" s="157" t="s">
        <v>4796</v>
      </c>
      <c r="J1370" s="160" t="s">
        <v>4797</v>
      </c>
      <c r="K1370" s="160" t="s">
        <v>3440</v>
      </c>
      <c r="L1370" s="157" t="s">
        <v>97</v>
      </c>
      <c r="M1370" s="161" t="s">
        <v>93</v>
      </c>
      <c r="N1370" s="161">
        <v>0.375</v>
      </c>
      <c r="O1370" s="161">
        <v>0.5</v>
      </c>
      <c r="P1370" s="207" t="s">
        <v>954</v>
      </c>
      <c r="Q1370" s="157">
        <v>2017</v>
      </c>
      <c r="R1370" s="157"/>
      <c r="S1370" s="3" t="str">
        <f>TEXT(Tabla2[[#This Row],[FECHA]],"MMMM")</f>
        <v>febrero</v>
      </c>
      <c r="T1370" s="3" t="e">
        <f>VLOOKUP(Tabla2[[#This Row],[FOLIO]],Noshow11[[FOLIO]:[STATUS]],5,0)</f>
        <v>#N/A</v>
      </c>
      <c r="U1370" s="2"/>
      <c r="V1370" s="27"/>
      <c r="W1370" s="27"/>
      <c r="X1370" s="27"/>
      <c r="Y1370" s="28"/>
      <c r="Z1370" s="27"/>
      <c r="AA1370" s="14">
        <f>Tabla2[[#This Row],[FECHA]]-Tabla2[[#This Row],[FECHA AGENDO CITA]]</f>
        <v>44979</v>
      </c>
    </row>
    <row r="1371" spans="1:27" ht="46.5" hidden="1" customHeight="1">
      <c r="A1371" s="154">
        <v>44979</v>
      </c>
      <c r="B1371" s="155">
        <v>0.34375</v>
      </c>
      <c r="C1371" s="155"/>
      <c r="D1371" s="156">
        <v>1899</v>
      </c>
      <c r="E1371" s="157">
        <v>112153</v>
      </c>
      <c r="F1371" s="157" t="s">
        <v>920</v>
      </c>
      <c r="G1371" s="162" t="s">
        <v>1297</v>
      </c>
      <c r="H1371" s="163"/>
      <c r="I1371" s="157" t="s">
        <v>4798</v>
      </c>
      <c r="J1371" s="160" t="s">
        <v>4799</v>
      </c>
      <c r="K1371" s="160" t="s">
        <v>4800</v>
      </c>
      <c r="L1371" s="157" t="s">
        <v>145</v>
      </c>
      <c r="M1371" s="161" t="s">
        <v>98</v>
      </c>
      <c r="N1371" s="161">
        <v>0.35416666666666669</v>
      </c>
      <c r="O1371" s="161">
        <v>0.45833333333333331</v>
      </c>
      <c r="P1371" s="207" t="s">
        <v>975</v>
      </c>
      <c r="Q1371" s="157">
        <v>2010</v>
      </c>
      <c r="R1371" s="157"/>
      <c r="S1371" s="3" t="str">
        <f>TEXT(Tabla2[[#This Row],[FECHA]],"MMMM")</f>
        <v>febrero</v>
      </c>
      <c r="T1371" s="3" t="e">
        <f>VLOOKUP(Tabla2[[#This Row],[FOLIO]],Noshow11[[FOLIO]:[STATUS]],5,0)</f>
        <v>#N/A</v>
      </c>
      <c r="U1371" s="2"/>
      <c r="V1371" s="27"/>
      <c r="W1371" s="27"/>
      <c r="X1371" s="27"/>
      <c r="Y1371" s="28"/>
      <c r="Z1371" s="27"/>
      <c r="AA1371" s="14">
        <f>Tabla2[[#This Row],[FECHA]]-Tabla2[[#This Row],[FECHA AGENDO CITA]]</f>
        <v>44979</v>
      </c>
    </row>
    <row r="1372" spans="1:27" ht="80.45" hidden="1" customHeight="1">
      <c r="A1372" s="154">
        <v>44979</v>
      </c>
      <c r="B1372" s="155">
        <v>0.35416666666666669</v>
      </c>
      <c r="C1372" s="155"/>
      <c r="D1372" s="156">
        <v>835.2</v>
      </c>
      <c r="E1372" s="157">
        <v>112082</v>
      </c>
      <c r="F1372" s="157" t="s">
        <v>100</v>
      </c>
      <c r="G1372" s="162" t="s">
        <v>4801</v>
      </c>
      <c r="H1372" s="163"/>
      <c r="I1372" s="157" t="s">
        <v>4421</v>
      </c>
      <c r="J1372" s="160" t="s">
        <v>4422</v>
      </c>
      <c r="K1372" s="160" t="s">
        <v>4423</v>
      </c>
      <c r="L1372" s="157" t="s">
        <v>92</v>
      </c>
      <c r="M1372" s="161" t="s">
        <v>93</v>
      </c>
      <c r="N1372" s="161">
        <v>0.375</v>
      </c>
      <c r="O1372" s="161" t="s">
        <v>929</v>
      </c>
      <c r="P1372" s="207" t="s">
        <v>2263</v>
      </c>
      <c r="Q1372" s="157">
        <v>2017</v>
      </c>
      <c r="R1372" s="157"/>
      <c r="S1372" s="3" t="str">
        <f>TEXT(Tabla2[[#This Row],[FECHA]],"MMMM")</f>
        <v>febrero</v>
      </c>
      <c r="T1372" s="3" t="e">
        <f>VLOOKUP(Tabla2[[#This Row],[FOLIO]],Noshow11[[FOLIO]:[STATUS]],5,0)</f>
        <v>#N/A</v>
      </c>
      <c r="U1372" s="2"/>
      <c r="V1372" s="27"/>
      <c r="W1372" s="27"/>
      <c r="X1372" s="27"/>
      <c r="Y1372" s="28"/>
      <c r="Z1372" s="27"/>
      <c r="AA1372" s="14">
        <f>Tabla2[[#This Row],[FECHA]]-Tabla2[[#This Row],[FECHA AGENDO CITA]]</f>
        <v>44979</v>
      </c>
    </row>
    <row r="1373" spans="1:27" ht="46.5" hidden="1" customHeight="1">
      <c r="A1373" s="154">
        <v>44979</v>
      </c>
      <c r="B1373" s="155">
        <v>0.35416666666666669</v>
      </c>
      <c r="C1373" s="155"/>
      <c r="D1373" s="156">
        <v>1899</v>
      </c>
      <c r="E1373" s="157">
        <v>112096</v>
      </c>
      <c r="F1373" s="157" t="s">
        <v>944</v>
      </c>
      <c r="G1373" s="158" t="s">
        <v>2679</v>
      </c>
      <c r="H1373" s="159" t="s">
        <v>5</v>
      </c>
      <c r="I1373" s="157" t="s">
        <v>4272</v>
      </c>
      <c r="J1373" s="160" t="s">
        <v>4273</v>
      </c>
      <c r="K1373" s="160" t="s">
        <v>4274</v>
      </c>
      <c r="L1373" s="157" t="s">
        <v>230</v>
      </c>
      <c r="M1373" s="161" t="s">
        <v>84</v>
      </c>
      <c r="N1373" s="161">
        <v>0.38541666666666669</v>
      </c>
      <c r="O1373" s="161">
        <v>0.5</v>
      </c>
      <c r="P1373" s="207" t="s">
        <v>2061</v>
      </c>
      <c r="Q1373" s="157">
        <v>2007</v>
      </c>
      <c r="R1373" s="157"/>
      <c r="S1373" s="3" t="str">
        <f>TEXT(Tabla2[[#This Row],[FECHA]],"MMMM")</f>
        <v>febrero</v>
      </c>
      <c r="T1373" s="3" t="e">
        <f>VLOOKUP(Tabla2[[#This Row],[FOLIO]],Noshow11[[FOLIO]:[STATUS]],5,0)</f>
        <v>#N/A</v>
      </c>
      <c r="U1373" s="2" t="s">
        <v>22</v>
      </c>
      <c r="V1373" s="27">
        <v>44979</v>
      </c>
      <c r="W1373" s="27" t="s">
        <v>13</v>
      </c>
      <c r="X1373" s="27" t="s">
        <v>9</v>
      </c>
      <c r="Y1373" s="43" t="s">
        <v>4802</v>
      </c>
      <c r="Z1373" s="27">
        <v>44974</v>
      </c>
      <c r="AA1373" s="14">
        <f>Tabla2[[#This Row],[FECHA]]-Tabla2[[#This Row],[FECHA AGENDO CITA]]</f>
        <v>5</v>
      </c>
    </row>
    <row r="1374" spans="1:27" ht="46.5" hidden="1" customHeight="1">
      <c r="A1374" s="154">
        <v>44979</v>
      </c>
      <c r="B1374" s="155">
        <v>0.36458333333333331</v>
      </c>
      <c r="C1374" s="155"/>
      <c r="D1374" s="156">
        <v>835.2</v>
      </c>
      <c r="E1374" s="157" t="s">
        <v>4803</v>
      </c>
      <c r="F1374" s="157" t="s">
        <v>100</v>
      </c>
      <c r="G1374" s="162" t="s">
        <v>4804</v>
      </c>
      <c r="H1374" s="163"/>
      <c r="I1374" s="157" t="s">
        <v>4805</v>
      </c>
      <c r="J1374" s="160" t="s">
        <v>143</v>
      </c>
      <c r="K1374" s="160" t="s">
        <v>889</v>
      </c>
      <c r="L1374" s="157" t="s">
        <v>83</v>
      </c>
      <c r="M1374" s="161" t="s">
        <v>93</v>
      </c>
      <c r="N1374" s="161">
        <v>0.39583333333333331</v>
      </c>
      <c r="O1374" s="161" t="s">
        <v>929</v>
      </c>
      <c r="P1374" s="207" t="s">
        <v>2126</v>
      </c>
      <c r="Q1374" s="157">
        <v>2016</v>
      </c>
      <c r="R1374" s="157"/>
      <c r="S1374" s="3" t="str">
        <f>TEXT(Tabla2[[#This Row],[FECHA]],"MMMM")</f>
        <v>febrero</v>
      </c>
      <c r="T1374" s="3" t="e">
        <f>VLOOKUP(Tabla2[[#This Row],[FOLIO]],Noshow11[[FOLIO]:[STATUS]],5,0)</f>
        <v>#N/A</v>
      </c>
      <c r="U1374" s="2"/>
      <c r="V1374" s="27"/>
      <c r="W1374" s="27"/>
      <c r="X1374" s="27"/>
      <c r="Y1374" s="28"/>
      <c r="Z1374" s="27"/>
      <c r="AA1374" s="14">
        <f>Tabla2[[#This Row],[FECHA]]-Tabla2[[#This Row],[FECHA AGENDO CITA]]</f>
        <v>44979</v>
      </c>
    </row>
    <row r="1375" spans="1:27" s="60" customFormat="1" ht="46.5" hidden="1" customHeight="1">
      <c r="A1375" s="154">
        <v>44979</v>
      </c>
      <c r="B1375" s="155">
        <v>0.375</v>
      </c>
      <c r="C1375" s="155"/>
      <c r="D1375" s="156">
        <v>1899</v>
      </c>
      <c r="E1375" s="157">
        <v>112143</v>
      </c>
      <c r="F1375" s="157" t="s">
        <v>920</v>
      </c>
      <c r="G1375" s="162" t="s">
        <v>984</v>
      </c>
      <c r="H1375" s="163"/>
      <c r="I1375" s="157" t="s">
        <v>4806</v>
      </c>
      <c r="J1375" s="160" t="s">
        <v>143</v>
      </c>
      <c r="K1375" s="160" t="s">
        <v>4807</v>
      </c>
      <c r="L1375" s="157" t="s">
        <v>92</v>
      </c>
      <c r="M1375" s="161" t="s">
        <v>98</v>
      </c>
      <c r="N1375" s="161">
        <v>0.38541666666666669</v>
      </c>
      <c r="O1375" s="161">
        <v>0.5</v>
      </c>
      <c r="P1375" s="207" t="s">
        <v>949</v>
      </c>
      <c r="Q1375" s="157">
        <v>2017</v>
      </c>
      <c r="R1375" s="157"/>
      <c r="S1375" s="3" t="str">
        <f>TEXT(Tabla2[[#This Row],[FECHA]],"MMMM")</f>
        <v>febrero</v>
      </c>
      <c r="T1375" s="3" t="e">
        <f>VLOOKUP(Tabla2[[#This Row],[FOLIO]],Noshow11[[FOLIO]:[STATUS]],5,0)</f>
        <v>#N/A</v>
      </c>
      <c r="U1375" s="2"/>
      <c r="V1375" s="27"/>
      <c r="W1375" s="27"/>
      <c r="X1375" s="27"/>
      <c r="Y1375" s="28"/>
      <c r="Z1375" s="27"/>
      <c r="AA1375" s="14">
        <f>Tabla2[[#This Row],[FECHA]]-Tabla2[[#This Row],[FECHA AGENDO CITA]]</f>
        <v>44979</v>
      </c>
    </row>
    <row r="1376" spans="1:27" ht="46.5" hidden="1" customHeight="1">
      <c r="A1376" s="154">
        <v>44979</v>
      </c>
      <c r="B1376" s="155">
        <v>0.375</v>
      </c>
      <c r="C1376" s="155"/>
      <c r="D1376" s="156">
        <v>3260</v>
      </c>
      <c r="E1376" s="157">
        <v>112162</v>
      </c>
      <c r="F1376" s="157" t="s">
        <v>100</v>
      </c>
      <c r="G1376" s="158" t="s">
        <v>1161</v>
      </c>
      <c r="H1376" s="159" t="s">
        <v>5</v>
      </c>
      <c r="I1376" s="157" t="s">
        <v>4223</v>
      </c>
      <c r="J1376" s="160" t="s">
        <v>4224</v>
      </c>
      <c r="K1376" s="160" t="s">
        <v>4225</v>
      </c>
      <c r="L1376" s="157" t="s">
        <v>92</v>
      </c>
      <c r="M1376" s="161" t="s">
        <v>84</v>
      </c>
      <c r="N1376" s="161">
        <v>0.40625</v>
      </c>
      <c r="O1376" s="161">
        <v>0.5</v>
      </c>
      <c r="P1376" s="207" t="s">
        <v>2061</v>
      </c>
      <c r="Q1376" s="157">
        <v>2015</v>
      </c>
      <c r="R1376" s="157"/>
      <c r="S1376" s="3" t="str">
        <f>TEXT(Tabla2[[#This Row],[FECHA]],"MMMM")</f>
        <v>febrero</v>
      </c>
      <c r="T1376" s="3" t="e">
        <f>VLOOKUP(Tabla2[[#This Row],[FOLIO]],Noshow11[[FOLIO]:[STATUS]],5,0)</f>
        <v>#N/A</v>
      </c>
      <c r="U1376" s="2"/>
      <c r="V1376" s="27"/>
      <c r="W1376" s="27"/>
      <c r="X1376" s="27"/>
      <c r="Y1376" s="28"/>
      <c r="Z1376" s="27"/>
      <c r="AA1376" s="14">
        <f>Tabla2[[#This Row],[FECHA]]-Tabla2[[#This Row],[FECHA AGENDO CITA]]</f>
        <v>44979</v>
      </c>
    </row>
    <row r="1377" spans="1:27" ht="46.5" hidden="1" customHeight="1">
      <c r="A1377" s="154">
        <v>44979</v>
      </c>
      <c r="B1377" s="155">
        <v>0.39583333333333331</v>
      </c>
      <c r="C1377" s="155"/>
      <c r="D1377" s="156">
        <v>1899</v>
      </c>
      <c r="E1377" s="157">
        <v>111992</v>
      </c>
      <c r="F1377" s="157" t="s">
        <v>100</v>
      </c>
      <c r="G1377" s="158" t="s">
        <v>1108</v>
      </c>
      <c r="H1377" s="159" t="s">
        <v>5</v>
      </c>
      <c r="I1377" s="157" t="s">
        <v>4808</v>
      </c>
      <c r="J1377" s="160" t="s">
        <v>4809</v>
      </c>
      <c r="K1377" s="160" t="s">
        <v>4810</v>
      </c>
      <c r="L1377" s="157" t="s">
        <v>611</v>
      </c>
      <c r="M1377" s="161" t="s">
        <v>84</v>
      </c>
      <c r="N1377" s="161">
        <v>0.4201388888888889</v>
      </c>
      <c r="O1377" s="161">
        <v>0.625</v>
      </c>
      <c r="P1377" s="207" t="s">
        <v>2061</v>
      </c>
      <c r="Q1377" s="157">
        <v>2022</v>
      </c>
      <c r="R1377" s="157"/>
      <c r="S1377" s="3" t="str">
        <f>TEXT(Tabla2[[#This Row],[FECHA]],"MMMM")</f>
        <v>febrero</v>
      </c>
      <c r="T1377" s="3" t="e">
        <f>VLOOKUP(Tabla2[[#This Row],[FOLIO]],Noshow11[[FOLIO]:[STATUS]],5,0)</f>
        <v>#N/A</v>
      </c>
      <c r="U1377" s="2"/>
      <c r="V1377" s="27"/>
      <c r="W1377" s="27"/>
      <c r="X1377" s="27"/>
      <c r="Y1377" s="28"/>
      <c r="Z1377" s="27"/>
      <c r="AA1377" s="14">
        <f>Tabla2[[#This Row],[FECHA]]-Tabla2[[#This Row],[FECHA AGENDO CITA]]</f>
        <v>44979</v>
      </c>
    </row>
    <row r="1378" spans="1:27" ht="46.5" hidden="1" customHeight="1">
      <c r="A1378" s="154">
        <v>44979</v>
      </c>
      <c r="B1378" s="155">
        <v>0.39583333333333331</v>
      </c>
      <c r="C1378" s="155"/>
      <c r="D1378" s="156">
        <v>3260</v>
      </c>
      <c r="E1378" s="157">
        <v>112120</v>
      </c>
      <c r="F1378" s="157" t="s">
        <v>100</v>
      </c>
      <c r="G1378" s="158" t="s">
        <v>1631</v>
      </c>
      <c r="H1378" s="159" t="s">
        <v>5</v>
      </c>
      <c r="I1378" s="157">
        <v>71091810</v>
      </c>
      <c r="J1378" s="160" t="s">
        <v>4811</v>
      </c>
      <c r="K1378" s="160" t="s">
        <v>4812</v>
      </c>
      <c r="L1378" s="157" t="s">
        <v>83</v>
      </c>
      <c r="M1378" s="161" t="s">
        <v>93</v>
      </c>
      <c r="N1378" s="161">
        <v>0.43402777777777773</v>
      </c>
      <c r="O1378" s="161">
        <v>0.58333333333333337</v>
      </c>
      <c r="P1378" s="207" t="s">
        <v>2061</v>
      </c>
      <c r="Q1378" s="157">
        <v>2007</v>
      </c>
      <c r="R1378" s="157"/>
      <c r="S1378" s="3" t="str">
        <f>TEXT(Tabla2[[#This Row],[FECHA]],"MMMM")</f>
        <v>febrero</v>
      </c>
      <c r="T1378" s="3" t="e">
        <f>VLOOKUP(Tabla2[[#This Row],[FOLIO]],Noshow11[[FOLIO]:[STATUS]],5,0)</f>
        <v>#N/A</v>
      </c>
      <c r="U1378" s="2"/>
      <c r="V1378" s="27"/>
      <c r="W1378" s="27"/>
      <c r="X1378" s="27"/>
      <c r="Y1378" s="28"/>
      <c r="Z1378" s="27"/>
      <c r="AA1378" s="14">
        <f>Tabla2[[#This Row],[FECHA]]-Tabla2[[#This Row],[FECHA AGENDO CITA]]</f>
        <v>44979</v>
      </c>
    </row>
    <row r="1379" spans="1:27" ht="46.5" hidden="1" customHeight="1">
      <c r="A1379" s="154">
        <v>44979</v>
      </c>
      <c r="B1379" s="155">
        <v>0.41666666666666669</v>
      </c>
      <c r="C1379" s="155"/>
      <c r="D1379" s="156">
        <v>6599</v>
      </c>
      <c r="E1379" s="157">
        <v>112001</v>
      </c>
      <c r="F1379" s="157" t="s">
        <v>1111</v>
      </c>
      <c r="G1379" s="162" t="s">
        <v>989</v>
      </c>
      <c r="H1379" s="164" t="s">
        <v>42</v>
      </c>
      <c r="I1379" s="157" t="s">
        <v>2463</v>
      </c>
      <c r="J1379" s="160" t="s">
        <v>2464</v>
      </c>
      <c r="K1379" s="160" t="s">
        <v>1820</v>
      </c>
      <c r="L1379" s="157" t="s">
        <v>97</v>
      </c>
      <c r="M1379" s="161" t="s">
        <v>98</v>
      </c>
      <c r="N1379" s="161" t="s">
        <v>1194</v>
      </c>
      <c r="O1379" s="161" t="s">
        <v>1195</v>
      </c>
      <c r="P1379" s="207" t="s">
        <v>925</v>
      </c>
      <c r="Q1379" s="157">
        <v>2021</v>
      </c>
      <c r="R1379" s="157"/>
      <c r="S1379" s="3" t="str">
        <f>TEXT(Tabla2[[#This Row],[FECHA]],"MMMM")</f>
        <v>febrero</v>
      </c>
      <c r="T1379" s="3" t="e">
        <f>VLOOKUP(Tabla2[[#This Row],[FOLIO]],Noshow11[[FOLIO]:[STATUS]],5,0)</f>
        <v>#N/A</v>
      </c>
      <c r="U1379" s="2"/>
      <c r="V1379" s="27"/>
      <c r="W1379" s="27"/>
      <c r="X1379" s="27"/>
      <c r="Y1379" s="28"/>
      <c r="Z1379" s="27"/>
      <c r="AA1379" s="14">
        <f>Tabla2[[#This Row],[FECHA]]-Tabla2[[#This Row],[FECHA AGENDO CITA]]</f>
        <v>44979</v>
      </c>
    </row>
    <row r="1380" spans="1:27" ht="46.5" hidden="1" customHeight="1">
      <c r="A1380" s="154">
        <v>44979</v>
      </c>
      <c r="B1380" s="155">
        <v>0.41666666666666669</v>
      </c>
      <c r="C1380" s="155"/>
      <c r="D1380" s="156">
        <v>2849</v>
      </c>
      <c r="E1380" s="157">
        <v>112167</v>
      </c>
      <c r="F1380" s="157" t="s">
        <v>1111</v>
      </c>
      <c r="G1380" s="162" t="s">
        <v>1091</v>
      </c>
      <c r="H1380" s="163"/>
      <c r="I1380" s="157" t="s">
        <v>4813</v>
      </c>
      <c r="J1380" s="160"/>
      <c r="K1380" s="160" t="s">
        <v>4814</v>
      </c>
      <c r="L1380" s="157" t="s">
        <v>193</v>
      </c>
      <c r="M1380" s="161" t="s">
        <v>93</v>
      </c>
      <c r="N1380" s="161">
        <v>0.4375</v>
      </c>
      <c r="O1380" s="161">
        <v>0.58333333333333337</v>
      </c>
      <c r="P1380" s="207" t="s">
        <v>954</v>
      </c>
      <c r="Q1380" s="157">
        <v>2016</v>
      </c>
      <c r="R1380" s="157"/>
      <c r="S1380" s="3" t="str">
        <f>TEXT(Tabla2[[#This Row],[FECHA]],"MMMM")</f>
        <v>febrero</v>
      </c>
      <c r="T1380" s="3" t="e">
        <f>VLOOKUP(Tabla2[[#This Row],[FOLIO]],Noshow11[[FOLIO]:[STATUS]],5,0)</f>
        <v>#N/A</v>
      </c>
      <c r="U1380" s="2"/>
      <c r="V1380" s="27"/>
      <c r="W1380" s="27"/>
      <c r="X1380" s="27"/>
      <c r="Y1380" s="28"/>
      <c r="Z1380" s="27"/>
      <c r="AA1380" s="14">
        <f>Tabla2[[#This Row],[FECHA]]-Tabla2[[#This Row],[FECHA AGENDO CITA]]</f>
        <v>44979</v>
      </c>
    </row>
    <row r="1381" spans="1:27" ht="46.5" hidden="1" customHeight="1">
      <c r="A1381" s="154">
        <v>44979</v>
      </c>
      <c r="B1381" s="155">
        <v>0.42708333333333331</v>
      </c>
      <c r="C1381" s="155"/>
      <c r="D1381" s="156">
        <v>0</v>
      </c>
      <c r="E1381" s="157">
        <v>112183</v>
      </c>
      <c r="F1381" s="157" t="s">
        <v>920</v>
      </c>
      <c r="G1381" s="162" t="s">
        <v>4815</v>
      </c>
      <c r="H1381" s="164" t="s">
        <v>42</v>
      </c>
      <c r="I1381" s="157" t="s">
        <v>2863</v>
      </c>
      <c r="J1381" s="160" t="s">
        <v>4816</v>
      </c>
      <c r="K1381" s="160" t="s">
        <v>2865</v>
      </c>
      <c r="L1381" s="157" t="s">
        <v>1095</v>
      </c>
      <c r="M1381" s="161" t="s">
        <v>98</v>
      </c>
      <c r="N1381" s="161" t="s">
        <v>1194</v>
      </c>
      <c r="O1381" s="161" t="s">
        <v>1195</v>
      </c>
      <c r="P1381" s="207" t="s">
        <v>925</v>
      </c>
      <c r="Q1381" s="157">
        <v>2016</v>
      </c>
      <c r="R1381" s="157"/>
      <c r="S1381" s="3" t="str">
        <f>TEXT(Tabla2[[#This Row],[FECHA]],"MMMM")</f>
        <v>febrero</v>
      </c>
      <c r="T1381" s="3" t="e">
        <f>VLOOKUP(Tabla2[[#This Row],[FOLIO]],Noshow11[[FOLIO]:[STATUS]],5,0)</f>
        <v>#N/A</v>
      </c>
      <c r="U1381" s="2"/>
      <c r="V1381" s="27"/>
      <c r="W1381" s="27"/>
      <c r="X1381" s="27"/>
      <c r="Y1381" s="28"/>
      <c r="Z1381" s="27"/>
      <c r="AA1381" s="14">
        <f>Tabla2[[#This Row],[FECHA]]-Tabla2[[#This Row],[FECHA AGENDO CITA]]</f>
        <v>44979</v>
      </c>
    </row>
    <row r="1382" spans="1:27" ht="46.5" hidden="1" customHeight="1">
      <c r="A1382" s="154">
        <v>44979</v>
      </c>
      <c r="B1382" s="155">
        <v>0.4375</v>
      </c>
      <c r="C1382" s="155"/>
      <c r="D1382" s="156">
        <v>5330</v>
      </c>
      <c r="E1382" s="157">
        <v>112080</v>
      </c>
      <c r="F1382" s="157" t="s">
        <v>100</v>
      </c>
      <c r="G1382" s="158" t="s">
        <v>988</v>
      </c>
      <c r="H1382" s="159" t="s">
        <v>5</v>
      </c>
      <c r="I1382" s="157" t="s">
        <v>4817</v>
      </c>
      <c r="J1382" s="160" t="s">
        <v>4818</v>
      </c>
      <c r="K1382" s="160" t="s">
        <v>4819</v>
      </c>
      <c r="L1382" s="157" t="s">
        <v>237</v>
      </c>
      <c r="M1382" s="161" t="s">
        <v>93</v>
      </c>
      <c r="N1382" s="161">
        <v>0.44791666666666669</v>
      </c>
      <c r="O1382" s="161">
        <v>0.70833333333333337</v>
      </c>
      <c r="P1382" s="207" t="s">
        <v>2061</v>
      </c>
      <c r="Q1382" s="157">
        <v>2013</v>
      </c>
      <c r="R1382" s="157"/>
      <c r="S1382" s="3" t="str">
        <f>TEXT(Tabla2[[#This Row],[FECHA]],"MMMM")</f>
        <v>febrero</v>
      </c>
      <c r="T1382" s="3" t="e">
        <f>VLOOKUP(Tabla2[[#This Row],[FOLIO]],Noshow11[[FOLIO]:[STATUS]],5,0)</f>
        <v>#N/A</v>
      </c>
      <c r="U1382" s="2"/>
      <c r="V1382" s="27"/>
      <c r="W1382" s="27"/>
      <c r="X1382" s="27"/>
      <c r="Y1382" s="28"/>
      <c r="Z1382" s="27"/>
      <c r="AA1382" s="14">
        <f>Tabla2[[#This Row],[FECHA]]-Tabla2[[#This Row],[FECHA AGENDO CITA]]</f>
        <v>44979</v>
      </c>
    </row>
    <row r="1383" spans="1:27" ht="46.5" hidden="1" customHeight="1">
      <c r="A1383" s="154">
        <v>44979</v>
      </c>
      <c r="B1383" s="155">
        <v>0.4375</v>
      </c>
      <c r="C1383" s="155"/>
      <c r="D1383" s="156">
        <v>835.2</v>
      </c>
      <c r="E1383" s="157">
        <v>112104</v>
      </c>
      <c r="F1383" s="157" t="s">
        <v>100</v>
      </c>
      <c r="G1383" s="162" t="s">
        <v>4820</v>
      </c>
      <c r="H1383" s="163"/>
      <c r="I1383" s="157" t="s">
        <v>4821</v>
      </c>
      <c r="J1383" s="160" t="s">
        <v>4822</v>
      </c>
      <c r="K1383" s="160" t="s">
        <v>4823</v>
      </c>
      <c r="L1383" s="157" t="s">
        <v>83</v>
      </c>
      <c r="M1383" s="161" t="s">
        <v>84</v>
      </c>
      <c r="N1383" s="161">
        <v>0.45833333333333331</v>
      </c>
      <c r="O1383" s="161" t="s">
        <v>929</v>
      </c>
      <c r="P1383" s="207" t="s">
        <v>2263</v>
      </c>
      <c r="Q1383" s="157">
        <v>2015</v>
      </c>
      <c r="R1383" s="157"/>
      <c r="S1383" s="3" t="str">
        <f>TEXT(Tabla2[[#This Row],[FECHA]],"MMMM")</f>
        <v>febrero</v>
      </c>
      <c r="T1383" s="3" t="e">
        <f>VLOOKUP(Tabla2[[#This Row],[FOLIO]],Noshow11[[FOLIO]:[STATUS]],5,0)</f>
        <v>#N/A</v>
      </c>
      <c r="U1383" s="2" t="s">
        <v>4749</v>
      </c>
      <c r="V1383" s="27">
        <v>44980</v>
      </c>
      <c r="W1383" s="27" t="s">
        <v>18</v>
      </c>
      <c r="X1383" s="27"/>
      <c r="Y1383" s="28" t="s">
        <v>2287</v>
      </c>
      <c r="Z1383" s="27">
        <v>44974</v>
      </c>
      <c r="AA1383" s="14">
        <f>Tabla2[[#This Row],[FECHA]]-Tabla2[[#This Row],[FECHA AGENDO CITA]]</f>
        <v>5</v>
      </c>
    </row>
    <row r="1384" spans="1:27" ht="46.5" hidden="1" customHeight="1">
      <c r="A1384" s="154">
        <v>44979</v>
      </c>
      <c r="B1384" s="155">
        <v>0.4375</v>
      </c>
      <c r="C1384" s="155"/>
      <c r="D1384" s="156">
        <v>1899</v>
      </c>
      <c r="E1384" s="157">
        <v>112146</v>
      </c>
      <c r="F1384" s="157" t="s">
        <v>944</v>
      </c>
      <c r="G1384" s="162" t="s">
        <v>1108</v>
      </c>
      <c r="H1384" s="164" t="s">
        <v>42</v>
      </c>
      <c r="I1384" s="157" t="s">
        <v>4824</v>
      </c>
      <c r="J1384" s="160" t="s">
        <v>143</v>
      </c>
      <c r="K1384" s="160" t="s">
        <v>4825</v>
      </c>
      <c r="L1384" s="157" t="s">
        <v>92</v>
      </c>
      <c r="M1384" s="161" t="s">
        <v>98</v>
      </c>
      <c r="N1384" s="161" t="s">
        <v>1194</v>
      </c>
      <c r="O1384" s="161" t="s">
        <v>1195</v>
      </c>
      <c r="P1384" s="207" t="s">
        <v>925</v>
      </c>
      <c r="Q1384" s="157">
        <v>2023</v>
      </c>
      <c r="R1384" s="157"/>
      <c r="S1384" s="3" t="str">
        <f>TEXT(Tabla2[[#This Row],[FECHA]],"MMMM")</f>
        <v>febrero</v>
      </c>
      <c r="T1384" s="3" t="e">
        <f>VLOOKUP(Tabla2[[#This Row],[FOLIO]],Noshow11[[FOLIO]:[STATUS]],5,0)</f>
        <v>#N/A</v>
      </c>
      <c r="U1384" s="2"/>
      <c r="V1384" s="27"/>
      <c r="W1384" s="27"/>
      <c r="X1384" s="27"/>
      <c r="Y1384" s="28"/>
      <c r="Z1384" s="27"/>
      <c r="AA1384" s="14">
        <f>Tabla2[[#This Row],[FECHA]]-Tabla2[[#This Row],[FECHA AGENDO CITA]]</f>
        <v>44979</v>
      </c>
    </row>
    <row r="1385" spans="1:27" ht="46.5" hidden="1" customHeight="1">
      <c r="A1385" s="154">
        <v>44979</v>
      </c>
      <c r="B1385" s="155">
        <v>0.45833333333333331</v>
      </c>
      <c r="C1385" s="155"/>
      <c r="D1385" s="156">
        <v>5140</v>
      </c>
      <c r="E1385" s="157">
        <v>112090</v>
      </c>
      <c r="F1385" s="157" t="s">
        <v>944</v>
      </c>
      <c r="G1385" s="158" t="s">
        <v>1102</v>
      </c>
      <c r="H1385" s="159" t="s">
        <v>5</v>
      </c>
      <c r="I1385" s="157" t="s">
        <v>4464</v>
      </c>
      <c r="J1385" s="160" t="s">
        <v>4465</v>
      </c>
      <c r="K1385" s="160" t="s">
        <v>4466</v>
      </c>
      <c r="L1385" s="157" t="s">
        <v>145</v>
      </c>
      <c r="M1385" s="161" t="s">
        <v>93</v>
      </c>
      <c r="N1385" s="161">
        <v>0.47916666666666669</v>
      </c>
      <c r="O1385" s="161">
        <v>0.70833333333333337</v>
      </c>
      <c r="P1385" s="207" t="s">
        <v>2061</v>
      </c>
      <c r="Q1385" s="157">
        <v>2015</v>
      </c>
      <c r="R1385" s="157"/>
      <c r="S1385" s="3" t="str">
        <f>TEXT(Tabla2[[#This Row],[FECHA]],"MMMM")</f>
        <v>febrero</v>
      </c>
      <c r="T1385" s="3" t="e">
        <f>VLOOKUP(Tabla2[[#This Row],[FOLIO]],Noshow11[[FOLIO]:[STATUS]],5,0)</f>
        <v>#N/A</v>
      </c>
      <c r="U1385" s="2"/>
      <c r="V1385" s="27"/>
      <c r="W1385" s="27"/>
      <c r="X1385" s="27"/>
      <c r="Y1385" s="28"/>
      <c r="Z1385" s="27"/>
      <c r="AA1385" s="14">
        <f>Tabla2[[#This Row],[FECHA]]-Tabla2[[#This Row],[FECHA AGENDO CITA]]</f>
        <v>44979</v>
      </c>
    </row>
    <row r="1386" spans="1:27" ht="46.5" hidden="1" customHeight="1">
      <c r="A1386" s="154">
        <v>44979</v>
      </c>
      <c r="B1386" s="155">
        <v>0.45833333333333331</v>
      </c>
      <c r="C1386" s="155"/>
      <c r="D1386" s="156">
        <v>1899</v>
      </c>
      <c r="E1386" s="157">
        <v>112103</v>
      </c>
      <c r="F1386" s="157" t="s">
        <v>920</v>
      </c>
      <c r="G1386" s="162" t="s">
        <v>1023</v>
      </c>
      <c r="H1386" s="163"/>
      <c r="I1386" s="157" t="s">
        <v>4826</v>
      </c>
      <c r="J1386" s="160" t="s">
        <v>4827</v>
      </c>
      <c r="K1386" s="160" t="s">
        <v>4828</v>
      </c>
      <c r="L1386" s="157" t="s">
        <v>193</v>
      </c>
      <c r="M1386" s="161" t="s">
        <v>84</v>
      </c>
      <c r="N1386" s="161">
        <v>0.46875</v>
      </c>
      <c r="O1386" s="161">
        <v>0.70833333333333337</v>
      </c>
      <c r="P1386" s="207" t="s">
        <v>949</v>
      </c>
      <c r="Q1386" s="157">
        <v>2017</v>
      </c>
      <c r="R1386" s="157"/>
      <c r="S1386" s="3" t="str">
        <f>TEXT(Tabla2[[#This Row],[FECHA]],"MMMM")</f>
        <v>febrero</v>
      </c>
      <c r="T1386" s="3" t="e">
        <f>VLOOKUP(Tabla2[[#This Row],[FOLIO]],Noshow11[[FOLIO]:[STATUS]],5,0)</f>
        <v>#N/A</v>
      </c>
      <c r="U1386" s="2"/>
      <c r="V1386" s="27"/>
      <c r="W1386" s="27"/>
      <c r="X1386" s="27"/>
      <c r="Y1386" s="28"/>
      <c r="Z1386" s="27"/>
      <c r="AA1386" s="14">
        <f>Tabla2[[#This Row],[FECHA]]-Tabla2[[#This Row],[FECHA AGENDO CITA]]</f>
        <v>44979</v>
      </c>
    </row>
    <row r="1387" spans="1:27" ht="63.95" hidden="1" customHeight="1">
      <c r="A1387" s="154">
        <v>44979</v>
      </c>
      <c r="B1387" s="155">
        <v>0.45833333333333331</v>
      </c>
      <c r="C1387" s="155"/>
      <c r="D1387" s="156">
        <v>6279</v>
      </c>
      <c r="E1387" s="157">
        <v>112176</v>
      </c>
      <c r="F1387" s="157" t="s">
        <v>100</v>
      </c>
      <c r="G1387" s="162" t="s">
        <v>4829</v>
      </c>
      <c r="H1387" s="163"/>
      <c r="I1387" s="157" t="s">
        <v>4830</v>
      </c>
      <c r="J1387" s="160" t="s">
        <v>4831</v>
      </c>
      <c r="K1387" s="160" t="s">
        <v>4832</v>
      </c>
      <c r="L1387" s="157" t="s">
        <v>277</v>
      </c>
      <c r="M1387" s="161" t="s">
        <v>98</v>
      </c>
      <c r="N1387" s="161">
        <v>0.47916666666666669</v>
      </c>
      <c r="O1387" s="161">
        <v>0.58333333333333337</v>
      </c>
      <c r="P1387" s="207" t="s">
        <v>954</v>
      </c>
      <c r="Q1387" s="157">
        <v>2019</v>
      </c>
      <c r="R1387" s="157"/>
      <c r="S1387" s="3" t="str">
        <f>TEXT(Tabla2[[#This Row],[FECHA]],"MMMM")</f>
        <v>febrero</v>
      </c>
      <c r="T1387" s="3" t="e">
        <f>VLOOKUP(Tabla2[[#This Row],[FOLIO]],Noshow11[[FOLIO]:[STATUS]],5,0)</f>
        <v>#N/A</v>
      </c>
      <c r="U1387" s="2"/>
      <c r="V1387" s="27"/>
      <c r="W1387" s="27"/>
      <c r="X1387" s="27"/>
      <c r="Y1387" s="28"/>
      <c r="Z1387" s="27"/>
      <c r="AA1387" s="14">
        <f>Tabla2[[#This Row],[FECHA]]-Tabla2[[#This Row],[FECHA AGENDO CITA]]</f>
        <v>44979</v>
      </c>
    </row>
    <row r="1388" spans="1:27" ht="38.1" hidden="1" customHeight="1">
      <c r="A1388" s="154">
        <v>44979</v>
      </c>
      <c r="B1388" s="155">
        <v>0.45833333333333331</v>
      </c>
      <c r="C1388" s="155"/>
      <c r="D1388" s="156">
        <v>6599</v>
      </c>
      <c r="E1388" s="157">
        <v>112177</v>
      </c>
      <c r="F1388" s="157" t="s">
        <v>920</v>
      </c>
      <c r="G1388" s="162" t="s">
        <v>989</v>
      </c>
      <c r="H1388" s="163"/>
      <c r="I1388" s="157" t="s">
        <v>4833</v>
      </c>
      <c r="J1388" s="160" t="s">
        <v>4834</v>
      </c>
      <c r="K1388" s="160" t="s">
        <v>4835</v>
      </c>
      <c r="L1388" s="157" t="s">
        <v>230</v>
      </c>
      <c r="M1388" s="161" t="s">
        <v>98</v>
      </c>
      <c r="N1388" s="161">
        <v>0.46875</v>
      </c>
      <c r="O1388" s="161">
        <v>0.58333333333333337</v>
      </c>
      <c r="P1388" s="207" t="s">
        <v>975</v>
      </c>
      <c r="Q1388" s="157">
        <v>2017</v>
      </c>
      <c r="R1388" s="157"/>
      <c r="S1388" s="3" t="str">
        <f>TEXT(Tabla2[[#This Row],[FECHA]],"MMMM")</f>
        <v>febrero</v>
      </c>
      <c r="T1388" s="3" t="e">
        <f>VLOOKUP(Tabla2[[#This Row],[FOLIO]],Noshow11[[FOLIO]:[STATUS]],5,0)</f>
        <v>#N/A</v>
      </c>
      <c r="U1388" s="2" t="s">
        <v>28</v>
      </c>
      <c r="V1388" s="27">
        <v>44986</v>
      </c>
      <c r="W1388" s="27" t="s">
        <v>931</v>
      </c>
      <c r="X1388" s="27" t="s">
        <v>932</v>
      </c>
      <c r="Y1388" s="28" t="s">
        <v>4836</v>
      </c>
      <c r="Z1388" s="27">
        <v>44978</v>
      </c>
      <c r="AA1388" s="14">
        <f>Tabla2[[#This Row],[FECHA]]-Tabla2[[#This Row],[FECHA AGENDO CITA]]</f>
        <v>1</v>
      </c>
    </row>
    <row r="1389" spans="1:27" ht="38.1" hidden="1" customHeight="1">
      <c r="A1389" s="154">
        <v>44979</v>
      </c>
      <c r="B1389" s="155">
        <v>0.46875</v>
      </c>
      <c r="C1389" s="155"/>
      <c r="D1389" s="156">
        <v>5330</v>
      </c>
      <c r="E1389" s="157">
        <v>112180</v>
      </c>
      <c r="F1389" s="157" t="s">
        <v>920</v>
      </c>
      <c r="G1389" s="162" t="s">
        <v>988</v>
      </c>
      <c r="H1389" s="164" t="s">
        <v>42</v>
      </c>
      <c r="I1389" s="157" t="s">
        <v>4837</v>
      </c>
      <c r="J1389" s="160" t="s">
        <v>4838</v>
      </c>
      <c r="K1389" s="160" t="s">
        <v>4839</v>
      </c>
      <c r="L1389" s="157" t="s">
        <v>193</v>
      </c>
      <c r="M1389" s="161" t="s">
        <v>98</v>
      </c>
      <c r="N1389" s="161" t="s">
        <v>1194</v>
      </c>
      <c r="O1389" s="161" t="s">
        <v>1195</v>
      </c>
      <c r="P1389" s="207" t="s">
        <v>925</v>
      </c>
      <c r="Q1389" s="157">
        <v>2021</v>
      </c>
      <c r="R1389" s="157"/>
      <c r="S1389" s="3" t="str">
        <f>TEXT(Tabla2[[#This Row],[FECHA]],"MMMM")</f>
        <v>febrero</v>
      </c>
      <c r="T1389" s="3" t="e">
        <f>VLOOKUP(Tabla2[[#This Row],[FOLIO]],Noshow11[[FOLIO]:[STATUS]],5,0)</f>
        <v>#N/A</v>
      </c>
      <c r="U1389" s="2"/>
      <c r="V1389" s="27"/>
      <c r="W1389" s="27"/>
      <c r="X1389" s="27"/>
      <c r="Y1389" s="28"/>
      <c r="Z1389" s="27"/>
      <c r="AA1389" s="14">
        <f>Tabla2[[#This Row],[FECHA]]-Tabla2[[#This Row],[FECHA AGENDO CITA]]</f>
        <v>44979</v>
      </c>
    </row>
    <row r="1390" spans="1:27" ht="38.1" hidden="1" customHeight="1">
      <c r="A1390" s="154">
        <v>44979</v>
      </c>
      <c r="B1390" s="155">
        <v>0.47916666666666669</v>
      </c>
      <c r="C1390" s="155"/>
      <c r="D1390" s="156">
        <v>2849</v>
      </c>
      <c r="E1390" s="157">
        <v>112184</v>
      </c>
      <c r="F1390" s="157" t="s">
        <v>944</v>
      </c>
      <c r="G1390" s="162" t="s">
        <v>1616</v>
      </c>
      <c r="H1390" s="164" t="s">
        <v>42</v>
      </c>
      <c r="I1390" s="157" t="s">
        <v>4840</v>
      </c>
      <c r="J1390" s="160" t="s">
        <v>143</v>
      </c>
      <c r="K1390" s="160" t="s">
        <v>4841</v>
      </c>
      <c r="L1390" s="157" t="s">
        <v>145</v>
      </c>
      <c r="M1390" s="161" t="s">
        <v>98</v>
      </c>
      <c r="N1390" s="161" t="s">
        <v>1194</v>
      </c>
      <c r="O1390" s="161" t="s">
        <v>1195</v>
      </c>
      <c r="P1390" s="207" t="s">
        <v>925</v>
      </c>
      <c r="Q1390" s="157">
        <v>2021</v>
      </c>
      <c r="R1390" s="157"/>
      <c r="S1390" s="3" t="str">
        <f>TEXT(Tabla2[[#This Row],[FECHA]],"MMMM")</f>
        <v>febrero</v>
      </c>
      <c r="T1390" s="3" t="e">
        <f>VLOOKUP(Tabla2[[#This Row],[FOLIO]],Noshow11[[FOLIO]:[STATUS]],5,0)</f>
        <v>#N/A</v>
      </c>
      <c r="U1390" s="2"/>
      <c r="V1390" s="27"/>
      <c r="W1390" s="27"/>
      <c r="X1390" s="27"/>
      <c r="Y1390" s="28"/>
      <c r="Z1390" s="27"/>
      <c r="AA1390" s="14">
        <f>Tabla2[[#This Row],[FECHA]]-Tabla2[[#This Row],[FECHA AGENDO CITA]]</f>
        <v>44979</v>
      </c>
    </row>
    <row r="1391" spans="1:27" ht="38.1" hidden="1" customHeight="1">
      <c r="A1391" s="154">
        <v>44979</v>
      </c>
      <c r="B1391" s="155">
        <v>0.47916666666666669</v>
      </c>
      <c r="C1391" s="155"/>
      <c r="D1391" s="156">
        <v>5140</v>
      </c>
      <c r="E1391" s="157">
        <v>112188</v>
      </c>
      <c r="F1391" s="157" t="s">
        <v>944</v>
      </c>
      <c r="G1391" s="158" t="s">
        <v>1102</v>
      </c>
      <c r="H1391" s="159" t="s">
        <v>5</v>
      </c>
      <c r="I1391" s="157" t="s">
        <v>4842</v>
      </c>
      <c r="J1391" s="160" t="s">
        <v>4843</v>
      </c>
      <c r="K1391" s="160" t="s">
        <v>4844</v>
      </c>
      <c r="L1391" s="157" t="s">
        <v>160</v>
      </c>
      <c r="M1391" s="161" t="s">
        <v>84</v>
      </c>
      <c r="N1391" s="161">
        <v>0.5</v>
      </c>
      <c r="O1391" s="161">
        <v>0.75</v>
      </c>
      <c r="P1391" s="207" t="s">
        <v>2061</v>
      </c>
      <c r="Q1391" s="157">
        <v>2019</v>
      </c>
      <c r="R1391" s="157"/>
      <c r="S1391" s="3" t="str">
        <f>TEXT(Tabla2[[#This Row],[FECHA]],"MMMM")</f>
        <v>febrero</v>
      </c>
      <c r="T1391" s="3" t="e">
        <f>VLOOKUP(Tabla2[[#This Row],[FOLIO]],Noshow11[[FOLIO]:[STATUS]],5,0)</f>
        <v>#N/A</v>
      </c>
      <c r="U1391" s="2"/>
      <c r="V1391" s="27"/>
      <c r="W1391" s="27"/>
      <c r="X1391" s="27"/>
      <c r="Y1391" s="28"/>
      <c r="Z1391" s="27"/>
      <c r="AA1391" s="14">
        <f>Tabla2[[#This Row],[FECHA]]-Tabla2[[#This Row],[FECHA AGENDO CITA]]</f>
        <v>44979</v>
      </c>
    </row>
    <row r="1392" spans="1:27" ht="46.5" hidden="1" customHeight="1">
      <c r="A1392" s="154">
        <v>44979</v>
      </c>
      <c r="B1392" s="155">
        <v>0.5</v>
      </c>
      <c r="C1392" s="155"/>
      <c r="D1392" s="156">
        <v>0</v>
      </c>
      <c r="E1392" s="157">
        <v>112191</v>
      </c>
      <c r="F1392" s="157" t="s">
        <v>920</v>
      </c>
      <c r="G1392" s="162" t="s">
        <v>4845</v>
      </c>
      <c r="H1392" s="164" t="s">
        <v>42</v>
      </c>
      <c r="I1392" s="157" t="s">
        <v>1979</v>
      </c>
      <c r="J1392" s="160" t="s">
        <v>1980</v>
      </c>
      <c r="K1392" s="160" t="s">
        <v>1981</v>
      </c>
      <c r="L1392" s="157" t="s">
        <v>145</v>
      </c>
      <c r="M1392" s="161" t="s">
        <v>98</v>
      </c>
      <c r="N1392" s="161" t="s">
        <v>1194</v>
      </c>
      <c r="O1392" s="161" t="s">
        <v>1195</v>
      </c>
      <c r="P1392" s="207" t="s">
        <v>925</v>
      </c>
      <c r="Q1392" s="157">
        <v>2015</v>
      </c>
      <c r="R1392" s="157"/>
      <c r="S1392" s="3" t="str">
        <f>TEXT(Tabla2[[#This Row],[FECHA]],"MMMM")</f>
        <v>febrero</v>
      </c>
      <c r="T1392" s="3" t="e">
        <f>VLOOKUP(Tabla2[[#This Row],[FOLIO]],Noshow11[[FOLIO]:[STATUS]],5,0)</f>
        <v>#N/A</v>
      </c>
      <c r="U1392" s="2"/>
      <c r="V1392" s="27"/>
      <c r="W1392" s="27"/>
      <c r="X1392" s="27"/>
      <c r="Y1392" s="28"/>
      <c r="Z1392" s="27"/>
      <c r="AA1392" s="14">
        <f>Tabla2[[#This Row],[FECHA]]-Tabla2[[#This Row],[FECHA AGENDO CITA]]</f>
        <v>44979</v>
      </c>
    </row>
    <row r="1393" spans="1:27" ht="46.5" hidden="1" customHeight="1">
      <c r="A1393" s="154">
        <v>44979</v>
      </c>
      <c r="B1393" s="155">
        <v>0.5</v>
      </c>
      <c r="C1393" s="155"/>
      <c r="D1393" s="156">
        <v>5330</v>
      </c>
      <c r="E1393" s="157">
        <v>112195</v>
      </c>
      <c r="F1393" s="157" t="s">
        <v>100</v>
      </c>
      <c r="G1393" s="158" t="s">
        <v>988</v>
      </c>
      <c r="H1393" s="159" t="s">
        <v>5</v>
      </c>
      <c r="I1393" s="157" t="s">
        <v>4846</v>
      </c>
      <c r="J1393" s="160" t="s">
        <v>4847</v>
      </c>
      <c r="K1393" s="160" t="s">
        <v>4848</v>
      </c>
      <c r="L1393" s="157" t="s">
        <v>83</v>
      </c>
      <c r="M1393" s="161" t="s">
        <v>84</v>
      </c>
      <c r="N1393" s="161">
        <v>0.53125</v>
      </c>
      <c r="O1393" s="161">
        <v>0.75</v>
      </c>
      <c r="P1393" s="207" t="s">
        <v>2061</v>
      </c>
      <c r="Q1393" s="157">
        <v>2021</v>
      </c>
      <c r="R1393" s="157"/>
      <c r="S1393" s="3" t="str">
        <f>TEXT(Tabla2[[#This Row],[FECHA]],"MMMM")</f>
        <v>febrero</v>
      </c>
      <c r="T1393" s="3" t="e">
        <f>VLOOKUP(Tabla2[[#This Row],[FOLIO]],Noshow11[[FOLIO]:[STATUS]],5,0)</f>
        <v>#N/A</v>
      </c>
      <c r="U1393" s="2" t="s">
        <v>4749</v>
      </c>
      <c r="V1393" s="27">
        <v>44979</v>
      </c>
      <c r="W1393" s="27" t="s">
        <v>18</v>
      </c>
      <c r="X1393" s="27" t="s">
        <v>9</v>
      </c>
      <c r="Y1393" s="28" t="s">
        <v>4849</v>
      </c>
      <c r="Z1393" s="27">
        <v>44978</v>
      </c>
      <c r="AA1393" s="14">
        <f>Tabla2[[#This Row],[FECHA]]-Tabla2[[#This Row],[FECHA AGENDO CITA]]</f>
        <v>1</v>
      </c>
    </row>
    <row r="1394" spans="1:27" ht="46.5" hidden="1" customHeight="1">
      <c r="A1394" s="154">
        <v>44979</v>
      </c>
      <c r="B1394" s="155">
        <v>0.52083333333333337</v>
      </c>
      <c r="C1394" s="155"/>
      <c r="D1394" s="156">
        <v>0</v>
      </c>
      <c r="E1394" s="157">
        <v>112193</v>
      </c>
      <c r="F1394" s="157" t="s">
        <v>920</v>
      </c>
      <c r="G1394" s="162" t="s">
        <v>4850</v>
      </c>
      <c r="H1394" s="164" t="s">
        <v>42</v>
      </c>
      <c r="I1394" s="157" t="s">
        <v>3989</v>
      </c>
      <c r="J1394" s="160" t="s">
        <v>4851</v>
      </c>
      <c r="K1394" s="160" t="s">
        <v>2850</v>
      </c>
      <c r="L1394" s="157" t="s">
        <v>160</v>
      </c>
      <c r="M1394" s="161" t="s">
        <v>98</v>
      </c>
      <c r="N1394" s="161" t="s">
        <v>1194</v>
      </c>
      <c r="O1394" s="161" t="s">
        <v>1195</v>
      </c>
      <c r="P1394" s="207" t="s">
        <v>925</v>
      </c>
      <c r="Q1394" s="157">
        <v>2021</v>
      </c>
      <c r="R1394" s="157"/>
      <c r="S1394" s="3" t="str">
        <f>TEXT(Tabla2[[#This Row],[FECHA]],"MMMM")</f>
        <v>febrero</v>
      </c>
      <c r="T1394" s="3" t="e">
        <f>VLOOKUP(Tabla2[[#This Row],[FOLIO]],Noshow11[[FOLIO]:[STATUS]],5,0)</f>
        <v>#N/A</v>
      </c>
      <c r="U1394" s="2"/>
      <c r="V1394" s="27"/>
      <c r="W1394" s="27"/>
      <c r="X1394" s="27"/>
      <c r="Y1394" s="28"/>
      <c r="Z1394" s="27"/>
      <c r="AA1394" s="14">
        <f>Tabla2[[#This Row],[FECHA]]-Tabla2[[#This Row],[FECHA AGENDO CITA]]</f>
        <v>44979</v>
      </c>
    </row>
    <row r="1395" spans="1:27" ht="46.5" hidden="1" customHeight="1">
      <c r="A1395" s="154">
        <v>44979</v>
      </c>
      <c r="B1395" s="155">
        <v>0.54166666666666663</v>
      </c>
      <c r="C1395" s="155"/>
      <c r="D1395" s="156">
        <v>5330</v>
      </c>
      <c r="E1395" s="157">
        <v>112174</v>
      </c>
      <c r="F1395" s="157" t="s">
        <v>100</v>
      </c>
      <c r="G1395" s="158" t="s">
        <v>988</v>
      </c>
      <c r="H1395" s="159" t="s">
        <v>5</v>
      </c>
      <c r="I1395" s="157" t="s">
        <v>4852</v>
      </c>
      <c r="J1395" s="160" t="s">
        <v>4853</v>
      </c>
      <c r="K1395" s="160" t="s">
        <v>4854</v>
      </c>
      <c r="L1395" s="157" t="s">
        <v>160</v>
      </c>
      <c r="M1395" s="161" t="s">
        <v>93</v>
      </c>
      <c r="N1395" s="161">
        <v>0.5625</v>
      </c>
      <c r="O1395" s="161">
        <v>0.75</v>
      </c>
      <c r="P1395" s="207" t="s">
        <v>2061</v>
      </c>
      <c r="Q1395" s="157">
        <v>2021</v>
      </c>
      <c r="R1395" s="157"/>
      <c r="S1395" s="3" t="str">
        <f>TEXT(Tabla2[[#This Row],[FECHA]],"MMMM")</f>
        <v>febrero</v>
      </c>
      <c r="T1395" s="3" t="e">
        <f>VLOOKUP(Tabla2[[#This Row],[FOLIO]],Noshow11[[FOLIO]:[STATUS]],5,0)</f>
        <v>#N/A</v>
      </c>
      <c r="U1395" s="2"/>
      <c r="V1395" s="27"/>
      <c r="W1395" s="27"/>
      <c r="X1395" s="27"/>
      <c r="Y1395" s="28"/>
      <c r="Z1395" s="27"/>
      <c r="AA1395" s="14">
        <f>Tabla2[[#This Row],[FECHA]]-Tabla2[[#This Row],[FECHA AGENDO CITA]]</f>
        <v>44979</v>
      </c>
    </row>
    <row r="1396" spans="1:27" ht="46.5" hidden="1" customHeight="1">
      <c r="A1396" s="154">
        <v>44979</v>
      </c>
      <c r="B1396" s="155">
        <v>0.64583333333333337</v>
      </c>
      <c r="C1396" s="155"/>
      <c r="D1396" s="156">
        <v>835.2</v>
      </c>
      <c r="E1396" s="157">
        <v>112159</v>
      </c>
      <c r="F1396" s="157" t="s">
        <v>920</v>
      </c>
      <c r="G1396" s="162" t="s">
        <v>4855</v>
      </c>
      <c r="H1396" s="163"/>
      <c r="I1396" s="157" t="s">
        <v>4568</v>
      </c>
      <c r="J1396" s="160" t="s">
        <v>4856</v>
      </c>
      <c r="K1396" s="160" t="s">
        <v>4569</v>
      </c>
      <c r="L1396" s="157" t="s">
        <v>193</v>
      </c>
      <c r="M1396" s="161" t="s">
        <v>84</v>
      </c>
      <c r="N1396" s="161" t="s">
        <v>1430</v>
      </c>
      <c r="O1396" s="161" t="s">
        <v>1431</v>
      </c>
      <c r="P1396" s="207" t="s">
        <v>2126</v>
      </c>
      <c r="Q1396" s="157">
        <v>2022</v>
      </c>
      <c r="R1396" s="157"/>
      <c r="S1396" s="3" t="str">
        <f>TEXT(Tabla2[[#This Row],[FECHA]],"MMMM")</f>
        <v>febrero</v>
      </c>
      <c r="T1396" s="3" t="e">
        <f>VLOOKUP(Tabla2[[#This Row],[FOLIO]],Noshow11[[FOLIO]:[STATUS]],5,0)</f>
        <v>#N/A</v>
      </c>
      <c r="U1396" s="2"/>
      <c r="V1396" s="27"/>
      <c r="W1396" s="27"/>
      <c r="X1396" s="27"/>
      <c r="Y1396" s="28"/>
      <c r="Z1396" s="27"/>
      <c r="AA1396" s="14">
        <f>Tabla2[[#This Row],[FECHA]]-Tabla2[[#This Row],[FECHA AGENDO CITA]]</f>
        <v>44979</v>
      </c>
    </row>
    <row r="1397" spans="1:27" ht="46.5" hidden="1" customHeight="1">
      <c r="A1397" s="154">
        <v>44980</v>
      </c>
      <c r="B1397" s="155">
        <v>0.33333333333333331</v>
      </c>
      <c r="C1397" s="155"/>
      <c r="D1397" s="156">
        <v>1899</v>
      </c>
      <c r="E1397" s="157">
        <v>112127</v>
      </c>
      <c r="F1397" s="157" t="s">
        <v>100</v>
      </c>
      <c r="G1397" s="158" t="s">
        <v>945</v>
      </c>
      <c r="H1397" s="159" t="s">
        <v>5</v>
      </c>
      <c r="I1397" s="157" t="s">
        <v>4525</v>
      </c>
      <c r="J1397" s="160" t="s">
        <v>4526</v>
      </c>
      <c r="K1397" s="160" t="s">
        <v>4527</v>
      </c>
      <c r="L1397" s="157" t="s">
        <v>357</v>
      </c>
      <c r="M1397" s="161" t="s">
        <v>84</v>
      </c>
      <c r="N1397" s="161">
        <v>0.35416666666666669</v>
      </c>
      <c r="O1397" s="161">
        <v>0.45833333333333331</v>
      </c>
      <c r="P1397" s="207" t="s">
        <v>2061</v>
      </c>
      <c r="Q1397" s="157">
        <v>2020</v>
      </c>
      <c r="R1397" s="131"/>
      <c r="S1397" s="3" t="str">
        <f>TEXT(Tabla2[[#This Row],[FECHA]],"MMMM")</f>
        <v>febrero</v>
      </c>
      <c r="T1397" s="3" t="e">
        <f>VLOOKUP(Tabla2[[#This Row],[FOLIO]],Noshow11[[FOLIO]:[STATUS]],5,0)</f>
        <v>#N/A</v>
      </c>
      <c r="U1397" s="2"/>
      <c r="V1397" s="27"/>
      <c r="W1397" s="27"/>
      <c r="X1397" s="27"/>
      <c r="Y1397" s="28"/>
      <c r="Z1397" s="27"/>
      <c r="AA1397" s="14">
        <f>Tabla2[[#This Row],[FECHA]]-Tabla2[[#This Row],[FECHA AGENDO CITA]]</f>
        <v>44980</v>
      </c>
    </row>
    <row r="1398" spans="1:27" ht="46.5" hidden="1" customHeight="1">
      <c r="A1398" s="154">
        <v>44980</v>
      </c>
      <c r="B1398" s="155">
        <v>0.33333333333333331</v>
      </c>
      <c r="C1398" s="155"/>
      <c r="D1398" s="156">
        <v>5330</v>
      </c>
      <c r="E1398" s="157">
        <v>112128</v>
      </c>
      <c r="F1398" s="157" t="s">
        <v>1111</v>
      </c>
      <c r="G1398" s="162" t="s">
        <v>988</v>
      </c>
      <c r="H1398" s="163"/>
      <c r="I1398" s="157" t="s">
        <v>4857</v>
      </c>
      <c r="J1398" s="160" t="s">
        <v>4858</v>
      </c>
      <c r="K1398" s="160" t="s">
        <v>4859</v>
      </c>
      <c r="L1398" s="157" t="s">
        <v>193</v>
      </c>
      <c r="M1398" s="161" t="s">
        <v>93</v>
      </c>
      <c r="N1398" s="161">
        <v>0.35416666666666669</v>
      </c>
      <c r="O1398" s="161">
        <v>0.45833333333333331</v>
      </c>
      <c r="P1398" s="207" t="s">
        <v>1036</v>
      </c>
      <c r="Q1398" s="157">
        <v>2021</v>
      </c>
      <c r="R1398" s="131"/>
      <c r="S1398" s="3" t="str">
        <f>TEXT(Tabla2[[#This Row],[FECHA]],"MMMM")</f>
        <v>febrero</v>
      </c>
      <c r="T1398" s="3" t="e">
        <f>VLOOKUP(Tabla2[[#This Row],[FOLIO]],Noshow11[[FOLIO]:[STATUS]],5,0)</f>
        <v>#N/A</v>
      </c>
      <c r="U1398" s="2"/>
      <c r="V1398" s="27"/>
      <c r="W1398" s="27"/>
      <c r="X1398" s="27"/>
      <c r="Y1398" s="28"/>
      <c r="Z1398" s="27"/>
      <c r="AA1398" s="14">
        <f>Tabla2[[#This Row],[FECHA]]-Tabla2[[#This Row],[FECHA AGENDO CITA]]</f>
        <v>44980</v>
      </c>
    </row>
    <row r="1399" spans="1:27" ht="46.5" hidden="1" customHeight="1">
      <c r="A1399" s="154">
        <v>44980</v>
      </c>
      <c r="B1399" s="155">
        <v>0.33333333333333331</v>
      </c>
      <c r="C1399" s="155"/>
      <c r="D1399" s="156">
        <v>1899</v>
      </c>
      <c r="E1399" s="157">
        <v>112196</v>
      </c>
      <c r="F1399" s="157" t="s">
        <v>1111</v>
      </c>
      <c r="G1399" s="162" t="s">
        <v>945</v>
      </c>
      <c r="H1399" s="163"/>
      <c r="I1399" s="157" t="s">
        <v>4860</v>
      </c>
      <c r="J1399" s="160" t="s">
        <v>4861</v>
      </c>
      <c r="K1399" s="160" t="s">
        <v>4862</v>
      </c>
      <c r="L1399" s="157" t="s">
        <v>92</v>
      </c>
      <c r="M1399" s="161" t="s">
        <v>98</v>
      </c>
      <c r="N1399" s="161">
        <v>0.34375</v>
      </c>
      <c r="O1399" s="161">
        <v>0.70833333333333337</v>
      </c>
      <c r="P1399" s="207" t="s">
        <v>1036</v>
      </c>
      <c r="Q1399" s="157">
        <v>2021</v>
      </c>
      <c r="R1399" s="131"/>
      <c r="S1399" s="3" t="str">
        <f>TEXT(Tabla2[[#This Row],[FECHA]],"MMMM")</f>
        <v>febrero</v>
      </c>
      <c r="T1399" s="3" t="e">
        <f>VLOOKUP(Tabla2[[#This Row],[FOLIO]],Noshow11[[FOLIO]:[STATUS]],5,0)</f>
        <v>#N/A</v>
      </c>
      <c r="U1399" s="2"/>
      <c r="V1399" s="27"/>
      <c r="W1399" s="27"/>
      <c r="X1399" s="27"/>
      <c r="Y1399" s="28"/>
      <c r="Z1399" s="27"/>
      <c r="AA1399" s="14">
        <f>Tabla2[[#This Row],[FECHA]]-Tabla2[[#This Row],[FECHA AGENDO CITA]]</f>
        <v>44980</v>
      </c>
    </row>
    <row r="1400" spans="1:27" ht="46.5" hidden="1" customHeight="1">
      <c r="A1400" s="154">
        <v>44980</v>
      </c>
      <c r="B1400" s="155">
        <v>0.34375</v>
      </c>
      <c r="C1400" s="155"/>
      <c r="D1400" s="156">
        <v>1899</v>
      </c>
      <c r="E1400" s="157">
        <v>112171</v>
      </c>
      <c r="F1400" s="157" t="s">
        <v>100</v>
      </c>
      <c r="G1400" s="158" t="s">
        <v>1436</v>
      </c>
      <c r="H1400" s="159" t="s">
        <v>5</v>
      </c>
      <c r="I1400" s="157" t="s">
        <v>4863</v>
      </c>
      <c r="J1400" s="160" t="s">
        <v>4864</v>
      </c>
      <c r="K1400" s="160" t="s">
        <v>4865</v>
      </c>
      <c r="L1400" s="157" t="s">
        <v>97</v>
      </c>
      <c r="M1400" s="161" t="s">
        <v>93</v>
      </c>
      <c r="N1400" s="161">
        <v>0.36805555555555558</v>
      </c>
      <c r="O1400" s="161">
        <v>0.45833333333333331</v>
      </c>
      <c r="P1400" s="207" t="s">
        <v>2061</v>
      </c>
      <c r="Q1400" s="157">
        <v>2011</v>
      </c>
      <c r="R1400" s="131"/>
      <c r="S1400" s="3" t="str">
        <f>TEXT(Tabla2[[#This Row],[FECHA]],"MMMM")</f>
        <v>febrero</v>
      </c>
      <c r="T1400" s="3" t="e">
        <f>VLOOKUP(Tabla2[[#This Row],[FOLIO]],Noshow11[[FOLIO]:[STATUS]],5,0)</f>
        <v>#N/A</v>
      </c>
      <c r="U1400" s="2"/>
      <c r="V1400" s="27"/>
      <c r="W1400" s="27"/>
      <c r="X1400" s="27"/>
      <c r="Y1400" s="28"/>
      <c r="Z1400" s="27"/>
      <c r="AA1400" s="14">
        <f>Tabla2[[#This Row],[FECHA]]-Tabla2[[#This Row],[FECHA AGENDO CITA]]</f>
        <v>44980</v>
      </c>
    </row>
    <row r="1401" spans="1:27" ht="64.5" hidden="1" customHeight="1">
      <c r="A1401" s="154">
        <v>44980</v>
      </c>
      <c r="B1401" s="155">
        <v>0.34375</v>
      </c>
      <c r="C1401" s="155"/>
      <c r="D1401" s="156">
        <v>0</v>
      </c>
      <c r="E1401" s="157">
        <v>112228</v>
      </c>
      <c r="F1401" s="157" t="s">
        <v>920</v>
      </c>
      <c r="G1401" s="162" t="s">
        <v>4866</v>
      </c>
      <c r="H1401" s="163"/>
      <c r="I1401" s="157" t="s">
        <v>4867</v>
      </c>
      <c r="J1401" s="160" t="s">
        <v>4868</v>
      </c>
      <c r="K1401" s="160" t="s">
        <v>4869</v>
      </c>
      <c r="L1401" s="157" t="s">
        <v>2485</v>
      </c>
      <c r="M1401" s="161" t="s">
        <v>84</v>
      </c>
      <c r="N1401" s="161">
        <v>0.35416666666666669</v>
      </c>
      <c r="O1401" s="161">
        <v>0.45833333333333331</v>
      </c>
      <c r="P1401" s="207" t="s">
        <v>954</v>
      </c>
      <c r="Q1401" s="157">
        <v>2017</v>
      </c>
      <c r="R1401" s="131"/>
      <c r="S1401" s="3" t="str">
        <f>TEXT(Tabla2[[#This Row],[FECHA]],"MMMM")</f>
        <v>febrero</v>
      </c>
      <c r="T1401" s="3" t="e">
        <f>VLOOKUP(Tabla2[[#This Row],[FOLIO]],Noshow11[[FOLIO]:[STATUS]],5,0)</f>
        <v>#N/A</v>
      </c>
      <c r="U1401" s="2"/>
      <c r="V1401" s="27"/>
      <c r="W1401" s="27"/>
      <c r="X1401" s="27"/>
      <c r="Y1401" s="28"/>
      <c r="Z1401" s="27"/>
      <c r="AA1401" s="14">
        <f>Tabla2[[#This Row],[FECHA]]-Tabla2[[#This Row],[FECHA AGENDO CITA]]</f>
        <v>44980</v>
      </c>
    </row>
    <row r="1402" spans="1:27" ht="46.5" hidden="1" customHeight="1">
      <c r="A1402" s="154">
        <v>44980</v>
      </c>
      <c r="B1402" s="155">
        <v>0.35416666666666669</v>
      </c>
      <c r="C1402" s="155"/>
      <c r="D1402" s="156">
        <v>0</v>
      </c>
      <c r="E1402" s="157">
        <v>112215</v>
      </c>
      <c r="F1402" s="157" t="s">
        <v>920</v>
      </c>
      <c r="G1402" s="162" t="s">
        <v>4870</v>
      </c>
      <c r="H1402" s="163"/>
      <c r="I1402" s="157" t="s">
        <v>1497</v>
      </c>
      <c r="J1402" s="160" t="s">
        <v>1498</v>
      </c>
      <c r="K1402" s="160" t="s">
        <v>4663</v>
      </c>
      <c r="L1402" s="157" t="s">
        <v>230</v>
      </c>
      <c r="M1402" s="161" t="s">
        <v>93</v>
      </c>
      <c r="N1402" s="161">
        <v>0.375</v>
      </c>
      <c r="O1402" s="161">
        <v>0.58333333333333337</v>
      </c>
      <c r="P1402" s="207" t="s">
        <v>925</v>
      </c>
      <c r="Q1402" s="157">
        <v>2016</v>
      </c>
      <c r="R1402" s="131"/>
      <c r="S1402" s="3" t="str">
        <f>TEXT(Tabla2[[#This Row],[FECHA]],"MMMM")</f>
        <v>febrero</v>
      </c>
      <c r="T1402" s="3" t="e">
        <f>VLOOKUP(Tabla2[[#This Row],[FOLIO]],Noshow11[[FOLIO]:[STATUS]],5,0)</f>
        <v>#N/A</v>
      </c>
      <c r="U1402" s="2"/>
      <c r="V1402" s="27"/>
      <c r="W1402" s="27"/>
      <c r="X1402" s="27"/>
      <c r="Y1402" s="28"/>
      <c r="Z1402" s="27"/>
      <c r="AA1402" s="14">
        <f>Tabla2[[#This Row],[FECHA]]-Tabla2[[#This Row],[FECHA AGENDO CITA]]</f>
        <v>44980</v>
      </c>
    </row>
    <row r="1403" spans="1:27" ht="46.5" hidden="1" customHeight="1">
      <c r="A1403" s="154">
        <v>44980</v>
      </c>
      <c r="B1403" s="155">
        <v>0.35416666666666669</v>
      </c>
      <c r="C1403" s="155"/>
      <c r="D1403" s="156">
        <v>1899</v>
      </c>
      <c r="E1403" s="157">
        <v>112218</v>
      </c>
      <c r="F1403" s="157" t="s">
        <v>920</v>
      </c>
      <c r="G1403" s="162" t="s">
        <v>945</v>
      </c>
      <c r="H1403" s="163"/>
      <c r="I1403" s="157" t="s">
        <v>2261</v>
      </c>
      <c r="J1403" s="160" t="s">
        <v>2262</v>
      </c>
      <c r="K1403" s="160" t="s">
        <v>325</v>
      </c>
      <c r="L1403" s="157" t="s">
        <v>188</v>
      </c>
      <c r="M1403" s="161" t="s">
        <v>84</v>
      </c>
      <c r="N1403" s="161">
        <v>0.36458333333333331</v>
      </c>
      <c r="O1403" s="161">
        <v>0.47916666666666669</v>
      </c>
      <c r="P1403" s="207" t="s">
        <v>949</v>
      </c>
      <c r="Q1403" s="157">
        <v>2019</v>
      </c>
      <c r="R1403" s="131"/>
      <c r="S1403" s="3" t="str">
        <f>TEXT(Tabla2[[#This Row],[FECHA]],"MMMM")</f>
        <v>febrero</v>
      </c>
      <c r="T1403" s="3" t="e">
        <f>VLOOKUP(Tabla2[[#This Row],[FOLIO]],Noshow11[[FOLIO]:[STATUS]],5,0)</f>
        <v>#N/A</v>
      </c>
      <c r="U1403" s="2"/>
      <c r="V1403" s="27"/>
      <c r="W1403" s="27"/>
      <c r="X1403" s="27"/>
      <c r="Y1403" s="28"/>
      <c r="Z1403" s="27"/>
      <c r="AA1403" s="14">
        <f>Tabla2[[#This Row],[FECHA]]-Tabla2[[#This Row],[FECHA AGENDO CITA]]</f>
        <v>44980</v>
      </c>
    </row>
    <row r="1404" spans="1:27" ht="46.5" hidden="1" customHeight="1">
      <c r="A1404" s="154">
        <v>44980</v>
      </c>
      <c r="B1404" s="155">
        <v>0.35416666666666669</v>
      </c>
      <c r="C1404" s="155"/>
      <c r="D1404" s="156">
        <v>1899</v>
      </c>
      <c r="E1404" s="157">
        <v>112231</v>
      </c>
      <c r="F1404" s="157" t="s">
        <v>100</v>
      </c>
      <c r="G1404" s="158" t="s">
        <v>939</v>
      </c>
      <c r="H1404" s="159" t="s">
        <v>5</v>
      </c>
      <c r="I1404" s="157" t="s">
        <v>4715</v>
      </c>
      <c r="J1404" s="160" t="s">
        <v>4716</v>
      </c>
      <c r="K1404" s="160" t="s">
        <v>4871</v>
      </c>
      <c r="L1404" s="157" t="s">
        <v>193</v>
      </c>
      <c r="M1404" s="161" t="s">
        <v>98</v>
      </c>
      <c r="N1404" s="161">
        <v>0.39583333333333331</v>
      </c>
      <c r="O1404" s="161">
        <v>0.47916666666666669</v>
      </c>
      <c r="P1404" s="207" t="s">
        <v>2061</v>
      </c>
      <c r="Q1404" s="157">
        <v>2019</v>
      </c>
      <c r="R1404" s="131"/>
      <c r="S1404" s="3" t="str">
        <f>TEXT(Tabla2[[#This Row],[FECHA]],"MMMM")</f>
        <v>febrero</v>
      </c>
      <c r="T1404" s="3" t="e">
        <f>VLOOKUP(Tabla2[[#This Row],[FOLIO]],Noshow11[[FOLIO]:[STATUS]],5,0)</f>
        <v>#N/A</v>
      </c>
      <c r="U1404" s="2"/>
      <c r="V1404" s="27"/>
      <c r="W1404" s="27"/>
      <c r="X1404" s="27"/>
      <c r="Y1404" s="28"/>
      <c r="Z1404" s="27"/>
      <c r="AA1404" s="14">
        <f>Tabla2[[#This Row],[FECHA]]-Tabla2[[#This Row],[FECHA AGENDO CITA]]</f>
        <v>44980</v>
      </c>
    </row>
    <row r="1405" spans="1:27" ht="46.5" hidden="1" customHeight="1">
      <c r="A1405" s="154">
        <v>44980</v>
      </c>
      <c r="B1405" s="155">
        <v>0.375</v>
      </c>
      <c r="C1405" s="155"/>
      <c r="D1405" s="156">
        <v>3260</v>
      </c>
      <c r="E1405" s="157">
        <v>112101</v>
      </c>
      <c r="F1405" s="157" t="s">
        <v>1111</v>
      </c>
      <c r="G1405" s="162" t="s">
        <v>1150</v>
      </c>
      <c r="H1405" s="163"/>
      <c r="I1405" s="157" t="s">
        <v>4872</v>
      </c>
      <c r="J1405" s="160" t="s">
        <v>4873</v>
      </c>
      <c r="K1405" s="160" t="s">
        <v>4874</v>
      </c>
      <c r="L1405" s="157" t="s">
        <v>160</v>
      </c>
      <c r="M1405" s="161" t="s">
        <v>93</v>
      </c>
      <c r="N1405" s="161">
        <v>0.40972222222222227</v>
      </c>
      <c r="O1405" s="161">
        <v>0.5</v>
      </c>
      <c r="P1405" s="207" t="s">
        <v>949</v>
      </c>
      <c r="Q1405" s="157">
        <v>2022</v>
      </c>
      <c r="R1405" s="131"/>
      <c r="S1405" s="3" t="str">
        <f>TEXT(Tabla2[[#This Row],[FECHA]],"MMMM")</f>
        <v>febrero</v>
      </c>
      <c r="T1405" s="3" t="e">
        <f>VLOOKUP(Tabla2[[#This Row],[FOLIO]],Noshow11[[FOLIO]:[STATUS]],5,0)</f>
        <v>#N/A</v>
      </c>
      <c r="U1405" s="2"/>
      <c r="V1405" s="27"/>
      <c r="W1405" s="27"/>
      <c r="X1405" s="27"/>
      <c r="Y1405" s="28"/>
      <c r="Z1405" s="27"/>
      <c r="AA1405" s="14">
        <f>Tabla2[[#This Row],[FECHA]]-Tabla2[[#This Row],[FECHA AGENDO CITA]]</f>
        <v>44980</v>
      </c>
    </row>
    <row r="1406" spans="1:27" ht="46.5" hidden="1" customHeight="1">
      <c r="A1406" s="154">
        <v>44980</v>
      </c>
      <c r="B1406" s="155">
        <v>0.375</v>
      </c>
      <c r="C1406" s="155"/>
      <c r="D1406" s="156">
        <v>1899</v>
      </c>
      <c r="E1406" s="157">
        <v>112186</v>
      </c>
      <c r="F1406" s="157" t="s">
        <v>100</v>
      </c>
      <c r="G1406" s="158" t="s">
        <v>1598</v>
      </c>
      <c r="H1406" s="159" t="s">
        <v>5</v>
      </c>
      <c r="I1406" s="157" t="s">
        <v>4875</v>
      </c>
      <c r="J1406" s="160" t="s">
        <v>4876</v>
      </c>
      <c r="K1406" s="160" t="s">
        <v>4877</v>
      </c>
      <c r="L1406" s="157" t="s">
        <v>92</v>
      </c>
      <c r="M1406" s="161" t="s">
        <v>84</v>
      </c>
      <c r="N1406" s="161">
        <v>0.38194444444444442</v>
      </c>
      <c r="O1406" s="161">
        <v>0.5</v>
      </c>
      <c r="P1406" s="207" t="s">
        <v>2061</v>
      </c>
      <c r="Q1406" s="157">
        <v>2015</v>
      </c>
      <c r="R1406" s="131"/>
      <c r="S1406" s="3" t="str">
        <f>TEXT(Tabla2[[#This Row],[FECHA]],"MMMM")</f>
        <v>febrero</v>
      </c>
      <c r="T1406" s="3" t="e">
        <f>VLOOKUP(Tabla2[[#This Row],[FOLIO]],Noshow11[[FOLIO]:[STATUS]],5,0)</f>
        <v>#N/A</v>
      </c>
      <c r="U1406" s="2"/>
      <c r="V1406" s="27"/>
      <c r="W1406" s="27"/>
      <c r="X1406" s="27"/>
      <c r="Y1406" s="28"/>
      <c r="Z1406" s="27"/>
      <c r="AA1406" s="14">
        <f>Tabla2[[#This Row],[FECHA]]-Tabla2[[#This Row],[FECHA AGENDO CITA]]</f>
        <v>44980</v>
      </c>
    </row>
    <row r="1407" spans="1:27" ht="46.5" hidden="1" customHeight="1">
      <c r="A1407" s="154">
        <v>44980</v>
      </c>
      <c r="B1407" s="155">
        <v>0.375</v>
      </c>
      <c r="C1407" s="155"/>
      <c r="D1407" s="156">
        <v>1899</v>
      </c>
      <c r="E1407" s="157">
        <v>112204</v>
      </c>
      <c r="F1407" s="157" t="s">
        <v>920</v>
      </c>
      <c r="G1407" s="162" t="s">
        <v>1297</v>
      </c>
      <c r="H1407" s="163"/>
      <c r="I1407" s="157" t="s">
        <v>4734</v>
      </c>
      <c r="J1407" s="160" t="s">
        <v>4735</v>
      </c>
      <c r="K1407" s="160" t="s">
        <v>4736</v>
      </c>
      <c r="L1407" s="157" t="s">
        <v>145</v>
      </c>
      <c r="M1407" s="161" t="s">
        <v>98</v>
      </c>
      <c r="N1407" s="161">
        <v>0.38541666666666669</v>
      </c>
      <c r="O1407" s="161">
        <v>0.47916666666666669</v>
      </c>
      <c r="P1407" s="207" t="s">
        <v>954</v>
      </c>
      <c r="Q1407" s="157">
        <v>2017</v>
      </c>
      <c r="R1407" s="131"/>
      <c r="S1407" s="3" t="str">
        <f>TEXT(Tabla2[[#This Row],[FECHA]],"MMMM")</f>
        <v>febrero</v>
      </c>
      <c r="T1407" s="3" t="e">
        <f>VLOOKUP(Tabla2[[#This Row],[FOLIO]],Noshow11[[FOLIO]:[STATUS]],5,0)</f>
        <v>#N/A</v>
      </c>
      <c r="U1407" s="2" t="s">
        <v>34</v>
      </c>
      <c r="V1407" s="27">
        <v>44986</v>
      </c>
      <c r="W1407" s="27" t="s">
        <v>931</v>
      </c>
      <c r="X1407" s="27" t="s">
        <v>9</v>
      </c>
      <c r="Y1407" s="28" t="s">
        <v>4878</v>
      </c>
      <c r="Z1407" s="27">
        <v>44974</v>
      </c>
      <c r="AA1407" s="14">
        <f>Tabla2[[#This Row],[FECHA]]-Tabla2[[#This Row],[FECHA AGENDO CITA]]</f>
        <v>6</v>
      </c>
    </row>
    <row r="1408" spans="1:27" ht="46.5" hidden="1" customHeight="1">
      <c r="A1408" s="154">
        <v>44980</v>
      </c>
      <c r="B1408" s="155">
        <v>0.39583333333333331</v>
      </c>
      <c r="C1408" s="155"/>
      <c r="D1408" s="156">
        <v>1899</v>
      </c>
      <c r="E1408" s="157">
        <v>112213</v>
      </c>
      <c r="F1408" s="157" t="s">
        <v>1111</v>
      </c>
      <c r="G1408" s="158" t="s">
        <v>1108</v>
      </c>
      <c r="H1408" s="159" t="s">
        <v>5</v>
      </c>
      <c r="I1408" s="157" t="s">
        <v>4879</v>
      </c>
      <c r="J1408" s="160" t="s">
        <v>143</v>
      </c>
      <c r="K1408" s="160" t="s">
        <v>4880</v>
      </c>
      <c r="L1408" s="157" t="s">
        <v>170</v>
      </c>
      <c r="M1408" s="161" t="s">
        <v>93</v>
      </c>
      <c r="N1408" s="161">
        <v>0.40972222222222227</v>
      </c>
      <c r="O1408" s="161">
        <v>0.58333333333333337</v>
      </c>
      <c r="P1408" s="207" t="s">
        <v>2061</v>
      </c>
      <c r="Q1408" s="157">
        <v>2023</v>
      </c>
      <c r="R1408" s="131"/>
      <c r="S1408" s="3" t="str">
        <f>TEXT(Tabla2[[#This Row],[FECHA]],"MMMM")</f>
        <v>febrero</v>
      </c>
      <c r="T1408" s="3" t="e">
        <f>VLOOKUP(Tabla2[[#This Row],[FOLIO]],Noshow11[[FOLIO]:[STATUS]],5,0)</f>
        <v>#N/A</v>
      </c>
      <c r="U1408" s="2"/>
      <c r="V1408" s="27"/>
      <c r="W1408" s="27"/>
      <c r="X1408" s="27"/>
      <c r="Y1408" s="28"/>
      <c r="Z1408" s="27"/>
      <c r="AA1408" s="14">
        <f>Tabla2[[#This Row],[FECHA]]-Tabla2[[#This Row],[FECHA AGENDO CITA]]</f>
        <v>44980</v>
      </c>
    </row>
    <row r="1409" spans="1:27" ht="46.5" hidden="1" customHeight="1">
      <c r="A1409" s="154">
        <v>44980</v>
      </c>
      <c r="B1409" s="155">
        <v>0.41666666666666669</v>
      </c>
      <c r="C1409" s="155"/>
      <c r="D1409" s="156">
        <v>5330</v>
      </c>
      <c r="E1409" s="157">
        <v>112175</v>
      </c>
      <c r="F1409" s="157" t="s">
        <v>944</v>
      </c>
      <c r="G1409" s="158" t="s">
        <v>988</v>
      </c>
      <c r="H1409" s="159" t="s">
        <v>5</v>
      </c>
      <c r="I1409" s="157" t="s">
        <v>4881</v>
      </c>
      <c r="J1409" s="160" t="s">
        <v>4882</v>
      </c>
      <c r="K1409" s="160" t="s">
        <v>4883</v>
      </c>
      <c r="L1409" s="157" t="s">
        <v>160</v>
      </c>
      <c r="M1409" s="161" t="s">
        <v>84</v>
      </c>
      <c r="N1409" s="161">
        <v>0.43055555555555558</v>
      </c>
      <c r="O1409" s="161">
        <v>0.70833333333333337</v>
      </c>
      <c r="P1409" s="207" t="s">
        <v>2061</v>
      </c>
      <c r="Q1409" s="157">
        <v>2021</v>
      </c>
      <c r="R1409" s="131"/>
      <c r="S1409" s="3" t="str">
        <f>TEXT(Tabla2[[#This Row],[FECHA]],"MMMM")</f>
        <v>febrero</v>
      </c>
      <c r="T1409" s="3" t="e">
        <f>VLOOKUP(Tabla2[[#This Row],[FOLIO]],Noshow11[[FOLIO]:[STATUS]],5,0)</f>
        <v>#N/A</v>
      </c>
      <c r="U1409" s="2"/>
      <c r="V1409" s="27"/>
      <c r="W1409" s="27"/>
      <c r="X1409" s="27"/>
      <c r="Y1409" s="28"/>
      <c r="Z1409" s="27"/>
      <c r="AA1409" s="14">
        <f>Tabla2[[#This Row],[FECHA]]-Tabla2[[#This Row],[FECHA AGENDO CITA]]</f>
        <v>44980</v>
      </c>
    </row>
    <row r="1410" spans="1:27" ht="46.5" hidden="1" customHeight="1">
      <c r="A1410" s="154">
        <v>44980</v>
      </c>
      <c r="B1410" s="155">
        <v>0.41666666666666669</v>
      </c>
      <c r="C1410" s="155"/>
      <c r="D1410" s="156">
        <v>1899</v>
      </c>
      <c r="E1410" s="157">
        <v>112221</v>
      </c>
      <c r="F1410" s="157" t="s">
        <v>944</v>
      </c>
      <c r="G1410" s="162" t="s">
        <v>1108</v>
      </c>
      <c r="H1410" s="163"/>
      <c r="I1410" s="157" t="s">
        <v>4884</v>
      </c>
      <c r="J1410" s="160" t="s">
        <v>143</v>
      </c>
      <c r="K1410" s="160" t="s">
        <v>4885</v>
      </c>
      <c r="L1410" s="157" t="s">
        <v>92</v>
      </c>
      <c r="M1410" s="161" t="s">
        <v>93</v>
      </c>
      <c r="N1410" s="161">
        <v>0.4375</v>
      </c>
      <c r="O1410" s="161">
        <v>0.58333333333333337</v>
      </c>
      <c r="P1410" s="207" t="s">
        <v>949</v>
      </c>
      <c r="Q1410" s="157">
        <v>2022</v>
      </c>
      <c r="R1410" s="131"/>
      <c r="S1410" s="3" t="str">
        <f>TEXT(Tabla2[[#This Row],[FECHA]],"MMMM")</f>
        <v>febrero</v>
      </c>
      <c r="T1410" s="3" t="e">
        <f>VLOOKUP(Tabla2[[#This Row],[FOLIO]],Noshow11[[FOLIO]:[STATUS]],5,0)</f>
        <v>#N/A</v>
      </c>
      <c r="U1410" s="2"/>
      <c r="V1410" s="27"/>
      <c r="W1410" s="27"/>
      <c r="X1410" s="27"/>
      <c r="Y1410" s="28"/>
      <c r="Z1410" s="27"/>
      <c r="AA1410" s="14">
        <f>Tabla2[[#This Row],[FECHA]]-Tabla2[[#This Row],[FECHA AGENDO CITA]]</f>
        <v>44980</v>
      </c>
    </row>
    <row r="1411" spans="1:27" ht="46.5" hidden="1" customHeight="1">
      <c r="A1411" s="154">
        <v>44980</v>
      </c>
      <c r="B1411" s="155">
        <v>0.4375</v>
      </c>
      <c r="C1411" s="155"/>
      <c r="D1411" s="156">
        <v>6599</v>
      </c>
      <c r="E1411" s="157">
        <v>112028</v>
      </c>
      <c r="F1411" s="157" t="s">
        <v>944</v>
      </c>
      <c r="G1411" s="158" t="s">
        <v>989</v>
      </c>
      <c r="H1411" s="159" t="s">
        <v>5</v>
      </c>
      <c r="I1411" s="157" t="s">
        <v>4886</v>
      </c>
      <c r="J1411" s="160" t="s">
        <v>4887</v>
      </c>
      <c r="K1411" s="160" t="s">
        <v>4888</v>
      </c>
      <c r="L1411" s="157" t="s">
        <v>1095</v>
      </c>
      <c r="M1411" s="161" t="s">
        <v>84</v>
      </c>
      <c r="N1411" s="161">
        <v>0.44791666666666669</v>
      </c>
      <c r="O1411" s="161">
        <v>0.58333333333333337</v>
      </c>
      <c r="P1411" s="207" t="s">
        <v>2061</v>
      </c>
      <c r="Q1411" s="157">
        <v>2013</v>
      </c>
      <c r="R1411" s="131"/>
      <c r="S1411" s="3" t="str">
        <f>TEXT(Tabla2[[#This Row],[FECHA]],"MMMM")</f>
        <v>febrero</v>
      </c>
      <c r="T1411" s="3" t="e">
        <f>VLOOKUP(Tabla2[[#This Row],[FOLIO]],Noshow11[[FOLIO]:[STATUS]],5,0)</f>
        <v>#N/A</v>
      </c>
      <c r="U1411" s="2"/>
      <c r="V1411" s="27"/>
      <c r="W1411" s="27"/>
      <c r="X1411" s="27"/>
      <c r="Y1411" s="28"/>
      <c r="Z1411" s="27"/>
      <c r="AA1411" s="14">
        <f>Tabla2[[#This Row],[FECHA]]-Tabla2[[#This Row],[FECHA AGENDO CITA]]</f>
        <v>44980</v>
      </c>
    </row>
    <row r="1412" spans="1:27" ht="46.5" hidden="1" customHeight="1">
      <c r="A1412" s="154">
        <v>44980</v>
      </c>
      <c r="B1412" s="155">
        <v>0.4375</v>
      </c>
      <c r="C1412" s="155"/>
      <c r="D1412" s="156">
        <v>1899</v>
      </c>
      <c r="E1412" s="157">
        <v>112097</v>
      </c>
      <c r="F1412" s="157" t="s">
        <v>920</v>
      </c>
      <c r="G1412" s="162" t="s">
        <v>945</v>
      </c>
      <c r="H1412" s="163"/>
      <c r="I1412" s="157" t="s">
        <v>4889</v>
      </c>
      <c r="J1412" s="160" t="s">
        <v>4890</v>
      </c>
      <c r="K1412" s="160" t="s">
        <v>4891</v>
      </c>
      <c r="L1412" s="157" t="s">
        <v>277</v>
      </c>
      <c r="M1412" s="161" t="s">
        <v>98</v>
      </c>
      <c r="N1412" s="161">
        <v>0.46875</v>
      </c>
      <c r="O1412" s="161">
        <v>0.70833333333333337</v>
      </c>
      <c r="P1412" s="207" t="s">
        <v>949</v>
      </c>
      <c r="Q1412" s="157">
        <v>2020</v>
      </c>
      <c r="R1412" s="131"/>
      <c r="S1412" s="3" t="str">
        <f>TEXT(Tabla2[[#This Row],[FECHA]],"MMMM")</f>
        <v>febrero</v>
      </c>
      <c r="T1412" s="3" t="e">
        <f>VLOOKUP(Tabla2[[#This Row],[FOLIO]],Noshow11[[FOLIO]:[STATUS]],5,0)</f>
        <v>#N/A</v>
      </c>
      <c r="U1412" s="2"/>
      <c r="V1412" s="27"/>
      <c r="W1412" s="27"/>
      <c r="X1412" s="27"/>
      <c r="Y1412" s="28"/>
      <c r="Z1412" s="27"/>
      <c r="AA1412" s="14">
        <f>Tabla2[[#This Row],[FECHA]]-Tabla2[[#This Row],[FECHA AGENDO CITA]]</f>
        <v>44980</v>
      </c>
    </row>
    <row r="1413" spans="1:27" ht="46.5" hidden="1" customHeight="1">
      <c r="A1413" s="154">
        <v>44980</v>
      </c>
      <c r="B1413" s="155">
        <v>0.45833333333333331</v>
      </c>
      <c r="C1413" s="155"/>
      <c r="D1413" s="156">
        <v>1899</v>
      </c>
      <c r="E1413" s="157">
        <v>112179</v>
      </c>
      <c r="F1413" s="157" t="s">
        <v>100</v>
      </c>
      <c r="G1413" s="158" t="s">
        <v>1023</v>
      </c>
      <c r="H1413" s="159" t="s">
        <v>5</v>
      </c>
      <c r="I1413" s="157" t="s">
        <v>4892</v>
      </c>
      <c r="J1413" s="160" t="s">
        <v>4893</v>
      </c>
      <c r="K1413" s="160" t="s">
        <v>4894</v>
      </c>
      <c r="L1413" s="157" t="s">
        <v>92</v>
      </c>
      <c r="M1413" s="161" t="s">
        <v>84</v>
      </c>
      <c r="N1413" s="161">
        <v>0.47916666666666669</v>
      </c>
      <c r="O1413" s="161">
        <v>0.58333333333333337</v>
      </c>
      <c r="P1413" s="207" t="s">
        <v>2061</v>
      </c>
      <c r="Q1413" s="157">
        <v>2016</v>
      </c>
      <c r="R1413" s="131"/>
      <c r="S1413" s="3" t="str">
        <f>TEXT(Tabla2[[#This Row],[FECHA]],"MMMM")</f>
        <v>febrero</v>
      </c>
      <c r="T1413" s="3" t="e">
        <f>VLOOKUP(Tabla2[[#This Row],[FOLIO]],Noshow11[[FOLIO]:[STATUS]],5,0)</f>
        <v>#N/A</v>
      </c>
      <c r="U1413" s="2"/>
      <c r="V1413" s="27"/>
      <c r="W1413" s="27"/>
      <c r="X1413" s="27"/>
      <c r="Y1413" s="28"/>
      <c r="Z1413" s="27"/>
      <c r="AA1413" s="14">
        <f>Tabla2[[#This Row],[FECHA]]-Tabla2[[#This Row],[FECHA AGENDO CITA]]</f>
        <v>44980</v>
      </c>
    </row>
    <row r="1414" spans="1:27" ht="46.5" hidden="1" customHeight="1">
      <c r="A1414" s="154">
        <v>44980</v>
      </c>
      <c r="B1414" s="155">
        <v>0.45833333333333331</v>
      </c>
      <c r="C1414" s="155"/>
      <c r="D1414" s="156">
        <v>1899</v>
      </c>
      <c r="E1414" s="157">
        <v>112182</v>
      </c>
      <c r="F1414" s="157" t="s">
        <v>1111</v>
      </c>
      <c r="G1414" s="162" t="s">
        <v>1015</v>
      </c>
      <c r="H1414" s="163"/>
      <c r="I1414" s="157" t="s">
        <v>4895</v>
      </c>
      <c r="J1414" s="160" t="s">
        <v>4896</v>
      </c>
      <c r="K1414" s="160" t="s">
        <v>4897</v>
      </c>
      <c r="L1414" s="157" t="s">
        <v>83</v>
      </c>
      <c r="M1414" s="161" t="s">
        <v>93</v>
      </c>
      <c r="N1414" s="161">
        <v>0.46875</v>
      </c>
      <c r="O1414" s="161">
        <v>0.58333333333333337</v>
      </c>
      <c r="P1414" s="207" t="s">
        <v>954</v>
      </c>
      <c r="Q1414" s="157">
        <v>2021</v>
      </c>
      <c r="R1414" s="131"/>
      <c r="S1414" s="3" t="str">
        <f>TEXT(Tabla2[[#This Row],[FECHA]],"MMMM")</f>
        <v>febrero</v>
      </c>
      <c r="T1414" s="3" t="e">
        <f>VLOOKUP(Tabla2[[#This Row],[FOLIO]],Noshow11[[FOLIO]:[STATUS]],5,0)</f>
        <v>#N/A</v>
      </c>
      <c r="U1414" s="2"/>
      <c r="V1414" s="27"/>
      <c r="W1414" s="27"/>
      <c r="X1414" s="27"/>
      <c r="Y1414" s="28"/>
      <c r="Z1414" s="27"/>
      <c r="AA1414" s="14">
        <f>Tabla2[[#This Row],[FECHA]]-Tabla2[[#This Row],[FECHA AGENDO CITA]]</f>
        <v>44980</v>
      </c>
    </row>
    <row r="1415" spans="1:27" ht="46.5" hidden="1" customHeight="1">
      <c r="A1415" s="154">
        <v>44980</v>
      </c>
      <c r="B1415" s="155">
        <v>0.45833333333333331</v>
      </c>
      <c r="C1415" s="155"/>
      <c r="D1415" s="156">
        <v>5330</v>
      </c>
      <c r="E1415" s="157">
        <v>112227</v>
      </c>
      <c r="F1415" s="157" t="s">
        <v>100</v>
      </c>
      <c r="G1415" s="158" t="s">
        <v>988</v>
      </c>
      <c r="H1415" s="159" t="s">
        <v>5</v>
      </c>
      <c r="I1415" s="157" t="s">
        <v>4898</v>
      </c>
      <c r="J1415" s="160" t="s">
        <v>4899</v>
      </c>
      <c r="K1415" s="160" t="s">
        <v>4900</v>
      </c>
      <c r="L1415" s="157" t="s">
        <v>277</v>
      </c>
      <c r="M1415" s="161" t="s">
        <v>98</v>
      </c>
      <c r="N1415" s="161">
        <v>0.5</v>
      </c>
      <c r="O1415" s="161">
        <v>0.66666666666666663</v>
      </c>
      <c r="P1415" s="207" t="s">
        <v>2061</v>
      </c>
      <c r="Q1415" s="157">
        <v>2022</v>
      </c>
      <c r="R1415" s="131"/>
      <c r="S1415" s="3" t="str">
        <f>TEXT(Tabla2[[#This Row],[FECHA]],"MMMM")</f>
        <v>febrero</v>
      </c>
      <c r="T1415" s="3" t="e">
        <f>VLOOKUP(Tabla2[[#This Row],[FOLIO]],Noshow11[[FOLIO]:[STATUS]],5,0)</f>
        <v>#N/A</v>
      </c>
      <c r="U1415" s="2"/>
      <c r="V1415" s="27"/>
      <c r="W1415" s="27"/>
      <c r="X1415" s="27"/>
      <c r="Y1415" s="28"/>
      <c r="Z1415" s="27"/>
      <c r="AA1415" s="14">
        <f>Tabla2[[#This Row],[FECHA]]-Tabla2[[#This Row],[FECHA AGENDO CITA]]</f>
        <v>44980</v>
      </c>
    </row>
    <row r="1416" spans="1:27" ht="46.5" hidden="1" customHeight="1">
      <c r="A1416" s="154">
        <v>44980</v>
      </c>
      <c r="B1416" s="155">
        <v>0.47916666666666669</v>
      </c>
      <c r="C1416" s="155"/>
      <c r="D1416" s="156">
        <v>1899</v>
      </c>
      <c r="E1416" s="157">
        <v>112216</v>
      </c>
      <c r="F1416" s="157" t="s">
        <v>920</v>
      </c>
      <c r="G1416" s="162" t="s">
        <v>939</v>
      </c>
      <c r="H1416" s="163"/>
      <c r="I1416" s="157" t="s">
        <v>4901</v>
      </c>
      <c r="J1416" s="160" t="s">
        <v>4902</v>
      </c>
      <c r="K1416" s="160" t="s">
        <v>4903</v>
      </c>
      <c r="L1416" s="157" t="s">
        <v>92</v>
      </c>
      <c r="M1416" s="161" t="s">
        <v>93</v>
      </c>
      <c r="N1416" s="161">
        <v>0.5</v>
      </c>
      <c r="O1416" s="161">
        <v>0.66666666666666663</v>
      </c>
      <c r="P1416" s="207" t="s">
        <v>954</v>
      </c>
      <c r="Q1416" s="157">
        <v>2018</v>
      </c>
      <c r="R1416" s="131"/>
      <c r="S1416" s="3" t="str">
        <f>TEXT(Tabla2[[#This Row],[FECHA]],"MMMM")</f>
        <v>febrero</v>
      </c>
      <c r="T1416" s="3" t="e">
        <f>VLOOKUP(Tabla2[[#This Row],[FOLIO]],Noshow11[[FOLIO]:[STATUS]],5,0)</f>
        <v>#N/A</v>
      </c>
      <c r="U1416" s="2"/>
      <c r="V1416" s="27"/>
      <c r="W1416" s="27"/>
      <c r="X1416" s="27"/>
      <c r="Y1416" s="28"/>
      <c r="Z1416" s="27"/>
      <c r="AA1416" s="14">
        <f>Tabla2[[#This Row],[FECHA]]-Tabla2[[#This Row],[FECHA AGENDO CITA]]</f>
        <v>44980</v>
      </c>
    </row>
    <row r="1417" spans="1:27" ht="46.5" hidden="1" customHeight="1">
      <c r="A1417" s="154">
        <v>44980</v>
      </c>
      <c r="B1417" s="155">
        <v>0.47916666666666669</v>
      </c>
      <c r="C1417" s="155"/>
      <c r="D1417" s="156">
        <v>1899</v>
      </c>
      <c r="E1417" s="157">
        <v>112224</v>
      </c>
      <c r="F1417" s="157" t="s">
        <v>100</v>
      </c>
      <c r="G1417" s="162" t="s">
        <v>1886</v>
      </c>
      <c r="H1417" s="163"/>
      <c r="I1417" s="157" t="s">
        <v>4904</v>
      </c>
      <c r="J1417" s="160" t="s">
        <v>4905</v>
      </c>
      <c r="K1417" s="160" t="s">
        <v>4906</v>
      </c>
      <c r="L1417" s="157" t="s">
        <v>170</v>
      </c>
      <c r="M1417" s="161" t="s">
        <v>98</v>
      </c>
      <c r="N1417" s="161">
        <v>0.5</v>
      </c>
      <c r="O1417" s="161">
        <v>0.66666666666666663</v>
      </c>
      <c r="P1417" s="207" t="s">
        <v>949</v>
      </c>
      <c r="Q1417" s="157">
        <v>2015</v>
      </c>
      <c r="R1417" s="131"/>
      <c r="S1417" s="3" t="str">
        <f>TEXT(Tabla2[[#This Row],[FECHA]],"MMMM")</f>
        <v>febrero</v>
      </c>
      <c r="T1417" s="3" t="e">
        <f>VLOOKUP(Tabla2[[#This Row],[FOLIO]],Noshow11[[FOLIO]:[STATUS]],5,0)</f>
        <v>#N/A</v>
      </c>
      <c r="U1417" s="2"/>
      <c r="V1417" s="27"/>
      <c r="W1417" s="27"/>
      <c r="X1417" s="27"/>
      <c r="Y1417" s="28"/>
      <c r="Z1417" s="27"/>
      <c r="AA1417" s="14">
        <f>Tabla2[[#This Row],[FECHA]]-Tabla2[[#This Row],[FECHA AGENDO CITA]]</f>
        <v>44980</v>
      </c>
    </row>
    <row r="1418" spans="1:27" ht="46.5" hidden="1" customHeight="1">
      <c r="A1418" s="154">
        <v>44980</v>
      </c>
      <c r="B1418" s="155">
        <v>0.52083333333333337</v>
      </c>
      <c r="C1418" s="155"/>
      <c r="D1418" s="156">
        <v>835.2</v>
      </c>
      <c r="E1418" s="157">
        <v>112217</v>
      </c>
      <c r="F1418" s="157" t="s">
        <v>944</v>
      </c>
      <c r="G1418" s="162" t="s">
        <v>4907</v>
      </c>
      <c r="H1418" s="163"/>
      <c r="I1418" s="157" t="s">
        <v>4908</v>
      </c>
      <c r="J1418" s="160" t="s">
        <v>4909</v>
      </c>
      <c r="K1418" s="160" t="s">
        <v>4910</v>
      </c>
      <c r="L1418" s="157" t="s">
        <v>237</v>
      </c>
      <c r="M1418" s="161" t="s">
        <v>84</v>
      </c>
      <c r="N1418" s="161">
        <v>0.54166666666666663</v>
      </c>
      <c r="O1418" s="161" t="s">
        <v>929</v>
      </c>
      <c r="P1418" s="207" t="s">
        <v>2263</v>
      </c>
      <c r="Q1418" s="157">
        <v>2017</v>
      </c>
      <c r="R1418" s="131"/>
      <c r="S1418" s="3" t="str">
        <f>TEXT(Tabla2[[#This Row],[FECHA]],"MMMM")</f>
        <v>febrero</v>
      </c>
      <c r="T1418" s="3" t="e">
        <f>VLOOKUP(Tabla2[[#This Row],[FOLIO]],Noshow11[[FOLIO]:[STATUS]],5,0)</f>
        <v>#N/A</v>
      </c>
      <c r="U1418" s="2"/>
      <c r="V1418" s="27"/>
      <c r="W1418" s="27"/>
      <c r="X1418" s="27"/>
      <c r="Y1418" s="28"/>
      <c r="Z1418" s="27"/>
      <c r="AA1418" s="14">
        <f>Tabla2[[#This Row],[FECHA]]-Tabla2[[#This Row],[FECHA AGENDO CITA]]</f>
        <v>44980</v>
      </c>
    </row>
    <row r="1419" spans="1:27" ht="46.5" hidden="1" customHeight="1">
      <c r="A1419" s="154">
        <v>44980</v>
      </c>
      <c r="B1419" s="155">
        <v>0.58333333333333337</v>
      </c>
      <c r="C1419" s="155"/>
      <c r="D1419" s="156">
        <v>0</v>
      </c>
      <c r="E1419" s="157">
        <v>112066</v>
      </c>
      <c r="F1419" s="157" t="s">
        <v>1111</v>
      </c>
      <c r="G1419" s="162" t="s">
        <v>4911</v>
      </c>
      <c r="H1419" s="163" t="s">
        <v>15</v>
      </c>
      <c r="I1419" s="157" t="s">
        <v>3742</v>
      </c>
      <c r="J1419" s="160" t="s">
        <v>3743</v>
      </c>
      <c r="K1419" s="160" t="s">
        <v>3744</v>
      </c>
      <c r="L1419" s="157" t="s">
        <v>92</v>
      </c>
      <c r="M1419" s="161" t="s">
        <v>84</v>
      </c>
      <c r="N1419" s="161">
        <v>0.58333333333333337</v>
      </c>
      <c r="O1419" s="161" t="s">
        <v>3238</v>
      </c>
      <c r="P1419" s="207" t="s">
        <v>1036</v>
      </c>
      <c r="Q1419" s="157">
        <v>2014</v>
      </c>
      <c r="R1419" s="131"/>
      <c r="S1419" s="3" t="str">
        <f>TEXT(Tabla2[[#This Row],[FECHA]],"MMMM")</f>
        <v>febrero</v>
      </c>
      <c r="T1419" s="3" t="e">
        <f>VLOOKUP(Tabla2[[#This Row],[FOLIO]],Noshow11[[FOLIO]:[STATUS]],5,0)</f>
        <v>#N/A</v>
      </c>
      <c r="U1419" s="2"/>
      <c r="V1419" s="27"/>
      <c r="W1419" s="27"/>
      <c r="X1419" s="27"/>
      <c r="Y1419" s="28"/>
      <c r="Z1419" s="27"/>
      <c r="AA1419" s="14">
        <f>Tabla2[[#This Row],[FECHA]]-Tabla2[[#This Row],[FECHA AGENDO CITA]]</f>
        <v>44980</v>
      </c>
    </row>
    <row r="1420" spans="1:27" ht="46.5" hidden="1" customHeight="1">
      <c r="A1420" s="154">
        <v>44980</v>
      </c>
      <c r="B1420" s="155">
        <v>0.59375</v>
      </c>
      <c r="C1420" s="155"/>
      <c r="D1420" s="156">
        <v>0</v>
      </c>
      <c r="E1420" s="157">
        <v>112069</v>
      </c>
      <c r="F1420" s="157" t="s">
        <v>1111</v>
      </c>
      <c r="G1420" s="165" t="s">
        <v>4162</v>
      </c>
      <c r="H1420" s="163" t="s">
        <v>31</v>
      </c>
      <c r="I1420" s="157" t="s">
        <v>3742</v>
      </c>
      <c r="J1420" s="160" t="s">
        <v>3743</v>
      </c>
      <c r="K1420" s="160" t="s">
        <v>3744</v>
      </c>
      <c r="L1420" s="157" t="s">
        <v>92</v>
      </c>
      <c r="M1420" s="161" t="s">
        <v>84</v>
      </c>
      <c r="N1420" s="161">
        <v>0.66666666666666663</v>
      </c>
      <c r="O1420" s="161" t="s">
        <v>3238</v>
      </c>
      <c r="P1420" s="207" t="s">
        <v>4912</v>
      </c>
      <c r="Q1420" s="157">
        <v>2014</v>
      </c>
      <c r="R1420" s="131"/>
      <c r="S1420" s="3" t="str">
        <f>TEXT(Tabla2[[#This Row],[FECHA]],"MMMM")</f>
        <v>febrero</v>
      </c>
      <c r="T1420" s="3" t="e">
        <f>VLOOKUP(Tabla2[[#This Row],[FOLIO]],Noshow11[[FOLIO]:[STATUS]],5,0)</f>
        <v>#N/A</v>
      </c>
      <c r="U1420" s="2"/>
      <c r="V1420" s="27"/>
      <c r="W1420" s="27"/>
      <c r="X1420" s="27"/>
      <c r="Y1420" s="28"/>
      <c r="Z1420" s="27"/>
      <c r="AA1420" s="14">
        <f>Tabla2[[#This Row],[FECHA]]-Tabla2[[#This Row],[FECHA AGENDO CITA]]</f>
        <v>44980</v>
      </c>
    </row>
    <row r="1421" spans="1:27" ht="46.5" hidden="1" customHeight="1">
      <c r="A1421" s="154">
        <v>44980</v>
      </c>
      <c r="B1421" s="155">
        <v>0.64583333333333337</v>
      </c>
      <c r="C1421" s="155"/>
      <c r="D1421" s="156">
        <v>1899</v>
      </c>
      <c r="E1421" s="157">
        <v>112230</v>
      </c>
      <c r="F1421" s="157" t="s">
        <v>100</v>
      </c>
      <c r="G1421" s="162" t="s">
        <v>1108</v>
      </c>
      <c r="H1421" s="163"/>
      <c r="I1421" s="157" t="s">
        <v>4913</v>
      </c>
      <c r="J1421" s="160" t="s">
        <v>143</v>
      </c>
      <c r="K1421" s="160" t="s">
        <v>4914</v>
      </c>
      <c r="L1421" s="157" t="s">
        <v>83</v>
      </c>
      <c r="M1421" s="161" t="s">
        <v>98</v>
      </c>
      <c r="N1421" s="161">
        <v>0.66666666666666663</v>
      </c>
      <c r="O1421" s="161">
        <v>0.75</v>
      </c>
      <c r="P1421" s="207" t="s">
        <v>925</v>
      </c>
      <c r="Q1421" s="157">
        <v>2023</v>
      </c>
      <c r="R1421" s="131"/>
      <c r="S1421" s="3" t="str">
        <f>TEXT(Tabla2[[#This Row],[FECHA]],"MMMM")</f>
        <v>febrero</v>
      </c>
      <c r="T1421" s="3" t="e">
        <f>VLOOKUP(Tabla2[[#This Row],[FOLIO]],Noshow11[[FOLIO]:[STATUS]],5,0)</f>
        <v>#N/A</v>
      </c>
      <c r="U1421" s="2"/>
      <c r="V1421" s="27"/>
      <c r="W1421" s="27"/>
      <c r="X1421" s="27"/>
      <c r="Y1421" s="28"/>
      <c r="Z1421" s="27"/>
      <c r="AA1421" s="14">
        <f>Tabla2[[#This Row],[FECHA]]-Tabla2[[#This Row],[FECHA AGENDO CITA]]</f>
        <v>44980</v>
      </c>
    </row>
    <row r="1422" spans="1:27" ht="46.5" hidden="1" customHeight="1">
      <c r="A1422" s="154">
        <v>44980</v>
      </c>
      <c r="B1422" s="155">
        <v>0.70833333333333337</v>
      </c>
      <c r="C1422" s="155"/>
      <c r="D1422" s="156">
        <v>5140</v>
      </c>
      <c r="E1422" s="157">
        <v>112119</v>
      </c>
      <c r="F1422" s="157" t="s">
        <v>100</v>
      </c>
      <c r="G1422" s="162" t="s">
        <v>4915</v>
      </c>
      <c r="H1422" s="163"/>
      <c r="I1422" s="157" t="s">
        <v>1887</v>
      </c>
      <c r="J1422" s="160" t="s">
        <v>1888</v>
      </c>
      <c r="K1422" s="160" t="s">
        <v>1889</v>
      </c>
      <c r="L1422" s="157" t="s">
        <v>277</v>
      </c>
      <c r="M1422" s="161" t="s">
        <v>98</v>
      </c>
      <c r="N1422" s="161" t="s">
        <v>4916</v>
      </c>
      <c r="O1422" s="161" t="s">
        <v>1431</v>
      </c>
      <c r="P1422" s="207" t="s">
        <v>1036</v>
      </c>
      <c r="Q1422" s="157">
        <v>2020</v>
      </c>
      <c r="R1422" s="131"/>
      <c r="S1422" s="3" t="str">
        <f>TEXT(Tabla2[[#This Row],[FECHA]],"MMMM")</f>
        <v>febrero</v>
      </c>
      <c r="T1422" s="3" t="e">
        <f>VLOOKUP(Tabla2[[#This Row],[FOLIO]],Noshow11[[FOLIO]:[STATUS]],5,0)</f>
        <v>#N/A</v>
      </c>
      <c r="U1422" s="2"/>
      <c r="V1422" s="27"/>
      <c r="W1422" s="27"/>
      <c r="X1422" s="27"/>
      <c r="Y1422" s="28"/>
      <c r="Z1422" s="27"/>
      <c r="AA1422" s="14">
        <f>Tabla2[[#This Row],[FECHA]]-Tabla2[[#This Row],[FECHA AGENDO CITA]]</f>
        <v>44980</v>
      </c>
    </row>
    <row r="1423" spans="1:27" ht="36.950000000000003" hidden="1" customHeight="1">
      <c r="A1423" s="6">
        <v>44981</v>
      </c>
      <c r="B1423" s="9">
        <v>0.33333333333333331</v>
      </c>
      <c r="C1423" s="9"/>
      <c r="D1423" s="41">
        <v>5330</v>
      </c>
      <c r="E1423" s="8">
        <v>111744</v>
      </c>
      <c r="F1423" s="8" t="s">
        <v>920</v>
      </c>
      <c r="G1423" s="97" t="s">
        <v>988</v>
      </c>
      <c r="H1423" s="46" t="s">
        <v>5</v>
      </c>
      <c r="I1423" s="8" t="s">
        <v>4917</v>
      </c>
      <c r="J1423" s="7" t="s">
        <v>4918</v>
      </c>
      <c r="K1423" s="7" t="s">
        <v>4919</v>
      </c>
      <c r="L1423" s="8" t="s">
        <v>92</v>
      </c>
      <c r="M1423" s="11" t="s">
        <v>98</v>
      </c>
      <c r="N1423" s="11">
        <v>0.375</v>
      </c>
      <c r="O1423" s="11">
        <v>0.45833333333333331</v>
      </c>
      <c r="P1423" s="204" t="s">
        <v>2061</v>
      </c>
      <c r="Q1423" s="8">
        <v>2020</v>
      </c>
      <c r="R1423" s="131"/>
      <c r="S1423" s="3" t="str">
        <f>TEXT(Tabla2[[#This Row],[FECHA]],"MMMM")</f>
        <v>febrero</v>
      </c>
      <c r="T1423" s="3" t="e">
        <f>VLOOKUP(Tabla2[[#This Row],[FOLIO]],Noshow11[[FOLIO]:[STATUS]],5,0)</f>
        <v>#N/A</v>
      </c>
      <c r="U1423" s="2"/>
      <c r="V1423" s="27"/>
      <c r="W1423" s="27"/>
      <c r="X1423" s="27"/>
      <c r="Y1423" s="28"/>
      <c r="Z1423" s="27"/>
      <c r="AA1423" s="14">
        <f>Tabla2[[#This Row],[FECHA]]-Tabla2[[#This Row],[FECHA AGENDO CITA]]</f>
        <v>44981</v>
      </c>
    </row>
    <row r="1424" spans="1:27" ht="36.950000000000003" hidden="1" customHeight="1">
      <c r="A1424" s="6">
        <v>44981</v>
      </c>
      <c r="B1424" s="9">
        <v>0.33333333333333331</v>
      </c>
      <c r="C1424" s="9"/>
      <c r="D1424" s="41">
        <v>1899</v>
      </c>
      <c r="E1424" s="8">
        <v>112209</v>
      </c>
      <c r="F1424" s="8" t="s">
        <v>920</v>
      </c>
      <c r="G1424" s="97" t="s">
        <v>956</v>
      </c>
      <c r="H1424" s="46"/>
      <c r="I1424" s="8" t="s">
        <v>2459</v>
      </c>
      <c r="J1424" s="7" t="s">
        <v>2460</v>
      </c>
      <c r="K1424" s="7" t="s">
        <v>1889</v>
      </c>
      <c r="L1424" s="8" t="s">
        <v>277</v>
      </c>
      <c r="M1424" s="11" t="s">
        <v>93</v>
      </c>
      <c r="N1424" s="11">
        <v>0.375</v>
      </c>
      <c r="O1424" s="11">
        <v>0.45833333333333331</v>
      </c>
      <c r="P1424" s="204" t="s">
        <v>975</v>
      </c>
      <c r="Q1424" s="8">
        <v>2022</v>
      </c>
      <c r="R1424" s="131"/>
      <c r="S1424" s="3" t="str">
        <f>TEXT(Tabla2[[#This Row],[FECHA]],"MMMM")</f>
        <v>febrero</v>
      </c>
      <c r="T1424" s="3" t="e">
        <f>VLOOKUP(Tabla2[[#This Row],[FOLIO]],Noshow11[[FOLIO]:[STATUS]],5,0)</f>
        <v>#N/A</v>
      </c>
      <c r="U1424" s="2"/>
      <c r="V1424" s="27"/>
      <c r="W1424" s="27"/>
      <c r="X1424" s="27"/>
      <c r="Y1424" s="28"/>
      <c r="Z1424" s="27"/>
      <c r="AA1424" s="14">
        <f>Tabla2[[#This Row],[FECHA]]-Tabla2[[#This Row],[FECHA AGENDO CITA]]</f>
        <v>44981</v>
      </c>
    </row>
    <row r="1425" spans="1:27" ht="36.950000000000003" hidden="1" customHeight="1">
      <c r="A1425" s="6">
        <v>44981</v>
      </c>
      <c r="B1425" s="9">
        <v>0.34375</v>
      </c>
      <c r="C1425" s="9"/>
      <c r="D1425" s="41">
        <v>1899</v>
      </c>
      <c r="E1425" s="8">
        <v>112043</v>
      </c>
      <c r="F1425" s="8" t="s">
        <v>1111</v>
      </c>
      <c r="G1425" s="97" t="s">
        <v>1023</v>
      </c>
      <c r="H1425" s="46"/>
      <c r="I1425" s="8" t="s">
        <v>4920</v>
      </c>
      <c r="J1425" s="7" t="s">
        <v>4921</v>
      </c>
      <c r="K1425" s="7" t="s">
        <v>4922</v>
      </c>
      <c r="L1425" s="8" t="s">
        <v>152</v>
      </c>
      <c r="M1425" s="11" t="s">
        <v>93</v>
      </c>
      <c r="N1425" s="11">
        <v>0.375</v>
      </c>
      <c r="O1425" s="11">
        <v>0.5</v>
      </c>
      <c r="P1425" s="204" t="s">
        <v>2061</v>
      </c>
      <c r="Q1425" s="8">
        <v>2017</v>
      </c>
      <c r="R1425" s="131"/>
      <c r="S1425" s="3" t="str">
        <f>TEXT(Tabla2[[#This Row],[FECHA]],"MMMM")</f>
        <v>febrero</v>
      </c>
      <c r="T1425" s="3" t="e">
        <f>VLOOKUP(Tabla2[[#This Row],[FOLIO]],Noshow11[[FOLIO]:[STATUS]],5,0)</f>
        <v>#N/A</v>
      </c>
      <c r="U1425" s="2"/>
      <c r="V1425" s="27"/>
      <c r="W1425" s="27"/>
      <c r="X1425" s="27"/>
      <c r="Y1425" s="28"/>
      <c r="Z1425" s="27"/>
      <c r="AA1425" s="14">
        <f>Tabla2[[#This Row],[FECHA]]-Tabla2[[#This Row],[FECHA AGENDO CITA]]</f>
        <v>44981</v>
      </c>
    </row>
    <row r="1426" spans="1:27" ht="36.950000000000003" hidden="1" customHeight="1">
      <c r="A1426" s="6">
        <v>44981</v>
      </c>
      <c r="B1426" s="9">
        <v>0.34375</v>
      </c>
      <c r="C1426" s="9"/>
      <c r="D1426" s="41">
        <v>6599</v>
      </c>
      <c r="E1426" s="8">
        <v>112151</v>
      </c>
      <c r="F1426" s="8" t="s">
        <v>100</v>
      </c>
      <c r="G1426" s="97" t="s">
        <v>989</v>
      </c>
      <c r="H1426" s="46" t="s">
        <v>5</v>
      </c>
      <c r="I1426" s="8" t="s">
        <v>4923</v>
      </c>
      <c r="J1426" s="7" t="s">
        <v>4924</v>
      </c>
      <c r="K1426" s="7" t="s">
        <v>1889</v>
      </c>
      <c r="L1426" s="8" t="s">
        <v>277</v>
      </c>
      <c r="M1426" s="11" t="s">
        <v>84</v>
      </c>
      <c r="N1426" s="11">
        <v>0.40972222222222227</v>
      </c>
      <c r="O1426" s="11">
        <v>0.5</v>
      </c>
      <c r="P1426" s="204" t="s">
        <v>2061</v>
      </c>
      <c r="Q1426" s="8">
        <v>2021</v>
      </c>
      <c r="R1426" s="131"/>
      <c r="S1426" s="3" t="str">
        <f>TEXT(Tabla2[[#This Row],[FECHA]],"MMMM")</f>
        <v>febrero</v>
      </c>
      <c r="T1426" s="3" t="e">
        <f>VLOOKUP(Tabla2[[#This Row],[FOLIO]],Noshow11[[FOLIO]:[STATUS]],5,0)</f>
        <v>#N/A</v>
      </c>
      <c r="U1426" s="2"/>
      <c r="V1426" s="27"/>
      <c r="W1426" s="27"/>
      <c r="X1426" s="27"/>
      <c r="Y1426" s="28"/>
      <c r="Z1426" s="27"/>
      <c r="AA1426" s="14">
        <f>Tabla2[[#This Row],[FECHA]]-Tabla2[[#This Row],[FECHA AGENDO CITA]]</f>
        <v>44981</v>
      </c>
    </row>
    <row r="1427" spans="1:27" ht="36.950000000000003" hidden="1" customHeight="1">
      <c r="A1427" s="6">
        <v>44981</v>
      </c>
      <c r="B1427" s="9">
        <v>0.35416666666666669</v>
      </c>
      <c r="C1427" s="9"/>
      <c r="D1427" s="41">
        <v>1899</v>
      </c>
      <c r="E1427" s="8">
        <v>111857</v>
      </c>
      <c r="F1427" s="8" t="s">
        <v>100</v>
      </c>
      <c r="G1427" s="97" t="s">
        <v>1598</v>
      </c>
      <c r="H1427" s="46"/>
      <c r="I1427" s="8" t="s">
        <v>4925</v>
      </c>
      <c r="J1427" s="7" t="s">
        <v>4926</v>
      </c>
      <c r="K1427" s="7" t="s">
        <v>4927</v>
      </c>
      <c r="L1427" s="8" t="s">
        <v>230</v>
      </c>
      <c r="M1427" s="11" t="s">
        <v>93</v>
      </c>
      <c r="N1427" s="11">
        <v>0.4513888888888889</v>
      </c>
      <c r="O1427" s="11">
        <v>0.58333333333333337</v>
      </c>
      <c r="P1427" s="204" t="s">
        <v>2061</v>
      </c>
      <c r="Q1427" s="8">
        <v>2015</v>
      </c>
      <c r="R1427" s="131"/>
      <c r="S1427" s="3" t="str">
        <f>TEXT(Tabla2[[#This Row],[FECHA]],"MMMM")</f>
        <v>febrero</v>
      </c>
      <c r="T1427" s="3" t="e">
        <f>VLOOKUP(Tabla2[[#This Row],[FOLIO]],Noshow11[[FOLIO]:[STATUS]],5,0)</f>
        <v>#N/A</v>
      </c>
      <c r="U1427" s="2"/>
      <c r="V1427" s="27"/>
      <c r="W1427" s="27"/>
      <c r="X1427" s="27"/>
      <c r="Y1427" s="28"/>
      <c r="Z1427" s="27"/>
      <c r="AA1427" s="14">
        <f>Tabla2[[#This Row],[FECHA]]-Tabla2[[#This Row],[FECHA AGENDO CITA]]</f>
        <v>44981</v>
      </c>
    </row>
    <row r="1428" spans="1:27" ht="36.950000000000003" hidden="1" customHeight="1">
      <c r="A1428" s="6">
        <v>44981</v>
      </c>
      <c r="B1428" s="9">
        <v>0.35416666666666669</v>
      </c>
      <c r="C1428" s="9"/>
      <c r="D1428" s="41">
        <v>7074</v>
      </c>
      <c r="E1428" s="8">
        <v>111959</v>
      </c>
      <c r="F1428" s="8" t="s">
        <v>1111</v>
      </c>
      <c r="G1428" s="97" t="s">
        <v>4928</v>
      </c>
      <c r="H1428" s="46"/>
      <c r="I1428" s="8" t="s">
        <v>4929</v>
      </c>
      <c r="J1428" s="7" t="s">
        <v>4930</v>
      </c>
      <c r="K1428" s="7" t="s">
        <v>4931</v>
      </c>
      <c r="L1428" s="8" t="s">
        <v>92</v>
      </c>
      <c r="M1428" s="11" t="s">
        <v>84</v>
      </c>
      <c r="N1428" s="11">
        <v>0.4375</v>
      </c>
      <c r="O1428" s="11">
        <v>0.58333333333333337</v>
      </c>
      <c r="P1428" s="204" t="s">
        <v>1916</v>
      </c>
      <c r="Q1428" s="8">
        <v>2014</v>
      </c>
      <c r="R1428" s="131"/>
      <c r="S1428" s="3" t="str">
        <f>TEXT(Tabla2[[#This Row],[FECHA]],"MMMM")</f>
        <v>febrero</v>
      </c>
      <c r="T1428" s="3" t="e">
        <f>VLOOKUP(Tabla2[[#This Row],[FOLIO]],Noshow11[[FOLIO]:[STATUS]],5,0)</f>
        <v>#N/A</v>
      </c>
      <c r="U1428" s="2"/>
      <c r="V1428" s="27"/>
      <c r="W1428" s="27"/>
      <c r="X1428" s="27"/>
      <c r="Y1428" s="28"/>
      <c r="Z1428" s="27"/>
      <c r="AA1428" s="14">
        <f>Tabla2[[#This Row],[FECHA]]-Tabla2[[#This Row],[FECHA AGENDO CITA]]</f>
        <v>44981</v>
      </c>
    </row>
    <row r="1429" spans="1:27" ht="36.950000000000003" hidden="1" customHeight="1">
      <c r="A1429" s="6">
        <v>44981</v>
      </c>
      <c r="B1429" s="9">
        <v>0.35416666666666669</v>
      </c>
      <c r="C1429" s="9"/>
      <c r="D1429" s="41">
        <v>3260</v>
      </c>
      <c r="E1429" s="8">
        <v>112165</v>
      </c>
      <c r="F1429" s="8" t="s">
        <v>944</v>
      </c>
      <c r="G1429" s="97" t="s">
        <v>1070</v>
      </c>
      <c r="H1429" s="46" t="s">
        <v>5</v>
      </c>
      <c r="I1429" s="8" t="s">
        <v>4932</v>
      </c>
      <c r="J1429" s="7" t="s">
        <v>4933</v>
      </c>
      <c r="K1429" s="7" t="s">
        <v>4934</v>
      </c>
      <c r="L1429" s="8" t="s">
        <v>193</v>
      </c>
      <c r="M1429" s="11" t="s">
        <v>98</v>
      </c>
      <c r="N1429" s="11">
        <v>0.4375</v>
      </c>
      <c r="O1429" s="11">
        <v>0.58333333333333337</v>
      </c>
      <c r="P1429" s="204" t="s">
        <v>2061</v>
      </c>
      <c r="Q1429" s="8">
        <v>2022</v>
      </c>
      <c r="R1429" s="131"/>
      <c r="S1429" s="3" t="str">
        <f>TEXT(Tabla2[[#This Row],[FECHA]],"MMMM")</f>
        <v>febrero</v>
      </c>
      <c r="T1429" s="3" t="e">
        <f>VLOOKUP(Tabla2[[#This Row],[FOLIO]],Noshow11[[FOLIO]:[STATUS]],5,0)</f>
        <v>#N/A</v>
      </c>
      <c r="U1429" s="2"/>
      <c r="V1429" s="27"/>
      <c r="W1429" s="27"/>
      <c r="X1429" s="27"/>
      <c r="Y1429" s="28"/>
      <c r="Z1429" s="27"/>
      <c r="AA1429" s="14">
        <f>Tabla2[[#This Row],[FECHA]]-Tabla2[[#This Row],[FECHA AGENDO CITA]]</f>
        <v>44981</v>
      </c>
    </row>
    <row r="1430" spans="1:27" ht="36.950000000000003" hidden="1" customHeight="1">
      <c r="A1430" s="6">
        <v>44981</v>
      </c>
      <c r="B1430" s="9">
        <v>0.36458333333333331</v>
      </c>
      <c r="C1430" s="9"/>
      <c r="D1430" s="41">
        <v>1899</v>
      </c>
      <c r="E1430" s="8">
        <v>112160</v>
      </c>
      <c r="F1430" s="8" t="s">
        <v>920</v>
      </c>
      <c r="G1430" s="97" t="s">
        <v>1023</v>
      </c>
      <c r="H1430" s="46"/>
      <c r="I1430" s="8" t="s">
        <v>4935</v>
      </c>
      <c r="J1430" s="7" t="s">
        <v>4936</v>
      </c>
      <c r="K1430" s="7" t="s">
        <v>4937</v>
      </c>
      <c r="L1430" s="8" t="s">
        <v>97</v>
      </c>
      <c r="M1430" s="11" t="s">
        <v>84</v>
      </c>
      <c r="N1430" s="11">
        <v>0.375</v>
      </c>
      <c r="O1430" s="11">
        <v>0.45833333333333331</v>
      </c>
      <c r="P1430" s="204" t="s">
        <v>943</v>
      </c>
      <c r="Q1430" s="8">
        <v>2017</v>
      </c>
      <c r="R1430" s="131"/>
      <c r="S1430" s="3" t="str">
        <f>TEXT(Tabla2[[#This Row],[FECHA]],"MMMM")</f>
        <v>febrero</v>
      </c>
      <c r="T1430" s="3" t="e">
        <f>VLOOKUP(Tabla2[[#This Row],[FOLIO]],Noshow11[[FOLIO]:[STATUS]],5,0)</f>
        <v>#N/A</v>
      </c>
      <c r="U1430" s="2"/>
      <c r="V1430" s="27"/>
      <c r="W1430" s="27"/>
      <c r="X1430" s="27"/>
      <c r="Y1430" s="28"/>
      <c r="Z1430" s="27"/>
      <c r="AA1430" s="14">
        <f>Tabla2[[#This Row],[FECHA]]-Tabla2[[#This Row],[FECHA AGENDO CITA]]</f>
        <v>44981</v>
      </c>
    </row>
    <row r="1431" spans="1:27" ht="36.950000000000003" hidden="1" customHeight="1">
      <c r="A1431" s="6">
        <v>44981</v>
      </c>
      <c r="B1431" s="9">
        <v>0.36458333333333331</v>
      </c>
      <c r="C1431" s="9"/>
      <c r="D1431" s="41">
        <v>3260</v>
      </c>
      <c r="E1431" s="8">
        <v>112202</v>
      </c>
      <c r="F1431" s="8" t="s">
        <v>100</v>
      </c>
      <c r="G1431" s="97" t="s">
        <v>4938</v>
      </c>
      <c r="H1431" s="46"/>
      <c r="I1431" s="8" t="s">
        <v>4939</v>
      </c>
      <c r="J1431" s="7" t="s">
        <v>4940</v>
      </c>
      <c r="K1431" s="7" t="s">
        <v>4941</v>
      </c>
      <c r="L1431" s="8" t="s">
        <v>3046</v>
      </c>
      <c r="M1431" s="11" t="s">
        <v>93</v>
      </c>
      <c r="N1431" s="11">
        <v>0.4375</v>
      </c>
      <c r="O1431" s="11">
        <v>0.58333333333333337</v>
      </c>
      <c r="P1431" s="204" t="s">
        <v>1897</v>
      </c>
      <c r="Q1431" s="8">
        <v>2022</v>
      </c>
      <c r="R1431" s="131"/>
      <c r="S1431" s="3" t="str">
        <f>TEXT(Tabla2[[#This Row],[FECHA]],"MMMM")</f>
        <v>febrero</v>
      </c>
      <c r="T1431" s="3" t="e">
        <f>VLOOKUP(Tabla2[[#This Row],[FOLIO]],Noshow11[[FOLIO]:[STATUS]],5,0)</f>
        <v>#N/A</v>
      </c>
      <c r="U1431" s="2"/>
      <c r="V1431" s="27"/>
      <c r="W1431" s="27"/>
      <c r="X1431" s="27"/>
      <c r="Y1431" s="28"/>
      <c r="Z1431" s="27"/>
      <c r="AA1431" s="14">
        <f>Tabla2[[#This Row],[FECHA]]-Tabla2[[#This Row],[FECHA AGENDO CITA]]</f>
        <v>44981</v>
      </c>
    </row>
    <row r="1432" spans="1:27" ht="36.950000000000003" hidden="1" customHeight="1">
      <c r="A1432" s="6">
        <v>44981</v>
      </c>
      <c r="B1432" s="9">
        <v>0.375</v>
      </c>
      <c r="C1432" s="9"/>
      <c r="D1432" s="41">
        <v>2849</v>
      </c>
      <c r="E1432" s="8">
        <v>112002</v>
      </c>
      <c r="F1432" s="8" t="s">
        <v>920</v>
      </c>
      <c r="G1432" s="97" t="s">
        <v>1967</v>
      </c>
      <c r="H1432" s="46"/>
      <c r="I1432" s="8" t="s">
        <v>4942</v>
      </c>
      <c r="J1432" s="7" t="s">
        <v>4943</v>
      </c>
      <c r="K1432" s="7" t="s">
        <v>4944</v>
      </c>
      <c r="L1432" s="8" t="s">
        <v>230</v>
      </c>
      <c r="M1432" s="11" t="s">
        <v>84</v>
      </c>
      <c r="N1432" s="11">
        <v>0.39583333333333331</v>
      </c>
      <c r="O1432" s="11">
        <v>0.47916666666666669</v>
      </c>
      <c r="P1432" s="204" t="s">
        <v>975</v>
      </c>
      <c r="Q1432" s="8">
        <v>2020</v>
      </c>
      <c r="R1432" s="131"/>
      <c r="S1432" s="3" t="str">
        <f>TEXT(Tabla2[[#This Row],[FECHA]],"MMMM")</f>
        <v>febrero</v>
      </c>
      <c r="T1432" s="3" t="e">
        <f>VLOOKUP(Tabla2[[#This Row],[FOLIO]],Noshow11[[FOLIO]:[STATUS]],5,0)</f>
        <v>#N/A</v>
      </c>
      <c r="U1432" s="2"/>
      <c r="V1432" s="27"/>
      <c r="W1432" s="27"/>
      <c r="X1432" s="27"/>
      <c r="Y1432" s="28"/>
      <c r="Z1432" s="27"/>
      <c r="AA1432" s="14">
        <f>Tabla2[[#This Row],[FECHA]]-Tabla2[[#This Row],[FECHA AGENDO CITA]]</f>
        <v>44981</v>
      </c>
    </row>
    <row r="1433" spans="1:27" ht="36.950000000000003" hidden="1" customHeight="1">
      <c r="A1433" s="6">
        <v>44981</v>
      </c>
      <c r="B1433" s="9">
        <v>0.375</v>
      </c>
      <c r="C1433" s="9"/>
      <c r="D1433" s="41">
        <v>6599</v>
      </c>
      <c r="E1433" s="8">
        <v>112132</v>
      </c>
      <c r="F1433" s="8" t="s">
        <v>920</v>
      </c>
      <c r="G1433" s="97" t="s">
        <v>989</v>
      </c>
      <c r="H1433" s="46"/>
      <c r="I1433" s="8" t="s">
        <v>4945</v>
      </c>
      <c r="J1433" s="7" t="s">
        <v>4946</v>
      </c>
      <c r="K1433" s="7" t="s">
        <v>4947</v>
      </c>
      <c r="L1433" s="8" t="s">
        <v>230</v>
      </c>
      <c r="M1433" s="11" t="s">
        <v>93</v>
      </c>
      <c r="N1433" s="11">
        <v>0.40625</v>
      </c>
      <c r="O1433" s="11">
        <v>0.58333333333333337</v>
      </c>
      <c r="P1433" s="204" t="s">
        <v>954</v>
      </c>
      <c r="Q1433" s="8">
        <v>2015</v>
      </c>
      <c r="R1433" s="131"/>
      <c r="S1433" s="3" t="str">
        <f>TEXT(Tabla2[[#This Row],[FECHA]],"MMMM")</f>
        <v>febrero</v>
      </c>
      <c r="T1433" s="3" t="e">
        <f>VLOOKUP(Tabla2[[#This Row],[FOLIO]],Noshow11[[FOLIO]:[STATUS]],5,0)</f>
        <v>#N/A</v>
      </c>
      <c r="U1433" s="2"/>
      <c r="V1433" s="27"/>
      <c r="W1433" s="27"/>
      <c r="X1433" s="27"/>
      <c r="Y1433" s="28"/>
      <c r="Z1433" s="27"/>
      <c r="AA1433" s="14">
        <f>Tabla2[[#This Row],[FECHA]]-Tabla2[[#This Row],[FECHA AGENDO CITA]]</f>
        <v>44981</v>
      </c>
    </row>
    <row r="1434" spans="1:27" ht="36.950000000000003" hidden="1" customHeight="1">
      <c r="A1434" s="6">
        <v>44981</v>
      </c>
      <c r="B1434" s="9">
        <v>0.375</v>
      </c>
      <c r="C1434" s="9"/>
      <c r="D1434" s="41">
        <v>1899</v>
      </c>
      <c r="E1434" s="8">
        <v>112240</v>
      </c>
      <c r="F1434" s="8" t="s">
        <v>100</v>
      </c>
      <c r="G1434" s="97" t="s">
        <v>1015</v>
      </c>
      <c r="H1434" s="46" t="s">
        <v>5</v>
      </c>
      <c r="I1434" s="8" t="s">
        <v>4948</v>
      </c>
      <c r="J1434" s="7" t="s">
        <v>4949</v>
      </c>
      <c r="K1434" s="7" t="s">
        <v>4950</v>
      </c>
      <c r="L1434" s="8" t="s">
        <v>152</v>
      </c>
      <c r="M1434" s="11" t="s">
        <v>98</v>
      </c>
      <c r="N1434" s="11">
        <v>0.47916666666666669</v>
      </c>
      <c r="O1434" s="11">
        <v>0.625</v>
      </c>
      <c r="P1434" s="204" t="s">
        <v>2061</v>
      </c>
      <c r="Q1434" s="8">
        <v>2022</v>
      </c>
      <c r="R1434" s="131"/>
      <c r="S1434" s="3" t="str">
        <f>TEXT(Tabla2[[#This Row],[FECHA]],"MMMM")</f>
        <v>febrero</v>
      </c>
      <c r="T1434" s="3" t="e">
        <f>VLOOKUP(Tabla2[[#This Row],[FOLIO]],Noshow11[[FOLIO]:[STATUS]],5,0)</f>
        <v>#N/A</v>
      </c>
      <c r="U1434" s="2"/>
      <c r="V1434" s="27"/>
      <c r="W1434" s="27"/>
      <c r="X1434" s="27"/>
      <c r="Y1434" s="28"/>
      <c r="Z1434" s="27"/>
      <c r="AA1434" s="14">
        <f>Tabla2[[#This Row],[FECHA]]-Tabla2[[#This Row],[FECHA AGENDO CITA]]</f>
        <v>44981</v>
      </c>
    </row>
    <row r="1435" spans="1:27" ht="36.950000000000003" hidden="1" customHeight="1">
      <c r="A1435" s="6">
        <v>44981</v>
      </c>
      <c r="B1435" s="9">
        <v>0.39583333333333331</v>
      </c>
      <c r="C1435" s="9"/>
      <c r="D1435" s="41">
        <v>1899</v>
      </c>
      <c r="E1435" s="8">
        <v>112189</v>
      </c>
      <c r="F1435" s="8" t="s">
        <v>1111</v>
      </c>
      <c r="G1435" s="97" t="s">
        <v>1015</v>
      </c>
      <c r="H1435" s="46"/>
      <c r="I1435" s="8" t="s">
        <v>4951</v>
      </c>
      <c r="J1435" s="7" t="s">
        <v>4952</v>
      </c>
      <c r="K1435" s="7" t="s">
        <v>4953</v>
      </c>
      <c r="L1435" s="8" t="s">
        <v>92</v>
      </c>
      <c r="M1435" s="11" t="s">
        <v>84</v>
      </c>
      <c r="N1435" s="11">
        <v>0.40625</v>
      </c>
      <c r="O1435" s="11">
        <v>0.5</v>
      </c>
      <c r="P1435" s="204" t="s">
        <v>943</v>
      </c>
      <c r="Q1435" s="8">
        <v>2021</v>
      </c>
      <c r="R1435" s="131"/>
      <c r="S1435" s="3" t="str">
        <f>TEXT(Tabla2[[#This Row],[FECHA]],"MMMM")</f>
        <v>febrero</v>
      </c>
      <c r="T1435" s="3" t="e">
        <f>VLOOKUP(Tabla2[[#This Row],[FOLIO]],Noshow11[[FOLIO]:[STATUS]],5,0)</f>
        <v>#N/A</v>
      </c>
      <c r="U1435" s="2"/>
      <c r="V1435" s="27"/>
      <c r="W1435" s="27"/>
      <c r="X1435" s="27"/>
      <c r="Y1435" s="28"/>
      <c r="Z1435" s="27"/>
      <c r="AA1435" s="14">
        <f>Tabla2[[#This Row],[FECHA]]-Tabla2[[#This Row],[FECHA AGENDO CITA]]</f>
        <v>44981</v>
      </c>
    </row>
    <row r="1436" spans="1:27" ht="36.950000000000003" hidden="1" customHeight="1">
      <c r="A1436" s="6">
        <v>44981</v>
      </c>
      <c r="B1436" s="9">
        <v>0.39583333333333331</v>
      </c>
      <c r="C1436" s="9"/>
      <c r="D1436" s="41">
        <v>835</v>
      </c>
      <c r="E1436" s="8">
        <v>112190</v>
      </c>
      <c r="F1436" s="8" t="s">
        <v>100</v>
      </c>
      <c r="G1436" s="97" t="s">
        <v>4738</v>
      </c>
      <c r="H1436" s="46"/>
      <c r="I1436" s="8" t="s">
        <v>4189</v>
      </c>
      <c r="J1436" s="7" t="s">
        <v>4190</v>
      </c>
      <c r="K1436" s="7" t="s">
        <v>752</v>
      </c>
      <c r="L1436" s="8" t="s">
        <v>83</v>
      </c>
      <c r="M1436" s="11" t="s">
        <v>98</v>
      </c>
      <c r="N1436" s="11">
        <v>0.52083333333333337</v>
      </c>
      <c r="O1436" s="11" t="s">
        <v>929</v>
      </c>
      <c r="P1436" s="204" t="s">
        <v>2263</v>
      </c>
      <c r="Q1436" s="8">
        <v>2018</v>
      </c>
      <c r="R1436" s="131"/>
      <c r="S1436" s="3" t="str">
        <f>TEXT(Tabla2[[#This Row],[FECHA]],"MMMM")</f>
        <v>febrero</v>
      </c>
      <c r="T1436" s="3" t="e">
        <f>VLOOKUP(Tabla2[[#This Row],[FOLIO]],Noshow11[[FOLIO]:[STATUS]],5,0)</f>
        <v>#N/A</v>
      </c>
      <c r="U1436" s="2"/>
      <c r="V1436" s="27"/>
      <c r="W1436" s="27"/>
      <c r="X1436" s="27"/>
      <c r="Y1436" s="28"/>
      <c r="Z1436" s="27"/>
      <c r="AA1436" s="14">
        <f>Tabla2[[#This Row],[FECHA]]-Tabla2[[#This Row],[FECHA AGENDO CITA]]</f>
        <v>44981</v>
      </c>
    </row>
    <row r="1437" spans="1:27" ht="36.950000000000003" hidden="1" customHeight="1">
      <c r="A1437" s="6">
        <v>44981</v>
      </c>
      <c r="B1437" s="9">
        <v>0.41666666666666669</v>
      </c>
      <c r="C1437" s="9"/>
      <c r="D1437" s="41">
        <v>2849</v>
      </c>
      <c r="E1437" s="8">
        <v>112161</v>
      </c>
      <c r="F1437" s="8" t="s">
        <v>944</v>
      </c>
      <c r="G1437" s="97" t="s">
        <v>4954</v>
      </c>
      <c r="H1437" s="46" t="s">
        <v>15</v>
      </c>
      <c r="I1437" s="8" t="s">
        <v>4955</v>
      </c>
      <c r="J1437" s="7" t="s">
        <v>4956</v>
      </c>
      <c r="K1437" s="7" t="s">
        <v>2211</v>
      </c>
      <c r="L1437" s="8" t="s">
        <v>230</v>
      </c>
      <c r="M1437" s="11" t="s">
        <v>98</v>
      </c>
      <c r="N1437" s="11">
        <v>0.45833333333333331</v>
      </c>
      <c r="O1437" s="11">
        <v>0.58333333333333337</v>
      </c>
      <c r="P1437" s="204" t="s">
        <v>1916</v>
      </c>
      <c r="Q1437" s="8">
        <v>2019</v>
      </c>
      <c r="R1437" s="131"/>
      <c r="S1437" s="3" t="str">
        <f>TEXT(Tabla2[[#This Row],[FECHA]],"MMMM")</f>
        <v>febrero</v>
      </c>
      <c r="T1437" s="3" t="e">
        <f>VLOOKUP(Tabla2[[#This Row],[FOLIO]],Noshow11[[FOLIO]:[STATUS]],5,0)</f>
        <v>#N/A</v>
      </c>
      <c r="U1437" s="2"/>
      <c r="V1437" s="27"/>
      <c r="W1437" s="27"/>
      <c r="X1437" s="27"/>
      <c r="Y1437" s="28"/>
      <c r="Z1437" s="27"/>
      <c r="AA1437" s="14">
        <f>Tabla2[[#This Row],[FECHA]]-Tabla2[[#This Row],[FECHA AGENDO CITA]]</f>
        <v>44981</v>
      </c>
    </row>
    <row r="1438" spans="1:27" ht="36.950000000000003" hidden="1" customHeight="1">
      <c r="A1438" s="6">
        <v>44981</v>
      </c>
      <c r="B1438" s="9">
        <v>0.41666666666666669</v>
      </c>
      <c r="C1438" s="9"/>
      <c r="D1438" s="41">
        <v>1899</v>
      </c>
      <c r="E1438" s="8">
        <v>112199</v>
      </c>
      <c r="F1438" s="8" t="s">
        <v>100</v>
      </c>
      <c r="G1438" s="97" t="s">
        <v>1023</v>
      </c>
      <c r="H1438" s="46"/>
      <c r="I1438" s="8" t="s">
        <v>4957</v>
      </c>
      <c r="J1438" s="7" t="s">
        <v>4958</v>
      </c>
      <c r="K1438" s="7" t="s">
        <v>4959</v>
      </c>
      <c r="L1438" s="8" t="s">
        <v>145</v>
      </c>
      <c r="M1438" s="11" t="s">
        <v>84</v>
      </c>
      <c r="N1438" s="11">
        <v>0.48958333333333331</v>
      </c>
      <c r="O1438" s="11">
        <v>0.70833333333333337</v>
      </c>
      <c r="P1438" s="204" t="s">
        <v>954</v>
      </c>
      <c r="Q1438" s="8">
        <v>2015</v>
      </c>
      <c r="R1438" s="131"/>
      <c r="S1438" s="3" t="str">
        <f>TEXT(Tabla2[[#This Row],[FECHA]],"MMMM")</f>
        <v>febrero</v>
      </c>
      <c r="T1438" s="3" t="e">
        <f>VLOOKUP(Tabla2[[#This Row],[FOLIO]],Noshow11[[FOLIO]:[STATUS]],5,0)</f>
        <v>#N/A</v>
      </c>
      <c r="U1438" s="2"/>
      <c r="V1438" s="27"/>
      <c r="W1438" s="27"/>
      <c r="X1438" s="27"/>
      <c r="Y1438" s="28"/>
      <c r="Z1438" s="27"/>
      <c r="AA1438" s="14">
        <f>Tabla2[[#This Row],[FECHA]]-Tabla2[[#This Row],[FECHA AGENDO CITA]]</f>
        <v>44981</v>
      </c>
    </row>
    <row r="1439" spans="1:27" ht="36.950000000000003" hidden="1" customHeight="1">
      <c r="A1439" s="6">
        <v>44981</v>
      </c>
      <c r="B1439" s="9">
        <v>0.4375</v>
      </c>
      <c r="C1439" s="9"/>
      <c r="D1439" s="41">
        <v>1899</v>
      </c>
      <c r="E1439" s="8">
        <v>112173</v>
      </c>
      <c r="F1439" s="8" t="s">
        <v>100</v>
      </c>
      <c r="G1439" s="97" t="s">
        <v>1598</v>
      </c>
      <c r="H1439" s="46" t="s">
        <v>5</v>
      </c>
      <c r="I1439" s="8" t="s">
        <v>4960</v>
      </c>
      <c r="J1439" s="7" t="s">
        <v>4961</v>
      </c>
      <c r="K1439" s="7" t="s">
        <v>4962</v>
      </c>
      <c r="L1439" s="8" t="s">
        <v>83</v>
      </c>
      <c r="M1439" s="11" t="s">
        <v>93</v>
      </c>
      <c r="N1439" s="11">
        <v>0.45833333333333331</v>
      </c>
      <c r="O1439" s="11">
        <v>0.70833333333333337</v>
      </c>
      <c r="P1439" s="204" t="s">
        <v>2061</v>
      </c>
      <c r="Q1439" s="8">
        <v>2011</v>
      </c>
      <c r="R1439" s="131"/>
      <c r="S1439" s="3" t="str">
        <f>TEXT(Tabla2[[#This Row],[FECHA]],"MMMM")</f>
        <v>febrero</v>
      </c>
      <c r="T1439" s="3" t="e">
        <f>VLOOKUP(Tabla2[[#This Row],[FOLIO]],Noshow11[[FOLIO]:[STATUS]],5,0)</f>
        <v>#N/A</v>
      </c>
      <c r="U1439" s="2"/>
      <c r="V1439" s="27"/>
      <c r="W1439" s="27"/>
      <c r="X1439" s="27"/>
      <c r="Y1439" s="28"/>
      <c r="Z1439" s="27"/>
      <c r="AA1439" s="14">
        <f>Tabla2[[#This Row],[FECHA]]-Tabla2[[#This Row],[FECHA AGENDO CITA]]</f>
        <v>44981</v>
      </c>
    </row>
    <row r="1440" spans="1:27" ht="36.950000000000003" hidden="1" customHeight="1">
      <c r="A1440" s="6">
        <v>44981</v>
      </c>
      <c r="B1440" s="9">
        <v>0.4375</v>
      </c>
      <c r="C1440" s="9"/>
      <c r="D1440" s="41">
        <v>1899</v>
      </c>
      <c r="E1440" s="8">
        <v>112219</v>
      </c>
      <c r="F1440" s="8" t="s">
        <v>920</v>
      </c>
      <c r="G1440" s="97" t="s">
        <v>956</v>
      </c>
      <c r="H1440" s="46"/>
      <c r="I1440" s="8" t="s">
        <v>4963</v>
      </c>
      <c r="J1440" s="7" t="s">
        <v>4964</v>
      </c>
      <c r="K1440" s="7" t="s">
        <v>312</v>
      </c>
      <c r="L1440" s="8" t="s">
        <v>92</v>
      </c>
      <c r="M1440" s="11" t="s">
        <v>84</v>
      </c>
      <c r="N1440" s="11">
        <v>0.45833333333333331</v>
      </c>
      <c r="O1440" s="11">
        <v>0.58333333333333337</v>
      </c>
      <c r="P1440" s="204" t="s">
        <v>975</v>
      </c>
      <c r="Q1440" s="8">
        <v>2021</v>
      </c>
      <c r="R1440" s="131"/>
      <c r="S1440" s="3" t="str">
        <f>TEXT(Tabla2[[#This Row],[FECHA]],"MMMM")</f>
        <v>febrero</v>
      </c>
      <c r="T1440" s="3" t="e">
        <f>VLOOKUP(Tabla2[[#This Row],[FOLIO]],Noshow11[[FOLIO]:[STATUS]],5,0)</f>
        <v>#N/A</v>
      </c>
      <c r="U1440" s="2" t="s">
        <v>28</v>
      </c>
      <c r="V1440" s="27">
        <v>44986</v>
      </c>
      <c r="W1440" s="27" t="s">
        <v>931</v>
      </c>
      <c r="X1440" s="27" t="s">
        <v>9</v>
      </c>
      <c r="Y1440" s="28" t="s">
        <v>4965</v>
      </c>
      <c r="Z1440" s="27">
        <v>44979</v>
      </c>
      <c r="AA1440" s="14">
        <f>Tabla2[[#This Row],[FECHA]]-Tabla2[[#This Row],[FECHA AGENDO CITA]]</f>
        <v>2</v>
      </c>
    </row>
    <row r="1441" spans="1:27" ht="36.950000000000003" hidden="1" customHeight="1">
      <c r="A1441" s="6">
        <v>44981</v>
      </c>
      <c r="B1441" s="9">
        <v>0.4375</v>
      </c>
      <c r="C1441" s="9"/>
      <c r="D1441" s="41">
        <v>1899</v>
      </c>
      <c r="E1441" s="8">
        <v>112270</v>
      </c>
      <c r="F1441" s="8" t="s">
        <v>944</v>
      </c>
      <c r="G1441" s="97" t="s">
        <v>1108</v>
      </c>
      <c r="H1441" s="46" t="s">
        <v>15</v>
      </c>
      <c r="I1441" s="8" t="s">
        <v>3882</v>
      </c>
      <c r="J1441" s="7" t="s">
        <v>3883</v>
      </c>
      <c r="K1441" s="7" t="s">
        <v>2211</v>
      </c>
      <c r="L1441" s="8" t="s">
        <v>145</v>
      </c>
      <c r="M1441" s="11" t="s">
        <v>98</v>
      </c>
      <c r="N1441" s="11">
        <v>0.5</v>
      </c>
      <c r="O1441" s="11">
        <v>0.70833333333333337</v>
      </c>
      <c r="P1441" s="204" t="s">
        <v>949</v>
      </c>
      <c r="Q1441" s="8">
        <v>2022</v>
      </c>
      <c r="R1441" s="131"/>
      <c r="S1441" s="3" t="str">
        <f>TEXT(Tabla2[[#This Row],[FECHA]],"MMMM")</f>
        <v>febrero</v>
      </c>
      <c r="T1441" s="3" t="e">
        <f>VLOOKUP(Tabla2[[#This Row],[FOLIO]],Noshow11[[FOLIO]:[STATUS]],5,0)</f>
        <v>#N/A</v>
      </c>
      <c r="U1441" s="2"/>
      <c r="V1441" s="27"/>
      <c r="W1441" s="27"/>
      <c r="X1441" s="27"/>
      <c r="Y1441" s="28"/>
      <c r="Z1441" s="27"/>
      <c r="AA1441" s="14">
        <f>Tabla2[[#This Row],[FECHA]]-Tabla2[[#This Row],[FECHA AGENDO CITA]]</f>
        <v>44981</v>
      </c>
    </row>
    <row r="1442" spans="1:27" ht="36.950000000000003" hidden="1" customHeight="1">
      <c r="A1442" s="6">
        <v>44981</v>
      </c>
      <c r="B1442" s="9">
        <v>0.45833333333333331</v>
      </c>
      <c r="C1442" s="9"/>
      <c r="D1442" s="41">
        <v>2849</v>
      </c>
      <c r="E1442" s="8">
        <v>112220</v>
      </c>
      <c r="F1442" s="8" t="s">
        <v>100</v>
      </c>
      <c r="G1442" s="97" t="s">
        <v>3022</v>
      </c>
      <c r="H1442" s="46"/>
      <c r="I1442" s="8" t="s">
        <v>4966</v>
      </c>
      <c r="J1442" s="7" t="s">
        <v>4967</v>
      </c>
      <c r="K1442" s="7" t="s">
        <v>4968</v>
      </c>
      <c r="L1442" s="8" t="s">
        <v>83</v>
      </c>
      <c r="M1442" s="11" t="s">
        <v>84</v>
      </c>
      <c r="N1442" s="11">
        <v>0.52083333333333337</v>
      </c>
      <c r="O1442" s="11">
        <v>0.70833333333333337</v>
      </c>
      <c r="P1442" s="204" t="s">
        <v>970</v>
      </c>
      <c r="Q1442" s="8">
        <v>2018</v>
      </c>
      <c r="R1442" s="131"/>
      <c r="S1442" s="3" t="str">
        <f>TEXT(Tabla2[[#This Row],[FECHA]],"MMMM")</f>
        <v>febrero</v>
      </c>
      <c r="T1442" s="3" t="e">
        <f>VLOOKUP(Tabla2[[#This Row],[FOLIO]],Noshow11[[FOLIO]:[STATUS]],5,0)</f>
        <v>#N/A</v>
      </c>
      <c r="U1442" s="2"/>
      <c r="V1442" s="27"/>
      <c r="W1442" s="27"/>
      <c r="X1442" s="27"/>
      <c r="Y1442" s="28"/>
      <c r="Z1442" s="27"/>
      <c r="AA1442" s="14">
        <f>Tabla2[[#This Row],[FECHA]]-Tabla2[[#This Row],[FECHA AGENDO CITA]]</f>
        <v>44981</v>
      </c>
    </row>
    <row r="1443" spans="1:27" ht="36.950000000000003" hidden="1" customHeight="1">
      <c r="A1443" s="6">
        <v>44981</v>
      </c>
      <c r="B1443" s="9">
        <v>0.45833333333333331</v>
      </c>
      <c r="C1443" s="9"/>
      <c r="D1443" s="41">
        <v>6599</v>
      </c>
      <c r="E1443" s="8">
        <v>112229</v>
      </c>
      <c r="F1443" s="8" t="s">
        <v>920</v>
      </c>
      <c r="G1443" s="97" t="s">
        <v>989</v>
      </c>
      <c r="H1443" s="46"/>
      <c r="I1443" s="8" t="s">
        <v>4833</v>
      </c>
      <c r="J1443" s="7" t="s">
        <v>4834</v>
      </c>
      <c r="K1443" s="7" t="s">
        <v>4835</v>
      </c>
      <c r="L1443" s="8" t="s">
        <v>230</v>
      </c>
      <c r="M1443" s="11" t="s">
        <v>98</v>
      </c>
      <c r="N1443" s="11">
        <v>0.5</v>
      </c>
      <c r="O1443" s="11">
        <v>0.70833333333333337</v>
      </c>
      <c r="P1443" s="204" t="s">
        <v>2061</v>
      </c>
      <c r="Q1443" s="8">
        <v>2017</v>
      </c>
      <c r="R1443" s="131"/>
      <c r="S1443" s="3" t="str">
        <f>TEXT(Tabla2[[#This Row],[FECHA]],"MMMM")</f>
        <v>febrero</v>
      </c>
      <c r="T1443" s="3" t="e">
        <f>VLOOKUP(Tabla2[[#This Row],[FOLIO]],Noshow11[[FOLIO]:[STATUS]],5,0)</f>
        <v>#N/A</v>
      </c>
      <c r="U1443" s="2"/>
      <c r="V1443" s="27"/>
      <c r="W1443" s="27"/>
      <c r="X1443" s="27"/>
      <c r="Y1443" s="28"/>
      <c r="Z1443" s="27"/>
      <c r="AA1443" s="14">
        <f>Tabla2[[#This Row],[FECHA]]-Tabla2[[#This Row],[FECHA AGENDO CITA]]</f>
        <v>44981</v>
      </c>
    </row>
    <row r="1444" spans="1:27" ht="36.950000000000003" hidden="1" customHeight="1">
      <c r="A1444" s="6">
        <v>44981</v>
      </c>
      <c r="B1444" s="9">
        <v>0.47916666666666669</v>
      </c>
      <c r="C1444" s="9"/>
      <c r="D1444" s="41">
        <v>2734.2</v>
      </c>
      <c r="E1444" s="8">
        <v>112272</v>
      </c>
      <c r="F1444" s="8" t="s">
        <v>944</v>
      </c>
      <c r="G1444" s="97" t="s">
        <v>4969</v>
      </c>
      <c r="H1444" s="46"/>
      <c r="I1444" s="8" t="s">
        <v>4970</v>
      </c>
      <c r="J1444" s="7" t="s">
        <v>4971</v>
      </c>
      <c r="K1444" s="7" t="s">
        <v>4972</v>
      </c>
      <c r="L1444" s="8" t="s">
        <v>188</v>
      </c>
      <c r="M1444" s="11" t="s">
        <v>84</v>
      </c>
      <c r="N1444" s="11">
        <v>0.58333333333333337</v>
      </c>
      <c r="O1444" s="11">
        <v>0.70833333333333337</v>
      </c>
      <c r="P1444" s="204" t="s">
        <v>975</v>
      </c>
      <c r="Q1444" s="8">
        <v>2020</v>
      </c>
      <c r="R1444" s="131"/>
      <c r="S1444" s="3" t="str">
        <f>TEXT(Tabla2[[#This Row],[FECHA]],"MMMM")</f>
        <v>febrero</v>
      </c>
      <c r="T1444" s="3" t="e">
        <f>VLOOKUP(Tabla2[[#This Row],[FOLIO]],Noshow11[[FOLIO]:[STATUS]],5,0)</f>
        <v>#N/A</v>
      </c>
      <c r="U1444" s="2"/>
      <c r="V1444" s="27"/>
      <c r="W1444" s="27"/>
      <c r="X1444" s="27"/>
      <c r="Y1444" s="28"/>
      <c r="Z1444" s="27"/>
      <c r="AA1444" s="14">
        <f>Tabla2[[#This Row],[FECHA]]-Tabla2[[#This Row],[FECHA AGENDO CITA]]</f>
        <v>44981</v>
      </c>
    </row>
    <row r="1445" spans="1:27" ht="36.950000000000003" hidden="1" customHeight="1">
      <c r="A1445" s="6">
        <v>44981</v>
      </c>
      <c r="B1445" s="9">
        <v>0.5</v>
      </c>
      <c r="C1445" s="9"/>
      <c r="D1445" s="41">
        <v>2849</v>
      </c>
      <c r="E1445" s="8">
        <v>112234</v>
      </c>
      <c r="F1445" s="8" t="s">
        <v>920</v>
      </c>
      <c r="G1445" s="97" t="s">
        <v>1967</v>
      </c>
      <c r="H1445" s="46" t="s">
        <v>5</v>
      </c>
      <c r="I1445" s="8" t="s">
        <v>4973</v>
      </c>
      <c r="J1445" s="7" t="s">
        <v>4974</v>
      </c>
      <c r="K1445" s="7" t="s">
        <v>300</v>
      </c>
      <c r="L1445" s="8" t="s">
        <v>152</v>
      </c>
      <c r="M1445" s="11" t="s">
        <v>98</v>
      </c>
      <c r="N1445" s="11">
        <v>0.55208333333333337</v>
      </c>
      <c r="O1445" s="11">
        <v>0.70833333333333337</v>
      </c>
      <c r="P1445" s="204" t="s">
        <v>4340</v>
      </c>
      <c r="Q1445" s="8">
        <v>2019</v>
      </c>
      <c r="R1445" s="131"/>
      <c r="S1445" s="3" t="str">
        <f>TEXT(Tabla2[[#This Row],[FECHA]],"MMMM")</f>
        <v>febrero</v>
      </c>
      <c r="T1445" s="3" t="e">
        <f>VLOOKUP(Tabla2[[#This Row],[FOLIO]],Noshow11[[FOLIO]:[STATUS]],5,0)</f>
        <v>#N/A</v>
      </c>
      <c r="U1445" s="2"/>
      <c r="V1445" s="27"/>
      <c r="W1445" s="27"/>
      <c r="X1445" s="27"/>
      <c r="Y1445" s="28"/>
      <c r="Z1445" s="27"/>
      <c r="AA1445" s="14">
        <f>Tabla2[[#This Row],[FECHA]]-Tabla2[[#This Row],[FECHA AGENDO CITA]]</f>
        <v>44981</v>
      </c>
    </row>
    <row r="1446" spans="1:27" ht="36.950000000000003" hidden="1" customHeight="1">
      <c r="A1446" s="6">
        <v>44981</v>
      </c>
      <c r="B1446" s="9">
        <v>0.5</v>
      </c>
      <c r="C1446" s="9"/>
      <c r="D1446" s="41">
        <v>3260</v>
      </c>
      <c r="E1446" s="8">
        <v>112238</v>
      </c>
      <c r="F1446" s="8" t="s">
        <v>1111</v>
      </c>
      <c r="G1446" s="97" t="s">
        <v>1070</v>
      </c>
      <c r="H1446" s="46"/>
      <c r="I1446" s="8" t="s">
        <v>4975</v>
      </c>
      <c r="J1446" s="7" t="s">
        <v>4976</v>
      </c>
      <c r="K1446" s="7" t="s">
        <v>4977</v>
      </c>
      <c r="L1446" s="8" t="s">
        <v>250</v>
      </c>
      <c r="M1446" s="11" t="s">
        <v>93</v>
      </c>
      <c r="N1446" s="11">
        <v>0.54166666666666663</v>
      </c>
      <c r="O1446" s="11">
        <v>0.70833333333333337</v>
      </c>
      <c r="P1446" s="204" t="s">
        <v>954</v>
      </c>
      <c r="Q1446" s="8">
        <v>2022</v>
      </c>
      <c r="R1446" s="131"/>
      <c r="S1446" s="3" t="str">
        <f>TEXT(Tabla2[[#This Row],[FECHA]],"MMMM")</f>
        <v>febrero</v>
      </c>
      <c r="T1446" s="3" t="e">
        <f>VLOOKUP(Tabla2[[#This Row],[FOLIO]],Noshow11[[FOLIO]:[STATUS]],5,0)</f>
        <v>#N/A</v>
      </c>
      <c r="U1446" s="2"/>
      <c r="V1446" s="27"/>
      <c r="W1446" s="27"/>
      <c r="X1446" s="27"/>
      <c r="Y1446" s="28"/>
      <c r="Z1446" s="27"/>
      <c r="AA1446" s="14">
        <f>Tabla2[[#This Row],[FECHA]]-Tabla2[[#This Row],[FECHA AGENDO CITA]]</f>
        <v>44981</v>
      </c>
    </row>
    <row r="1447" spans="1:27" ht="36.950000000000003" hidden="1" customHeight="1">
      <c r="A1447" s="6">
        <v>44981</v>
      </c>
      <c r="B1447" s="9">
        <v>0.52083333333333337</v>
      </c>
      <c r="C1447" s="9"/>
      <c r="D1447" s="41">
        <v>5140</v>
      </c>
      <c r="E1447" s="8">
        <v>112258</v>
      </c>
      <c r="F1447" s="8" t="s">
        <v>100</v>
      </c>
      <c r="G1447" s="97" t="s">
        <v>1102</v>
      </c>
      <c r="H1447" s="46" t="s">
        <v>5</v>
      </c>
      <c r="I1447" s="8" t="s">
        <v>4978</v>
      </c>
      <c r="J1447" s="7" t="s">
        <v>4979</v>
      </c>
      <c r="K1447" s="7" t="s">
        <v>4980</v>
      </c>
      <c r="L1447" s="8" t="s">
        <v>3046</v>
      </c>
      <c r="M1447" s="11" t="s">
        <v>93</v>
      </c>
      <c r="N1447" s="11">
        <v>0.66666666666666663</v>
      </c>
      <c r="O1447" s="11">
        <v>0.75</v>
      </c>
      <c r="P1447" s="204" t="s">
        <v>2061</v>
      </c>
      <c r="Q1447" s="8">
        <v>2020</v>
      </c>
      <c r="R1447" s="131"/>
      <c r="S1447" s="3" t="str">
        <f>TEXT(Tabla2[[#This Row],[FECHA]],"MMMM")</f>
        <v>febrero</v>
      </c>
      <c r="T1447" s="3" t="e">
        <f>VLOOKUP(Tabla2[[#This Row],[FOLIO]],Noshow11[[FOLIO]:[STATUS]],5,0)</f>
        <v>#N/A</v>
      </c>
      <c r="U1447" s="2"/>
      <c r="V1447" s="27"/>
      <c r="W1447" s="27"/>
      <c r="X1447" s="27"/>
      <c r="Y1447" s="28"/>
      <c r="Z1447" s="27"/>
      <c r="AA1447" s="14">
        <f>Tabla2[[#This Row],[FECHA]]-Tabla2[[#This Row],[FECHA AGENDO CITA]]</f>
        <v>44981</v>
      </c>
    </row>
    <row r="1448" spans="1:27" ht="36.950000000000003" hidden="1" customHeight="1">
      <c r="A1448" s="6">
        <v>44981</v>
      </c>
      <c r="B1448" s="9">
        <v>0.52083333333333337</v>
      </c>
      <c r="C1448" s="9"/>
      <c r="D1448" s="41">
        <v>2734.2</v>
      </c>
      <c r="E1448" s="8">
        <v>112268</v>
      </c>
      <c r="F1448" s="8" t="s">
        <v>100</v>
      </c>
      <c r="G1448" s="97" t="s">
        <v>4981</v>
      </c>
      <c r="H1448" s="46"/>
      <c r="I1448" s="8" t="s">
        <v>4982</v>
      </c>
      <c r="J1448" s="7" t="s">
        <v>143</v>
      </c>
      <c r="K1448" s="7" t="s">
        <v>4983</v>
      </c>
      <c r="L1448" s="8" t="s">
        <v>170</v>
      </c>
      <c r="M1448" s="11" t="s">
        <v>84</v>
      </c>
      <c r="N1448" s="11">
        <v>0.58333333333333337</v>
      </c>
      <c r="O1448" s="11" t="s">
        <v>929</v>
      </c>
      <c r="P1448" s="204" t="s">
        <v>2126</v>
      </c>
      <c r="Q1448" s="8">
        <v>2022</v>
      </c>
      <c r="R1448" s="131"/>
      <c r="S1448" s="3" t="str">
        <f>TEXT(Tabla2[[#This Row],[FECHA]],"MMMM")</f>
        <v>febrero</v>
      </c>
      <c r="T1448" s="3" t="e">
        <f>VLOOKUP(Tabla2[[#This Row],[FOLIO]],Noshow11[[FOLIO]:[STATUS]],5,0)</f>
        <v>#N/A</v>
      </c>
      <c r="U1448" s="2"/>
      <c r="V1448" s="27"/>
      <c r="W1448" s="27"/>
      <c r="X1448" s="27"/>
      <c r="Y1448" s="28"/>
      <c r="Z1448" s="27"/>
      <c r="AA1448" s="14">
        <f>Tabla2[[#This Row],[FECHA]]-Tabla2[[#This Row],[FECHA AGENDO CITA]]</f>
        <v>44981</v>
      </c>
    </row>
    <row r="1449" spans="1:27" ht="36.950000000000003" hidden="1" customHeight="1">
      <c r="A1449" s="6">
        <v>44981</v>
      </c>
      <c r="B1449" s="9">
        <v>0.54166666666666663</v>
      </c>
      <c r="C1449" s="9"/>
      <c r="D1449" s="41">
        <v>1899</v>
      </c>
      <c r="E1449" s="8">
        <v>112249</v>
      </c>
      <c r="F1449" s="8" t="s">
        <v>100</v>
      </c>
      <c r="G1449" s="97" t="s">
        <v>1297</v>
      </c>
      <c r="H1449" s="46" t="s">
        <v>5</v>
      </c>
      <c r="I1449" s="8" t="s">
        <v>4984</v>
      </c>
      <c r="J1449" s="7" t="s">
        <v>4985</v>
      </c>
      <c r="K1449" s="7" t="s">
        <v>4503</v>
      </c>
      <c r="L1449" s="8" t="s">
        <v>230</v>
      </c>
      <c r="M1449" s="11" t="s">
        <v>93</v>
      </c>
      <c r="N1449" s="11">
        <v>0.57291666666666663</v>
      </c>
      <c r="O1449" s="11">
        <v>0.70833333333333337</v>
      </c>
      <c r="P1449" s="204" t="s">
        <v>2061</v>
      </c>
      <c r="Q1449" s="8">
        <v>2012</v>
      </c>
      <c r="R1449" s="131"/>
      <c r="S1449" s="3" t="str">
        <f>TEXT(Tabla2[[#This Row],[FECHA]],"MMMM")</f>
        <v>febrero</v>
      </c>
      <c r="T1449" s="3" t="e">
        <f>VLOOKUP(Tabla2[[#This Row],[FOLIO]],Noshow11[[FOLIO]:[STATUS]],5,0)</f>
        <v>#N/A</v>
      </c>
      <c r="U1449" s="2"/>
      <c r="V1449" s="27"/>
      <c r="W1449" s="27"/>
      <c r="X1449" s="27"/>
      <c r="Y1449" s="28"/>
      <c r="Z1449" s="27"/>
      <c r="AA1449" s="14">
        <f>Tabla2[[#This Row],[FECHA]]-Tabla2[[#This Row],[FECHA AGENDO CITA]]</f>
        <v>44981</v>
      </c>
    </row>
    <row r="1450" spans="1:27" ht="36.950000000000003" hidden="1" customHeight="1">
      <c r="A1450" s="6">
        <v>44981</v>
      </c>
      <c r="B1450" s="9">
        <v>0.54166666666666663</v>
      </c>
      <c r="C1450" s="9"/>
      <c r="D1450" s="41">
        <v>3260</v>
      </c>
      <c r="E1450" s="8">
        <v>112252</v>
      </c>
      <c r="F1450" s="8" t="s">
        <v>100</v>
      </c>
      <c r="G1450" s="97" t="s">
        <v>1150</v>
      </c>
      <c r="H1450" s="108" t="s">
        <v>37</v>
      </c>
      <c r="I1450" s="8" t="s">
        <v>4786</v>
      </c>
      <c r="J1450" s="7" t="s">
        <v>4787</v>
      </c>
      <c r="K1450" s="7" t="s">
        <v>461</v>
      </c>
      <c r="L1450" s="8" t="s">
        <v>193</v>
      </c>
      <c r="M1450" s="11" t="s">
        <v>98</v>
      </c>
      <c r="N1450" s="11" t="s">
        <v>1656</v>
      </c>
      <c r="O1450" s="11" t="s">
        <v>1194</v>
      </c>
      <c r="P1450" s="204" t="s">
        <v>925</v>
      </c>
      <c r="Q1450" s="8">
        <v>2020</v>
      </c>
      <c r="R1450" s="131"/>
      <c r="S1450" s="3" t="str">
        <f>TEXT(Tabla2[[#This Row],[FECHA]],"MMMM")</f>
        <v>febrero</v>
      </c>
      <c r="T1450" s="3" t="e">
        <f>VLOOKUP(Tabla2[[#This Row],[FOLIO]],Noshow11[[FOLIO]:[STATUS]],5,0)</f>
        <v>#N/A</v>
      </c>
      <c r="U1450" s="2"/>
      <c r="V1450" s="27"/>
      <c r="W1450" s="27"/>
      <c r="X1450" s="27"/>
      <c r="Y1450" s="28"/>
      <c r="Z1450" s="27"/>
      <c r="AA1450" s="14">
        <f>Tabla2[[#This Row],[FECHA]]-Tabla2[[#This Row],[FECHA AGENDO CITA]]</f>
        <v>44981</v>
      </c>
    </row>
    <row r="1451" spans="1:27" ht="36.950000000000003" hidden="1" customHeight="1">
      <c r="A1451" s="6">
        <v>44981</v>
      </c>
      <c r="B1451" s="9">
        <v>0.55208333333333337</v>
      </c>
      <c r="C1451" s="9"/>
      <c r="D1451" s="41">
        <v>1899</v>
      </c>
      <c r="E1451" s="8">
        <v>112254</v>
      </c>
      <c r="F1451" s="8" t="s">
        <v>100</v>
      </c>
      <c r="G1451" s="97" t="s">
        <v>1015</v>
      </c>
      <c r="H1451" s="108" t="s">
        <v>37</v>
      </c>
      <c r="I1451" s="8" t="s">
        <v>4986</v>
      </c>
      <c r="J1451" s="7" t="s">
        <v>4987</v>
      </c>
      <c r="K1451" s="7" t="s">
        <v>461</v>
      </c>
      <c r="L1451" s="8" t="s">
        <v>145</v>
      </c>
      <c r="M1451" s="11" t="s">
        <v>98</v>
      </c>
      <c r="N1451" s="11" t="s">
        <v>1656</v>
      </c>
      <c r="O1451" s="11" t="s">
        <v>1194</v>
      </c>
      <c r="P1451" s="204" t="s">
        <v>925</v>
      </c>
      <c r="Q1451" s="8">
        <v>2021</v>
      </c>
      <c r="R1451" s="131"/>
      <c r="S1451" s="3" t="str">
        <f>TEXT(Tabla2[[#This Row],[FECHA]],"MMMM")</f>
        <v>febrero</v>
      </c>
      <c r="T1451" s="3" t="e">
        <f>VLOOKUP(Tabla2[[#This Row],[FOLIO]],Noshow11[[FOLIO]:[STATUS]],5,0)</f>
        <v>#N/A</v>
      </c>
      <c r="U1451" s="2"/>
      <c r="V1451" s="27"/>
      <c r="W1451" s="27"/>
      <c r="X1451" s="27"/>
      <c r="Y1451" s="28"/>
      <c r="Z1451" s="27"/>
      <c r="AA1451" s="14">
        <f>Tabla2[[#This Row],[FECHA]]-Tabla2[[#This Row],[FECHA AGENDO CITA]]</f>
        <v>44981</v>
      </c>
    </row>
    <row r="1452" spans="1:27" ht="36.950000000000003" hidden="1" customHeight="1">
      <c r="A1452" s="6">
        <v>44981</v>
      </c>
      <c r="B1452" s="9">
        <v>0.5625</v>
      </c>
      <c r="C1452" s="9"/>
      <c r="D1452" s="41">
        <v>6599</v>
      </c>
      <c r="E1452" s="8">
        <v>112243</v>
      </c>
      <c r="F1452" s="8" t="s">
        <v>944</v>
      </c>
      <c r="G1452" s="97" t="s">
        <v>989</v>
      </c>
      <c r="H1452" s="46"/>
      <c r="I1452" s="8" t="s">
        <v>4886</v>
      </c>
      <c r="J1452" s="7" t="s">
        <v>4887</v>
      </c>
      <c r="K1452" s="7" t="s">
        <v>4888</v>
      </c>
      <c r="L1452" s="8" t="s">
        <v>1095</v>
      </c>
      <c r="M1452" s="11" t="s">
        <v>84</v>
      </c>
      <c r="N1452" s="11">
        <v>0.58333333333333337</v>
      </c>
      <c r="O1452" s="11">
        <v>0.70833333333333337</v>
      </c>
      <c r="P1452" s="204" t="s">
        <v>949</v>
      </c>
      <c r="Q1452" s="8">
        <v>2013</v>
      </c>
      <c r="R1452" s="131"/>
      <c r="S1452" s="3" t="str">
        <f>TEXT(Tabla2[[#This Row],[FECHA]],"MMMM")</f>
        <v>febrero</v>
      </c>
      <c r="T1452" s="3" t="e">
        <f>VLOOKUP(Tabla2[[#This Row],[FOLIO]],Noshow11[[FOLIO]:[STATUS]],5,0)</f>
        <v>#N/A</v>
      </c>
      <c r="U1452" s="2"/>
      <c r="V1452" s="27"/>
      <c r="W1452" s="27"/>
      <c r="X1452" s="27"/>
      <c r="Y1452" s="28"/>
      <c r="Z1452" s="27"/>
      <c r="AA1452" s="14">
        <f>Tabla2[[#This Row],[FECHA]]-Tabla2[[#This Row],[FECHA AGENDO CITA]]</f>
        <v>44981</v>
      </c>
    </row>
    <row r="1453" spans="1:27" ht="36.950000000000003" hidden="1" customHeight="1">
      <c r="A1453" s="6">
        <v>44981</v>
      </c>
      <c r="B1453" s="9">
        <v>0.5625</v>
      </c>
      <c r="C1453" s="9"/>
      <c r="D1453" s="41">
        <v>1899</v>
      </c>
      <c r="E1453" s="8">
        <v>112259</v>
      </c>
      <c r="F1453" s="8" t="s">
        <v>1111</v>
      </c>
      <c r="G1453" s="97" t="s">
        <v>1015</v>
      </c>
      <c r="H1453" s="108" t="s">
        <v>37</v>
      </c>
      <c r="I1453" s="8" t="s">
        <v>4988</v>
      </c>
      <c r="J1453" s="7" t="s">
        <v>143</v>
      </c>
      <c r="K1453" s="7" t="s">
        <v>461</v>
      </c>
      <c r="L1453" s="8" t="s">
        <v>145</v>
      </c>
      <c r="M1453" s="11" t="s">
        <v>98</v>
      </c>
      <c r="N1453" s="11" t="s">
        <v>1656</v>
      </c>
      <c r="O1453" s="11" t="s">
        <v>1194</v>
      </c>
      <c r="P1453" s="204" t="s">
        <v>925</v>
      </c>
      <c r="Q1453" s="8">
        <v>2021</v>
      </c>
      <c r="R1453" s="131"/>
      <c r="S1453" s="3" t="str">
        <f>TEXT(Tabla2[[#This Row],[FECHA]],"MMMM")</f>
        <v>febrero</v>
      </c>
      <c r="T1453" s="3" t="e">
        <f>VLOOKUP(Tabla2[[#This Row],[FOLIO]],Noshow11[[FOLIO]:[STATUS]],5,0)</f>
        <v>#N/A</v>
      </c>
      <c r="U1453" s="2"/>
      <c r="V1453" s="27"/>
      <c r="W1453" s="27"/>
      <c r="X1453" s="27"/>
      <c r="Y1453" s="28"/>
      <c r="Z1453" s="27"/>
      <c r="AA1453" s="14">
        <f>Tabla2[[#This Row],[FECHA]]-Tabla2[[#This Row],[FECHA AGENDO CITA]]</f>
        <v>44981</v>
      </c>
    </row>
    <row r="1454" spans="1:27" ht="36.950000000000003" hidden="1" customHeight="1">
      <c r="A1454" s="6">
        <v>44981</v>
      </c>
      <c r="B1454" s="9">
        <v>0.57291666666666663</v>
      </c>
      <c r="C1454" s="9"/>
      <c r="D1454" s="41">
        <v>1899</v>
      </c>
      <c r="E1454" s="8" t="s">
        <v>4989</v>
      </c>
      <c r="F1454" s="8" t="s">
        <v>100</v>
      </c>
      <c r="G1454" s="97" t="s">
        <v>945</v>
      </c>
      <c r="H1454" s="108" t="s">
        <v>37</v>
      </c>
      <c r="I1454" s="8" t="s">
        <v>2437</v>
      </c>
      <c r="J1454" s="7" t="s">
        <v>143</v>
      </c>
      <c r="K1454" s="7" t="s">
        <v>461</v>
      </c>
      <c r="L1454" s="8" t="s">
        <v>160</v>
      </c>
      <c r="M1454" s="11" t="s">
        <v>98</v>
      </c>
      <c r="N1454" s="11" t="s">
        <v>1656</v>
      </c>
      <c r="O1454" s="11" t="s">
        <v>1194</v>
      </c>
      <c r="P1454" s="204" t="s">
        <v>925</v>
      </c>
      <c r="Q1454" s="8">
        <v>2020</v>
      </c>
      <c r="R1454" s="131"/>
      <c r="S1454" s="3" t="str">
        <f>TEXT(Tabla2[[#This Row],[FECHA]],"MMMM")</f>
        <v>febrero</v>
      </c>
      <c r="T1454" s="3" t="e">
        <f>VLOOKUP(Tabla2[[#This Row],[FOLIO]],Noshow11[[FOLIO]:[STATUS]],5,0)</f>
        <v>#N/A</v>
      </c>
      <c r="U1454" s="2"/>
      <c r="V1454" s="27"/>
      <c r="W1454" s="27"/>
      <c r="X1454" s="27"/>
      <c r="Y1454" s="28"/>
      <c r="Z1454" s="27"/>
      <c r="AA1454" s="14">
        <f>Tabla2[[#This Row],[FECHA]]-Tabla2[[#This Row],[FECHA AGENDO CITA]]</f>
        <v>44981</v>
      </c>
    </row>
    <row r="1455" spans="1:27" ht="36.950000000000003" hidden="1" customHeight="1">
      <c r="A1455" s="6">
        <v>44981</v>
      </c>
      <c r="B1455" s="9">
        <v>0.58333333333333337</v>
      </c>
      <c r="C1455" s="9"/>
      <c r="D1455" s="41">
        <v>1899</v>
      </c>
      <c r="E1455" s="8">
        <v>112246</v>
      </c>
      <c r="F1455" s="8" t="s">
        <v>920</v>
      </c>
      <c r="G1455" s="97" t="s">
        <v>945</v>
      </c>
      <c r="H1455" s="46" t="s">
        <v>5</v>
      </c>
      <c r="I1455" s="8" t="s">
        <v>963</v>
      </c>
      <c r="J1455" s="7" t="s">
        <v>4990</v>
      </c>
      <c r="K1455" s="7" t="s">
        <v>965</v>
      </c>
      <c r="L1455" s="8" t="s">
        <v>97</v>
      </c>
      <c r="M1455" s="11" t="s">
        <v>93</v>
      </c>
      <c r="N1455" s="11">
        <v>0.59375</v>
      </c>
      <c r="O1455" s="11">
        <v>0.70833333333333337</v>
      </c>
      <c r="P1455" s="204" t="s">
        <v>2061</v>
      </c>
      <c r="Q1455" s="8">
        <v>2020</v>
      </c>
      <c r="R1455" s="131"/>
      <c r="S1455" s="3" t="str">
        <f>TEXT(Tabla2[[#This Row],[FECHA]],"MMMM")</f>
        <v>febrero</v>
      </c>
      <c r="T1455" s="3" t="e">
        <f>VLOOKUP(Tabla2[[#This Row],[FOLIO]],Noshow11[[FOLIO]:[STATUS]],5,0)</f>
        <v>#N/A</v>
      </c>
      <c r="U1455" s="2"/>
      <c r="V1455" s="27"/>
      <c r="W1455" s="27"/>
      <c r="X1455" s="27"/>
      <c r="Y1455" s="28"/>
      <c r="Z1455" s="27"/>
      <c r="AA1455" s="14">
        <f>Tabla2[[#This Row],[FECHA]]-Tabla2[[#This Row],[FECHA AGENDO CITA]]</f>
        <v>44981</v>
      </c>
    </row>
    <row r="1456" spans="1:27" ht="36.950000000000003" hidden="1" customHeight="1">
      <c r="A1456" s="6">
        <v>44981</v>
      </c>
      <c r="B1456" s="9">
        <v>0.58333333333333337</v>
      </c>
      <c r="C1456" s="9"/>
      <c r="D1456" s="41">
        <v>6599</v>
      </c>
      <c r="E1456" s="8">
        <v>112255</v>
      </c>
      <c r="F1456" s="8" t="s">
        <v>1111</v>
      </c>
      <c r="G1456" s="97" t="s">
        <v>989</v>
      </c>
      <c r="H1456" s="108" t="s">
        <v>37</v>
      </c>
      <c r="I1456" s="8" t="s">
        <v>4991</v>
      </c>
      <c r="J1456" s="7" t="s">
        <v>4992</v>
      </c>
      <c r="K1456" s="7" t="s">
        <v>461</v>
      </c>
      <c r="L1456" s="8" t="s">
        <v>230</v>
      </c>
      <c r="M1456" s="11" t="s">
        <v>98</v>
      </c>
      <c r="N1456" s="11" t="s">
        <v>1656</v>
      </c>
      <c r="O1456" s="11" t="s">
        <v>1194</v>
      </c>
      <c r="P1456" s="204" t="s">
        <v>925</v>
      </c>
      <c r="Q1456" s="8">
        <v>2019</v>
      </c>
      <c r="R1456" s="131"/>
      <c r="S1456" s="3" t="str">
        <f>TEXT(Tabla2[[#This Row],[FECHA]],"MMMM")</f>
        <v>febrero</v>
      </c>
      <c r="T1456" s="3" t="e">
        <f>VLOOKUP(Tabla2[[#This Row],[FOLIO]],Noshow11[[FOLIO]:[STATUS]],5,0)</f>
        <v>#N/A</v>
      </c>
      <c r="U1456" s="2"/>
      <c r="V1456" s="27"/>
      <c r="W1456" s="27"/>
      <c r="X1456" s="27"/>
      <c r="Y1456" s="28"/>
      <c r="Z1456" s="27"/>
      <c r="AA1456" s="14">
        <f>Tabla2[[#This Row],[FECHA]]-Tabla2[[#This Row],[FECHA AGENDO CITA]]</f>
        <v>44981</v>
      </c>
    </row>
    <row r="1457" spans="1:27" ht="36.950000000000003" hidden="1" customHeight="1">
      <c r="A1457" s="6">
        <v>44981</v>
      </c>
      <c r="B1457" s="9">
        <v>0.59375</v>
      </c>
      <c r="C1457" s="9"/>
      <c r="D1457" s="41">
        <v>1899</v>
      </c>
      <c r="E1457" s="8">
        <v>112256</v>
      </c>
      <c r="F1457" s="8" t="s">
        <v>1111</v>
      </c>
      <c r="G1457" s="97" t="s">
        <v>1015</v>
      </c>
      <c r="H1457" s="108" t="s">
        <v>37</v>
      </c>
      <c r="I1457" s="8" t="s">
        <v>4993</v>
      </c>
      <c r="J1457" s="7" t="s">
        <v>4994</v>
      </c>
      <c r="K1457" s="7" t="s">
        <v>461</v>
      </c>
      <c r="L1457" s="8" t="s">
        <v>170</v>
      </c>
      <c r="M1457" s="11" t="s">
        <v>98</v>
      </c>
      <c r="N1457" s="11" t="s">
        <v>1656</v>
      </c>
      <c r="O1457" s="11" t="s">
        <v>1194</v>
      </c>
      <c r="P1457" s="204" t="s">
        <v>925</v>
      </c>
      <c r="Q1457" s="8">
        <v>2021</v>
      </c>
      <c r="R1457" s="131"/>
      <c r="S1457" s="3" t="str">
        <f>TEXT(Tabla2[[#This Row],[FECHA]],"MMMM")</f>
        <v>febrero</v>
      </c>
      <c r="T1457" s="3" t="e">
        <f>VLOOKUP(Tabla2[[#This Row],[FOLIO]],Noshow11[[FOLIO]:[STATUS]],5,0)</f>
        <v>#N/A</v>
      </c>
      <c r="U1457" s="2"/>
      <c r="V1457" s="27"/>
      <c r="W1457" s="27"/>
      <c r="X1457" s="27"/>
      <c r="Y1457" s="28"/>
      <c r="Z1457" s="27"/>
      <c r="AA1457" s="14">
        <f>Tabla2[[#This Row],[FECHA]]-Tabla2[[#This Row],[FECHA AGENDO CITA]]</f>
        <v>44981</v>
      </c>
    </row>
    <row r="1458" spans="1:27" ht="36.950000000000003" hidden="1" customHeight="1">
      <c r="A1458" s="6">
        <v>44981</v>
      </c>
      <c r="B1458" s="9">
        <v>0.60416666666666663</v>
      </c>
      <c r="C1458" s="9"/>
      <c r="D1458" s="41">
        <v>950</v>
      </c>
      <c r="E1458" s="8">
        <v>112192</v>
      </c>
      <c r="F1458" s="8" t="s">
        <v>1111</v>
      </c>
      <c r="G1458" s="97" t="s">
        <v>27</v>
      </c>
      <c r="H1458" s="46"/>
      <c r="I1458" s="8" t="s">
        <v>4995</v>
      </c>
      <c r="J1458" s="7" t="s">
        <v>4996</v>
      </c>
      <c r="K1458" s="7" t="s">
        <v>4997</v>
      </c>
      <c r="L1458" s="8" t="s">
        <v>237</v>
      </c>
      <c r="M1458" s="11" t="s">
        <v>84</v>
      </c>
      <c r="N1458" s="11">
        <v>0.625</v>
      </c>
      <c r="O1458" s="11">
        <v>0.75</v>
      </c>
      <c r="P1458" s="204" t="s">
        <v>943</v>
      </c>
      <c r="Q1458" s="8">
        <v>2020</v>
      </c>
      <c r="R1458" s="131"/>
      <c r="S1458" s="3" t="str">
        <f>TEXT(Tabla2[[#This Row],[FECHA]],"MMMM")</f>
        <v>febrero</v>
      </c>
      <c r="T1458" s="3" t="e">
        <f>VLOOKUP(Tabla2[[#This Row],[FOLIO]],Noshow11[[FOLIO]:[STATUS]],5,0)</f>
        <v>#N/A</v>
      </c>
      <c r="U1458" s="2"/>
      <c r="V1458" s="27"/>
      <c r="W1458" s="27"/>
      <c r="X1458" s="27"/>
      <c r="Y1458" s="28"/>
      <c r="Z1458" s="27"/>
      <c r="AA1458" s="14">
        <f>Tabla2[[#This Row],[FECHA]]-Tabla2[[#This Row],[FECHA AGENDO CITA]]</f>
        <v>44981</v>
      </c>
    </row>
    <row r="1459" spans="1:27" ht="36.950000000000003" hidden="1" customHeight="1">
      <c r="A1459" s="6">
        <v>44981</v>
      </c>
      <c r="B1459" s="9">
        <v>0.60416666666666663</v>
      </c>
      <c r="C1459" s="9"/>
      <c r="D1459" s="41">
        <v>1899</v>
      </c>
      <c r="E1459" s="8">
        <v>112266</v>
      </c>
      <c r="F1459" s="8" t="s">
        <v>100</v>
      </c>
      <c r="G1459" s="97" t="s">
        <v>1015</v>
      </c>
      <c r="H1459" s="108" t="s">
        <v>37</v>
      </c>
      <c r="I1459" s="8" t="s">
        <v>4998</v>
      </c>
      <c r="J1459" s="7" t="s">
        <v>4999</v>
      </c>
      <c r="K1459" s="7" t="s">
        <v>461</v>
      </c>
      <c r="L1459" s="8" t="s">
        <v>357</v>
      </c>
      <c r="M1459" s="11" t="s">
        <v>98</v>
      </c>
      <c r="N1459" s="11" t="s">
        <v>1656</v>
      </c>
      <c r="O1459" s="11" t="s">
        <v>1194</v>
      </c>
      <c r="P1459" s="204" t="s">
        <v>925</v>
      </c>
      <c r="Q1459" s="8">
        <v>2022</v>
      </c>
      <c r="R1459" s="131"/>
      <c r="S1459" s="3" t="str">
        <f>TEXT(Tabla2[[#This Row],[FECHA]],"MMMM")</f>
        <v>febrero</v>
      </c>
      <c r="T1459" s="3" t="e">
        <f>VLOOKUP(Tabla2[[#This Row],[FOLIO]],Noshow11[[FOLIO]:[STATUS]],5,0)</f>
        <v>#N/A</v>
      </c>
      <c r="U1459" s="2"/>
      <c r="V1459" s="27"/>
      <c r="W1459" s="27"/>
      <c r="X1459" s="27"/>
      <c r="Y1459" s="28"/>
      <c r="Z1459" s="27"/>
      <c r="AA1459" s="14">
        <f>Tabla2[[#This Row],[FECHA]]-Tabla2[[#This Row],[FECHA AGENDO CITA]]</f>
        <v>44981</v>
      </c>
    </row>
    <row r="1460" spans="1:27" ht="36.950000000000003" hidden="1" customHeight="1">
      <c r="A1460" s="6">
        <v>44981</v>
      </c>
      <c r="B1460" s="9">
        <v>0.61458333333333337</v>
      </c>
      <c r="C1460" s="9"/>
      <c r="D1460" s="41">
        <v>1899</v>
      </c>
      <c r="E1460" s="8">
        <v>112251</v>
      </c>
      <c r="F1460" s="8" t="s">
        <v>920</v>
      </c>
      <c r="G1460" s="97" t="s">
        <v>939</v>
      </c>
      <c r="H1460" s="46"/>
      <c r="I1460" s="8" t="s">
        <v>2898</v>
      </c>
      <c r="J1460" s="7" t="s">
        <v>2899</v>
      </c>
      <c r="K1460" s="7" t="s">
        <v>2900</v>
      </c>
      <c r="L1460" s="8" t="s">
        <v>482</v>
      </c>
      <c r="M1460" s="11" t="s">
        <v>84</v>
      </c>
      <c r="N1460" s="11">
        <v>0.66666666666666663</v>
      </c>
      <c r="O1460" s="11">
        <v>0.75</v>
      </c>
      <c r="P1460" s="204" t="s">
        <v>943</v>
      </c>
      <c r="Q1460" s="8">
        <v>2020</v>
      </c>
      <c r="R1460" s="131"/>
      <c r="S1460" s="3" t="str">
        <f>TEXT(Tabla2[[#This Row],[FECHA]],"MMMM")</f>
        <v>febrero</v>
      </c>
      <c r="T1460" s="3" t="e">
        <f>VLOOKUP(Tabla2[[#This Row],[FOLIO]],Noshow11[[FOLIO]:[STATUS]],5,0)</f>
        <v>#N/A</v>
      </c>
      <c r="U1460" s="2" t="s">
        <v>7</v>
      </c>
      <c r="V1460" s="27">
        <v>44986</v>
      </c>
      <c r="W1460" s="27" t="s">
        <v>13</v>
      </c>
      <c r="X1460" s="27" t="s">
        <v>932</v>
      </c>
      <c r="Y1460" s="28" t="s">
        <v>5000</v>
      </c>
      <c r="Z1460" s="27">
        <v>44980</v>
      </c>
      <c r="AA1460" s="14">
        <f>Tabla2[[#This Row],[FECHA]]-Tabla2[[#This Row],[FECHA AGENDO CITA]]</f>
        <v>1</v>
      </c>
    </row>
    <row r="1461" spans="1:27" ht="36.950000000000003" hidden="1" customHeight="1">
      <c r="A1461" s="6">
        <v>44981</v>
      </c>
      <c r="B1461" s="9">
        <v>0.625</v>
      </c>
      <c r="C1461" s="9"/>
      <c r="D1461" s="41">
        <v>3260</v>
      </c>
      <c r="E1461" s="8">
        <v>112273</v>
      </c>
      <c r="F1461" s="8" t="s">
        <v>100</v>
      </c>
      <c r="G1461" s="97" t="s">
        <v>1150</v>
      </c>
      <c r="H1461" s="46"/>
      <c r="I1461" s="8" t="s">
        <v>674</v>
      </c>
      <c r="J1461" s="7" t="s">
        <v>5001</v>
      </c>
      <c r="K1461" s="7" t="s">
        <v>676</v>
      </c>
      <c r="L1461" s="8" t="s">
        <v>357</v>
      </c>
      <c r="M1461" s="11" t="s">
        <v>93</v>
      </c>
      <c r="N1461" s="11">
        <v>0.66666666666666663</v>
      </c>
      <c r="O1461" s="11">
        <v>0.75</v>
      </c>
      <c r="P1461" s="204" t="s">
        <v>949</v>
      </c>
      <c r="Q1461" s="8">
        <v>2021</v>
      </c>
      <c r="R1461" s="131"/>
      <c r="S1461" s="3" t="str">
        <f>TEXT(Tabla2[[#This Row],[FECHA]],"MMMM")</f>
        <v>febrero</v>
      </c>
      <c r="T1461" s="3" t="e">
        <f>VLOOKUP(Tabla2[[#This Row],[FOLIO]],Noshow11[[FOLIO]:[STATUS]],5,0)</f>
        <v>#N/A</v>
      </c>
      <c r="U1461" s="2"/>
      <c r="V1461" s="27"/>
      <c r="W1461" s="27"/>
      <c r="X1461" s="27"/>
      <c r="Y1461" s="28"/>
      <c r="Z1461" s="27"/>
      <c r="AA1461" s="14">
        <f>Tabla2[[#This Row],[FECHA]]-Tabla2[[#This Row],[FECHA AGENDO CITA]]</f>
        <v>44981</v>
      </c>
    </row>
    <row r="1462" spans="1:27" ht="51" hidden="1" customHeight="1">
      <c r="A1462" s="154">
        <v>44982</v>
      </c>
      <c r="B1462" s="155">
        <v>0.33333333333333331</v>
      </c>
      <c r="C1462" s="155"/>
      <c r="D1462" s="156">
        <v>1899</v>
      </c>
      <c r="E1462" s="157">
        <v>111824</v>
      </c>
      <c r="F1462" s="157" t="s">
        <v>920</v>
      </c>
      <c r="G1462" s="162" t="s">
        <v>956</v>
      </c>
      <c r="H1462" s="166"/>
      <c r="I1462" s="167" t="s">
        <v>493</v>
      </c>
      <c r="J1462" s="166" t="s">
        <v>5002</v>
      </c>
      <c r="K1462" s="166" t="s">
        <v>494</v>
      </c>
      <c r="L1462" s="166" t="s">
        <v>83</v>
      </c>
      <c r="M1462" s="161" t="s">
        <v>93</v>
      </c>
      <c r="N1462" s="168">
        <v>0.34375</v>
      </c>
      <c r="O1462" s="168">
        <v>0.46875</v>
      </c>
      <c r="P1462" s="166" t="s">
        <v>954</v>
      </c>
      <c r="Q1462" s="173">
        <v>2020</v>
      </c>
      <c r="R1462" s="157"/>
      <c r="S1462" s="3" t="str">
        <f>TEXT(Tabla2[[#This Row],[FECHA]],"MMMM")</f>
        <v>febrero</v>
      </c>
      <c r="T1462" s="3" t="e">
        <f>VLOOKUP(Tabla2[[#This Row],[FOLIO]],Noshow11[[FOLIO]:[STATUS]],5,0)</f>
        <v>#N/A</v>
      </c>
      <c r="U1462" s="2"/>
      <c r="V1462" s="27"/>
      <c r="W1462" s="27"/>
      <c r="X1462" s="27"/>
      <c r="Y1462" s="28"/>
      <c r="Z1462" s="27"/>
      <c r="AA1462" s="14">
        <f>Tabla2[[#This Row],[FECHA]]-Tabla2[[#This Row],[FECHA AGENDO CITA]]</f>
        <v>44982</v>
      </c>
    </row>
    <row r="1463" spans="1:27" ht="51" hidden="1" customHeight="1">
      <c r="A1463" s="154">
        <v>44982</v>
      </c>
      <c r="B1463" s="155">
        <v>0.33333333333333331</v>
      </c>
      <c r="C1463" s="155"/>
      <c r="D1463" s="156">
        <v>0</v>
      </c>
      <c r="E1463" s="157">
        <v>112047</v>
      </c>
      <c r="F1463" s="157" t="s">
        <v>944</v>
      </c>
      <c r="G1463" s="162" t="s">
        <v>5003</v>
      </c>
      <c r="H1463" s="166"/>
      <c r="I1463" s="167">
        <v>86054384</v>
      </c>
      <c r="J1463" s="166" t="s">
        <v>5004</v>
      </c>
      <c r="K1463" s="166" t="s">
        <v>5005</v>
      </c>
      <c r="L1463" s="166" t="s">
        <v>145</v>
      </c>
      <c r="M1463" s="161" t="s">
        <v>98</v>
      </c>
      <c r="N1463" s="168">
        <v>0.34375</v>
      </c>
      <c r="O1463" s="168">
        <v>0.57291666666666663</v>
      </c>
      <c r="P1463" s="166" t="s">
        <v>925</v>
      </c>
      <c r="Q1463" s="173">
        <v>2008</v>
      </c>
      <c r="R1463" s="157"/>
      <c r="S1463" s="3" t="str">
        <f>TEXT(Tabla2[[#This Row],[FECHA]],"MMMM")</f>
        <v>febrero</v>
      </c>
      <c r="T1463" s="3" t="e">
        <f>VLOOKUP(Tabla2[[#This Row],[FOLIO]],Noshow11[[FOLIO]:[STATUS]],5,0)</f>
        <v>#N/A</v>
      </c>
      <c r="U1463" s="2"/>
      <c r="V1463" s="27"/>
      <c r="W1463" s="27"/>
      <c r="X1463" s="27"/>
      <c r="Y1463" s="28"/>
      <c r="Z1463" s="27"/>
      <c r="AA1463" s="14">
        <f>Tabla2[[#This Row],[FECHA]]-Tabla2[[#This Row],[FECHA AGENDO CITA]]</f>
        <v>44982</v>
      </c>
    </row>
    <row r="1464" spans="1:27" ht="51" hidden="1" customHeight="1">
      <c r="A1464" s="154">
        <v>44982</v>
      </c>
      <c r="B1464" s="155">
        <v>0.34375</v>
      </c>
      <c r="C1464" s="155"/>
      <c r="D1464" s="156">
        <v>1899</v>
      </c>
      <c r="E1464" s="157">
        <v>112065</v>
      </c>
      <c r="F1464" s="157" t="s">
        <v>920</v>
      </c>
      <c r="G1464" s="162" t="s">
        <v>1598</v>
      </c>
      <c r="H1464" s="166"/>
      <c r="I1464" s="167" t="s">
        <v>5006</v>
      </c>
      <c r="J1464" s="166" t="s">
        <v>5007</v>
      </c>
      <c r="K1464" s="166" t="s">
        <v>5008</v>
      </c>
      <c r="L1464" s="166" t="s">
        <v>97</v>
      </c>
      <c r="M1464" s="161" t="s">
        <v>93</v>
      </c>
      <c r="N1464" s="168">
        <v>0.36458333333333331</v>
      </c>
      <c r="O1464" s="168">
        <v>0.46875</v>
      </c>
      <c r="P1464" s="166" t="s">
        <v>1036</v>
      </c>
      <c r="Q1464" s="173">
        <v>2014</v>
      </c>
      <c r="R1464" s="157"/>
      <c r="S1464" s="3" t="str">
        <f>TEXT(Tabla2[[#This Row],[FECHA]],"MMMM")</f>
        <v>febrero</v>
      </c>
      <c r="T1464" s="3" t="e">
        <f>VLOOKUP(Tabla2[[#This Row],[FOLIO]],Noshow11[[FOLIO]:[STATUS]],5,0)</f>
        <v>#N/A</v>
      </c>
      <c r="U1464" s="2"/>
      <c r="V1464" s="27"/>
      <c r="W1464" s="27"/>
      <c r="X1464" s="27"/>
      <c r="Y1464" s="28"/>
      <c r="Z1464" s="27"/>
      <c r="AA1464" s="14">
        <f>Tabla2[[#This Row],[FECHA]]-Tabla2[[#This Row],[FECHA AGENDO CITA]]</f>
        <v>44982</v>
      </c>
    </row>
    <row r="1465" spans="1:27" ht="51" hidden="1" customHeight="1">
      <c r="A1465" s="154">
        <v>44982</v>
      </c>
      <c r="B1465" s="155">
        <v>0.34375</v>
      </c>
      <c r="C1465" s="155"/>
      <c r="D1465" s="156">
        <v>1899</v>
      </c>
      <c r="E1465" s="157">
        <v>112178</v>
      </c>
      <c r="F1465" s="157" t="s">
        <v>920</v>
      </c>
      <c r="G1465" s="162" t="s">
        <v>1297</v>
      </c>
      <c r="H1465" s="163" t="s">
        <v>5</v>
      </c>
      <c r="I1465" s="167" t="s">
        <v>5009</v>
      </c>
      <c r="J1465" s="166" t="s">
        <v>5010</v>
      </c>
      <c r="K1465" s="166" t="s">
        <v>5011</v>
      </c>
      <c r="L1465" s="166" t="s">
        <v>92</v>
      </c>
      <c r="M1465" s="161" t="s">
        <v>84</v>
      </c>
      <c r="N1465" s="168">
        <v>0.34375</v>
      </c>
      <c r="O1465" s="168">
        <v>0.51041666666666663</v>
      </c>
      <c r="P1465" s="166" t="s">
        <v>2061</v>
      </c>
      <c r="Q1465" s="173">
        <v>2012</v>
      </c>
      <c r="R1465" s="157"/>
      <c r="S1465" s="3" t="str">
        <f>TEXT(Tabla2[[#This Row],[FECHA]],"MMMM")</f>
        <v>febrero</v>
      </c>
      <c r="T1465" s="3" t="e">
        <f>VLOOKUP(Tabla2[[#This Row],[FOLIO]],Noshow11[[FOLIO]:[STATUS]],5,0)</f>
        <v>#N/A</v>
      </c>
      <c r="U1465" s="2"/>
      <c r="V1465" s="27"/>
      <c r="W1465" s="27"/>
      <c r="X1465" s="27"/>
      <c r="Y1465" s="28"/>
      <c r="Z1465" s="27"/>
      <c r="AA1465" s="14">
        <f>Tabla2[[#This Row],[FECHA]]-Tabla2[[#This Row],[FECHA AGENDO CITA]]</f>
        <v>44982</v>
      </c>
    </row>
    <row r="1466" spans="1:27" ht="51" hidden="1" customHeight="1">
      <c r="A1466" s="154">
        <v>44982</v>
      </c>
      <c r="B1466" s="155">
        <v>0.34375</v>
      </c>
      <c r="C1466" s="155"/>
      <c r="D1466" s="156">
        <v>1899</v>
      </c>
      <c r="E1466" s="157">
        <v>112279</v>
      </c>
      <c r="F1466" s="157" t="s">
        <v>100</v>
      </c>
      <c r="G1466" s="162" t="s">
        <v>956</v>
      </c>
      <c r="H1466" s="163" t="s">
        <v>5</v>
      </c>
      <c r="I1466" s="167" t="s">
        <v>5012</v>
      </c>
      <c r="J1466" s="166" t="s">
        <v>5013</v>
      </c>
      <c r="K1466" s="166" t="s">
        <v>5014</v>
      </c>
      <c r="L1466" s="166" t="s">
        <v>237</v>
      </c>
      <c r="M1466" s="161" t="s">
        <v>98</v>
      </c>
      <c r="N1466" s="168">
        <v>0.14583333333333334</v>
      </c>
      <c r="O1466" s="168">
        <v>0.46875</v>
      </c>
      <c r="P1466" s="166" t="s">
        <v>2061</v>
      </c>
      <c r="Q1466" s="173">
        <v>2020</v>
      </c>
      <c r="R1466" s="157"/>
      <c r="S1466" s="3" t="str">
        <f>TEXT(Tabla2[[#This Row],[FECHA]],"MMMM")</f>
        <v>febrero</v>
      </c>
      <c r="T1466" s="3" t="e">
        <f>VLOOKUP(Tabla2[[#This Row],[FOLIO]],Noshow11[[FOLIO]:[STATUS]],5,0)</f>
        <v>#N/A</v>
      </c>
      <c r="U1466" s="2"/>
      <c r="V1466" s="27"/>
      <c r="W1466" s="27"/>
      <c r="X1466" s="27"/>
      <c r="Y1466" s="28"/>
      <c r="Z1466" s="27"/>
      <c r="AA1466" s="14">
        <f>Tabla2[[#This Row],[FECHA]]-Tabla2[[#This Row],[FECHA AGENDO CITA]]</f>
        <v>44982</v>
      </c>
    </row>
    <row r="1467" spans="1:27" ht="51" hidden="1" customHeight="1">
      <c r="A1467" s="154">
        <v>44982</v>
      </c>
      <c r="B1467" s="155">
        <v>0.35416666666666669</v>
      </c>
      <c r="C1467" s="155"/>
      <c r="D1467" s="156">
        <v>1899</v>
      </c>
      <c r="E1467" s="157">
        <v>112172</v>
      </c>
      <c r="F1467" s="157" t="s">
        <v>100</v>
      </c>
      <c r="G1467" s="162" t="s">
        <v>945</v>
      </c>
      <c r="H1467" s="163" t="s">
        <v>5</v>
      </c>
      <c r="I1467" s="167" t="s">
        <v>4723</v>
      </c>
      <c r="J1467" s="166" t="s">
        <v>4724</v>
      </c>
      <c r="K1467" s="166" t="s">
        <v>4725</v>
      </c>
      <c r="L1467" s="166" t="s">
        <v>482</v>
      </c>
      <c r="M1467" s="161" t="s">
        <v>93</v>
      </c>
      <c r="N1467" s="168">
        <v>0.36458333333333331</v>
      </c>
      <c r="O1467" s="168">
        <v>0.47916666666666669</v>
      </c>
      <c r="P1467" s="166" t="s">
        <v>2061</v>
      </c>
      <c r="Q1467" s="173">
        <v>2021</v>
      </c>
      <c r="R1467" s="157"/>
      <c r="S1467" s="3" t="str">
        <f>TEXT(Tabla2[[#This Row],[FECHA]],"MMMM")</f>
        <v>febrero</v>
      </c>
      <c r="T1467" s="3" t="e">
        <f>VLOOKUP(Tabla2[[#This Row],[FOLIO]],Noshow11[[FOLIO]:[STATUS]],5,0)</f>
        <v>#N/A</v>
      </c>
      <c r="U1467" s="2"/>
      <c r="V1467" s="27"/>
      <c r="W1467" s="27"/>
      <c r="X1467" s="27"/>
      <c r="Y1467" s="28"/>
      <c r="Z1467" s="27"/>
      <c r="AA1467" s="14">
        <f>Tabla2[[#This Row],[FECHA]]-Tabla2[[#This Row],[FECHA AGENDO CITA]]</f>
        <v>44982</v>
      </c>
    </row>
    <row r="1468" spans="1:27" ht="51" hidden="1" customHeight="1">
      <c r="A1468" s="154">
        <v>44982</v>
      </c>
      <c r="B1468" s="155">
        <v>0.35416666666666669</v>
      </c>
      <c r="C1468" s="155"/>
      <c r="D1468" s="156">
        <v>1899</v>
      </c>
      <c r="E1468" s="157">
        <v>112222</v>
      </c>
      <c r="F1468" s="157" t="s">
        <v>944</v>
      </c>
      <c r="G1468" s="162" t="s">
        <v>945</v>
      </c>
      <c r="H1468" s="163" t="s">
        <v>5</v>
      </c>
      <c r="I1468" s="167" t="s">
        <v>5015</v>
      </c>
      <c r="J1468" s="166" t="s">
        <v>5016</v>
      </c>
      <c r="K1468" s="166" t="s">
        <v>5017</v>
      </c>
      <c r="L1468" s="166" t="s">
        <v>193</v>
      </c>
      <c r="M1468" s="161" t="s">
        <v>84</v>
      </c>
      <c r="N1468" s="168">
        <v>0.39583333333333331</v>
      </c>
      <c r="O1468" s="168">
        <v>0.61458333333333337</v>
      </c>
      <c r="P1468" s="166" t="s">
        <v>2061</v>
      </c>
      <c r="Q1468" s="173">
        <v>2021</v>
      </c>
      <c r="R1468" s="157"/>
      <c r="S1468" s="3" t="str">
        <f>TEXT(Tabla2[[#This Row],[FECHA]],"MMMM")</f>
        <v>febrero</v>
      </c>
      <c r="T1468" s="3" t="e">
        <f>VLOOKUP(Tabla2[[#This Row],[FOLIO]],Noshow11[[FOLIO]:[STATUS]],5,0)</f>
        <v>#N/A</v>
      </c>
      <c r="U1468" s="2"/>
      <c r="V1468" s="27"/>
      <c r="W1468" s="27"/>
      <c r="X1468" s="27"/>
      <c r="Y1468" s="28"/>
      <c r="Z1468" s="27"/>
      <c r="AA1468" s="14">
        <f>Tabla2[[#This Row],[FECHA]]-Tabla2[[#This Row],[FECHA AGENDO CITA]]</f>
        <v>44982</v>
      </c>
    </row>
    <row r="1469" spans="1:27" ht="51" hidden="1" customHeight="1">
      <c r="A1469" s="154">
        <v>44982</v>
      </c>
      <c r="B1469" s="155">
        <v>0.36458333333333331</v>
      </c>
      <c r="C1469" s="155"/>
      <c r="D1469" s="156">
        <v>3260</v>
      </c>
      <c r="E1469" s="157">
        <v>112197</v>
      </c>
      <c r="F1469" s="157" t="s">
        <v>920</v>
      </c>
      <c r="G1469" s="162" t="s">
        <v>1150</v>
      </c>
      <c r="H1469" s="166"/>
      <c r="I1469" s="167" t="s">
        <v>5018</v>
      </c>
      <c r="J1469" s="166" t="s">
        <v>5019</v>
      </c>
      <c r="K1469" s="166" t="s">
        <v>5020</v>
      </c>
      <c r="L1469" s="166" t="s">
        <v>160</v>
      </c>
      <c r="M1469" s="161" t="s">
        <v>93</v>
      </c>
      <c r="N1469" s="168">
        <v>0.375</v>
      </c>
      <c r="O1469" s="168">
        <v>0.5</v>
      </c>
      <c r="P1469" s="166" t="s">
        <v>954</v>
      </c>
      <c r="Q1469" s="173">
        <v>2020</v>
      </c>
      <c r="R1469" s="157"/>
      <c r="S1469" s="3" t="str">
        <f>TEXT(Tabla2[[#This Row],[FECHA]],"MMMM")</f>
        <v>febrero</v>
      </c>
      <c r="T1469" s="3" t="e">
        <f>VLOOKUP(Tabla2[[#This Row],[FOLIO]],Noshow11[[FOLIO]:[STATUS]],5,0)</f>
        <v>#N/A</v>
      </c>
      <c r="U1469" s="2"/>
      <c r="V1469" s="27"/>
      <c r="W1469" s="27"/>
      <c r="X1469" s="27"/>
      <c r="Y1469" s="28"/>
      <c r="Z1469" s="27"/>
      <c r="AA1469" s="14">
        <f>Tabla2[[#This Row],[FECHA]]-Tabla2[[#This Row],[FECHA AGENDO CITA]]</f>
        <v>44982</v>
      </c>
    </row>
    <row r="1470" spans="1:27" ht="51" hidden="1" customHeight="1">
      <c r="A1470" s="154">
        <v>44982</v>
      </c>
      <c r="B1470" s="155">
        <v>0.36458333333333331</v>
      </c>
      <c r="C1470" s="155"/>
      <c r="D1470" s="156">
        <v>5140</v>
      </c>
      <c r="E1470" s="157">
        <v>112198</v>
      </c>
      <c r="F1470" s="157" t="s">
        <v>920</v>
      </c>
      <c r="G1470" s="162" t="s">
        <v>1102</v>
      </c>
      <c r="H1470" s="163" t="s">
        <v>5</v>
      </c>
      <c r="I1470" s="167" t="s">
        <v>5021</v>
      </c>
      <c r="J1470" s="166" t="s">
        <v>5022</v>
      </c>
      <c r="K1470" s="166" t="s">
        <v>5023</v>
      </c>
      <c r="L1470" s="166" t="s">
        <v>97</v>
      </c>
      <c r="M1470" s="161" t="s">
        <v>98</v>
      </c>
      <c r="N1470" s="168">
        <v>0.39583333333333331</v>
      </c>
      <c r="O1470" s="168">
        <v>0.5</v>
      </c>
      <c r="P1470" s="166" t="s">
        <v>2061</v>
      </c>
      <c r="Q1470" s="173">
        <v>2016</v>
      </c>
      <c r="R1470" s="157"/>
      <c r="S1470" s="3" t="str">
        <f>TEXT(Tabla2[[#This Row],[FECHA]],"MMMM")</f>
        <v>febrero</v>
      </c>
      <c r="T1470" s="3" t="e">
        <f>VLOOKUP(Tabla2[[#This Row],[FOLIO]],Noshow11[[FOLIO]:[STATUS]],5,0)</f>
        <v>#N/A</v>
      </c>
      <c r="U1470" s="2"/>
      <c r="V1470" s="27"/>
      <c r="W1470" s="27"/>
      <c r="X1470" s="27"/>
      <c r="Y1470" s="28"/>
      <c r="Z1470" s="27"/>
      <c r="AA1470" s="14">
        <f>Tabla2[[#This Row],[FECHA]]-Tabla2[[#This Row],[FECHA AGENDO CITA]]</f>
        <v>44982</v>
      </c>
    </row>
    <row r="1471" spans="1:27" ht="51" hidden="1" customHeight="1">
      <c r="A1471" s="154">
        <v>44982</v>
      </c>
      <c r="B1471" s="155">
        <v>0.36458333333333331</v>
      </c>
      <c r="C1471" s="155"/>
      <c r="D1471" s="156">
        <v>1899</v>
      </c>
      <c r="E1471" s="157">
        <v>112223</v>
      </c>
      <c r="F1471" s="157" t="s">
        <v>944</v>
      </c>
      <c r="G1471" s="162" t="s">
        <v>1598</v>
      </c>
      <c r="H1471" s="163"/>
      <c r="I1471" s="167" t="s">
        <v>2227</v>
      </c>
      <c r="J1471" s="166" t="s">
        <v>2228</v>
      </c>
      <c r="K1471" s="166" t="s">
        <v>2229</v>
      </c>
      <c r="L1471" s="166" t="s">
        <v>193</v>
      </c>
      <c r="M1471" s="161" t="s">
        <v>84</v>
      </c>
      <c r="N1471" s="168">
        <v>0.39583333333333331</v>
      </c>
      <c r="O1471" s="168">
        <v>0.60416666666666663</v>
      </c>
      <c r="P1471" s="166" t="s">
        <v>1036</v>
      </c>
      <c r="Q1471" s="173">
        <v>2021</v>
      </c>
      <c r="R1471" s="157"/>
      <c r="S1471" s="3" t="str">
        <f>TEXT(Tabla2[[#This Row],[FECHA]],"MMMM")</f>
        <v>febrero</v>
      </c>
      <c r="T1471" s="3" t="e">
        <f>VLOOKUP(Tabla2[[#This Row],[FOLIO]],Noshow11[[FOLIO]:[STATUS]],5,0)</f>
        <v>#N/A</v>
      </c>
      <c r="U1471" s="2"/>
      <c r="V1471" s="27"/>
      <c r="W1471" s="27"/>
      <c r="X1471" s="27"/>
      <c r="Y1471" s="28"/>
      <c r="Z1471" s="27"/>
      <c r="AA1471" s="14">
        <f>Tabla2[[#This Row],[FECHA]]-Tabla2[[#This Row],[FECHA AGENDO CITA]]</f>
        <v>44982</v>
      </c>
    </row>
    <row r="1472" spans="1:27" ht="51" hidden="1" customHeight="1">
      <c r="A1472" s="154">
        <v>44982</v>
      </c>
      <c r="B1472" s="155">
        <v>0.375</v>
      </c>
      <c r="C1472" s="155"/>
      <c r="D1472" s="156">
        <v>3260</v>
      </c>
      <c r="E1472" s="157">
        <v>112031</v>
      </c>
      <c r="F1472" s="157" t="s">
        <v>944</v>
      </c>
      <c r="G1472" s="162" t="s">
        <v>1161</v>
      </c>
      <c r="H1472" s="166"/>
      <c r="I1472" s="167" t="s">
        <v>5024</v>
      </c>
      <c r="J1472" s="166" t="s">
        <v>5025</v>
      </c>
      <c r="K1472" s="166" t="s">
        <v>5026</v>
      </c>
      <c r="L1472" s="166" t="s">
        <v>237</v>
      </c>
      <c r="M1472" s="161" t="s">
        <v>98</v>
      </c>
      <c r="N1472" s="168">
        <v>0.41666666666666669</v>
      </c>
      <c r="O1472" s="168">
        <v>0.61458333333333337</v>
      </c>
      <c r="P1472" s="166" t="s">
        <v>1036</v>
      </c>
      <c r="Q1472" s="173">
        <v>2016</v>
      </c>
      <c r="R1472" s="157"/>
      <c r="S1472" s="3" t="str">
        <f>TEXT(Tabla2[[#This Row],[FECHA]],"MMMM")</f>
        <v>febrero</v>
      </c>
      <c r="T1472" s="3" t="e">
        <f>VLOOKUP(Tabla2[[#This Row],[FOLIO]],Noshow11[[FOLIO]:[STATUS]],5,0)</f>
        <v>#N/A</v>
      </c>
      <c r="U1472" s="2"/>
      <c r="V1472" s="27"/>
      <c r="W1472" s="27"/>
      <c r="X1472" s="27"/>
      <c r="Y1472" s="28"/>
      <c r="Z1472" s="27"/>
      <c r="AA1472" s="14">
        <f>Tabla2[[#This Row],[FECHA]]-Tabla2[[#This Row],[FECHA AGENDO CITA]]</f>
        <v>44982</v>
      </c>
    </row>
    <row r="1473" spans="1:27" ht="51" hidden="1" customHeight="1">
      <c r="A1473" s="154">
        <v>44982</v>
      </c>
      <c r="B1473" s="155">
        <v>0.375</v>
      </c>
      <c r="C1473" s="155"/>
      <c r="D1473" s="156">
        <v>6599</v>
      </c>
      <c r="E1473" s="157">
        <v>112044</v>
      </c>
      <c r="F1473" s="157" t="s">
        <v>944</v>
      </c>
      <c r="G1473" s="162" t="s">
        <v>989</v>
      </c>
      <c r="H1473" s="166"/>
      <c r="I1473" s="167" t="s">
        <v>4064</v>
      </c>
      <c r="J1473" s="166" t="s">
        <v>4065</v>
      </c>
      <c r="K1473" s="166" t="s">
        <v>4066</v>
      </c>
      <c r="L1473" s="166" t="s">
        <v>230</v>
      </c>
      <c r="M1473" s="161" t="s">
        <v>93</v>
      </c>
      <c r="N1473" s="168">
        <v>0.39583333333333331</v>
      </c>
      <c r="O1473" s="168">
        <v>0.64583333333333337</v>
      </c>
      <c r="P1473" s="166" t="s">
        <v>925</v>
      </c>
      <c r="Q1473" s="173">
        <v>2014</v>
      </c>
      <c r="R1473" s="157"/>
      <c r="S1473" s="3" t="str">
        <f>TEXT(Tabla2[[#This Row],[FECHA]],"MMMM")</f>
        <v>febrero</v>
      </c>
      <c r="T1473" s="3" t="e">
        <f>VLOOKUP(Tabla2[[#This Row],[FOLIO]],Noshow11[[FOLIO]:[STATUS]],5,0)</f>
        <v>#N/A</v>
      </c>
      <c r="U1473" s="2" t="s">
        <v>40</v>
      </c>
      <c r="V1473" s="27">
        <v>44981</v>
      </c>
      <c r="W1473" s="27" t="s">
        <v>13</v>
      </c>
      <c r="X1473" s="27" t="s">
        <v>9</v>
      </c>
      <c r="Y1473" s="43" t="s">
        <v>5027</v>
      </c>
      <c r="Z1473" s="27">
        <v>44975</v>
      </c>
      <c r="AA1473" s="14">
        <f>Tabla2[[#This Row],[FECHA]]-Tabla2[[#This Row],[FECHA AGENDO CITA]]</f>
        <v>7</v>
      </c>
    </row>
    <row r="1474" spans="1:27" ht="51" hidden="1" customHeight="1">
      <c r="A1474" s="154">
        <v>44982</v>
      </c>
      <c r="B1474" s="155">
        <v>0.375</v>
      </c>
      <c r="C1474" s="155"/>
      <c r="D1474" s="156">
        <v>3260</v>
      </c>
      <c r="E1474" s="157">
        <v>112114</v>
      </c>
      <c r="F1474" s="157" t="s">
        <v>944</v>
      </c>
      <c r="G1474" s="162" t="s">
        <v>1631</v>
      </c>
      <c r="H1474" s="163" t="s">
        <v>5</v>
      </c>
      <c r="I1474" s="167" t="s">
        <v>5028</v>
      </c>
      <c r="J1474" s="166" t="s">
        <v>5029</v>
      </c>
      <c r="K1474" s="166" t="s">
        <v>5030</v>
      </c>
      <c r="L1474" s="166" t="s">
        <v>92</v>
      </c>
      <c r="M1474" s="161" t="s">
        <v>84</v>
      </c>
      <c r="N1474" s="168">
        <v>0.4375</v>
      </c>
      <c r="O1474" s="168">
        <v>0.61458333333333337</v>
      </c>
      <c r="P1474" s="166" t="s">
        <v>2061</v>
      </c>
      <c r="Q1474" s="173">
        <v>2018</v>
      </c>
      <c r="R1474" s="157"/>
      <c r="S1474" s="3" t="str">
        <f>TEXT(Tabla2[[#This Row],[FECHA]],"MMMM")</f>
        <v>febrero</v>
      </c>
      <c r="T1474" s="3" t="e">
        <f>VLOOKUP(Tabla2[[#This Row],[FOLIO]],Noshow11[[FOLIO]:[STATUS]],5,0)</f>
        <v>#N/A</v>
      </c>
      <c r="U1474" s="2"/>
      <c r="V1474" s="27"/>
      <c r="W1474" s="27"/>
      <c r="X1474" s="27"/>
      <c r="Y1474" s="28"/>
      <c r="Z1474" s="27"/>
      <c r="AA1474" s="14">
        <f>Tabla2[[#This Row],[FECHA]]-Tabla2[[#This Row],[FECHA AGENDO CITA]]</f>
        <v>44982</v>
      </c>
    </row>
    <row r="1475" spans="1:27" ht="51" hidden="1" customHeight="1">
      <c r="A1475" s="154">
        <v>44982</v>
      </c>
      <c r="B1475" s="155">
        <v>0.39583333333333331</v>
      </c>
      <c r="C1475" s="155"/>
      <c r="D1475" s="156">
        <v>6599</v>
      </c>
      <c r="E1475" s="157">
        <v>112086</v>
      </c>
      <c r="F1475" s="157" t="s">
        <v>920</v>
      </c>
      <c r="G1475" s="162" t="s">
        <v>989</v>
      </c>
      <c r="H1475" s="163" t="s">
        <v>5</v>
      </c>
      <c r="I1475" s="167" t="s">
        <v>5031</v>
      </c>
      <c r="J1475" s="166" t="s">
        <v>5032</v>
      </c>
      <c r="K1475" s="166" t="s">
        <v>5033</v>
      </c>
      <c r="L1475" s="166" t="s">
        <v>152</v>
      </c>
      <c r="M1475" s="161" t="s">
        <v>84</v>
      </c>
      <c r="N1475" s="168">
        <v>0.44791666666666669</v>
      </c>
      <c r="O1475" s="168">
        <v>0.52083333333333337</v>
      </c>
      <c r="P1475" s="166" t="s">
        <v>2061</v>
      </c>
      <c r="Q1475" s="173">
        <v>2017</v>
      </c>
      <c r="R1475" s="157"/>
      <c r="S1475" s="3" t="str">
        <f>TEXT(Tabla2[[#This Row],[FECHA]],"MMMM")</f>
        <v>febrero</v>
      </c>
      <c r="T1475" s="3" t="e">
        <f>VLOOKUP(Tabla2[[#This Row],[FOLIO]],Noshow11[[FOLIO]:[STATUS]],5,0)</f>
        <v>#N/A</v>
      </c>
      <c r="U1475" s="2"/>
      <c r="V1475" s="27"/>
      <c r="W1475" s="27"/>
      <c r="X1475" s="27"/>
      <c r="Y1475" s="28"/>
      <c r="Z1475" s="27"/>
      <c r="AA1475" s="14">
        <f>Tabla2[[#This Row],[FECHA]]-Tabla2[[#This Row],[FECHA AGENDO CITA]]</f>
        <v>44982</v>
      </c>
    </row>
    <row r="1476" spans="1:27" ht="51" hidden="1" customHeight="1">
      <c r="A1476" s="154">
        <v>44982</v>
      </c>
      <c r="B1476" s="155">
        <v>0.39583333333333331</v>
      </c>
      <c r="C1476" s="155"/>
      <c r="D1476" s="156">
        <v>1899</v>
      </c>
      <c r="E1476" s="157">
        <v>112095</v>
      </c>
      <c r="F1476" s="157" t="s">
        <v>100</v>
      </c>
      <c r="G1476" s="162" t="s">
        <v>945</v>
      </c>
      <c r="H1476" s="166"/>
      <c r="I1476" s="167" t="s">
        <v>5034</v>
      </c>
      <c r="J1476" s="166" t="s">
        <v>5035</v>
      </c>
      <c r="K1476" s="166" t="s">
        <v>5036</v>
      </c>
      <c r="L1476" s="166" t="s">
        <v>83</v>
      </c>
      <c r="M1476" s="161" t="s">
        <v>93</v>
      </c>
      <c r="N1476" s="168">
        <v>0.40625</v>
      </c>
      <c r="O1476" s="168">
        <v>0.52083333333333337</v>
      </c>
      <c r="P1476" s="166" t="s">
        <v>954</v>
      </c>
      <c r="Q1476" s="173">
        <v>2019</v>
      </c>
      <c r="R1476" s="157"/>
      <c r="S1476" s="3" t="str">
        <f>TEXT(Tabla2[[#This Row],[FECHA]],"MMMM")</f>
        <v>febrero</v>
      </c>
      <c r="T1476" s="3" t="e">
        <f>VLOOKUP(Tabla2[[#This Row],[FOLIO]],Noshow11[[FOLIO]:[STATUS]],5,0)</f>
        <v>#N/A</v>
      </c>
      <c r="U1476" s="2"/>
      <c r="V1476" s="27"/>
      <c r="W1476" s="27"/>
      <c r="X1476" s="27"/>
      <c r="Y1476" s="28"/>
      <c r="Z1476" s="27"/>
      <c r="AA1476" s="14">
        <f>Tabla2[[#This Row],[FECHA]]-Tabla2[[#This Row],[FECHA AGENDO CITA]]</f>
        <v>44982</v>
      </c>
    </row>
    <row r="1477" spans="1:27" ht="51" hidden="1" customHeight="1">
      <c r="A1477" s="154">
        <v>44982</v>
      </c>
      <c r="B1477" s="155">
        <v>0.39583333333333331</v>
      </c>
      <c r="C1477" s="155"/>
      <c r="D1477" s="156">
        <v>1899</v>
      </c>
      <c r="E1477" s="157">
        <v>112299</v>
      </c>
      <c r="F1477" s="157" t="s">
        <v>920</v>
      </c>
      <c r="G1477" s="162" t="s">
        <v>939</v>
      </c>
      <c r="H1477" s="166"/>
      <c r="I1477" s="167" t="s">
        <v>5037</v>
      </c>
      <c r="J1477" s="166" t="s">
        <v>5038</v>
      </c>
      <c r="K1477" s="166" t="s">
        <v>5039</v>
      </c>
      <c r="L1477" s="166" t="s">
        <v>482</v>
      </c>
      <c r="M1477" s="161" t="s">
        <v>98</v>
      </c>
      <c r="N1477" s="168">
        <v>0.44791666666666669</v>
      </c>
      <c r="O1477" s="168">
        <v>0.5</v>
      </c>
      <c r="P1477" s="166" t="s">
        <v>1036</v>
      </c>
      <c r="Q1477" s="173">
        <v>2021</v>
      </c>
      <c r="R1477" s="157"/>
      <c r="S1477" s="3" t="str">
        <f>TEXT(Tabla2[[#This Row],[FECHA]],"MMMM")</f>
        <v>febrero</v>
      </c>
      <c r="T1477" s="3" t="e">
        <f>VLOOKUP(Tabla2[[#This Row],[FOLIO]],Noshow11[[FOLIO]:[STATUS]],5,0)</f>
        <v>#N/A</v>
      </c>
      <c r="U1477" s="2"/>
      <c r="V1477" s="27"/>
      <c r="W1477" s="27"/>
      <c r="X1477" s="27"/>
      <c r="Y1477" s="28"/>
      <c r="Z1477" s="27"/>
      <c r="AA1477" s="14">
        <f>Tabla2[[#This Row],[FECHA]]-Tabla2[[#This Row],[FECHA AGENDO CITA]]</f>
        <v>44982</v>
      </c>
    </row>
    <row r="1478" spans="1:27" ht="51" hidden="1" customHeight="1">
      <c r="A1478" s="154">
        <v>44982</v>
      </c>
      <c r="B1478" s="155">
        <v>0.41666666666666669</v>
      </c>
      <c r="C1478" s="155"/>
      <c r="D1478" s="156">
        <v>1899</v>
      </c>
      <c r="E1478" s="157">
        <v>112058</v>
      </c>
      <c r="F1478" s="157" t="s">
        <v>920</v>
      </c>
      <c r="G1478" s="162" t="s">
        <v>984</v>
      </c>
      <c r="H1478" s="166"/>
      <c r="I1478" s="167" t="s">
        <v>5040</v>
      </c>
      <c r="J1478" s="166" t="s">
        <v>5041</v>
      </c>
      <c r="K1478" s="166" t="s">
        <v>5042</v>
      </c>
      <c r="L1478" s="166" t="s">
        <v>237</v>
      </c>
      <c r="M1478" s="161" t="s">
        <v>93</v>
      </c>
      <c r="N1478" s="168">
        <v>0.47916666666666669</v>
      </c>
      <c r="O1478" s="168">
        <v>0.5625</v>
      </c>
      <c r="P1478" s="166" t="s">
        <v>925</v>
      </c>
      <c r="Q1478" s="173">
        <v>2017</v>
      </c>
      <c r="R1478" s="157"/>
      <c r="S1478" s="3" t="str">
        <f>TEXT(Tabla2[[#This Row],[FECHA]],"MMMM")</f>
        <v>febrero</v>
      </c>
      <c r="T1478" s="3" t="e">
        <f>VLOOKUP(Tabla2[[#This Row],[FOLIO]],Noshow11[[FOLIO]:[STATUS]],5,0)</f>
        <v>#N/A</v>
      </c>
      <c r="U1478" s="2"/>
      <c r="V1478" s="27"/>
      <c r="W1478" s="27"/>
      <c r="X1478" s="27"/>
      <c r="Y1478" s="28"/>
      <c r="Z1478" s="27"/>
      <c r="AA1478" s="14">
        <f>Tabla2[[#This Row],[FECHA]]-Tabla2[[#This Row],[FECHA AGENDO CITA]]</f>
        <v>44982</v>
      </c>
    </row>
    <row r="1479" spans="1:27" ht="51" hidden="1" customHeight="1">
      <c r="A1479" s="154">
        <v>44982</v>
      </c>
      <c r="B1479" s="155">
        <v>0.41666666666666669</v>
      </c>
      <c r="C1479" s="155"/>
      <c r="D1479" s="156">
        <v>1899</v>
      </c>
      <c r="E1479" s="157">
        <v>112087</v>
      </c>
      <c r="F1479" s="157" t="s">
        <v>100</v>
      </c>
      <c r="G1479" s="162" t="s">
        <v>1108</v>
      </c>
      <c r="H1479" s="166"/>
      <c r="I1479" s="167" t="s">
        <v>5043</v>
      </c>
      <c r="J1479" s="166" t="s">
        <v>143</v>
      </c>
      <c r="K1479" s="166" t="s">
        <v>5044</v>
      </c>
      <c r="L1479" s="166" t="s">
        <v>92</v>
      </c>
      <c r="M1479" s="161" t="s">
        <v>98</v>
      </c>
      <c r="N1479" s="168">
        <v>0.4375</v>
      </c>
      <c r="O1479" s="168">
        <v>0.53125</v>
      </c>
      <c r="P1479" s="166" t="s">
        <v>954</v>
      </c>
      <c r="Q1479" s="173">
        <v>2022</v>
      </c>
      <c r="R1479" s="157"/>
      <c r="S1479" s="3" t="str">
        <f>TEXT(Tabla2[[#This Row],[FECHA]],"MMMM")</f>
        <v>febrero</v>
      </c>
      <c r="T1479" s="3" t="e">
        <f>VLOOKUP(Tabla2[[#This Row],[FOLIO]],Noshow11[[FOLIO]:[STATUS]],5,0)</f>
        <v>#N/A</v>
      </c>
      <c r="U1479" s="2"/>
      <c r="V1479" s="27"/>
      <c r="W1479" s="27"/>
      <c r="X1479" s="27"/>
      <c r="Y1479" s="28"/>
      <c r="Z1479" s="27"/>
      <c r="AA1479" s="14">
        <f>Tabla2[[#This Row],[FECHA]]-Tabla2[[#This Row],[FECHA AGENDO CITA]]</f>
        <v>44982</v>
      </c>
    </row>
    <row r="1480" spans="1:27" ht="51" hidden="1" customHeight="1">
      <c r="A1480" s="154">
        <v>44982</v>
      </c>
      <c r="B1480" s="155">
        <v>0.41666666666666669</v>
      </c>
      <c r="C1480" s="155"/>
      <c r="D1480" s="156">
        <v>1899</v>
      </c>
      <c r="E1480" s="157">
        <v>112207</v>
      </c>
      <c r="F1480" s="157" t="s">
        <v>1111</v>
      </c>
      <c r="G1480" s="162" t="s">
        <v>945</v>
      </c>
      <c r="H1480" s="163" t="s">
        <v>5</v>
      </c>
      <c r="I1480" s="167" t="s">
        <v>5045</v>
      </c>
      <c r="J1480" s="166" t="s">
        <v>5046</v>
      </c>
      <c r="K1480" s="166" t="s">
        <v>5047</v>
      </c>
      <c r="L1480" s="166" t="s">
        <v>83</v>
      </c>
      <c r="M1480" s="161" t="s">
        <v>84</v>
      </c>
      <c r="N1480" s="168">
        <v>0.5</v>
      </c>
      <c r="O1480" s="168">
        <v>0.54166666666666663</v>
      </c>
      <c r="P1480" s="166" t="s">
        <v>2061</v>
      </c>
      <c r="Q1480" s="173">
        <v>2022</v>
      </c>
      <c r="R1480" s="157"/>
      <c r="S1480" s="3" t="str">
        <f>TEXT(Tabla2[[#This Row],[FECHA]],"MMMM")</f>
        <v>febrero</v>
      </c>
      <c r="T1480" s="3" t="e">
        <f>VLOOKUP(Tabla2[[#This Row],[FOLIO]],Noshow11[[FOLIO]:[STATUS]],5,0)</f>
        <v>#N/A</v>
      </c>
      <c r="U1480" s="2"/>
      <c r="V1480" s="27"/>
      <c r="W1480" s="27"/>
      <c r="X1480" s="27"/>
      <c r="Y1480" s="28"/>
      <c r="Z1480" s="27"/>
      <c r="AA1480" s="14">
        <f>Tabla2[[#This Row],[FECHA]]-Tabla2[[#This Row],[FECHA AGENDO CITA]]</f>
        <v>44982</v>
      </c>
    </row>
    <row r="1481" spans="1:27" ht="51" hidden="1" customHeight="1">
      <c r="A1481" s="154">
        <v>44982</v>
      </c>
      <c r="B1481" s="155">
        <v>0.4375</v>
      </c>
      <c r="C1481" s="155"/>
      <c r="D1481" s="156">
        <v>1899</v>
      </c>
      <c r="E1481" s="157">
        <v>112210</v>
      </c>
      <c r="F1481" s="157" t="s">
        <v>100</v>
      </c>
      <c r="G1481" s="162" t="s">
        <v>956</v>
      </c>
      <c r="H1481" s="166"/>
      <c r="I1481" s="167" t="s">
        <v>5048</v>
      </c>
      <c r="J1481" s="166" t="s">
        <v>5049</v>
      </c>
      <c r="K1481" s="166" t="s">
        <v>5050</v>
      </c>
      <c r="L1481" s="166" t="s">
        <v>97</v>
      </c>
      <c r="M1481" s="161" t="s">
        <v>93</v>
      </c>
      <c r="N1481" s="168">
        <v>0.47916666666666669</v>
      </c>
      <c r="O1481" s="168">
        <v>0.5625</v>
      </c>
      <c r="P1481" s="166" t="s">
        <v>1036</v>
      </c>
      <c r="Q1481" s="173">
        <v>2021</v>
      </c>
      <c r="R1481" s="157"/>
      <c r="S1481" s="3" t="str">
        <f>TEXT(Tabla2[[#This Row],[FECHA]],"MMMM")</f>
        <v>febrero</v>
      </c>
      <c r="T1481" s="3" t="e">
        <f>VLOOKUP(Tabla2[[#This Row],[FOLIO]],Noshow11[[FOLIO]:[STATUS]],5,0)</f>
        <v>#N/A</v>
      </c>
      <c r="U1481" s="2" t="s">
        <v>4528</v>
      </c>
      <c r="V1481" s="27">
        <v>44982</v>
      </c>
      <c r="W1481" s="27" t="s">
        <v>18</v>
      </c>
      <c r="X1481" s="27" t="s">
        <v>9</v>
      </c>
      <c r="Y1481" s="28" t="s">
        <v>993</v>
      </c>
      <c r="Z1481" s="27">
        <v>44979</v>
      </c>
      <c r="AA1481" s="14">
        <f>Tabla2[[#This Row],[FECHA]]-Tabla2[[#This Row],[FECHA AGENDO CITA]]</f>
        <v>3</v>
      </c>
    </row>
    <row r="1482" spans="1:27" ht="51" hidden="1" customHeight="1">
      <c r="A1482" s="154">
        <v>44982</v>
      </c>
      <c r="B1482" s="155">
        <v>0.4375</v>
      </c>
      <c r="C1482" s="155"/>
      <c r="D1482" s="156">
        <v>1899</v>
      </c>
      <c r="E1482" s="157">
        <v>112261</v>
      </c>
      <c r="F1482" s="157" t="s">
        <v>944</v>
      </c>
      <c r="G1482" s="162" t="s">
        <v>1598</v>
      </c>
      <c r="H1482" s="163" t="s">
        <v>5</v>
      </c>
      <c r="I1482" s="167" t="s">
        <v>5051</v>
      </c>
      <c r="J1482" s="166" t="s">
        <v>5052</v>
      </c>
      <c r="K1482" s="166" t="s">
        <v>5053</v>
      </c>
      <c r="L1482" s="166" t="s">
        <v>83</v>
      </c>
      <c r="M1482" s="161" t="s">
        <v>84</v>
      </c>
      <c r="N1482" s="168">
        <v>0.48958333333333331</v>
      </c>
      <c r="O1482" s="168">
        <v>0.65625</v>
      </c>
      <c r="P1482" s="166" t="s">
        <v>2061</v>
      </c>
      <c r="Q1482" s="173">
        <v>2014</v>
      </c>
      <c r="R1482" s="157"/>
      <c r="S1482" s="3" t="str">
        <f>TEXT(Tabla2[[#This Row],[FECHA]],"MMMM")</f>
        <v>febrero</v>
      </c>
      <c r="T1482" s="3" t="e">
        <f>VLOOKUP(Tabla2[[#This Row],[FOLIO]],Noshow11[[FOLIO]:[STATUS]],5,0)</f>
        <v>#N/A</v>
      </c>
      <c r="U1482" s="2"/>
      <c r="V1482" s="27"/>
      <c r="W1482" s="27"/>
      <c r="X1482" s="27"/>
      <c r="Y1482" s="28"/>
      <c r="Z1482" s="27"/>
      <c r="AA1482" s="14">
        <f>Tabla2[[#This Row],[FECHA]]-Tabla2[[#This Row],[FECHA AGENDO CITA]]</f>
        <v>44982</v>
      </c>
    </row>
    <row r="1483" spans="1:27" ht="51" hidden="1" customHeight="1">
      <c r="A1483" s="154">
        <v>44982</v>
      </c>
      <c r="B1483" s="155">
        <v>0.4375</v>
      </c>
      <c r="C1483" s="155"/>
      <c r="D1483" s="156">
        <v>3260</v>
      </c>
      <c r="E1483" s="157" t="s">
        <v>5054</v>
      </c>
      <c r="F1483" s="157" t="s">
        <v>920</v>
      </c>
      <c r="G1483" s="162" t="s">
        <v>1070</v>
      </c>
      <c r="H1483" s="166"/>
      <c r="I1483" s="167" t="s">
        <v>2146</v>
      </c>
      <c r="J1483" s="166" t="s">
        <v>2147</v>
      </c>
      <c r="K1483" s="166" t="s">
        <v>2148</v>
      </c>
      <c r="L1483" s="166" t="s">
        <v>165</v>
      </c>
      <c r="M1483" s="161" t="s">
        <v>98</v>
      </c>
      <c r="N1483" s="168">
        <v>0.46875</v>
      </c>
      <c r="O1483" s="168">
        <v>0.58333333333333337</v>
      </c>
      <c r="P1483" s="166" t="s">
        <v>954</v>
      </c>
      <c r="Q1483" s="173">
        <v>2022</v>
      </c>
      <c r="R1483" s="157"/>
      <c r="S1483" s="3" t="str">
        <f>TEXT(Tabla2[[#This Row],[FECHA]],"MMMM")</f>
        <v>febrero</v>
      </c>
      <c r="T1483" s="3" t="e">
        <f>VLOOKUP(Tabla2[[#This Row],[FOLIO]],Noshow11[[FOLIO]:[STATUS]],5,0)</f>
        <v>#N/A</v>
      </c>
      <c r="U1483" s="2"/>
      <c r="V1483" s="27"/>
      <c r="W1483" s="27"/>
      <c r="X1483" s="27"/>
      <c r="Y1483" s="28"/>
      <c r="Z1483" s="27"/>
      <c r="AA1483" s="14">
        <f>Tabla2[[#This Row],[FECHA]]-Tabla2[[#This Row],[FECHA AGENDO CITA]]</f>
        <v>44982</v>
      </c>
    </row>
    <row r="1484" spans="1:27" ht="51" hidden="1" customHeight="1">
      <c r="A1484" s="154">
        <v>44982</v>
      </c>
      <c r="B1484" s="155">
        <v>0.45833333333333331</v>
      </c>
      <c r="C1484" s="155"/>
      <c r="D1484" s="156">
        <v>1899</v>
      </c>
      <c r="E1484" s="157">
        <v>112286</v>
      </c>
      <c r="F1484" s="157" t="s">
        <v>944</v>
      </c>
      <c r="G1484" s="162" t="s">
        <v>956</v>
      </c>
      <c r="H1484" s="166"/>
      <c r="I1484" s="167" t="s">
        <v>5055</v>
      </c>
      <c r="J1484" s="166" t="s">
        <v>5056</v>
      </c>
      <c r="K1484" s="166" t="s">
        <v>5057</v>
      </c>
      <c r="L1484" s="166" t="s">
        <v>357</v>
      </c>
      <c r="M1484" s="161" t="s">
        <v>93</v>
      </c>
      <c r="N1484" s="168">
        <v>0.5</v>
      </c>
      <c r="O1484" s="168">
        <v>0.69791666666666663</v>
      </c>
      <c r="P1484" s="166" t="s">
        <v>954</v>
      </c>
      <c r="Q1484" s="173">
        <v>2021</v>
      </c>
      <c r="R1484" s="157"/>
      <c r="S1484" s="3" t="str">
        <f>TEXT(Tabla2[[#This Row],[FECHA]],"MMMM")</f>
        <v>febrero</v>
      </c>
      <c r="T1484" s="3" t="e">
        <f>VLOOKUP(Tabla2[[#This Row],[FOLIO]],Noshow11[[FOLIO]:[STATUS]],5,0)</f>
        <v>#N/A</v>
      </c>
      <c r="U1484" s="2"/>
      <c r="V1484" s="27"/>
      <c r="W1484" s="27"/>
      <c r="X1484" s="27"/>
      <c r="Y1484" s="28"/>
      <c r="Z1484" s="27"/>
      <c r="AA1484" s="14">
        <f>Tabla2[[#This Row],[FECHA]]-Tabla2[[#This Row],[FECHA AGENDO CITA]]</f>
        <v>44982</v>
      </c>
    </row>
    <row r="1485" spans="1:27" ht="51" hidden="1" customHeight="1">
      <c r="A1485" s="154">
        <v>44982</v>
      </c>
      <c r="B1485" s="155">
        <v>0.45833333333333331</v>
      </c>
      <c r="C1485" s="155"/>
      <c r="D1485" s="156">
        <v>1899</v>
      </c>
      <c r="E1485" s="157">
        <v>112289</v>
      </c>
      <c r="F1485" s="157" t="s">
        <v>944</v>
      </c>
      <c r="G1485" s="162" t="s">
        <v>939</v>
      </c>
      <c r="H1485" s="166"/>
      <c r="I1485" s="167" t="s">
        <v>5058</v>
      </c>
      <c r="J1485" s="166" t="s">
        <v>5059</v>
      </c>
      <c r="K1485" s="166" t="s">
        <v>5060</v>
      </c>
      <c r="L1485" s="166" t="s">
        <v>277</v>
      </c>
      <c r="M1485" s="161" t="s">
        <v>98</v>
      </c>
      <c r="N1485" s="168">
        <v>0.51041666666666663</v>
      </c>
      <c r="O1485" s="168">
        <v>0.69791666666666663</v>
      </c>
      <c r="P1485" s="166" t="s">
        <v>925</v>
      </c>
      <c r="Q1485" s="173">
        <v>2019</v>
      </c>
      <c r="R1485" s="157"/>
      <c r="S1485" s="3" t="str">
        <f>TEXT(Tabla2[[#This Row],[FECHA]],"MMMM")</f>
        <v>febrero</v>
      </c>
      <c r="T1485" s="3" t="e">
        <f>VLOOKUP(Tabla2[[#This Row],[FOLIO]],Noshow11[[FOLIO]:[STATUS]],5,0)</f>
        <v>#N/A</v>
      </c>
      <c r="U1485" s="2"/>
      <c r="V1485" s="27"/>
      <c r="W1485" s="27"/>
      <c r="X1485" s="27"/>
      <c r="Y1485" s="28"/>
      <c r="Z1485" s="27"/>
      <c r="AA1485" s="14">
        <f>Tabla2[[#This Row],[FECHA]]-Tabla2[[#This Row],[FECHA AGENDO CITA]]</f>
        <v>44982</v>
      </c>
    </row>
    <row r="1486" spans="1:27" ht="51" hidden="1" customHeight="1">
      <c r="A1486" s="154">
        <v>44982</v>
      </c>
      <c r="B1486" s="155">
        <v>0.45833333333333331</v>
      </c>
      <c r="C1486" s="155"/>
      <c r="D1486" s="156">
        <v>1899</v>
      </c>
      <c r="E1486" s="157">
        <v>112305</v>
      </c>
      <c r="F1486" s="157" t="s">
        <v>944</v>
      </c>
      <c r="G1486" s="162" t="s">
        <v>939</v>
      </c>
      <c r="H1486" s="166"/>
      <c r="I1486" s="167" t="s">
        <v>5061</v>
      </c>
      <c r="J1486" s="166" t="s">
        <v>143</v>
      </c>
      <c r="K1486" s="166" t="s">
        <v>5062</v>
      </c>
      <c r="L1486" s="166" t="s">
        <v>145</v>
      </c>
      <c r="M1486" s="167" t="s">
        <v>84</v>
      </c>
      <c r="N1486" s="168">
        <v>0.52083333333333337</v>
      </c>
      <c r="O1486" s="168">
        <v>0.58333333333333337</v>
      </c>
      <c r="P1486" s="166" t="s">
        <v>2061</v>
      </c>
      <c r="Q1486" s="173">
        <v>2016</v>
      </c>
      <c r="R1486" s="157"/>
      <c r="S1486" s="3" t="str">
        <f>TEXT(Tabla2[[#This Row],[FECHA]],"MMMM")</f>
        <v>febrero</v>
      </c>
      <c r="T1486" s="3" t="e">
        <f>VLOOKUP(Tabla2[[#This Row],[FOLIO]],Noshow11[[FOLIO]:[STATUS]],5,0)</f>
        <v>#N/A</v>
      </c>
      <c r="U1486" s="2" t="s">
        <v>32</v>
      </c>
      <c r="V1486" s="27">
        <v>44984</v>
      </c>
      <c r="W1486" s="27" t="s">
        <v>8</v>
      </c>
      <c r="X1486" s="27" t="s">
        <v>9</v>
      </c>
      <c r="Y1486" s="43" t="s">
        <v>5063</v>
      </c>
      <c r="Z1486" s="27">
        <v>44982</v>
      </c>
      <c r="AA1486" s="14">
        <f>Tabla2[[#This Row],[FECHA]]-Tabla2[[#This Row],[FECHA AGENDO CITA]]</f>
        <v>0</v>
      </c>
    </row>
    <row r="1487" spans="1:27" ht="51" hidden="1" customHeight="1">
      <c r="A1487" s="154">
        <v>44984</v>
      </c>
      <c r="B1487" s="155">
        <v>0.33333333333333331</v>
      </c>
      <c r="C1487" s="155"/>
      <c r="D1487" s="156">
        <v>835.2</v>
      </c>
      <c r="E1487" s="157">
        <v>112275</v>
      </c>
      <c r="F1487" s="157" t="s">
        <v>1111</v>
      </c>
      <c r="G1487" s="162" t="s">
        <v>5064</v>
      </c>
      <c r="H1487" s="163"/>
      <c r="I1487" s="157" t="s">
        <v>4278</v>
      </c>
      <c r="J1487" s="160" t="s">
        <v>4279</v>
      </c>
      <c r="K1487" s="160" t="s">
        <v>4280</v>
      </c>
      <c r="L1487" s="157" t="s">
        <v>92</v>
      </c>
      <c r="M1487" s="161" t="s">
        <v>93</v>
      </c>
      <c r="N1487" s="161">
        <v>0.35416666666666669</v>
      </c>
      <c r="O1487" s="161" t="s">
        <v>929</v>
      </c>
      <c r="P1487" s="207" t="s">
        <v>2263</v>
      </c>
      <c r="Q1487" s="157">
        <v>2018</v>
      </c>
      <c r="R1487" s="131"/>
      <c r="S1487" s="3" t="str">
        <f>TEXT(Tabla2[[#This Row],[FECHA]],"MMMM")</f>
        <v>febrero</v>
      </c>
      <c r="T1487" s="3" t="e">
        <f>VLOOKUP(Tabla2[[#This Row],[FOLIO]],Noshow11[[FOLIO]:[STATUS]],5,0)</f>
        <v>#N/A</v>
      </c>
      <c r="U1487" s="2"/>
      <c r="V1487" s="27"/>
      <c r="W1487" s="27"/>
      <c r="X1487" s="27"/>
      <c r="Y1487" s="28"/>
      <c r="Z1487" s="27"/>
      <c r="AA1487" s="14">
        <f>Tabla2[[#This Row],[FECHA]]-Tabla2[[#This Row],[FECHA AGENDO CITA]]</f>
        <v>44984</v>
      </c>
    </row>
    <row r="1488" spans="1:27" ht="51" hidden="1" customHeight="1">
      <c r="A1488" s="154">
        <v>44984</v>
      </c>
      <c r="B1488" s="155">
        <v>0.33333333333333331</v>
      </c>
      <c r="C1488" s="155"/>
      <c r="D1488" s="156">
        <v>4210</v>
      </c>
      <c r="E1488" s="157">
        <v>112311</v>
      </c>
      <c r="F1488" s="157" t="s">
        <v>1111</v>
      </c>
      <c r="G1488" s="158" t="s">
        <v>2150</v>
      </c>
      <c r="H1488" s="159" t="s">
        <v>5</v>
      </c>
      <c r="I1488" s="157" t="s">
        <v>5065</v>
      </c>
      <c r="J1488" s="160" t="s">
        <v>5066</v>
      </c>
      <c r="K1488" s="160" t="s">
        <v>5067</v>
      </c>
      <c r="L1488" s="157" t="s">
        <v>97</v>
      </c>
      <c r="M1488" s="161" t="s">
        <v>84</v>
      </c>
      <c r="N1488" s="161">
        <v>0.35416666666666669</v>
      </c>
      <c r="O1488" s="161">
        <v>0.45833333333333331</v>
      </c>
      <c r="P1488" s="207" t="s">
        <v>2061</v>
      </c>
      <c r="Q1488" s="157">
        <v>2020</v>
      </c>
      <c r="R1488" s="131"/>
      <c r="S1488" s="3" t="str">
        <f>TEXT(Tabla2[[#This Row],[FECHA]],"MMMM")</f>
        <v>febrero</v>
      </c>
      <c r="T1488" s="3" t="e">
        <f>VLOOKUP(Tabla2[[#This Row],[FOLIO]],Noshow11[[FOLIO]:[STATUS]],5,0)</f>
        <v>#N/A</v>
      </c>
      <c r="U1488" s="2"/>
      <c r="V1488" s="27"/>
      <c r="W1488" s="27"/>
      <c r="X1488" s="27"/>
      <c r="Y1488" s="28"/>
      <c r="Z1488" s="27"/>
      <c r="AA1488" s="14">
        <f>Tabla2[[#This Row],[FECHA]]-Tabla2[[#This Row],[FECHA AGENDO CITA]]</f>
        <v>44984</v>
      </c>
    </row>
    <row r="1489" spans="1:27" ht="51" hidden="1" customHeight="1">
      <c r="A1489" s="154">
        <v>44984</v>
      </c>
      <c r="B1489" s="155">
        <v>0.34375</v>
      </c>
      <c r="C1489" s="155"/>
      <c r="D1489" s="156">
        <v>3260</v>
      </c>
      <c r="E1489" s="157">
        <v>112318</v>
      </c>
      <c r="F1489" s="157" t="s">
        <v>1111</v>
      </c>
      <c r="G1489" s="162" t="s">
        <v>1070</v>
      </c>
      <c r="H1489" s="163"/>
      <c r="I1489" s="157" t="s">
        <v>5068</v>
      </c>
      <c r="J1489" s="160" t="s">
        <v>5069</v>
      </c>
      <c r="K1489" s="160" t="s">
        <v>5070</v>
      </c>
      <c r="L1489" s="157" t="s">
        <v>1095</v>
      </c>
      <c r="M1489" s="161" t="s">
        <v>93</v>
      </c>
      <c r="N1489" s="161">
        <v>0.35416666666666669</v>
      </c>
      <c r="O1489" s="161">
        <v>0.45833333333333331</v>
      </c>
      <c r="P1489" s="207" t="s">
        <v>925</v>
      </c>
      <c r="Q1489" s="157">
        <v>2022</v>
      </c>
      <c r="R1489" s="131"/>
      <c r="S1489" s="3" t="str">
        <f>TEXT(Tabla2[[#This Row],[FECHA]],"MMMM")</f>
        <v>febrero</v>
      </c>
      <c r="T1489" s="3" t="e">
        <f>VLOOKUP(Tabla2[[#This Row],[FOLIO]],Noshow11[[FOLIO]:[STATUS]],5,0)</f>
        <v>#N/A</v>
      </c>
      <c r="U1489" s="2"/>
      <c r="V1489" s="27"/>
      <c r="W1489" s="27"/>
      <c r="X1489" s="27"/>
      <c r="Y1489" s="28"/>
      <c r="Z1489" s="27"/>
      <c r="AA1489" s="14">
        <f>Tabla2[[#This Row],[FECHA]]-Tabla2[[#This Row],[FECHA AGENDO CITA]]</f>
        <v>44984</v>
      </c>
    </row>
    <row r="1490" spans="1:27" ht="51" hidden="1" customHeight="1">
      <c r="A1490" s="154">
        <v>44984</v>
      </c>
      <c r="B1490" s="155">
        <v>0.35416666666666669</v>
      </c>
      <c r="C1490" s="155"/>
      <c r="D1490" s="156">
        <v>6165.2</v>
      </c>
      <c r="E1490" s="157">
        <v>112295</v>
      </c>
      <c r="F1490" s="157" t="s">
        <v>100</v>
      </c>
      <c r="G1490" s="162" t="s">
        <v>5071</v>
      </c>
      <c r="H1490" s="163"/>
      <c r="I1490" s="157" t="s">
        <v>5072</v>
      </c>
      <c r="J1490" s="160" t="s">
        <v>5073</v>
      </c>
      <c r="K1490" s="160" t="s">
        <v>117</v>
      </c>
      <c r="L1490" s="157" t="s">
        <v>160</v>
      </c>
      <c r="M1490" s="161" t="s">
        <v>84</v>
      </c>
      <c r="N1490" s="161">
        <v>0.39583333333333331</v>
      </c>
      <c r="O1490" s="161" t="s">
        <v>929</v>
      </c>
      <c r="P1490" s="207" t="s">
        <v>5074</v>
      </c>
      <c r="Q1490" s="157">
        <v>2021</v>
      </c>
      <c r="R1490" s="131"/>
      <c r="S1490" s="3" t="str">
        <f>TEXT(Tabla2[[#This Row],[FECHA]],"MMMM")</f>
        <v>febrero</v>
      </c>
      <c r="T1490" s="3" t="e">
        <f>VLOOKUP(Tabla2[[#This Row],[FOLIO]],Noshow11[[FOLIO]:[STATUS]],5,0)</f>
        <v>#N/A</v>
      </c>
      <c r="U1490" s="2"/>
      <c r="V1490" s="27"/>
      <c r="W1490" s="27"/>
      <c r="X1490" s="27"/>
      <c r="Y1490" s="28"/>
      <c r="Z1490" s="27"/>
      <c r="AA1490" s="14">
        <f>Tabla2[[#This Row],[FECHA]]-Tabla2[[#This Row],[FECHA AGENDO CITA]]</f>
        <v>44984</v>
      </c>
    </row>
    <row r="1491" spans="1:27" ht="51" hidden="1" customHeight="1">
      <c r="A1491" s="154">
        <v>44984</v>
      </c>
      <c r="B1491" s="155">
        <v>0.35416666666666669</v>
      </c>
      <c r="C1491" s="155"/>
      <c r="D1491" s="156">
        <v>3260</v>
      </c>
      <c r="E1491" s="157">
        <v>112298</v>
      </c>
      <c r="F1491" s="157" t="s">
        <v>920</v>
      </c>
      <c r="G1491" s="162" t="s">
        <v>1150</v>
      </c>
      <c r="H1491" s="163"/>
      <c r="I1491" s="157" t="s">
        <v>5075</v>
      </c>
      <c r="J1491" s="160" t="s">
        <v>5076</v>
      </c>
      <c r="K1491" s="160" t="s">
        <v>1537</v>
      </c>
      <c r="L1491" s="157" t="s">
        <v>83</v>
      </c>
      <c r="M1491" s="161" t="s">
        <v>98</v>
      </c>
      <c r="N1491" s="161">
        <v>0.36458333333333331</v>
      </c>
      <c r="O1491" s="161">
        <v>0.5</v>
      </c>
      <c r="P1491" s="207" t="s">
        <v>949</v>
      </c>
      <c r="Q1491" s="157">
        <v>2019</v>
      </c>
      <c r="R1491" s="131"/>
      <c r="S1491" s="3" t="str">
        <f>TEXT(Tabla2[[#This Row],[FECHA]],"MMMM")</f>
        <v>febrero</v>
      </c>
      <c r="T1491" s="3" t="e">
        <f>VLOOKUP(Tabla2[[#This Row],[FOLIO]],Noshow11[[FOLIO]:[STATUS]],5,0)</f>
        <v>#N/A</v>
      </c>
      <c r="U1491" s="2"/>
      <c r="V1491" s="27"/>
      <c r="W1491" s="27"/>
      <c r="X1491" s="27"/>
      <c r="Y1491" s="28"/>
      <c r="Z1491" s="27"/>
      <c r="AA1491" s="14">
        <f>Tabla2[[#This Row],[FECHA]]-Tabla2[[#This Row],[FECHA AGENDO CITA]]</f>
        <v>44984</v>
      </c>
    </row>
    <row r="1492" spans="1:27" ht="51" hidden="1" customHeight="1">
      <c r="A1492" s="154">
        <v>44984</v>
      </c>
      <c r="B1492" s="155">
        <v>0.375</v>
      </c>
      <c r="C1492" s="155"/>
      <c r="D1492" s="156">
        <v>1899</v>
      </c>
      <c r="E1492" s="157">
        <v>112278</v>
      </c>
      <c r="F1492" s="157" t="s">
        <v>100</v>
      </c>
      <c r="G1492" s="158" t="s">
        <v>939</v>
      </c>
      <c r="H1492" s="159" t="s">
        <v>5</v>
      </c>
      <c r="I1492" s="157" t="s">
        <v>5077</v>
      </c>
      <c r="J1492" s="160" t="s">
        <v>5078</v>
      </c>
      <c r="K1492" s="160" t="s">
        <v>5079</v>
      </c>
      <c r="L1492" s="157" t="s">
        <v>145</v>
      </c>
      <c r="M1492" s="161" t="s">
        <v>98</v>
      </c>
      <c r="N1492" s="161">
        <v>0.38541666666666669</v>
      </c>
      <c r="O1492" s="161">
        <v>0.5</v>
      </c>
      <c r="P1492" s="207" t="s">
        <v>2061</v>
      </c>
      <c r="Q1492" s="157">
        <v>2018</v>
      </c>
      <c r="R1492" s="131"/>
      <c r="S1492" s="3" t="str">
        <f>TEXT(Tabla2[[#This Row],[FECHA]],"MMMM")</f>
        <v>febrero</v>
      </c>
      <c r="T1492" s="3" t="e">
        <f>VLOOKUP(Tabla2[[#This Row],[FOLIO]],Noshow11[[FOLIO]:[STATUS]],5,0)</f>
        <v>#N/A</v>
      </c>
      <c r="U1492" s="2"/>
      <c r="V1492" s="27"/>
      <c r="W1492" s="27"/>
      <c r="X1492" s="27"/>
      <c r="Y1492" s="28"/>
      <c r="Z1492" s="27"/>
      <c r="AA1492" s="14">
        <f>Tabla2[[#This Row],[FECHA]]-Tabla2[[#This Row],[FECHA AGENDO CITA]]</f>
        <v>44984</v>
      </c>
    </row>
    <row r="1493" spans="1:27" ht="51" hidden="1" customHeight="1">
      <c r="A1493" s="154">
        <v>44984</v>
      </c>
      <c r="B1493" s="155">
        <v>0.375</v>
      </c>
      <c r="C1493" s="155"/>
      <c r="D1493" s="156">
        <v>2699</v>
      </c>
      <c r="E1493" s="157">
        <v>112283</v>
      </c>
      <c r="F1493" s="157" t="s">
        <v>100</v>
      </c>
      <c r="G1493" s="158" t="s">
        <v>5080</v>
      </c>
      <c r="H1493" s="159" t="s">
        <v>5</v>
      </c>
      <c r="I1493" s="157" t="s">
        <v>5081</v>
      </c>
      <c r="J1493" s="160" t="s">
        <v>5082</v>
      </c>
      <c r="K1493" s="160" t="s">
        <v>5083</v>
      </c>
      <c r="L1493" s="157" t="s">
        <v>250</v>
      </c>
      <c r="M1493" s="161" t="s">
        <v>93</v>
      </c>
      <c r="N1493" s="161">
        <v>0.40625</v>
      </c>
      <c r="O1493" s="161">
        <v>0.5</v>
      </c>
      <c r="P1493" s="207" t="s">
        <v>2061</v>
      </c>
      <c r="Q1493" s="157">
        <v>2021</v>
      </c>
      <c r="R1493" s="131"/>
      <c r="S1493" s="3" t="str">
        <f>TEXT(Tabla2[[#This Row],[FECHA]],"MMMM")</f>
        <v>febrero</v>
      </c>
      <c r="T1493" s="3" t="e">
        <f>VLOOKUP(Tabla2[[#This Row],[FOLIO]],Noshow11[[FOLIO]:[STATUS]],5,0)</f>
        <v>#N/A</v>
      </c>
      <c r="U1493" s="2"/>
      <c r="V1493" s="27"/>
      <c r="W1493" s="27"/>
      <c r="X1493" s="27"/>
      <c r="Y1493" s="28"/>
      <c r="Z1493" s="27"/>
      <c r="AA1493" s="14">
        <f>Tabla2[[#This Row],[FECHA]]-Tabla2[[#This Row],[FECHA AGENDO CITA]]</f>
        <v>44984</v>
      </c>
    </row>
    <row r="1494" spans="1:27" ht="51" hidden="1" customHeight="1">
      <c r="A1494" s="154">
        <v>44984</v>
      </c>
      <c r="B1494" s="155">
        <v>0.375</v>
      </c>
      <c r="C1494" s="155"/>
      <c r="D1494" s="156">
        <v>2849</v>
      </c>
      <c r="E1494" s="157">
        <v>112200</v>
      </c>
      <c r="F1494" s="157" t="s">
        <v>944</v>
      </c>
      <c r="G1494" s="162" t="s">
        <v>966</v>
      </c>
      <c r="H1494" s="163"/>
      <c r="I1494" s="157" t="s">
        <v>5084</v>
      </c>
      <c r="J1494" s="160" t="s">
        <v>5085</v>
      </c>
      <c r="K1494" s="160" t="s">
        <v>5086</v>
      </c>
      <c r="L1494" s="157" t="s">
        <v>92</v>
      </c>
      <c r="M1494" s="161" t="s">
        <v>84</v>
      </c>
      <c r="N1494" s="161">
        <v>0.38541666666666669</v>
      </c>
      <c r="O1494" s="161">
        <v>0.60416666666666663</v>
      </c>
      <c r="P1494" s="207" t="s">
        <v>1897</v>
      </c>
      <c r="Q1494" s="157">
        <v>2020</v>
      </c>
      <c r="R1494" s="131"/>
      <c r="S1494" s="3" t="str">
        <f>TEXT(Tabla2[[#This Row],[FECHA]],"MMMM")</f>
        <v>febrero</v>
      </c>
      <c r="T1494" s="3" t="e">
        <f>VLOOKUP(Tabla2[[#This Row],[FOLIO]],Noshow11[[FOLIO]:[STATUS]],5,0)</f>
        <v>#N/A</v>
      </c>
      <c r="U1494" s="2"/>
      <c r="V1494" s="27"/>
      <c r="W1494" s="27"/>
      <c r="X1494" s="27"/>
      <c r="Y1494" s="28"/>
      <c r="Z1494" s="27"/>
      <c r="AA1494" s="14">
        <f>Tabla2[[#This Row],[FECHA]]-Tabla2[[#This Row],[FECHA AGENDO CITA]]</f>
        <v>44984</v>
      </c>
    </row>
    <row r="1495" spans="1:27" ht="51" hidden="1" customHeight="1">
      <c r="A1495" s="154">
        <v>44984</v>
      </c>
      <c r="B1495" s="155">
        <v>0.38541666666666669</v>
      </c>
      <c r="C1495" s="155"/>
      <c r="D1495" s="156">
        <v>0</v>
      </c>
      <c r="E1495" s="157">
        <v>112201</v>
      </c>
      <c r="F1495" s="157" t="s">
        <v>944</v>
      </c>
      <c r="G1495" s="162" t="s">
        <v>2134</v>
      </c>
      <c r="H1495" s="163" t="s">
        <v>10</v>
      </c>
      <c r="I1495" s="157" t="s">
        <v>5084</v>
      </c>
      <c r="J1495" s="160" t="s">
        <v>5085</v>
      </c>
      <c r="K1495" s="160" t="s">
        <v>5086</v>
      </c>
      <c r="L1495" s="157" t="s">
        <v>92</v>
      </c>
      <c r="M1495" s="161" t="s">
        <v>84</v>
      </c>
      <c r="N1495" s="161">
        <v>0.41666666666666669</v>
      </c>
      <c r="O1495" s="161">
        <v>0.60416666666666663</v>
      </c>
      <c r="P1495" s="207" t="s">
        <v>975</v>
      </c>
      <c r="Q1495" s="157">
        <v>2020</v>
      </c>
      <c r="R1495" s="131"/>
      <c r="S1495" s="3" t="str">
        <f>TEXT(Tabla2[[#This Row],[FECHA]],"MMMM")</f>
        <v>febrero</v>
      </c>
      <c r="T1495" s="3" t="e">
        <f>VLOOKUP(Tabla2[[#This Row],[FOLIO]],Noshow11[[FOLIO]:[STATUS]],5,0)</f>
        <v>#N/A</v>
      </c>
      <c r="U1495" s="2"/>
      <c r="V1495" s="27"/>
      <c r="W1495" s="27"/>
      <c r="X1495" s="27"/>
      <c r="Y1495" s="28"/>
      <c r="Z1495" s="27"/>
      <c r="AA1495" s="14">
        <f>Tabla2[[#This Row],[FECHA]]-Tabla2[[#This Row],[FECHA AGENDO CITA]]</f>
        <v>44984</v>
      </c>
    </row>
    <row r="1496" spans="1:27" ht="51" hidden="1" customHeight="1">
      <c r="A1496" s="154">
        <v>44984</v>
      </c>
      <c r="B1496" s="155">
        <v>0.39583333333333331</v>
      </c>
      <c r="C1496" s="155"/>
      <c r="D1496" s="156">
        <v>3260</v>
      </c>
      <c r="E1496" s="157">
        <v>112308</v>
      </c>
      <c r="F1496" s="157" t="s">
        <v>920</v>
      </c>
      <c r="G1496" s="162" t="s">
        <v>1070</v>
      </c>
      <c r="H1496" s="163"/>
      <c r="I1496" s="157" t="s">
        <v>5087</v>
      </c>
      <c r="J1496" s="160" t="s">
        <v>5088</v>
      </c>
      <c r="K1496" s="160" t="s">
        <v>5089</v>
      </c>
      <c r="L1496" s="157" t="s">
        <v>83</v>
      </c>
      <c r="M1496" s="161" t="s">
        <v>98</v>
      </c>
      <c r="N1496" s="161">
        <v>0.40625</v>
      </c>
      <c r="O1496" s="161">
        <v>0.5</v>
      </c>
      <c r="P1496" s="207" t="s">
        <v>949</v>
      </c>
      <c r="Q1496" s="157">
        <v>2021</v>
      </c>
      <c r="R1496" s="131"/>
      <c r="S1496" s="3" t="str">
        <f>TEXT(Tabla2[[#This Row],[FECHA]],"MMMM")</f>
        <v>febrero</v>
      </c>
      <c r="T1496" s="3" t="e">
        <f>VLOOKUP(Tabla2[[#This Row],[FOLIO]],Noshow11[[FOLIO]:[STATUS]],5,0)</f>
        <v>#N/A</v>
      </c>
      <c r="U1496" s="2" t="s">
        <v>40</v>
      </c>
      <c r="V1496" s="27">
        <v>44986</v>
      </c>
      <c r="W1496" s="27" t="s">
        <v>13</v>
      </c>
      <c r="X1496" s="27" t="s">
        <v>932</v>
      </c>
      <c r="Y1496" s="28" t="s">
        <v>5090</v>
      </c>
      <c r="Z1496" s="27">
        <v>44981</v>
      </c>
      <c r="AA1496" s="14">
        <f>Tabla2[[#This Row],[FECHA]]-Tabla2[[#This Row],[FECHA AGENDO CITA]]</f>
        <v>3</v>
      </c>
    </row>
    <row r="1497" spans="1:27" ht="51" hidden="1" customHeight="1">
      <c r="A1497" s="154">
        <v>44984</v>
      </c>
      <c r="B1497" s="155">
        <v>0.39583333333333331</v>
      </c>
      <c r="C1497" s="155"/>
      <c r="D1497" s="156">
        <v>835.2</v>
      </c>
      <c r="E1497" s="157">
        <v>112317</v>
      </c>
      <c r="F1497" s="157" t="s">
        <v>1111</v>
      </c>
      <c r="G1497" s="162" t="s">
        <v>5091</v>
      </c>
      <c r="H1497" s="163"/>
      <c r="I1497" s="157" t="s">
        <v>5092</v>
      </c>
      <c r="J1497" s="160" t="s">
        <v>1626</v>
      </c>
      <c r="K1497" s="160" t="s">
        <v>1627</v>
      </c>
      <c r="L1497" s="157" t="s">
        <v>83</v>
      </c>
      <c r="M1497" s="161" t="s">
        <v>93</v>
      </c>
      <c r="N1497" s="161">
        <v>0.66666666666666663</v>
      </c>
      <c r="O1497" s="161" t="s">
        <v>929</v>
      </c>
      <c r="P1497" s="207" t="s">
        <v>2263</v>
      </c>
      <c r="Q1497" s="157">
        <v>2016</v>
      </c>
      <c r="R1497" s="131"/>
      <c r="S1497" s="3" t="str">
        <f>TEXT(Tabla2[[#This Row],[FECHA]],"MMMM")</f>
        <v>febrero</v>
      </c>
      <c r="T1497" s="3" t="e">
        <f>VLOOKUP(Tabla2[[#This Row],[FOLIO]],Noshow11[[FOLIO]:[STATUS]],5,0)</f>
        <v>#N/A</v>
      </c>
      <c r="U1497" s="2"/>
      <c r="V1497" s="27"/>
      <c r="W1497" s="27"/>
      <c r="X1497" s="27"/>
      <c r="Y1497" s="28"/>
      <c r="Z1497" s="27"/>
      <c r="AA1497" s="14">
        <f>Tabla2[[#This Row],[FECHA]]-Tabla2[[#This Row],[FECHA AGENDO CITA]]</f>
        <v>44984</v>
      </c>
    </row>
    <row r="1498" spans="1:27" ht="51" hidden="1" customHeight="1">
      <c r="A1498" s="154">
        <v>44984</v>
      </c>
      <c r="B1498" s="155">
        <v>0.41666666666666669</v>
      </c>
      <c r="C1498" s="155"/>
      <c r="D1498" s="156">
        <v>6598</v>
      </c>
      <c r="E1498" s="157">
        <v>112226</v>
      </c>
      <c r="F1498" s="157" t="s">
        <v>944</v>
      </c>
      <c r="G1498" s="162" t="s">
        <v>1080</v>
      </c>
      <c r="H1498" s="169" t="s">
        <v>15</v>
      </c>
      <c r="I1498" s="157" t="s">
        <v>5093</v>
      </c>
      <c r="J1498" s="160" t="s">
        <v>5094</v>
      </c>
      <c r="K1498" s="160" t="s">
        <v>2211</v>
      </c>
      <c r="L1498" s="157" t="s">
        <v>230</v>
      </c>
      <c r="M1498" s="161" t="s">
        <v>98</v>
      </c>
      <c r="N1498" s="161">
        <v>0.4375</v>
      </c>
      <c r="O1498" s="161">
        <v>0.65625</v>
      </c>
      <c r="P1498" s="207" t="s">
        <v>925</v>
      </c>
      <c r="Q1498" s="157">
        <v>2017</v>
      </c>
      <c r="R1498" s="131"/>
      <c r="S1498" s="3" t="str">
        <f>TEXT(Tabla2[[#This Row],[FECHA]],"MMMM")</f>
        <v>febrero</v>
      </c>
      <c r="T1498" s="3" t="e">
        <f>VLOOKUP(Tabla2[[#This Row],[FOLIO]],Noshow11[[FOLIO]:[STATUS]],5,0)</f>
        <v>#N/A</v>
      </c>
      <c r="U1498" s="2"/>
      <c r="V1498" s="27"/>
      <c r="W1498" s="27"/>
      <c r="X1498" s="27"/>
      <c r="Y1498" s="28"/>
      <c r="Z1498" s="27"/>
      <c r="AA1498" s="14">
        <f>Tabla2[[#This Row],[FECHA]]-Tabla2[[#This Row],[FECHA AGENDO CITA]]</f>
        <v>44984</v>
      </c>
    </row>
    <row r="1499" spans="1:27" ht="51" hidden="1" customHeight="1">
      <c r="A1499" s="154">
        <v>44984</v>
      </c>
      <c r="B1499" s="155">
        <v>0.41666666666666669</v>
      </c>
      <c r="C1499" s="155"/>
      <c r="D1499" s="156">
        <v>1899</v>
      </c>
      <c r="E1499" s="157">
        <v>112264</v>
      </c>
      <c r="F1499" s="157" t="s">
        <v>100</v>
      </c>
      <c r="G1499" s="158" t="s">
        <v>1108</v>
      </c>
      <c r="H1499" s="159" t="s">
        <v>5</v>
      </c>
      <c r="I1499" s="157" t="s">
        <v>5095</v>
      </c>
      <c r="J1499" s="160" t="s">
        <v>143</v>
      </c>
      <c r="K1499" s="160" t="s">
        <v>5096</v>
      </c>
      <c r="L1499" s="157" t="s">
        <v>83</v>
      </c>
      <c r="M1499" s="161" t="s">
        <v>84</v>
      </c>
      <c r="N1499" s="161">
        <v>0.42708333333333331</v>
      </c>
      <c r="O1499" s="161">
        <v>0.61458333333333337</v>
      </c>
      <c r="P1499" s="207" t="s">
        <v>2061</v>
      </c>
      <c r="Q1499" s="157">
        <v>2022</v>
      </c>
      <c r="R1499" s="131"/>
      <c r="S1499" s="3" t="str">
        <f>TEXT(Tabla2[[#This Row],[FECHA]],"MMMM")</f>
        <v>febrero</v>
      </c>
      <c r="T1499" s="3" t="e">
        <f>VLOOKUP(Tabla2[[#This Row],[FOLIO]],Noshow11[[FOLIO]:[STATUS]],5,0)</f>
        <v>#N/A</v>
      </c>
      <c r="U1499" s="2"/>
      <c r="V1499" s="27"/>
      <c r="W1499" s="27"/>
      <c r="X1499" s="27"/>
      <c r="Y1499" s="28"/>
      <c r="Z1499" s="27"/>
      <c r="AA1499" s="14">
        <f>Tabla2[[#This Row],[FECHA]]-Tabla2[[#This Row],[FECHA AGENDO CITA]]</f>
        <v>44984</v>
      </c>
    </row>
    <row r="1500" spans="1:27" ht="51" hidden="1" customHeight="1">
      <c r="A1500" s="154">
        <v>44984</v>
      </c>
      <c r="B1500" s="155">
        <v>0.41666666666666669</v>
      </c>
      <c r="C1500" s="155"/>
      <c r="D1500" s="156">
        <v>835.2</v>
      </c>
      <c r="E1500" s="157">
        <v>112303</v>
      </c>
      <c r="F1500" s="157" t="s">
        <v>1111</v>
      </c>
      <c r="G1500" s="162" t="s">
        <v>5097</v>
      </c>
      <c r="H1500" s="163"/>
      <c r="I1500" s="157" t="s">
        <v>5098</v>
      </c>
      <c r="J1500" s="160" t="s">
        <v>143</v>
      </c>
      <c r="K1500" s="160" t="s">
        <v>5099</v>
      </c>
      <c r="L1500" s="157" t="s">
        <v>165</v>
      </c>
      <c r="M1500" s="161" t="s">
        <v>93</v>
      </c>
      <c r="N1500" s="161">
        <v>0.44791666666666669</v>
      </c>
      <c r="O1500" s="161" t="s">
        <v>929</v>
      </c>
      <c r="P1500" s="207" t="s">
        <v>2263</v>
      </c>
      <c r="Q1500" s="157">
        <v>2022</v>
      </c>
      <c r="R1500" s="131"/>
      <c r="S1500" s="3" t="str">
        <f>TEXT(Tabla2[[#This Row],[FECHA]],"MMMM")</f>
        <v>febrero</v>
      </c>
      <c r="T1500" s="3" t="e">
        <f>VLOOKUP(Tabla2[[#This Row],[FOLIO]],Noshow11[[FOLIO]:[STATUS]],5,0)</f>
        <v>#N/A</v>
      </c>
      <c r="U1500" s="2"/>
      <c r="V1500" s="27"/>
      <c r="W1500" s="27"/>
      <c r="X1500" s="27"/>
      <c r="Y1500" s="28"/>
      <c r="Z1500" s="27"/>
      <c r="AA1500" s="14">
        <f>Tabla2[[#This Row],[FECHA]]-Tabla2[[#This Row],[FECHA AGENDO CITA]]</f>
        <v>44984</v>
      </c>
    </row>
    <row r="1501" spans="1:27" ht="51" hidden="1" customHeight="1">
      <c r="A1501" s="154">
        <v>44984</v>
      </c>
      <c r="B1501" s="155">
        <v>0.42708333333333331</v>
      </c>
      <c r="C1501" s="155"/>
      <c r="D1501" s="156">
        <v>6280</v>
      </c>
      <c r="E1501" s="157">
        <v>112285</v>
      </c>
      <c r="F1501" s="157" t="s">
        <v>920</v>
      </c>
      <c r="G1501" s="162" t="s">
        <v>1911</v>
      </c>
      <c r="H1501" s="169" t="s">
        <v>15</v>
      </c>
      <c r="I1501" s="157" t="s">
        <v>5100</v>
      </c>
      <c r="J1501" s="160" t="s">
        <v>5101</v>
      </c>
      <c r="K1501" s="160" t="s">
        <v>2112</v>
      </c>
      <c r="L1501" s="157" t="s">
        <v>152</v>
      </c>
      <c r="M1501" s="161" t="s">
        <v>93</v>
      </c>
      <c r="N1501" s="161">
        <v>0.45833333333333331</v>
      </c>
      <c r="O1501" s="161">
        <v>0.58333333333333337</v>
      </c>
      <c r="P1501" s="207" t="s">
        <v>954</v>
      </c>
      <c r="Q1501" s="157">
        <v>2021</v>
      </c>
      <c r="R1501" s="131"/>
      <c r="S1501" s="3" t="str">
        <f>TEXT(Tabla2[[#This Row],[FECHA]],"MMMM")</f>
        <v>febrero</v>
      </c>
      <c r="T1501" s="3" t="e">
        <f>VLOOKUP(Tabla2[[#This Row],[FOLIO]],Noshow11[[FOLIO]:[STATUS]],5,0)</f>
        <v>#N/A</v>
      </c>
      <c r="U1501" s="2"/>
      <c r="V1501" s="27"/>
      <c r="W1501" s="27"/>
      <c r="X1501" s="27"/>
      <c r="Y1501" s="28"/>
      <c r="Z1501" s="27"/>
      <c r="AA1501" s="14">
        <f>Tabla2[[#This Row],[FECHA]]-Tabla2[[#This Row],[FECHA AGENDO CITA]]</f>
        <v>44984</v>
      </c>
    </row>
    <row r="1502" spans="1:27" ht="51" hidden="1" customHeight="1">
      <c r="A1502" s="154">
        <v>44984</v>
      </c>
      <c r="B1502" s="155">
        <v>0.4375</v>
      </c>
      <c r="C1502" s="155"/>
      <c r="D1502" s="156">
        <v>835.2</v>
      </c>
      <c r="E1502" s="157">
        <v>112269</v>
      </c>
      <c r="F1502" s="157" t="s">
        <v>944</v>
      </c>
      <c r="G1502" s="162" t="s">
        <v>5102</v>
      </c>
      <c r="H1502" s="163"/>
      <c r="I1502" s="157" t="s">
        <v>2502</v>
      </c>
      <c r="J1502" s="160" t="s">
        <v>2503</v>
      </c>
      <c r="K1502" s="160" t="s">
        <v>2211</v>
      </c>
      <c r="L1502" s="157" t="s">
        <v>160</v>
      </c>
      <c r="M1502" s="161" t="s">
        <v>98</v>
      </c>
      <c r="N1502" s="161">
        <v>0.45833333333333331</v>
      </c>
      <c r="O1502" s="161" t="s">
        <v>929</v>
      </c>
      <c r="P1502" s="207" t="s">
        <v>2126</v>
      </c>
      <c r="Q1502" s="157">
        <v>2019</v>
      </c>
      <c r="R1502" s="131"/>
      <c r="S1502" s="3" t="str">
        <f>TEXT(Tabla2[[#This Row],[FECHA]],"MMMM")</f>
        <v>febrero</v>
      </c>
      <c r="T1502" s="3" t="e">
        <f>VLOOKUP(Tabla2[[#This Row],[FOLIO]],Noshow11[[FOLIO]:[STATUS]],5,0)</f>
        <v>#N/A</v>
      </c>
      <c r="U1502" s="2" t="s">
        <v>40</v>
      </c>
      <c r="V1502" s="27">
        <v>44984</v>
      </c>
      <c r="W1502" s="27" t="s">
        <v>18</v>
      </c>
      <c r="X1502" s="27" t="s">
        <v>9</v>
      </c>
      <c r="Y1502" s="43" t="s">
        <v>5103</v>
      </c>
      <c r="Z1502" s="27">
        <v>44977</v>
      </c>
      <c r="AA1502" s="14">
        <f>Tabla2[[#This Row],[FECHA]]-Tabla2[[#This Row],[FECHA AGENDO CITA]]</f>
        <v>7</v>
      </c>
    </row>
    <row r="1503" spans="1:27" s="60" customFormat="1" ht="51" hidden="1" customHeight="1">
      <c r="A1503" s="154">
        <v>44984</v>
      </c>
      <c r="B1503" s="155">
        <v>0.4375</v>
      </c>
      <c r="C1503" s="155"/>
      <c r="D1503" s="156">
        <v>6280</v>
      </c>
      <c r="E1503" s="157">
        <v>112292</v>
      </c>
      <c r="F1503" s="157" t="s">
        <v>1111</v>
      </c>
      <c r="G1503" s="158" t="s">
        <v>1911</v>
      </c>
      <c r="H1503" s="159" t="s">
        <v>5</v>
      </c>
      <c r="I1503" s="157" t="s">
        <v>5104</v>
      </c>
      <c r="J1503" s="160" t="s">
        <v>5105</v>
      </c>
      <c r="K1503" s="160" t="s">
        <v>5106</v>
      </c>
      <c r="L1503" s="157" t="s">
        <v>92</v>
      </c>
      <c r="M1503" s="161" t="s">
        <v>84</v>
      </c>
      <c r="N1503" s="161">
        <v>0.47916666666666669</v>
      </c>
      <c r="O1503" s="161">
        <v>0.76041666666666663</v>
      </c>
      <c r="P1503" s="207" t="s">
        <v>4340</v>
      </c>
      <c r="Q1503" s="157">
        <v>2020</v>
      </c>
      <c r="R1503" s="131"/>
      <c r="S1503" s="3" t="str">
        <f>TEXT(Tabla2[[#This Row],[FECHA]],"MMMM")</f>
        <v>febrero</v>
      </c>
      <c r="T1503" s="3" t="e">
        <f>VLOOKUP(Tabla2[[#This Row],[FOLIO]],Noshow11[[FOLIO]:[STATUS]],5,0)</f>
        <v>#N/A</v>
      </c>
      <c r="U1503" s="2"/>
      <c r="V1503" s="27"/>
      <c r="W1503" s="27"/>
      <c r="X1503" s="27"/>
      <c r="Y1503" s="28"/>
      <c r="Z1503" s="27"/>
      <c r="AA1503" s="14">
        <f>Tabla2[[#This Row],[FECHA]]-Tabla2[[#This Row],[FECHA AGENDO CITA]]</f>
        <v>44984</v>
      </c>
    </row>
    <row r="1504" spans="1:27" ht="51" hidden="1" customHeight="1">
      <c r="A1504" s="154">
        <v>44984</v>
      </c>
      <c r="B1504" s="155">
        <v>0.45833333333333331</v>
      </c>
      <c r="C1504" s="155"/>
      <c r="D1504" s="156">
        <v>3260</v>
      </c>
      <c r="E1504" s="157">
        <v>111954</v>
      </c>
      <c r="F1504" s="157" t="s">
        <v>920</v>
      </c>
      <c r="G1504" s="162" t="s">
        <v>1150</v>
      </c>
      <c r="H1504" s="163"/>
      <c r="I1504" s="157" t="s">
        <v>3790</v>
      </c>
      <c r="J1504" s="160" t="s">
        <v>3791</v>
      </c>
      <c r="K1504" s="160" t="s">
        <v>3792</v>
      </c>
      <c r="L1504" s="157" t="s">
        <v>193</v>
      </c>
      <c r="M1504" s="161" t="s">
        <v>98</v>
      </c>
      <c r="N1504" s="161">
        <v>0.46875</v>
      </c>
      <c r="O1504" s="161">
        <v>0.58333333333333337</v>
      </c>
      <c r="P1504" s="207" t="s">
        <v>954</v>
      </c>
      <c r="Q1504" s="157">
        <v>2017</v>
      </c>
      <c r="R1504" s="131"/>
      <c r="S1504" s="3" t="str">
        <f>TEXT(Tabla2[[#This Row],[FECHA]],"MMMM")</f>
        <v>febrero</v>
      </c>
      <c r="T1504" s="3" t="e">
        <f>VLOOKUP(Tabla2[[#This Row],[FOLIO]],Noshow11[[FOLIO]:[STATUS]],5,0)</f>
        <v>#N/A</v>
      </c>
      <c r="U1504" s="2" t="s">
        <v>40</v>
      </c>
      <c r="V1504" s="27">
        <v>44986</v>
      </c>
      <c r="W1504" s="27" t="s">
        <v>13</v>
      </c>
      <c r="X1504" s="27" t="s">
        <v>932</v>
      </c>
      <c r="Y1504" s="28" t="s">
        <v>5107</v>
      </c>
      <c r="Z1504" s="27">
        <v>44936</v>
      </c>
      <c r="AA1504" s="14">
        <f>Tabla2[[#This Row],[FECHA]]-Tabla2[[#This Row],[FECHA AGENDO CITA]]</f>
        <v>48</v>
      </c>
    </row>
    <row r="1505" spans="1:27" ht="51" hidden="1" customHeight="1">
      <c r="A1505" s="154">
        <v>44984</v>
      </c>
      <c r="B1505" s="155">
        <v>0.45833333333333331</v>
      </c>
      <c r="C1505" s="155"/>
      <c r="D1505" s="156">
        <v>1899</v>
      </c>
      <c r="E1505" s="157">
        <v>112194</v>
      </c>
      <c r="F1505" s="157" t="s">
        <v>920</v>
      </c>
      <c r="G1505" s="162" t="s">
        <v>956</v>
      </c>
      <c r="H1505" s="163"/>
      <c r="I1505" s="157" t="s">
        <v>5108</v>
      </c>
      <c r="J1505" s="160" t="s">
        <v>143</v>
      </c>
      <c r="K1505" s="160" t="s">
        <v>5109</v>
      </c>
      <c r="L1505" s="157" t="s">
        <v>92</v>
      </c>
      <c r="M1505" s="161" t="s">
        <v>93</v>
      </c>
      <c r="N1505" s="161">
        <v>0.46875</v>
      </c>
      <c r="O1505" s="161">
        <v>0.58333333333333337</v>
      </c>
      <c r="P1505" s="207" t="s">
        <v>925</v>
      </c>
      <c r="Q1505" s="157">
        <v>2020</v>
      </c>
      <c r="R1505" s="131"/>
      <c r="S1505" s="3" t="str">
        <f>TEXT(Tabla2[[#This Row],[FECHA]],"MMMM")</f>
        <v>febrero</v>
      </c>
      <c r="T1505" s="3" t="e">
        <f>VLOOKUP(Tabla2[[#This Row],[FOLIO]],Noshow11[[FOLIO]:[STATUS]],5,0)</f>
        <v>#N/A</v>
      </c>
      <c r="U1505" s="2"/>
      <c r="V1505" s="27"/>
      <c r="W1505" s="27"/>
      <c r="X1505" s="27"/>
      <c r="Y1505" s="28"/>
      <c r="Z1505" s="27"/>
      <c r="AA1505" s="14">
        <f>Tabla2[[#This Row],[FECHA]]-Tabla2[[#This Row],[FECHA AGENDO CITA]]</f>
        <v>44984</v>
      </c>
    </row>
    <row r="1506" spans="1:27" ht="51" hidden="1" customHeight="1">
      <c r="A1506" s="154">
        <v>44984</v>
      </c>
      <c r="B1506" s="155">
        <v>0.45833333333333331</v>
      </c>
      <c r="C1506" s="155"/>
      <c r="D1506" s="156">
        <v>2849</v>
      </c>
      <c r="E1506" s="157">
        <v>112203</v>
      </c>
      <c r="F1506" s="157" t="s">
        <v>920</v>
      </c>
      <c r="G1506" s="158" t="s">
        <v>966</v>
      </c>
      <c r="H1506" s="159" t="s">
        <v>5</v>
      </c>
      <c r="I1506" s="157" t="s">
        <v>5110</v>
      </c>
      <c r="J1506" s="160" t="s">
        <v>5111</v>
      </c>
      <c r="K1506" s="160" t="s">
        <v>5112</v>
      </c>
      <c r="L1506" s="157" t="s">
        <v>193</v>
      </c>
      <c r="M1506" s="161" t="s">
        <v>84</v>
      </c>
      <c r="N1506" s="161">
        <v>0.46875</v>
      </c>
      <c r="O1506" s="161">
        <v>0.58333333333333337</v>
      </c>
      <c r="P1506" s="207" t="s">
        <v>2061</v>
      </c>
      <c r="Q1506" s="157">
        <v>2021</v>
      </c>
      <c r="R1506" s="131"/>
      <c r="S1506" s="3" t="str">
        <f>TEXT(Tabla2[[#This Row],[FECHA]],"MMMM")</f>
        <v>febrero</v>
      </c>
      <c r="T1506" s="3" t="e">
        <f>VLOOKUP(Tabla2[[#This Row],[FOLIO]],Noshow11[[FOLIO]:[STATUS]],5,0)</f>
        <v>#N/A</v>
      </c>
      <c r="U1506" s="2"/>
      <c r="V1506" s="27"/>
      <c r="W1506" s="27"/>
      <c r="X1506" s="27"/>
      <c r="Y1506" s="28"/>
      <c r="Z1506" s="27"/>
      <c r="AA1506" s="14">
        <f>Tabla2[[#This Row],[FECHA]]-Tabla2[[#This Row],[FECHA AGENDO CITA]]</f>
        <v>44984</v>
      </c>
    </row>
    <row r="1507" spans="1:27" ht="51" hidden="1" customHeight="1">
      <c r="A1507" s="154">
        <v>44984</v>
      </c>
      <c r="B1507" s="155">
        <v>0.47916666666666669</v>
      </c>
      <c r="C1507" s="155"/>
      <c r="D1507" s="156">
        <v>0</v>
      </c>
      <c r="E1507" s="157">
        <v>112316</v>
      </c>
      <c r="F1507" s="157" t="s">
        <v>100</v>
      </c>
      <c r="G1507" s="162" t="s">
        <v>5113</v>
      </c>
      <c r="H1507" s="163"/>
      <c r="I1507" s="157" t="s">
        <v>4923</v>
      </c>
      <c r="J1507" s="160" t="s">
        <v>4924</v>
      </c>
      <c r="K1507" s="160" t="s">
        <v>1889</v>
      </c>
      <c r="L1507" s="157" t="s">
        <v>5114</v>
      </c>
      <c r="M1507" s="161" t="s">
        <v>84</v>
      </c>
      <c r="N1507" s="161">
        <v>0.5</v>
      </c>
      <c r="O1507" s="161">
        <v>0.70833333333333337</v>
      </c>
      <c r="P1507" s="207" t="s">
        <v>954</v>
      </c>
      <c r="Q1507" s="157">
        <v>2021</v>
      </c>
      <c r="R1507" s="131"/>
      <c r="S1507" s="3" t="str">
        <f>TEXT(Tabla2[[#This Row],[FECHA]],"MMMM")</f>
        <v>febrero</v>
      </c>
      <c r="T1507" s="3" t="e">
        <f>VLOOKUP(Tabla2[[#This Row],[FOLIO]],Noshow11[[FOLIO]:[STATUS]],5,0)</f>
        <v>#N/A</v>
      </c>
      <c r="U1507" s="2"/>
      <c r="V1507" s="27"/>
      <c r="W1507" s="27"/>
      <c r="X1507" s="27"/>
      <c r="Y1507" s="28"/>
      <c r="Z1507" s="27"/>
      <c r="AA1507" s="14">
        <f>Tabla2[[#This Row],[FECHA]]-Tabla2[[#This Row],[FECHA AGENDO CITA]]</f>
        <v>44984</v>
      </c>
    </row>
    <row r="1508" spans="1:27" ht="51" hidden="1" customHeight="1">
      <c r="A1508" s="154">
        <v>44984</v>
      </c>
      <c r="B1508" s="155">
        <v>0.5</v>
      </c>
      <c r="C1508" s="155"/>
      <c r="D1508" s="156">
        <v>2849</v>
      </c>
      <c r="E1508" s="157">
        <v>112236</v>
      </c>
      <c r="F1508" s="157" t="s">
        <v>920</v>
      </c>
      <c r="G1508" s="162" t="s">
        <v>1736</v>
      </c>
      <c r="H1508" s="163"/>
      <c r="I1508" s="157" t="s">
        <v>5115</v>
      </c>
      <c r="J1508" s="160" t="s">
        <v>5116</v>
      </c>
      <c r="K1508" s="160" t="s">
        <v>300</v>
      </c>
      <c r="L1508" s="157" t="s">
        <v>92</v>
      </c>
      <c r="M1508" s="161" t="s">
        <v>98</v>
      </c>
      <c r="N1508" s="161">
        <v>0.51041666666666663</v>
      </c>
      <c r="O1508" s="161">
        <v>0.70833333333333337</v>
      </c>
      <c r="P1508" s="207" t="s">
        <v>5117</v>
      </c>
      <c r="Q1508" s="157">
        <v>2022</v>
      </c>
      <c r="R1508" s="131"/>
      <c r="S1508" s="3" t="str">
        <f>TEXT(Tabla2[[#This Row],[FECHA]],"MMMM")</f>
        <v>febrero</v>
      </c>
      <c r="T1508" s="3" t="e">
        <f>VLOOKUP(Tabla2[[#This Row],[FOLIO]],Noshow11[[FOLIO]:[STATUS]],5,0)</f>
        <v>#N/A</v>
      </c>
      <c r="U1508" s="2" t="s">
        <v>40</v>
      </c>
      <c r="V1508" s="27">
        <v>44986</v>
      </c>
      <c r="W1508" s="27" t="s">
        <v>13</v>
      </c>
      <c r="X1508" s="27" t="s">
        <v>932</v>
      </c>
      <c r="Y1508" s="28" t="s">
        <v>5118</v>
      </c>
      <c r="Z1508" s="27">
        <v>44979</v>
      </c>
      <c r="AA1508" s="14">
        <f>Tabla2[[#This Row],[FECHA]]-Tabla2[[#This Row],[FECHA AGENDO CITA]]</f>
        <v>5</v>
      </c>
    </row>
    <row r="1509" spans="1:27" ht="60" hidden="1" customHeight="1">
      <c r="A1509" s="154">
        <v>44984</v>
      </c>
      <c r="B1509" s="155">
        <v>0.52083333333333337</v>
      </c>
      <c r="C1509" s="155"/>
      <c r="D1509" s="156">
        <v>835.2</v>
      </c>
      <c r="E1509" s="157">
        <v>112291</v>
      </c>
      <c r="F1509" s="157" t="s">
        <v>100</v>
      </c>
      <c r="G1509" s="162" t="s">
        <v>5119</v>
      </c>
      <c r="H1509" s="163"/>
      <c r="I1509" s="157" t="s">
        <v>1527</v>
      </c>
      <c r="J1509" s="160" t="s">
        <v>1528</v>
      </c>
      <c r="K1509" s="160" t="s">
        <v>1529</v>
      </c>
      <c r="L1509" s="157" t="s">
        <v>193</v>
      </c>
      <c r="M1509" s="161" t="s">
        <v>93</v>
      </c>
      <c r="N1509" s="161">
        <v>0.54166666666666663</v>
      </c>
      <c r="O1509" s="161" t="s">
        <v>929</v>
      </c>
      <c r="P1509" s="161" t="s">
        <v>5120</v>
      </c>
      <c r="Q1509" s="157">
        <v>2022</v>
      </c>
      <c r="R1509" s="131"/>
      <c r="S1509" s="3" t="str">
        <f>TEXT(Tabla2[[#This Row],[FECHA]],"MMMM")</f>
        <v>febrero</v>
      </c>
      <c r="T1509" s="3" t="e">
        <f>VLOOKUP(Tabla2[[#This Row],[FOLIO]],Noshow11[[FOLIO]:[STATUS]],5,0)</f>
        <v>#N/A</v>
      </c>
      <c r="U1509" s="2"/>
      <c r="V1509" s="27"/>
      <c r="W1509" s="27"/>
      <c r="X1509" s="27"/>
      <c r="Y1509" s="28"/>
      <c r="Z1509" s="27"/>
      <c r="AA1509" s="14">
        <f>Tabla2[[#This Row],[FECHA]]-Tabla2[[#This Row],[FECHA AGENDO CITA]]</f>
        <v>44984</v>
      </c>
    </row>
    <row r="1510" spans="1:27" ht="51" hidden="1" customHeight="1">
      <c r="A1510" s="154">
        <v>44984</v>
      </c>
      <c r="B1510" s="155">
        <v>0.52083333333333337</v>
      </c>
      <c r="C1510" s="155"/>
      <c r="D1510" s="156">
        <v>1899</v>
      </c>
      <c r="E1510" s="157">
        <v>112307</v>
      </c>
      <c r="F1510" s="157" t="s">
        <v>100</v>
      </c>
      <c r="G1510" s="158" t="s">
        <v>1015</v>
      </c>
      <c r="H1510" s="159" t="s">
        <v>5</v>
      </c>
      <c r="I1510" s="157" t="s">
        <v>5121</v>
      </c>
      <c r="J1510" s="160" t="s">
        <v>5122</v>
      </c>
      <c r="K1510" s="160" t="s">
        <v>5123</v>
      </c>
      <c r="L1510" s="157" t="s">
        <v>160</v>
      </c>
      <c r="M1510" s="161" t="s">
        <v>98</v>
      </c>
      <c r="N1510" s="161">
        <v>0.53125</v>
      </c>
      <c r="O1510" s="161">
        <v>0.70833333333333337</v>
      </c>
      <c r="P1510" s="207" t="s">
        <v>2061</v>
      </c>
      <c r="Q1510" s="157">
        <v>2021</v>
      </c>
      <c r="R1510" s="131"/>
      <c r="S1510" s="3" t="str">
        <f>TEXT(Tabla2[[#This Row],[FECHA]],"MMMM")</f>
        <v>febrero</v>
      </c>
      <c r="T1510" s="3" t="e">
        <f>VLOOKUP(Tabla2[[#This Row],[FOLIO]],Noshow11[[FOLIO]:[STATUS]],5,0)</f>
        <v>#N/A</v>
      </c>
      <c r="U1510" s="2"/>
      <c r="V1510" s="27"/>
      <c r="W1510" s="27"/>
      <c r="X1510" s="27"/>
      <c r="Y1510" s="28"/>
      <c r="Z1510" s="27"/>
      <c r="AA1510" s="14">
        <f>Tabla2[[#This Row],[FECHA]]-Tabla2[[#This Row],[FECHA AGENDO CITA]]</f>
        <v>44984</v>
      </c>
    </row>
    <row r="1511" spans="1:27" ht="51" hidden="1" customHeight="1">
      <c r="A1511" s="154">
        <v>44984</v>
      </c>
      <c r="B1511" s="155">
        <v>0.64583333333333337</v>
      </c>
      <c r="C1511" s="155"/>
      <c r="D1511" s="156">
        <v>3260</v>
      </c>
      <c r="E1511" s="157">
        <v>112282</v>
      </c>
      <c r="F1511" s="157" t="s">
        <v>100</v>
      </c>
      <c r="G1511" s="162" t="s">
        <v>1150</v>
      </c>
      <c r="H1511" s="163"/>
      <c r="I1511" s="157" t="s">
        <v>5124</v>
      </c>
      <c r="J1511" s="160" t="s">
        <v>5125</v>
      </c>
      <c r="K1511" s="160" t="s">
        <v>5126</v>
      </c>
      <c r="L1511" s="157" t="s">
        <v>152</v>
      </c>
      <c r="M1511" s="161" t="s">
        <v>84</v>
      </c>
      <c r="N1511" s="161">
        <v>0.65625</v>
      </c>
      <c r="O1511" s="161">
        <v>0.75</v>
      </c>
      <c r="P1511" s="207" t="s">
        <v>925</v>
      </c>
      <c r="Q1511" s="157">
        <v>2019</v>
      </c>
      <c r="R1511" s="131"/>
      <c r="S1511" s="3" t="str">
        <f>TEXT(Tabla2[[#This Row],[FECHA]],"MMMM")</f>
        <v>febrero</v>
      </c>
      <c r="T1511" s="3" t="e">
        <f>VLOOKUP(Tabla2[[#This Row],[FOLIO]],Noshow11[[FOLIO]:[STATUS]],5,0)</f>
        <v>#N/A</v>
      </c>
      <c r="U1511" s="2"/>
      <c r="V1511" s="27"/>
      <c r="W1511" s="27"/>
      <c r="X1511" s="27"/>
      <c r="Y1511" s="28"/>
      <c r="Z1511" s="27"/>
      <c r="AA1511" s="14">
        <f>Tabla2[[#This Row],[FECHA]]-Tabla2[[#This Row],[FECHA AGENDO CITA]]</f>
        <v>44984</v>
      </c>
    </row>
    <row r="1512" spans="1:27" ht="51" hidden="1" customHeight="1">
      <c r="A1512" s="154">
        <v>44985</v>
      </c>
      <c r="B1512" s="155">
        <v>0.33333333333333331</v>
      </c>
      <c r="C1512" s="155"/>
      <c r="D1512" s="156">
        <v>835.2</v>
      </c>
      <c r="E1512" s="157">
        <v>112257</v>
      </c>
      <c r="F1512" s="157" t="s">
        <v>920</v>
      </c>
      <c r="G1512" s="162" t="s">
        <v>5127</v>
      </c>
      <c r="H1512" s="163"/>
      <c r="I1512" s="157" t="s">
        <v>1591</v>
      </c>
      <c r="J1512" s="160" t="s">
        <v>1592</v>
      </c>
      <c r="K1512" s="160" t="s">
        <v>1593</v>
      </c>
      <c r="L1512" s="157" t="s">
        <v>92</v>
      </c>
      <c r="M1512" s="161" t="s">
        <v>98</v>
      </c>
      <c r="N1512" s="161">
        <v>0.35416666666666669</v>
      </c>
      <c r="O1512" s="161">
        <v>0.45833333333333331</v>
      </c>
      <c r="P1512" s="207" t="s">
        <v>954</v>
      </c>
      <c r="Q1512" s="157">
        <v>2021</v>
      </c>
      <c r="R1512" s="131"/>
      <c r="S1512" s="3" t="str">
        <f>TEXT(Tabla2[[#This Row],[FECHA]],"MMMM")</f>
        <v>febrero</v>
      </c>
      <c r="T1512" s="3" t="e">
        <f>VLOOKUP(Tabla2[[#This Row],[FOLIO]],Noshow11[[FOLIO]:[STATUS]],5,0)</f>
        <v>#N/A</v>
      </c>
      <c r="U1512" s="2"/>
      <c r="V1512" s="27"/>
      <c r="W1512" s="27"/>
      <c r="X1512" s="27"/>
      <c r="Y1512" s="28"/>
      <c r="Z1512" s="27"/>
      <c r="AA1512" s="14">
        <f>Tabla2[[#This Row],[FECHA]]-Tabla2[[#This Row],[FECHA AGENDO CITA]]</f>
        <v>44985</v>
      </c>
    </row>
    <row r="1513" spans="1:27" ht="51" hidden="1" customHeight="1">
      <c r="A1513" s="154">
        <v>44985</v>
      </c>
      <c r="B1513" s="155">
        <v>0.33333333333333331</v>
      </c>
      <c r="C1513" s="155"/>
      <c r="D1513" s="156">
        <v>5330</v>
      </c>
      <c r="E1513" s="157">
        <v>112321</v>
      </c>
      <c r="F1513" s="157" t="s">
        <v>100</v>
      </c>
      <c r="G1513" s="158" t="s">
        <v>988</v>
      </c>
      <c r="H1513" s="159" t="s">
        <v>5</v>
      </c>
      <c r="I1513" s="157" t="s">
        <v>5128</v>
      </c>
      <c r="J1513" s="160" t="s">
        <v>5129</v>
      </c>
      <c r="K1513" s="160" t="s">
        <v>5130</v>
      </c>
      <c r="L1513" s="157" t="s">
        <v>160</v>
      </c>
      <c r="M1513" s="161" t="s">
        <v>84</v>
      </c>
      <c r="N1513" s="161">
        <v>0.35416666666666669</v>
      </c>
      <c r="O1513" s="161">
        <v>0.45833333333333331</v>
      </c>
      <c r="P1513" s="207" t="s">
        <v>2061</v>
      </c>
      <c r="Q1513" s="157">
        <v>2019</v>
      </c>
      <c r="R1513" s="131"/>
      <c r="S1513" s="3" t="str">
        <f>TEXT(Tabla2[[#This Row],[FECHA]],"MMMM")</f>
        <v>febrero</v>
      </c>
      <c r="T1513" s="3" t="e">
        <f>VLOOKUP(Tabla2[[#This Row],[FOLIO]],Noshow11[[FOLIO]:[STATUS]],5,0)</f>
        <v>#N/A</v>
      </c>
      <c r="U1513" s="2"/>
      <c r="V1513" s="27"/>
      <c r="W1513" s="27"/>
      <c r="X1513" s="27"/>
      <c r="Y1513" s="28"/>
      <c r="Z1513" s="27"/>
      <c r="AA1513" s="14">
        <f>Tabla2[[#This Row],[FECHA]]-Tabla2[[#This Row],[FECHA AGENDO CITA]]</f>
        <v>44985</v>
      </c>
    </row>
    <row r="1514" spans="1:27" ht="55.5" hidden="1" customHeight="1">
      <c r="A1514" s="154">
        <v>44985</v>
      </c>
      <c r="B1514" s="155">
        <v>0.33333333333333331</v>
      </c>
      <c r="C1514" s="155"/>
      <c r="D1514" s="156">
        <v>835.2</v>
      </c>
      <c r="E1514" s="157">
        <v>112324</v>
      </c>
      <c r="F1514" s="157" t="s">
        <v>100</v>
      </c>
      <c r="G1514" s="162" t="s">
        <v>5131</v>
      </c>
      <c r="H1514" s="163"/>
      <c r="I1514" s="157" t="s">
        <v>5132</v>
      </c>
      <c r="J1514" s="160" t="s">
        <v>5133</v>
      </c>
      <c r="K1514" s="160" t="s">
        <v>5134</v>
      </c>
      <c r="L1514" s="157" t="s">
        <v>5135</v>
      </c>
      <c r="M1514" s="161" t="s">
        <v>93</v>
      </c>
      <c r="N1514" s="161">
        <v>0.33333333333333331</v>
      </c>
      <c r="O1514" s="161" t="s">
        <v>929</v>
      </c>
      <c r="P1514" s="207" t="s">
        <v>2263</v>
      </c>
      <c r="Q1514" s="157">
        <v>2014</v>
      </c>
      <c r="R1514" s="131"/>
      <c r="S1514" s="3" t="str">
        <f>TEXT(Tabla2[[#This Row],[FECHA]],"MMMM")</f>
        <v>febrero</v>
      </c>
      <c r="T1514" s="3" t="e">
        <f>VLOOKUP(Tabla2[[#This Row],[FOLIO]],Noshow11[[FOLIO]:[STATUS]],5,0)</f>
        <v>#N/A</v>
      </c>
      <c r="U1514" s="2"/>
      <c r="V1514" s="27"/>
      <c r="W1514" s="27"/>
      <c r="X1514" s="27"/>
      <c r="Y1514" s="28"/>
      <c r="Z1514" s="27"/>
      <c r="AA1514" s="14">
        <f>Tabla2[[#This Row],[FECHA]]-Tabla2[[#This Row],[FECHA AGENDO CITA]]</f>
        <v>44985</v>
      </c>
    </row>
    <row r="1515" spans="1:27" ht="55.5" hidden="1" customHeight="1">
      <c r="A1515" s="154">
        <v>44985</v>
      </c>
      <c r="B1515" s="155">
        <v>0.34375</v>
      </c>
      <c r="C1515" s="155"/>
      <c r="D1515" s="156">
        <v>835.2</v>
      </c>
      <c r="E1515" s="157">
        <v>112300</v>
      </c>
      <c r="F1515" s="157" t="s">
        <v>100</v>
      </c>
      <c r="G1515" s="162" t="s">
        <v>5136</v>
      </c>
      <c r="H1515" s="163"/>
      <c r="I1515" s="157" t="s">
        <v>1989</v>
      </c>
      <c r="J1515" s="160" t="s">
        <v>1990</v>
      </c>
      <c r="K1515" s="160" t="s">
        <v>1991</v>
      </c>
      <c r="L1515" s="157" t="s">
        <v>1992</v>
      </c>
      <c r="M1515" s="161" t="s">
        <v>84</v>
      </c>
      <c r="N1515" s="161">
        <v>0.375</v>
      </c>
      <c r="O1515" s="161">
        <v>0.5</v>
      </c>
      <c r="P1515" s="207" t="s">
        <v>925</v>
      </c>
      <c r="Q1515" s="157">
        <v>2019</v>
      </c>
      <c r="R1515" s="131"/>
      <c r="S1515" s="3" t="str">
        <f>TEXT(Tabla2[[#This Row],[FECHA]],"MMMM")</f>
        <v>febrero</v>
      </c>
      <c r="T1515" s="3" t="e">
        <f>VLOOKUP(Tabla2[[#This Row],[FOLIO]],Noshow11[[FOLIO]:[STATUS]],5,0)</f>
        <v>#N/A</v>
      </c>
      <c r="U1515" s="2"/>
      <c r="V1515" s="27"/>
      <c r="W1515" s="27"/>
      <c r="X1515" s="27"/>
      <c r="Y1515" s="28"/>
      <c r="Z1515" s="27"/>
      <c r="AA1515" s="14">
        <f>Tabla2[[#This Row],[FECHA]]-Tabla2[[#This Row],[FECHA AGENDO CITA]]</f>
        <v>44985</v>
      </c>
    </row>
    <row r="1516" spans="1:27" ht="44.1" hidden="1" customHeight="1">
      <c r="A1516" s="154">
        <v>44985</v>
      </c>
      <c r="B1516" s="155">
        <v>0.34375</v>
      </c>
      <c r="C1516" s="155"/>
      <c r="D1516" s="156">
        <v>1899</v>
      </c>
      <c r="E1516" s="157">
        <v>112331</v>
      </c>
      <c r="F1516" s="157" t="s">
        <v>1111</v>
      </c>
      <c r="G1516" s="158" t="s">
        <v>1108</v>
      </c>
      <c r="H1516" s="159" t="s">
        <v>5</v>
      </c>
      <c r="I1516" s="157" t="s">
        <v>185</v>
      </c>
      <c r="J1516" s="160" t="s">
        <v>143</v>
      </c>
      <c r="K1516" s="160" t="s">
        <v>186</v>
      </c>
      <c r="L1516" s="157" t="s">
        <v>5137</v>
      </c>
      <c r="M1516" s="161" t="s">
        <v>98</v>
      </c>
      <c r="N1516" s="161">
        <v>0.40277777777777773</v>
      </c>
      <c r="O1516" s="161">
        <v>0.5</v>
      </c>
      <c r="P1516" s="207" t="s">
        <v>2061</v>
      </c>
      <c r="Q1516" s="157">
        <v>2022</v>
      </c>
      <c r="R1516" s="131"/>
      <c r="S1516" s="3" t="str">
        <f>TEXT(Tabla2[[#This Row],[FECHA]],"MMMM")</f>
        <v>febrero</v>
      </c>
      <c r="T1516" s="3" t="e">
        <f>VLOOKUP(Tabla2[[#This Row],[FOLIO]],Noshow11[[FOLIO]:[STATUS]],5,0)</f>
        <v>#N/A</v>
      </c>
      <c r="U1516" s="2"/>
      <c r="V1516" s="27"/>
      <c r="W1516" s="27"/>
      <c r="X1516" s="27"/>
      <c r="Y1516" s="28"/>
      <c r="Z1516" s="27"/>
      <c r="AA1516" s="14">
        <f>Tabla2[[#This Row],[FECHA]]-Tabla2[[#This Row],[FECHA AGENDO CITA]]</f>
        <v>44985</v>
      </c>
    </row>
    <row r="1517" spans="1:27" ht="44.1" hidden="1" customHeight="1">
      <c r="A1517" s="154">
        <v>44985</v>
      </c>
      <c r="B1517" s="155">
        <v>0.34375</v>
      </c>
      <c r="C1517" s="155"/>
      <c r="D1517" s="156">
        <v>1899</v>
      </c>
      <c r="E1517" s="157">
        <v>112347</v>
      </c>
      <c r="F1517" s="157" t="s">
        <v>920</v>
      </c>
      <c r="G1517" s="162" t="s">
        <v>1015</v>
      </c>
      <c r="H1517" s="163"/>
      <c r="I1517" s="157" t="s">
        <v>5138</v>
      </c>
      <c r="J1517" s="160" t="s">
        <v>5139</v>
      </c>
      <c r="K1517" s="160" t="s">
        <v>5140</v>
      </c>
      <c r="L1517" s="157" t="s">
        <v>193</v>
      </c>
      <c r="M1517" s="161" t="s">
        <v>93</v>
      </c>
      <c r="N1517" s="161">
        <v>0.35416666666666669</v>
      </c>
      <c r="O1517" s="161">
        <v>0.45833333333333331</v>
      </c>
      <c r="P1517" s="207" t="s">
        <v>943</v>
      </c>
      <c r="Q1517" s="157">
        <v>2022</v>
      </c>
      <c r="R1517" s="131"/>
      <c r="S1517" s="3" t="str">
        <f>TEXT(Tabla2[[#This Row],[FECHA]],"MMMM")</f>
        <v>febrero</v>
      </c>
      <c r="T1517" s="3" t="e">
        <f>VLOOKUP(Tabla2[[#This Row],[FOLIO]],Noshow11[[FOLIO]:[STATUS]],5,0)</f>
        <v>#N/A</v>
      </c>
      <c r="U1517" s="2"/>
      <c r="V1517" s="27"/>
      <c r="W1517" s="27"/>
      <c r="X1517" s="27"/>
      <c r="Y1517" s="28"/>
      <c r="Z1517" s="27"/>
      <c r="AA1517" s="14">
        <f>Tabla2[[#This Row],[FECHA]]-Tabla2[[#This Row],[FECHA AGENDO CITA]]</f>
        <v>44985</v>
      </c>
    </row>
    <row r="1518" spans="1:27" ht="44.1" hidden="1" customHeight="1">
      <c r="A1518" s="154">
        <v>44985</v>
      </c>
      <c r="B1518" s="155">
        <v>0.35416666666666669</v>
      </c>
      <c r="C1518" s="155"/>
      <c r="D1518" s="156">
        <v>3260</v>
      </c>
      <c r="E1518" s="157">
        <v>112304</v>
      </c>
      <c r="F1518" s="157" t="s">
        <v>944</v>
      </c>
      <c r="G1518" s="158" t="s">
        <v>1150</v>
      </c>
      <c r="H1518" s="159" t="s">
        <v>5</v>
      </c>
      <c r="I1518" s="157" t="s">
        <v>5141</v>
      </c>
      <c r="J1518" s="160" t="s">
        <v>5142</v>
      </c>
      <c r="K1518" s="160" t="s">
        <v>117</v>
      </c>
      <c r="L1518" s="157" t="s">
        <v>152</v>
      </c>
      <c r="M1518" s="161" t="s">
        <v>84</v>
      </c>
      <c r="N1518" s="161">
        <v>0.37847222222222227</v>
      </c>
      <c r="O1518" s="161">
        <v>0.46875</v>
      </c>
      <c r="P1518" s="207" t="s">
        <v>2061</v>
      </c>
      <c r="Q1518" s="157">
        <v>2021</v>
      </c>
      <c r="R1518" s="131"/>
      <c r="S1518" s="3" t="str">
        <f>TEXT(Tabla2[[#This Row],[FECHA]],"MMMM")</f>
        <v>febrero</v>
      </c>
      <c r="T1518" s="3" t="e">
        <f>VLOOKUP(Tabla2[[#This Row],[FOLIO]],Noshow11[[FOLIO]:[STATUS]],5,0)</f>
        <v>#N/A</v>
      </c>
      <c r="U1518" s="2"/>
      <c r="V1518" s="27"/>
      <c r="W1518" s="27"/>
      <c r="X1518" s="27"/>
      <c r="Y1518" s="28"/>
      <c r="Z1518" s="27"/>
      <c r="AA1518" s="14">
        <f>Tabla2[[#This Row],[FECHA]]-Tabla2[[#This Row],[FECHA AGENDO CITA]]</f>
        <v>44985</v>
      </c>
    </row>
    <row r="1519" spans="1:27" ht="44.1" hidden="1" customHeight="1">
      <c r="A1519" s="154">
        <v>44985</v>
      </c>
      <c r="B1519" s="155">
        <v>0.35416666666666669</v>
      </c>
      <c r="C1519" s="155"/>
      <c r="D1519" s="156">
        <v>1899</v>
      </c>
      <c r="E1519" s="157">
        <v>112313</v>
      </c>
      <c r="F1519" s="157" t="s">
        <v>100</v>
      </c>
      <c r="G1519" s="162" t="s">
        <v>994</v>
      </c>
      <c r="H1519" s="163"/>
      <c r="I1519" s="157" t="s">
        <v>5143</v>
      </c>
      <c r="J1519" s="160" t="s">
        <v>5144</v>
      </c>
      <c r="K1519" s="160" t="s">
        <v>345</v>
      </c>
      <c r="L1519" s="157" t="s">
        <v>230</v>
      </c>
      <c r="M1519" s="161" t="s">
        <v>98</v>
      </c>
      <c r="N1519" s="161">
        <v>0.36458333333333331</v>
      </c>
      <c r="O1519" s="161">
        <v>0.45833333333333331</v>
      </c>
      <c r="P1519" s="207" t="s">
        <v>949</v>
      </c>
      <c r="Q1519" s="157">
        <v>2016</v>
      </c>
      <c r="R1519" s="131"/>
      <c r="S1519" s="3" t="str">
        <f>TEXT(Tabla2[[#This Row],[FECHA]],"MMMM")</f>
        <v>febrero</v>
      </c>
      <c r="T1519" s="3" t="e">
        <f>VLOOKUP(Tabla2[[#This Row],[FOLIO]],Noshow11[[FOLIO]:[STATUS]],5,0)</f>
        <v>#N/A</v>
      </c>
      <c r="U1519" s="2"/>
      <c r="V1519" s="27"/>
      <c r="W1519" s="27"/>
      <c r="X1519" s="27"/>
      <c r="Y1519" s="28"/>
      <c r="Z1519" s="27"/>
      <c r="AA1519" s="14">
        <f>Tabla2[[#This Row],[FECHA]]-Tabla2[[#This Row],[FECHA AGENDO CITA]]</f>
        <v>44985</v>
      </c>
    </row>
    <row r="1520" spans="1:27" ht="44.1" hidden="1" customHeight="1">
      <c r="A1520" s="154">
        <v>44985</v>
      </c>
      <c r="B1520" s="155">
        <v>0.35416666666666669</v>
      </c>
      <c r="C1520" s="155"/>
      <c r="D1520" s="156">
        <v>6598</v>
      </c>
      <c r="E1520" s="157">
        <v>112329</v>
      </c>
      <c r="F1520" s="157" t="s">
        <v>920</v>
      </c>
      <c r="G1520" s="162" t="s">
        <v>1080</v>
      </c>
      <c r="H1520" s="163"/>
      <c r="I1520" s="157" t="s">
        <v>5145</v>
      </c>
      <c r="J1520" s="160" t="s">
        <v>5146</v>
      </c>
      <c r="K1520" s="160" t="s">
        <v>5147</v>
      </c>
      <c r="L1520" s="157" t="s">
        <v>230</v>
      </c>
      <c r="M1520" s="161" t="s">
        <v>93</v>
      </c>
      <c r="N1520" s="161">
        <v>0.38541666666666669</v>
      </c>
      <c r="O1520" s="161">
        <v>0.58333333333333337</v>
      </c>
      <c r="P1520" s="207" t="s">
        <v>943</v>
      </c>
      <c r="Q1520" s="157">
        <v>2015</v>
      </c>
      <c r="R1520" s="131"/>
      <c r="S1520" s="3" t="str">
        <f>TEXT(Tabla2[[#This Row],[FECHA]],"MMMM")</f>
        <v>febrero</v>
      </c>
      <c r="T1520" s="3" t="e">
        <f>VLOOKUP(Tabla2[[#This Row],[FOLIO]],Noshow11[[FOLIO]:[STATUS]],5,0)</f>
        <v>#N/A</v>
      </c>
      <c r="U1520" s="2"/>
      <c r="V1520" s="27"/>
      <c r="W1520" s="27"/>
      <c r="X1520" s="27"/>
      <c r="Y1520" s="28"/>
      <c r="Z1520" s="27"/>
      <c r="AA1520" s="14">
        <f>Tabla2[[#This Row],[FECHA]]-Tabla2[[#This Row],[FECHA AGENDO CITA]]</f>
        <v>44985</v>
      </c>
    </row>
    <row r="1521" spans="1:27" ht="51" hidden="1" customHeight="1">
      <c r="A1521" s="154">
        <v>44985</v>
      </c>
      <c r="B1521" s="155">
        <v>0.36458333333333331</v>
      </c>
      <c r="C1521" s="155"/>
      <c r="D1521" s="156">
        <v>1899</v>
      </c>
      <c r="E1521" s="157">
        <v>112337</v>
      </c>
      <c r="F1521" s="157" t="s">
        <v>100</v>
      </c>
      <c r="G1521" s="162" t="s">
        <v>5148</v>
      </c>
      <c r="H1521" s="163"/>
      <c r="I1521" s="157" t="s">
        <v>5149</v>
      </c>
      <c r="J1521" s="160" t="s">
        <v>143</v>
      </c>
      <c r="K1521" s="160" t="s">
        <v>5150</v>
      </c>
      <c r="L1521" s="157" t="s">
        <v>170</v>
      </c>
      <c r="M1521" s="161" t="s">
        <v>84</v>
      </c>
      <c r="N1521" s="161">
        <v>0.375</v>
      </c>
      <c r="O1521" s="161">
        <v>0.45833333333333331</v>
      </c>
      <c r="P1521" s="207" t="s">
        <v>975</v>
      </c>
      <c r="Q1521" s="157">
        <v>2023</v>
      </c>
      <c r="R1521" s="131"/>
      <c r="S1521" s="3" t="str">
        <f>TEXT(Tabla2[[#This Row],[FECHA]],"MMMM")</f>
        <v>febrero</v>
      </c>
      <c r="T1521" s="3" t="e">
        <f>VLOOKUP(Tabla2[[#This Row],[FOLIO]],Noshow11[[FOLIO]:[STATUS]],5,0)</f>
        <v>#N/A</v>
      </c>
      <c r="U1521" s="2"/>
      <c r="V1521" s="27"/>
      <c r="W1521" s="27"/>
      <c r="X1521" s="27"/>
      <c r="Y1521" s="28"/>
      <c r="Z1521" s="27"/>
      <c r="AA1521" s="14">
        <f>Tabla2[[#This Row],[FECHA]]-Tabla2[[#This Row],[FECHA AGENDO CITA]]</f>
        <v>44985</v>
      </c>
    </row>
    <row r="1522" spans="1:27" ht="51" hidden="1" customHeight="1">
      <c r="A1522" s="154">
        <v>44985</v>
      </c>
      <c r="B1522" s="155">
        <v>0.36458333333333331</v>
      </c>
      <c r="C1522" s="155"/>
      <c r="D1522" s="156">
        <v>1899</v>
      </c>
      <c r="E1522" s="157">
        <v>112345</v>
      </c>
      <c r="F1522" s="157" t="s">
        <v>920</v>
      </c>
      <c r="G1522" s="162" t="s">
        <v>1015</v>
      </c>
      <c r="H1522" s="163"/>
      <c r="I1522" s="157" t="s">
        <v>5151</v>
      </c>
      <c r="J1522" s="160" t="s">
        <v>5152</v>
      </c>
      <c r="K1522" s="160" t="s">
        <v>5153</v>
      </c>
      <c r="L1522" s="157" t="s">
        <v>97</v>
      </c>
      <c r="M1522" s="161" t="s">
        <v>93</v>
      </c>
      <c r="N1522" s="161">
        <v>0.40625</v>
      </c>
      <c r="O1522" s="161">
        <v>0.45833333333333331</v>
      </c>
      <c r="P1522" s="207" t="s">
        <v>975</v>
      </c>
      <c r="Q1522" s="157">
        <v>2021</v>
      </c>
      <c r="R1522" s="131"/>
      <c r="S1522" s="3" t="str">
        <f>TEXT(Tabla2[[#This Row],[FECHA]],"MMMM")</f>
        <v>febrero</v>
      </c>
      <c r="T1522" s="3" t="e">
        <f>VLOOKUP(Tabla2[[#This Row],[FOLIO]],Noshow11[[FOLIO]:[STATUS]],5,0)</f>
        <v>#N/A</v>
      </c>
      <c r="U1522" s="2"/>
      <c r="V1522" s="27"/>
      <c r="W1522" s="27"/>
      <c r="X1522" s="27"/>
      <c r="Y1522" s="28"/>
      <c r="Z1522" s="27"/>
      <c r="AA1522" s="14">
        <f>Tabla2[[#This Row],[FECHA]]-Tabla2[[#This Row],[FECHA AGENDO CITA]]</f>
        <v>44985</v>
      </c>
    </row>
    <row r="1523" spans="1:27" ht="51" hidden="1" customHeight="1">
      <c r="A1523" s="154">
        <v>44985</v>
      </c>
      <c r="B1523" s="9">
        <v>0.375</v>
      </c>
      <c r="C1523" s="9"/>
      <c r="D1523" s="156">
        <v>1899</v>
      </c>
      <c r="E1523" s="157">
        <v>112352</v>
      </c>
      <c r="F1523" s="157" t="s">
        <v>920</v>
      </c>
      <c r="G1523" s="162" t="s">
        <v>984</v>
      </c>
      <c r="H1523" s="163"/>
      <c r="I1523" s="157" t="s">
        <v>5154</v>
      </c>
      <c r="J1523" s="160" t="s">
        <v>5155</v>
      </c>
      <c r="K1523" s="160" t="s">
        <v>5156</v>
      </c>
      <c r="L1523" s="157" t="s">
        <v>152</v>
      </c>
      <c r="M1523" s="161" t="s">
        <v>98</v>
      </c>
      <c r="N1523" s="161">
        <v>0.41666666666666669</v>
      </c>
      <c r="O1523" s="161">
        <v>0.58333333333333337</v>
      </c>
      <c r="P1523" s="207" t="s">
        <v>925</v>
      </c>
      <c r="Q1523" s="157">
        <v>2017</v>
      </c>
      <c r="R1523" s="131"/>
      <c r="S1523" s="3" t="str">
        <f>TEXT(Tabla2[[#This Row],[FECHA]],"MMMM")</f>
        <v>febrero</v>
      </c>
      <c r="T1523" s="3" t="e">
        <f>VLOOKUP(Tabla2[[#This Row],[FOLIO]],Noshow11[[FOLIO]:[STATUS]],5,0)</f>
        <v>#N/A</v>
      </c>
      <c r="U1523" s="2"/>
      <c r="V1523" s="27"/>
      <c r="W1523" s="27"/>
      <c r="X1523" s="27"/>
      <c r="Y1523" s="28"/>
      <c r="Z1523" s="27"/>
      <c r="AA1523" s="14">
        <f>Tabla2[[#This Row],[FECHA]]-Tabla2[[#This Row],[FECHA AGENDO CITA]]</f>
        <v>44985</v>
      </c>
    </row>
    <row r="1524" spans="1:27" ht="51" hidden="1" customHeight="1">
      <c r="A1524" s="154">
        <v>44985</v>
      </c>
      <c r="B1524" s="155">
        <v>0.375</v>
      </c>
      <c r="C1524" s="155"/>
      <c r="D1524" s="156">
        <v>3260</v>
      </c>
      <c r="E1524" s="157">
        <v>112260</v>
      </c>
      <c r="F1524" s="157" t="s">
        <v>944</v>
      </c>
      <c r="G1524" s="162" t="s">
        <v>4907</v>
      </c>
      <c r="H1524" s="163"/>
      <c r="I1524" s="157" t="s">
        <v>4908</v>
      </c>
      <c r="J1524" s="160" t="s">
        <v>4909</v>
      </c>
      <c r="K1524" s="160" t="s">
        <v>4910</v>
      </c>
      <c r="L1524" s="157" t="s">
        <v>237</v>
      </c>
      <c r="M1524" s="161" t="s">
        <v>84</v>
      </c>
      <c r="N1524" s="161">
        <v>0.42708333333333331</v>
      </c>
      <c r="O1524" s="161" t="s">
        <v>929</v>
      </c>
      <c r="P1524" s="207" t="s">
        <v>2263</v>
      </c>
      <c r="Q1524" s="157">
        <v>2017</v>
      </c>
      <c r="R1524" s="131"/>
      <c r="S1524" s="3" t="str">
        <f>TEXT(Tabla2[[#This Row],[FECHA]],"MMMM")</f>
        <v>febrero</v>
      </c>
      <c r="T1524" s="3" t="e">
        <f>VLOOKUP(Tabla2[[#This Row],[FOLIO]],Noshow11[[FOLIO]:[STATUS]],5,0)</f>
        <v>#N/A</v>
      </c>
      <c r="U1524" s="2"/>
      <c r="V1524" s="27"/>
      <c r="W1524" s="27"/>
      <c r="X1524" s="27"/>
      <c r="Y1524" s="28"/>
      <c r="Z1524" s="27"/>
      <c r="AA1524" s="14">
        <f>Tabla2[[#This Row],[FECHA]]-Tabla2[[#This Row],[FECHA AGENDO CITA]]</f>
        <v>44985</v>
      </c>
    </row>
    <row r="1525" spans="1:27" ht="51" hidden="1" customHeight="1">
      <c r="A1525" s="154">
        <v>44985</v>
      </c>
      <c r="B1525" s="155">
        <v>0.375</v>
      </c>
      <c r="C1525" s="155"/>
      <c r="D1525" s="156">
        <v>1899</v>
      </c>
      <c r="E1525" s="157">
        <v>112323</v>
      </c>
      <c r="F1525" s="157" t="s">
        <v>920</v>
      </c>
      <c r="G1525" s="162" t="s">
        <v>1070</v>
      </c>
      <c r="H1525" s="163"/>
      <c r="I1525" s="157" t="s">
        <v>5157</v>
      </c>
      <c r="J1525" s="160" t="s">
        <v>5158</v>
      </c>
      <c r="K1525" s="160" t="s">
        <v>5159</v>
      </c>
      <c r="L1525" s="157" t="s">
        <v>108</v>
      </c>
      <c r="M1525" s="161" t="s">
        <v>93</v>
      </c>
      <c r="N1525" s="161">
        <v>0.39583333333333331</v>
      </c>
      <c r="O1525" s="161">
        <v>0.58333333333333337</v>
      </c>
      <c r="P1525" s="207" t="s">
        <v>949</v>
      </c>
      <c r="Q1525" s="157">
        <v>2022</v>
      </c>
      <c r="R1525" s="131"/>
      <c r="S1525" s="3" t="str">
        <f>TEXT(Tabla2[[#This Row],[FECHA]],"MMMM")</f>
        <v>febrero</v>
      </c>
      <c r="T1525" s="3" t="e">
        <f>VLOOKUP(Tabla2[[#This Row],[FOLIO]],Noshow11[[FOLIO]:[STATUS]],5,0)</f>
        <v>#N/A</v>
      </c>
      <c r="U1525" s="2"/>
      <c r="V1525" s="27"/>
      <c r="W1525" s="27"/>
      <c r="X1525" s="27"/>
      <c r="Y1525" s="28"/>
      <c r="Z1525" s="27"/>
      <c r="AA1525" s="14">
        <f>Tabla2[[#This Row],[FECHA]]-Tabla2[[#This Row],[FECHA AGENDO CITA]]</f>
        <v>44985</v>
      </c>
    </row>
    <row r="1526" spans="1:27" ht="41.1" hidden="1" customHeight="1">
      <c r="A1526" s="154">
        <v>44985</v>
      </c>
      <c r="B1526" s="155">
        <v>0.39583333333333331</v>
      </c>
      <c r="C1526" s="155"/>
      <c r="D1526" s="156">
        <v>1899</v>
      </c>
      <c r="E1526" s="157">
        <v>111946</v>
      </c>
      <c r="F1526" s="157" t="s">
        <v>944</v>
      </c>
      <c r="G1526" s="162" t="s">
        <v>939</v>
      </c>
      <c r="H1526" s="163"/>
      <c r="I1526" s="157" t="s">
        <v>5160</v>
      </c>
      <c r="J1526" s="160" t="s">
        <v>5161</v>
      </c>
      <c r="K1526" s="160" t="s">
        <v>5162</v>
      </c>
      <c r="L1526" s="157" t="s">
        <v>5163</v>
      </c>
      <c r="M1526" s="161" t="s">
        <v>93</v>
      </c>
      <c r="N1526" s="161">
        <v>0.41666666666666669</v>
      </c>
      <c r="O1526" s="161">
        <v>0.58333333333333337</v>
      </c>
      <c r="P1526" s="207" t="s">
        <v>954</v>
      </c>
      <c r="Q1526" s="157">
        <v>2018</v>
      </c>
      <c r="R1526" s="131"/>
      <c r="S1526" s="3" t="str">
        <f>TEXT(Tabla2[[#This Row],[FECHA]],"MMMM")</f>
        <v>febrero</v>
      </c>
      <c r="T1526" s="3" t="e">
        <f>VLOOKUP(Tabla2[[#This Row],[FOLIO]],Noshow11[[FOLIO]:[STATUS]],5,0)</f>
        <v>#N/A</v>
      </c>
      <c r="U1526" s="2"/>
      <c r="V1526" s="27"/>
      <c r="W1526" s="27"/>
      <c r="X1526" s="27"/>
      <c r="Y1526" s="28"/>
      <c r="Z1526" s="27"/>
      <c r="AA1526" s="14">
        <f>Tabla2[[#This Row],[FECHA]]-Tabla2[[#This Row],[FECHA AGENDO CITA]]</f>
        <v>44985</v>
      </c>
    </row>
    <row r="1527" spans="1:27" ht="41.1" hidden="1" customHeight="1">
      <c r="A1527" s="154">
        <v>44985</v>
      </c>
      <c r="B1527" s="155">
        <v>0.39583333333333331</v>
      </c>
      <c r="C1527" s="155"/>
      <c r="D1527" s="156">
        <v>5140</v>
      </c>
      <c r="E1527" s="157">
        <v>112281</v>
      </c>
      <c r="F1527" s="157" t="s">
        <v>920</v>
      </c>
      <c r="G1527" s="158" t="s">
        <v>1102</v>
      </c>
      <c r="H1527" s="159" t="s">
        <v>5</v>
      </c>
      <c r="I1527" s="157" t="s">
        <v>5164</v>
      </c>
      <c r="J1527" s="160" t="s">
        <v>5165</v>
      </c>
      <c r="K1527" s="160" t="s">
        <v>5166</v>
      </c>
      <c r="L1527" s="157" t="s">
        <v>193</v>
      </c>
      <c r="M1527" s="161" t="s">
        <v>84</v>
      </c>
      <c r="N1527" s="161">
        <v>0.41666666666666669</v>
      </c>
      <c r="O1527" s="161">
        <v>0.58333333333333337</v>
      </c>
      <c r="P1527" s="207" t="s">
        <v>2061</v>
      </c>
      <c r="Q1527" s="157">
        <v>2017</v>
      </c>
      <c r="R1527" s="131"/>
      <c r="S1527" s="3" t="str">
        <f>TEXT(Tabla2[[#This Row],[FECHA]],"MMMM")</f>
        <v>febrero</v>
      </c>
      <c r="T1527" s="3" t="e">
        <f>VLOOKUP(Tabla2[[#This Row],[FOLIO]],Noshow11[[FOLIO]:[STATUS]],5,0)</f>
        <v>#N/A</v>
      </c>
      <c r="U1527" s="2"/>
      <c r="V1527" s="27"/>
      <c r="W1527" s="27"/>
      <c r="X1527" s="27"/>
      <c r="Y1527" s="28"/>
      <c r="Z1527" s="27"/>
      <c r="AA1527" s="14">
        <f>Tabla2[[#This Row],[FECHA]]-Tabla2[[#This Row],[FECHA AGENDO CITA]]</f>
        <v>44985</v>
      </c>
    </row>
    <row r="1528" spans="1:27" ht="51" hidden="1" customHeight="1">
      <c r="A1528" s="154">
        <v>44985</v>
      </c>
      <c r="B1528" s="155">
        <v>0.39583333333333331</v>
      </c>
      <c r="C1528" s="155"/>
      <c r="D1528" s="156">
        <v>835.25</v>
      </c>
      <c r="E1528" s="157">
        <v>112296</v>
      </c>
      <c r="F1528" s="157" t="s">
        <v>944</v>
      </c>
      <c r="G1528" s="162" t="s">
        <v>5167</v>
      </c>
      <c r="H1528" s="163"/>
      <c r="I1528" s="157" t="s">
        <v>4792</v>
      </c>
      <c r="J1528" s="160" t="s">
        <v>4793</v>
      </c>
      <c r="K1528" s="160" t="s">
        <v>5168</v>
      </c>
      <c r="L1528" s="157" t="s">
        <v>193</v>
      </c>
      <c r="M1528" s="161" t="s">
        <v>98</v>
      </c>
      <c r="N1528" s="161">
        <v>0.4375</v>
      </c>
      <c r="O1528" s="161" t="s">
        <v>929</v>
      </c>
      <c r="P1528" s="207" t="s">
        <v>975</v>
      </c>
      <c r="Q1528" s="157">
        <v>2021</v>
      </c>
      <c r="R1528" s="131"/>
      <c r="S1528" s="3" t="str">
        <f>TEXT(Tabla2[[#This Row],[FECHA]],"MMMM")</f>
        <v>febrero</v>
      </c>
      <c r="T1528" s="3" t="e">
        <f>VLOOKUP(Tabla2[[#This Row],[FOLIO]],Noshow11[[FOLIO]:[STATUS]],5,0)</f>
        <v>#N/A</v>
      </c>
      <c r="U1528" s="2"/>
      <c r="V1528" s="27"/>
      <c r="W1528" s="27"/>
      <c r="X1528" s="27"/>
      <c r="Y1528" s="28"/>
      <c r="Z1528" s="27"/>
      <c r="AA1528" s="14">
        <f>Tabla2[[#This Row],[FECHA]]-Tabla2[[#This Row],[FECHA AGENDO CITA]]</f>
        <v>44985</v>
      </c>
    </row>
    <row r="1529" spans="1:27" ht="51" hidden="1" customHeight="1">
      <c r="A1529" s="154">
        <v>44985</v>
      </c>
      <c r="B1529" s="155">
        <v>0.41666666666666669</v>
      </c>
      <c r="C1529" s="155"/>
      <c r="D1529" s="156">
        <v>1899</v>
      </c>
      <c r="E1529" s="157">
        <v>112253</v>
      </c>
      <c r="F1529" s="157" t="s">
        <v>944</v>
      </c>
      <c r="G1529" s="162" t="s">
        <v>956</v>
      </c>
      <c r="H1529" s="163"/>
      <c r="I1529" s="157" t="s">
        <v>5169</v>
      </c>
      <c r="J1529" s="160" t="s">
        <v>5170</v>
      </c>
      <c r="K1529" s="160" t="s">
        <v>5171</v>
      </c>
      <c r="L1529" s="157" t="s">
        <v>97</v>
      </c>
      <c r="M1529" s="161" t="s">
        <v>93</v>
      </c>
      <c r="N1529" s="161">
        <v>0.44791666666666669</v>
      </c>
      <c r="O1529" s="161">
        <v>0.58333333333333337</v>
      </c>
      <c r="P1529" s="207" t="s">
        <v>954</v>
      </c>
      <c r="Q1529" s="157">
        <v>2020</v>
      </c>
      <c r="R1529" s="131"/>
      <c r="S1529" s="3" t="str">
        <f>TEXT(Tabla2[[#This Row],[FECHA]],"MMMM")</f>
        <v>febrero</v>
      </c>
      <c r="T1529" s="3" t="e">
        <f>VLOOKUP(Tabla2[[#This Row],[FOLIO]],Noshow11[[FOLIO]:[STATUS]],5,0)</f>
        <v>#N/A</v>
      </c>
      <c r="U1529" s="2"/>
      <c r="V1529" s="27"/>
      <c r="W1529" s="27"/>
      <c r="X1529" s="27"/>
      <c r="Y1529" s="28"/>
      <c r="Z1529" s="27"/>
      <c r="AA1529" s="14">
        <f>Tabla2[[#This Row],[FECHA]]-Tabla2[[#This Row],[FECHA AGENDO CITA]]</f>
        <v>44985</v>
      </c>
    </row>
    <row r="1530" spans="1:27" ht="40.5" hidden="1" customHeight="1">
      <c r="A1530" s="154">
        <v>44985</v>
      </c>
      <c r="B1530" s="155">
        <v>0.41666666666666669</v>
      </c>
      <c r="C1530" s="155"/>
      <c r="D1530" s="156">
        <v>1600</v>
      </c>
      <c r="E1530" s="157">
        <v>112267</v>
      </c>
      <c r="F1530" s="157" t="s">
        <v>944</v>
      </c>
      <c r="G1530" s="162" t="s">
        <v>5172</v>
      </c>
      <c r="H1530" s="163"/>
      <c r="I1530" s="157" t="s">
        <v>5173</v>
      </c>
      <c r="J1530" s="160" t="s">
        <v>143</v>
      </c>
      <c r="K1530" s="160" t="s">
        <v>5174</v>
      </c>
      <c r="L1530" s="157" t="s">
        <v>92</v>
      </c>
      <c r="M1530" s="161" t="s">
        <v>98</v>
      </c>
      <c r="N1530" s="161">
        <v>0.42708333333333331</v>
      </c>
      <c r="O1530" s="161">
        <v>0.70833333333333337</v>
      </c>
      <c r="P1530" s="207" t="s">
        <v>4912</v>
      </c>
      <c r="Q1530" s="157">
        <v>2023</v>
      </c>
      <c r="R1530" s="131"/>
      <c r="S1530" s="3" t="str">
        <f>TEXT(Tabla2[[#This Row],[FECHA]],"MMMM")</f>
        <v>febrero</v>
      </c>
      <c r="T1530" s="3" t="e">
        <f>VLOOKUP(Tabla2[[#This Row],[FOLIO]],Noshow11[[FOLIO]:[STATUS]],5,0)</f>
        <v>#N/A</v>
      </c>
      <c r="U1530" s="2"/>
      <c r="V1530" s="27"/>
      <c r="W1530" s="27"/>
      <c r="X1530" s="27"/>
      <c r="Y1530" s="28"/>
      <c r="Z1530" s="27"/>
      <c r="AA1530" s="14">
        <f>Tabla2[[#This Row],[FECHA]]-Tabla2[[#This Row],[FECHA AGENDO CITA]]</f>
        <v>44985</v>
      </c>
    </row>
    <row r="1531" spans="1:27" ht="27" hidden="1" customHeight="1">
      <c r="A1531" s="154">
        <v>44985</v>
      </c>
      <c r="B1531" s="155">
        <v>0.41666666666666669</v>
      </c>
      <c r="C1531" s="155"/>
      <c r="D1531" s="156">
        <v>1899</v>
      </c>
      <c r="E1531" s="157">
        <v>112262</v>
      </c>
      <c r="F1531" s="157" t="s">
        <v>920</v>
      </c>
      <c r="G1531" s="162" t="s">
        <v>1108</v>
      </c>
      <c r="H1531" s="163"/>
      <c r="I1531" s="157" t="s">
        <v>5175</v>
      </c>
      <c r="J1531" s="160" t="s">
        <v>143</v>
      </c>
      <c r="K1531" s="160" t="s">
        <v>5176</v>
      </c>
      <c r="L1531" s="157" t="s">
        <v>83</v>
      </c>
      <c r="M1531" s="161" t="s">
        <v>84</v>
      </c>
      <c r="N1531" s="161">
        <v>0.42708333333333331</v>
      </c>
      <c r="O1531" s="161">
        <v>0.58333333333333337</v>
      </c>
      <c r="P1531" s="207" t="s">
        <v>925</v>
      </c>
      <c r="Q1531" s="157">
        <v>2022</v>
      </c>
      <c r="R1531" s="131"/>
      <c r="S1531" s="3" t="str">
        <f>TEXT(Tabla2[[#This Row],[FECHA]],"MMMM")</f>
        <v>febrero</v>
      </c>
      <c r="T1531" s="3" t="e">
        <f>VLOOKUP(Tabla2[[#This Row],[FOLIO]],Noshow11[[FOLIO]:[STATUS]],5,0)</f>
        <v>#N/A</v>
      </c>
      <c r="U1531" s="2"/>
      <c r="V1531" s="27"/>
      <c r="W1531" s="27"/>
      <c r="X1531" s="27"/>
      <c r="Y1531" s="28"/>
      <c r="Z1531" s="27"/>
      <c r="AA1531" s="14">
        <f>Tabla2[[#This Row],[FECHA]]-Tabla2[[#This Row],[FECHA AGENDO CITA]]</f>
        <v>44985</v>
      </c>
    </row>
    <row r="1532" spans="1:27" ht="29.1" hidden="1" customHeight="1">
      <c r="A1532" s="154">
        <v>44985</v>
      </c>
      <c r="B1532" s="155">
        <v>0.42708333333333331</v>
      </c>
      <c r="C1532" s="155"/>
      <c r="D1532" s="156">
        <v>0</v>
      </c>
      <c r="E1532" s="157">
        <v>112314</v>
      </c>
      <c r="F1532" s="157" t="s">
        <v>1111</v>
      </c>
      <c r="G1532" s="165" t="s">
        <v>5177</v>
      </c>
      <c r="H1532" s="163" t="s">
        <v>10</v>
      </c>
      <c r="I1532" s="157" t="s">
        <v>5175</v>
      </c>
      <c r="J1532" s="160" t="s">
        <v>143</v>
      </c>
      <c r="K1532" s="160" t="s">
        <v>5176</v>
      </c>
      <c r="L1532" s="157" t="s">
        <v>83</v>
      </c>
      <c r="M1532" s="161" t="s">
        <v>84</v>
      </c>
      <c r="N1532" s="161">
        <v>0.45833333333333331</v>
      </c>
      <c r="O1532" s="161">
        <v>0.58333333333333337</v>
      </c>
      <c r="P1532" s="207" t="s">
        <v>925</v>
      </c>
      <c r="Q1532" s="157">
        <v>2022</v>
      </c>
      <c r="R1532" s="131"/>
      <c r="S1532" s="3" t="str">
        <f>TEXT(Tabla2[[#This Row],[FECHA]],"MMMM")</f>
        <v>febrero</v>
      </c>
      <c r="T1532" s="3" t="e">
        <f>VLOOKUP(Tabla2[[#This Row],[FOLIO]],Noshow11[[FOLIO]:[STATUS]],5,0)</f>
        <v>#N/A</v>
      </c>
      <c r="U1532" s="2"/>
      <c r="V1532" s="27"/>
      <c r="W1532" s="27"/>
      <c r="X1532" s="27"/>
      <c r="Y1532" s="28"/>
      <c r="Z1532" s="27"/>
      <c r="AA1532" s="14">
        <f>Tabla2[[#This Row],[FECHA]]-Tabla2[[#This Row],[FECHA AGENDO CITA]]</f>
        <v>44985</v>
      </c>
    </row>
    <row r="1533" spans="1:27" ht="33.950000000000003" hidden="1" customHeight="1">
      <c r="A1533" s="154">
        <v>44985</v>
      </c>
      <c r="B1533" s="155">
        <v>0.4375</v>
      </c>
      <c r="C1533" s="155"/>
      <c r="D1533" s="156">
        <v>1899</v>
      </c>
      <c r="E1533" s="157">
        <v>112322</v>
      </c>
      <c r="F1533" s="157" t="s">
        <v>920</v>
      </c>
      <c r="G1533" s="162" t="s">
        <v>956</v>
      </c>
      <c r="H1533" s="163"/>
      <c r="I1533" s="157" t="s">
        <v>5178</v>
      </c>
      <c r="J1533" s="160" t="s">
        <v>5179</v>
      </c>
      <c r="K1533" s="160" t="s">
        <v>5180</v>
      </c>
      <c r="L1533" s="157" t="s">
        <v>160</v>
      </c>
      <c r="M1533" s="161" t="s">
        <v>98</v>
      </c>
      <c r="N1533" s="161">
        <v>0.46875</v>
      </c>
      <c r="O1533" s="161">
        <v>0.66666666666666663</v>
      </c>
      <c r="P1533" s="207" t="s">
        <v>943</v>
      </c>
      <c r="Q1533" s="157">
        <v>2021</v>
      </c>
      <c r="R1533" s="131"/>
      <c r="S1533" s="3" t="str">
        <f>TEXT(Tabla2[[#This Row],[FECHA]],"MMMM")</f>
        <v>febrero</v>
      </c>
      <c r="T1533" s="3" t="e">
        <f>VLOOKUP(Tabla2[[#This Row],[FOLIO]],Noshow11[[FOLIO]:[STATUS]],5,0)</f>
        <v>#N/A</v>
      </c>
      <c r="U1533" s="2"/>
      <c r="V1533" s="27"/>
      <c r="W1533" s="27"/>
      <c r="X1533" s="27"/>
      <c r="Y1533" s="28"/>
      <c r="Z1533" s="27"/>
      <c r="AA1533" s="14">
        <f>Tabla2[[#This Row],[FECHA]]-Tabla2[[#This Row],[FECHA AGENDO CITA]]</f>
        <v>44985</v>
      </c>
    </row>
    <row r="1534" spans="1:27" ht="33.950000000000003" hidden="1" customHeight="1">
      <c r="A1534" s="154">
        <v>44985</v>
      </c>
      <c r="B1534" s="155">
        <v>0.4375</v>
      </c>
      <c r="C1534" s="155"/>
      <c r="D1534" s="156">
        <v>3260</v>
      </c>
      <c r="E1534" s="157">
        <v>112325</v>
      </c>
      <c r="F1534" s="157" t="s">
        <v>920</v>
      </c>
      <c r="G1534" s="162" t="s">
        <v>1150</v>
      </c>
      <c r="H1534" s="163"/>
      <c r="I1534" s="157" t="s">
        <v>5181</v>
      </c>
      <c r="J1534" s="160" t="s">
        <v>5182</v>
      </c>
      <c r="K1534" s="160" t="s">
        <v>5183</v>
      </c>
      <c r="L1534" s="157" t="s">
        <v>193</v>
      </c>
      <c r="M1534" s="161" t="s">
        <v>93</v>
      </c>
      <c r="N1534" s="161">
        <v>0.44791666666666669</v>
      </c>
      <c r="O1534" s="161">
        <v>0.58333333333333337</v>
      </c>
      <c r="P1534" s="207" t="s">
        <v>949</v>
      </c>
      <c r="Q1534" s="157">
        <v>2019</v>
      </c>
      <c r="R1534" s="131"/>
      <c r="S1534" s="3" t="str">
        <f>TEXT(Tabla2[[#This Row],[FECHA]],"MMMM")</f>
        <v>febrero</v>
      </c>
      <c r="T1534" s="3" t="e">
        <f>VLOOKUP(Tabla2[[#This Row],[FOLIO]],Noshow11[[FOLIO]:[STATUS]],5,0)</f>
        <v>#N/A</v>
      </c>
      <c r="U1534" s="2"/>
      <c r="V1534" s="27"/>
      <c r="W1534" s="27"/>
      <c r="X1534" s="27"/>
      <c r="Y1534" s="28"/>
      <c r="Z1534" s="27"/>
      <c r="AA1534" s="14">
        <f>Tabla2[[#This Row],[FECHA]]-Tabla2[[#This Row],[FECHA AGENDO CITA]]</f>
        <v>44985</v>
      </c>
    </row>
    <row r="1535" spans="1:27" ht="33.950000000000003" hidden="1" customHeight="1">
      <c r="A1535" s="154">
        <v>44985</v>
      </c>
      <c r="B1535" s="155">
        <v>0.4375</v>
      </c>
      <c r="C1535" s="155"/>
      <c r="D1535" s="156">
        <v>3260</v>
      </c>
      <c r="E1535" s="157">
        <v>112327</v>
      </c>
      <c r="F1535" s="157" t="s">
        <v>920</v>
      </c>
      <c r="G1535" s="158" t="s">
        <v>1070</v>
      </c>
      <c r="H1535" s="159" t="s">
        <v>5</v>
      </c>
      <c r="I1535" s="157" t="s">
        <v>5087</v>
      </c>
      <c r="J1535" s="160" t="s">
        <v>5088</v>
      </c>
      <c r="K1535" s="160" t="s">
        <v>5089</v>
      </c>
      <c r="L1535" s="157" t="s">
        <v>83</v>
      </c>
      <c r="M1535" s="161" t="s">
        <v>84</v>
      </c>
      <c r="N1535" s="161">
        <v>0.45833333333333331</v>
      </c>
      <c r="O1535" s="161">
        <v>0.58333333333333337</v>
      </c>
      <c r="P1535" s="207" t="s">
        <v>2061</v>
      </c>
      <c r="Q1535" s="157">
        <v>2021</v>
      </c>
      <c r="R1535" s="131"/>
      <c r="S1535" s="3" t="str">
        <f>TEXT(Tabla2[[#This Row],[FECHA]],"MMMM")</f>
        <v>febrero</v>
      </c>
      <c r="T1535" s="3" t="e">
        <f>VLOOKUP(Tabla2[[#This Row],[FOLIO]],Noshow11[[FOLIO]:[STATUS]],5,0)</f>
        <v>#N/A</v>
      </c>
      <c r="U1535" s="2"/>
      <c r="V1535" s="27"/>
      <c r="W1535" s="27"/>
      <c r="X1535" s="27"/>
      <c r="Y1535" s="28"/>
      <c r="Z1535" s="27"/>
      <c r="AA1535" s="14">
        <f>Tabla2[[#This Row],[FECHA]]-Tabla2[[#This Row],[FECHA AGENDO CITA]]</f>
        <v>44985</v>
      </c>
    </row>
    <row r="1536" spans="1:27" ht="33.950000000000003" hidden="1" customHeight="1">
      <c r="A1536" s="154">
        <v>44985</v>
      </c>
      <c r="B1536" s="155">
        <v>0.45833333333333331</v>
      </c>
      <c r="C1536" s="155"/>
      <c r="D1536" s="156">
        <v>1614.15</v>
      </c>
      <c r="E1536" s="157">
        <v>112336</v>
      </c>
      <c r="F1536" s="157" t="s">
        <v>920</v>
      </c>
      <c r="G1536" s="162" t="s">
        <v>5184</v>
      </c>
      <c r="H1536" s="163"/>
      <c r="I1536" s="157" t="s">
        <v>5185</v>
      </c>
      <c r="J1536" s="160" t="s">
        <v>5186</v>
      </c>
      <c r="K1536" s="160" t="s">
        <v>5187</v>
      </c>
      <c r="L1536" s="157" t="s">
        <v>83</v>
      </c>
      <c r="M1536" s="161" t="s">
        <v>84</v>
      </c>
      <c r="N1536" s="161">
        <v>0.47916666666666669</v>
      </c>
      <c r="O1536" s="161">
        <v>0.70833333333333337</v>
      </c>
      <c r="P1536" s="207" t="s">
        <v>954</v>
      </c>
      <c r="Q1536" s="157">
        <v>2021</v>
      </c>
      <c r="R1536" s="131"/>
      <c r="S1536" s="3" t="str">
        <f>TEXT(Tabla2[[#This Row],[FECHA]],"MMMM")</f>
        <v>febrero</v>
      </c>
      <c r="T1536" s="3" t="e">
        <f>VLOOKUP(Tabla2[[#This Row],[FOLIO]],Noshow11[[FOLIO]:[STATUS]],5,0)</f>
        <v>#N/A</v>
      </c>
      <c r="U1536" s="2"/>
      <c r="V1536" s="27"/>
      <c r="W1536" s="27"/>
      <c r="X1536" s="27"/>
      <c r="Y1536" s="28"/>
      <c r="Z1536" s="27"/>
      <c r="AA1536" s="14">
        <f>Tabla2[[#This Row],[FECHA]]-Tabla2[[#This Row],[FECHA AGENDO CITA]]</f>
        <v>44985</v>
      </c>
    </row>
    <row r="1537" spans="1:27" ht="33.950000000000003" hidden="1" customHeight="1">
      <c r="A1537" s="154">
        <v>44985</v>
      </c>
      <c r="B1537" s="155">
        <v>0.45833333333333331</v>
      </c>
      <c r="C1537" s="155"/>
      <c r="D1537" s="156">
        <v>3260</v>
      </c>
      <c r="E1537" s="157">
        <v>112339</v>
      </c>
      <c r="F1537" s="157" t="s">
        <v>920</v>
      </c>
      <c r="G1537" s="162" t="s">
        <v>1150</v>
      </c>
      <c r="H1537" s="163"/>
      <c r="I1537" s="157" t="s">
        <v>3790</v>
      </c>
      <c r="J1537" s="160" t="s">
        <v>3791</v>
      </c>
      <c r="K1537" s="160" t="s">
        <v>3792</v>
      </c>
      <c r="L1537" s="157" t="s">
        <v>193</v>
      </c>
      <c r="M1537" s="161" t="s">
        <v>98</v>
      </c>
      <c r="N1537" s="161">
        <v>0.47916666666666669</v>
      </c>
      <c r="O1537" s="161">
        <v>0.70833333333333337</v>
      </c>
      <c r="P1537" s="207" t="s">
        <v>925</v>
      </c>
      <c r="Q1537" s="157">
        <v>2017</v>
      </c>
      <c r="R1537" s="131"/>
      <c r="S1537" s="3" t="str">
        <f>TEXT(Tabla2[[#This Row],[FECHA]],"MMMM")</f>
        <v>febrero</v>
      </c>
      <c r="T1537" s="3" t="e">
        <f>VLOOKUP(Tabla2[[#This Row],[FOLIO]],Noshow11[[FOLIO]:[STATUS]],5,0)</f>
        <v>#N/A</v>
      </c>
      <c r="U1537" s="2"/>
      <c r="V1537" s="27"/>
      <c r="W1537" s="27"/>
      <c r="X1537" s="27"/>
      <c r="Y1537" s="28"/>
      <c r="Z1537" s="27"/>
      <c r="AA1537" s="14">
        <f>Tabla2[[#This Row],[FECHA]]-Tabla2[[#This Row],[FECHA AGENDO CITA]]</f>
        <v>44985</v>
      </c>
    </row>
    <row r="1538" spans="1:27" ht="33.950000000000003" hidden="1" customHeight="1">
      <c r="A1538" s="154">
        <v>44985</v>
      </c>
      <c r="B1538" s="155">
        <v>0.45833333333333331</v>
      </c>
      <c r="C1538" s="155"/>
      <c r="D1538" s="156">
        <v>1899</v>
      </c>
      <c r="E1538" s="157">
        <v>112355</v>
      </c>
      <c r="F1538" s="157" t="s">
        <v>1111</v>
      </c>
      <c r="G1538" s="162" t="s">
        <v>945</v>
      </c>
      <c r="H1538" s="163"/>
      <c r="I1538" s="157" t="s">
        <v>5188</v>
      </c>
      <c r="J1538" s="160" t="s">
        <v>5189</v>
      </c>
      <c r="K1538" s="160" t="s">
        <v>5190</v>
      </c>
      <c r="L1538" s="157" t="s">
        <v>152</v>
      </c>
      <c r="M1538" s="161" t="s">
        <v>93</v>
      </c>
      <c r="N1538" s="161">
        <v>0.47222222222222227</v>
      </c>
      <c r="O1538" s="161">
        <v>0.64583333333333337</v>
      </c>
      <c r="P1538" s="207" t="s">
        <v>2061</v>
      </c>
      <c r="Q1538" s="157">
        <v>2017</v>
      </c>
      <c r="R1538" s="131"/>
      <c r="S1538" s="3" t="str">
        <f>TEXT(Tabla2[[#This Row],[FECHA]],"MMMM")</f>
        <v>febrero</v>
      </c>
      <c r="T1538" s="3" t="e">
        <f>VLOOKUP(Tabla2[[#This Row],[FOLIO]],Noshow11[[FOLIO]:[STATUS]],5,0)</f>
        <v>#N/A</v>
      </c>
      <c r="U1538" s="2"/>
      <c r="V1538" s="27"/>
      <c r="W1538" s="27"/>
      <c r="X1538" s="27"/>
      <c r="Y1538" s="28"/>
      <c r="Z1538" s="27"/>
      <c r="AA1538" s="14">
        <f>Tabla2[[#This Row],[FECHA]]-Tabla2[[#This Row],[FECHA AGENDO CITA]]</f>
        <v>44985</v>
      </c>
    </row>
    <row r="1539" spans="1:27" ht="33.950000000000003" hidden="1" customHeight="1">
      <c r="A1539" s="154">
        <v>44985</v>
      </c>
      <c r="B1539" s="155">
        <v>0.47916666666666669</v>
      </c>
      <c r="C1539" s="155"/>
      <c r="D1539" s="156">
        <v>1899</v>
      </c>
      <c r="E1539" s="157">
        <v>112341</v>
      </c>
      <c r="F1539" s="157" t="s">
        <v>100</v>
      </c>
      <c r="G1539" s="162" t="s">
        <v>984</v>
      </c>
      <c r="H1539" s="163"/>
      <c r="I1539" s="157" t="s">
        <v>5191</v>
      </c>
      <c r="J1539" s="160" t="s">
        <v>5192</v>
      </c>
      <c r="K1539" s="160" t="s">
        <v>5193</v>
      </c>
      <c r="L1539" s="157" t="s">
        <v>92</v>
      </c>
      <c r="M1539" s="161" t="s">
        <v>84</v>
      </c>
      <c r="N1539" s="161">
        <v>0.48958333333333331</v>
      </c>
      <c r="O1539" s="161">
        <v>0.66666666666666663</v>
      </c>
      <c r="P1539" s="207" t="s">
        <v>949</v>
      </c>
      <c r="Q1539" s="157">
        <v>2015</v>
      </c>
      <c r="R1539" s="131"/>
      <c r="S1539" s="3" t="str">
        <f>TEXT(Tabla2[[#This Row],[FECHA]],"MMMM")</f>
        <v>febrero</v>
      </c>
      <c r="T1539" s="3" t="e">
        <f>VLOOKUP(Tabla2[[#This Row],[FOLIO]],Noshow11[[FOLIO]:[STATUS]],5,0)</f>
        <v>#N/A</v>
      </c>
      <c r="U1539" s="2"/>
      <c r="V1539" s="27"/>
      <c r="W1539" s="27"/>
      <c r="X1539" s="27"/>
      <c r="Y1539" s="28"/>
      <c r="Z1539" s="27"/>
      <c r="AA1539" s="14">
        <f>Tabla2[[#This Row],[FECHA]]-Tabla2[[#This Row],[FECHA AGENDO CITA]]</f>
        <v>44985</v>
      </c>
    </row>
    <row r="1540" spans="1:27" ht="29.1" hidden="1" customHeight="1">
      <c r="A1540" s="154">
        <v>44985</v>
      </c>
      <c r="B1540" s="155">
        <v>0.5</v>
      </c>
      <c r="C1540" s="155"/>
      <c r="D1540" s="156">
        <v>6599</v>
      </c>
      <c r="E1540" s="157">
        <v>112237</v>
      </c>
      <c r="F1540" s="157" t="s">
        <v>920</v>
      </c>
      <c r="G1540" s="158" t="s">
        <v>1343</v>
      </c>
      <c r="H1540" s="159" t="s">
        <v>5</v>
      </c>
      <c r="I1540" s="157" t="s">
        <v>4681</v>
      </c>
      <c r="J1540" s="160" t="s">
        <v>4682</v>
      </c>
      <c r="K1540" s="160" t="s">
        <v>300</v>
      </c>
      <c r="L1540" s="157" t="s">
        <v>97</v>
      </c>
      <c r="M1540" s="161" t="s">
        <v>98</v>
      </c>
      <c r="N1540" s="161">
        <v>0.51041666666666663</v>
      </c>
      <c r="O1540" s="161">
        <v>0.70833333333333337</v>
      </c>
      <c r="P1540" s="207" t="s">
        <v>2061</v>
      </c>
      <c r="Q1540" s="157">
        <v>2018</v>
      </c>
      <c r="R1540" s="131"/>
      <c r="S1540" s="3" t="str">
        <f>TEXT(Tabla2[[#This Row],[FECHA]],"MMMM")</f>
        <v>febrero</v>
      </c>
      <c r="T1540" s="3" t="e">
        <f>VLOOKUP(Tabla2[[#This Row],[FOLIO]],Noshow11[[FOLIO]:[STATUS]],5,0)</f>
        <v>#N/A</v>
      </c>
      <c r="U1540" s="2"/>
      <c r="V1540" s="27"/>
      <c r="W1540" s="27"/>
      <c r="X1540" s="27"/>
      <c r="Y1540" s="28"/>
      <c r="Z1540" s="27"/>
      <c r="AA1540" s="14">
        <f>Tabla2[[#This Row],[FECHA]]-Tabla2[[#This Row],[FECHA AGENDO CITA]]</f>
        <v>44985</v>
      </c>
    </row>
    <row r="1541" spans="1:27" ht="51" hidden="1" customHeight="1">
      <c r="A1541" s="154">
        <v>44985</v>
      </c>
      <c r="B1541" s="155">
        <v>0.5</v>
      </c>
      <c r="C1541" s="155"/>
      <c r="D1541" s="156">
        <v>835.2</v>
      </c>
      <c r="E1541" s="157">
        <v>112280</v>
      </c>
      <c r="F1541" s="157" t="s">
        <v>944</v>
      </c>
      <c r="G1541" s="162" t="s">
        <v>5194</v>
      </c>
      <c r="H1541" s="163"/>
      <c r="I1541" s="157" t="s">
        <v>5195</v>
      </c>
      <c r="J1541" s="160" t="s">
        <v>5196</v>
      </c>
      <c r="K1541" s="160" t="s">
        <v>5197</v>
      </c>
      <c r="L1541" s="157" t="s">
        <v>83</v>
      </c>
      <c r="M1541" s="161" t="s">
        <v>93</v>
      </c>
      <c r="N1541" s="161">
        <v>0.51041666666666663</v>
      </c>
      <c r="O1541" s="161" t="s">
        <v>929</v>
      </c>
      <c r="P1541" s="207" t="s">
        <v>2263</v>
      </c>
      <c r="Q1541" s="157">
        <v>2023</v>
      </c>
      <c r="R1541" s="131"/>
      <c r="S1541" s="3" t="str">
        <f>TEXT(Tabla2[[#This Row],[FECHA]],"MMMM")</f>
        <v>febrero</v>
      </c>
      <c r="T1541" s="3" t="e">
        <f>VLOOKUP(Tabla2[[#This Row],[FOLIO]],Noshow11[[FOLIO]:[STATUS]],5,0)</f>
        <v>#N/A</v>
      </c>
      <c r="U1541" s="2"/>
      <c r="V1541" s="27"/>
      <c r="W1541" s="27"/>
      <c r="X1541" s="27"/>
      <c r="Y1541" s="28"/>
      <c r="Z1541" s="27"/>
      <c r="AA1541" s="14">
        <f>Tabla2[[#This Row],[FECHA]]-Tabla2[[#This Row],[FECHA AGENDO CITA]]</f>
        <v>44985</v>
      </c>
    </row>
    <row r="1542" spans="1:27" ht="29.45" hidden="1" customHeight="1">
      <c r="A1542" s="154">
        <v>44985</v>
      </c>
      <c r="B1542" s="155">
        <v>0.625</v>
      </c>
      <c r="C1542" s="155"/>
      <c r="D1542" s="156">
        <v>1899</v>
      </c>
      <c r="E1542" s="157">
        <v>111860</v>
      </c>
      <c r="F1542" s="157" t="s">
        <v>100</v>
      </c>
      <c r="G1542" s="158" t="s">
        <v>1015</v>
      </c>
      <c r="H1542" s="159" t="s">
        <v>5</v>
      </c>
      <c r="I1542" s="157" t="s">
        <v>5198</v>
      </c>
      <c r="J1542" s="160" t="s">
        <v>5199</v>
      </c>
      <c r="K1542" s="160" t="s">
        <v>5200</v>
      </c>
      <c r="L1542" s="157" t="s">
        <v>83</v>
      </c>
      <c r="M1542" s="161" t="s">
        <v>98</v>
      </c>
      <c r="N1542" s="161">
        <v>0.66666666666666663</v>
      </c>
      <c r="O1542" s="161">
        <v>0.75</v>
      </c>
      <c r="P1542" s="207" t="s">
        <v>2061</v>
      </c>
      <c r="Q1542" s="157">
        <v>2021</v>
      </c>
      <c r="R1542" s="131"/>
      <c r="S1542" s="3" t="str">
        <f>TEXT(Tabla2[[#This Row],[FECHA]],"MMMM")</f>
        <v>febrero</v>
      </c>
      <c r="T1542" s="3" t="e">
        <f>VLOOKUP(Tabla2[[#This Row],[FOLIO]],Noshow11[[FOLIO]:[STATUS]],5,0)</f>
        <v>#N/A</v>
      </c>
      <c r="U1542" s="2"/>
      <c r="V1542" s="27"/>
      <c r="W1542" s="27"/>
      <c r="X1542" s="27"/>
      <c r="Y1542" s="28"/>
      <c r="Z1542" s="27"/>
      <c r="AA1542" s="14">
        <f>Tabla2[[#This Row],[FECHA]]-Tabla2[[#This Row],[FECHA AGENDO CITA]]</f>
        <v>44985</v>
      </c>
    </row>
    <row r="1543" spans="1:27" ht="45.95" hidden="1" customHeight="1">
      <c r="A1543" s="154">
        <v>44986</v>
      </c>
      <c r="B1543" s="155">
        <v>0.33333333333333331</v>
      </c>
      <c r="C1543" s="155"/>
      <c r="D1543" s="156">
        <v>1899</v>
      </c>
      <c r="E1543" s="157">
        <v>112366</v>
      </c>
      <c r="F1543" s="157" t="s">
        <v>920</v>
      </c>
      <c r="G1543" s="162" t="s">
        <v>1015</v>
      </c>
      <c r="H1543" s="163"/>
      <c r="I1543" s="157" t="s">
        <v>5201</v>
      </c>
      <c r="J1543" s="160" t="s">
        <v>5202</v>
      </c>
      <c r="K1543" s="160" t="s">
        <v>5203</v>
      </c>
      <c r="L1543" s="157" t="s">
        <v>152</v>
      </c>
      <c r="M1543" s="161" t="s">
        <v>84</v>
      </c>
      <c r="N1543" s="161">
        <v>0.34375</v>
      </c>
      <c r="O1543" s="161">
        <v>0.5</v>
      </c>
      <c r="P1543" s="207" t="s">
        <v>949</v>
      </c>
      <c r="Q1543" s="157">
        <v>2022</v>
      </c>
      <c r="R1543" s="131"/>
      <c r="S1543" s="3" t="str">
        <f>TEXT(Tabla2[[#This Row],[FECHA]],"MMMM")</f>
        <v>marzo</v>
      </c>
      <c r="T1543" s="3" t="e">
        <f>VLOOKUP(Tabla2[[#This Row],[FOLIO]],Noshow11[[FOLIO]:[STATUS]],5,0)</f>
        <v>#N/A</v>
      </c>
      <c r="U1543" s="2"/>
      <c r="V1543" s="27"/>
      <c r="W1543" s="27"/>
      <c r="X1543" s="27"/>
      <c r="Y1543" s="28"/>
      <c r="Z1543" s="27"/>
      <c r="AA1543" s="14">
        <f>Tabla2[[#This Row],[FECHA]]-Tabla2[[#This Row],[FECHA AGENDO CITA]]</f>
        <v>44986</v>
      </c>
    </row>
    <row r="1544" spans="1:27" ht="45.95" hidden="1" customHeight="1">
      <c r="A1544" s="154">
        <v>44986</v>
      </c>
      <c r="B1544" s="155">
        <v>0.33333333333333331</v>
      </c>
      <c r="C1544" s="155"/>
      <c r="D1544" s="156">
        <v>6090</v>
      </c>
      <c r="E1544" s="157">
        <v>112367</v>
      </c>
      <c r="F1544" s="157" t="s">
        <v>100</v>
      </c>
      <c r="G1544" s="162" t="s">
        <v>3351</v>
      </c>
      <c r="H1544" s="163"/>
      <c r="I1544" s="157" t="s">
        <v>5204</v>
      </c>
      <c r="J1544" s="160" t="s">
        <v>143</v>
      </c>
      <c r="K1544" s="160" t="s">
        <v>5205</v>
      </c>
      <c r="L1544" s="157" t="s">
        <v>237</v>
      </c>
      <c r="M1544" s="161" t="s">
        <v>98</v>
      </c>
      <c r="N1544" s="161">
        <v>0.34375</v>
      </c>
      <c r="O1544" s="161">
        <v>0.5</v>
      </c>
      <c r="P1544" s="207" t="s">
        <v>1897</v>
      </c>
      <c r="Q1544" s="157">
        <v>2017</v>
      </c>
      <c r="R1544" s="131"/>
      <c r="S1544" s="3" t="str">
        <f>TEXT(Tabla2[[#This Row],[FECHA]],"MMMM")</f>
        <v>marzo</v>
      </c>
      <c r="T1544" s="3" t="e">
        <f>VLOOKUP(Tabla2[[#This Row],[FOLIO]],Noshow11[[FOLIO]:[STATUS]],5,0)</f>
        <v>#N/A</v>
      </c>
      <c r="U1544" s="2" t="s">
        <v>32</v>
      </c>
      <c r="V1544" s="27">
        <v>44987</v>
      </c>
      <c r="W1544" s="27" t="s">
        <v>18</v>
      </c>
      <c r="X1544" s="27" t="s">
        <v>9</v>
      </c>
      <c r="Y1544" s="28" t="s">
        <v>5206</v>
      </c>
      <c r="Z1544" s="27">
        <v>44985</v>
      </c>
      <c r="AA1544" s="14">
        <f>Tabla2[[#This Row],[FECHA]]-Tabla2[[#This Row],[FECHA AGENDO CITA]]</f>
        <v>1</v>
      </c>
    </row>
    <row r="1545" spans="1:27" ht="45.95" hidden="1" customHeight="1">
      <c r="A1545" s="154">
        <v>44986</v>
      </c>
      <c r="B1545" s="155">
        <v>0.33333333333333331</v>
      </c>
      <c r="C1545" s="155"/>
      <c r="D1545" s="156">
        <v>835.2</v>
      </c>
      <c r="E1545" s="157">
        <v>112383</v>
      </c>
      <c r="F1545" s="157" t="s">
        <v>1111</v>
      </c>
      <c r="G1545" s="162" t="s">
        <v>5207</v>
      </c>
      <c r="H1545" s="163"/>
      <c r="I1545" s="157">
        <v>74001151</v>
      </c>
      <c r="J1545" s="160" t="s">
        <v>5208</v>
      </c>
      <c r="K1545" s="160" t="s">
        <v>5209</v>
      </c>
      <c r="L1545" s="157" t="s">
        <v>83</v>
      </c>
      <c r="M1545" s="161" t="s">
        <v>93</v>
      </c>
      <c r="N1545" s="161">
        <v>0.40625</v>
      </c>
      <c r="O1545" s="161" t="s">
        <v>929</v>
      </c>
      <c r="P1545" s="207" t="s">
        <v>2126</v>
      </c>
      <c r="Q1545" s="157">
        <v>2007</v>
      </c>
      <c r="R1545" s="131"/>
      <c r="S1545" s="3" t="str">
        <f>TEXT(Tabla2[[#This Row],[FECHA]],"MMMM")</f>
        <v>marzo</v>
      </c>
      <c r="T1545" s="3" t="e">
        <f>VLOOKUP(Tabla2[[#This Row],[FOLIO]],Noshow11[[FOLIO]:[STATUS]],5,0)</f>
        <v>#N/A</v>
      </c>
      <c r="U1545" s="2"/>
      <c r="V1545" s="27"/>
      <c r="W1545" s="27"/>
      <c r="X1545" s="27"/>
      <c r="Y1545" s="28"/>
      <c r="Z1545" s="27"/>
      <c r="AA1545" s="14">
        <f>Tabla2[[#This Row],[FECHA]]-Tabla2[[#This Row],[FECHA AGENDO CITA]]</f>
        <v>44986</v>
      </c>
    </row>
    <row r="1546" spans="1:27" ht="45.95" hidden="1" customHeight="1">
      <c r="A1546" s="154">
        <v>44986</v>
      </c>
      <c r="B1546" s="155">
        <v>0.34375</v>
      </c>
      <c r="C1546" s="155"/>
      <c r="D1546" s="156">
        <v>0</v>
      </c>
      <c r="E1546" s="157">
        <v>112384</v>
      </c>
      <c r="F1546" s="157" t="s">
        <v>1111</v>
      </c>
      <c r="G1546" s="165" t="s">
        <v>5210</v>
      </c>
      <c r="H1546" s="163" t="s">
        <v>10</v>
      </c>
      <c r="I1546" s="157">
        <v>74001151</v>
      </c>
      <c r="J1546" s="160" t="s">
        <v>5208</v>
      </c>
      <c r="K1546" s="160" t="s">
        <v>5209</v>
      </c>
      <c r="L1546" s="157" t="s">
        <v>83</v>
      </c>
      <c r="M1546" s="161" t="s">
        <v>93</v>
      </c>
      <c r="N1546" s="161">
        <v>0.47916666666666669</v>
      </c>
      <c r="O1546" s="161" t="s">
        <v>929</v>
      </c>
      <c r="P1546" s="207" t="s">
        <v>975</v>
      </c>
      <c r="Q1546" s="157">
        <v>2007</v>
      </c>
      <c r="R1546" s="131"/>
      <c r="S1546" s="3" t="str">
        <f>TEXT(Tabla2[[#This Row],[FECHA]],"MMMM")</f>
        <v>marzo</v>
      </c>
      <c r="T1546" s="3" t="e">
        <f>VLOOKUP(Tabla2[[#This Row],[FOLIO]],Noshow11[[FOLIO]:[STATUS]],5,0)</f>
        <v>#N/A</v>
      </c>
      <c r="U1546" s="2"/>
      <c r="V1546" s="27"/>
      <c r="W1546" s="27"/>
      <c r="X1546" s="27"/>
      <c r="Y1546" s="28"/>
      <c r="Z1546" s="27"/>
      <c r="AA1546" s="14">
        <f>Tabla2[[#This Row],[FECHA]]-Tabla2[[#This Row],[FECHA AGENDO CITA]]</f>
        <v>44986</v>
      </c>
    </row>
    <row r="1547" spans="1:27" ht="45.95" hidden="1" customHeight="1">
      <c r="A1547" s="154">
        <v>44986</v>
      </c>
      <c r="B1547" s="155">
        <v>0.35416666666666669</v>
      </c>
      <c r="C1547" s="155"/>
      <c r="D1547" s="156">
        <v>1899</v>
      </c>
      <c r="E1547" s="157">
        <v>112245</v>
      </c>
      <c r="F1547" s="157" t="s">
        <v>944</v>
      </c>
      <c r="G1547" s="158" t="s">
        <v>1108</v>
      </c>
      <c r="H1547" s="159" t="s">
        <v>5</v>
      </c>
      <c r="I1547" s="157" t="s">
        <v>5211</v>
      </c>
      <c r="J1547" s="160" t="s">
        <v>143</v>
      </c>
      <c r="K1547" s="160" t="s">
        <v>5212</v>
      </c>
      <c r="L1547" s="157" t="s">
        <v>92</v>
      </c>
      <c r="M1547" s="161" t="s">
        <v>84</v>
      </c>
      <c r="N1547" s="161">
        <v>0.36458333333333331</v>
      </c>
      <c r="O1547" s="161">
        <v>0.5</v>
      </c>
      <c r="P1547" s="207" t="s">
        <v>2061</v>
      </c>
      <c r="Q1547" s="157">
        <v>2022</v>
      </c>
      <c r="R1547" s="131"/>
      <c r="S1547" s="3" t="str">
        <f>TEXT(Tabla2[[#This Row],[FECHA]],"MMMM")</f>
        <v>marzo</v>
      </c>
      <c r="T1547" s="3" t="e">
        <f>VLOOKUP(Tabla2[[#This Row],[FOLIO]],Noshow11[[FOLIO]:[STATUS]],5,0)</f>
        <v>#N/A</v>
      </c>
      <c r="U1547" s="2"/>
      <c r="V1547" s="27"/>
      <c r="W1547" s="27"/>
      <c r="X1547" s="27"/>
      <c r="Y1547" s="28"/>
      <c r="Z1547" s="27"/>
      <c r="AA1547" s="14">
        <f>Tabla2[[#This Row],[FECHA]]-Tabla2[[#This Row],[FECHA AGENDO CITA]]</f>
        <v>44986</v>
      </c>
    </row>
    <row r="1548" spans="1:27" ht="60" hidden="1" customHeight="1">
      <c r="A1548" s="154">
        <v>44986</v>
      </c>
      <c r="B1548" s="155">
        <v>0.35416666666666669</v>
      </c>
      <c r="C1548" s="155"/>
      <c r="D1548" s="156">
        <v>1670.4</v>
      </c>
      <c r="E1548" s="157">
        <v>112276</v>
      </c>
      <c r="F1548" s="157" t="s">
        <v>1111</v>
      </c>
      <c r="G1548" s="162" t="s">
        <v>5213</v>
      </c>
      <c r="H1548" s="163"/>
      <c r="I1548" s="157" t="s">
        <v>5214</v>
      </c>
      <c r="J1548" s="160" t="s">
        <v>143</v>
      </c>
      <c r="K1548" s="160" t="s">
        <v>5215</v>
      </c>
      <c r="L1548" s="157" t="s">
        <v>357</v>
      </c>
      <c r="M1548" s="161" t="s">
        <v>93</v>
      </c>
      <c r="N1548" s="161">
        <v>0.375</v>
      </c>
      <c r="O1548" s="161" t="s">
        <v>929</v>
      </c>
      <c r="P1548" s="207" t="s">
        <v>1036</v>
      </c>
      <c r="Q1548" s="157">
        <v>2023</v>
      </c>
      <c r="R1548" s="131"/>
      <c r="S1548" s="3" t="str">
        <f>TEXT(Tabla2[[#This Row],[FECHA]],"MMMM")</f>
        <v>marzo</v>
      </c>
      <c r="T1548" s="3" t="e">
        <f>VLOOKUP(Tabla2[[#This Row],[FOLIO]],Noshow11[[FOLIO]:[STATUS]],5,0)</f>
        <v>#N/A</v>
      </c>
      <c r="U1548" s="2" t="s">
        <v>7</v>
      </c>
      <c r="V1548" s="27">
        <v>44986</v>
      </c>
      <c r="W1548" s="27" t="s">
        <v>13</v>
      </c>
      <c r="X1548" s="27" t="s">
        <v>9</v>
      </c>
      <c r="Y1548" s="28" t="s">
        <v>5216</v>
      </c>
      <c r="Z1548" s="27">
        <v>44986</v>
      </c>
      <c r="AA1548" s="14">
        <f>Tabla2[[#This Row],[FECHA]]-Tabla2[[#This Row],[FECHA AGENDO CITA]]</f>
        <v>0</v>
      </c>
    </row>
    <row r="1549" spans="1:27" ht="45.95" hidden="1" customHeight="1">
      <c r="A1549" s="154">
        <v>44986</v>
      </c>
      <c r="B1549" s="155">
        <v>0.35416666666666669</v>
      </c>
      <c r="C1549" s="155"/>
      <c r="D1549" s="156">
        <v>1899</v>
      </c>
      <c r="E1549" s="157">
        <v>112334</v>
      </c>
      <c r="F1549" s="157" t="s">
        <v>920</v>
      </c>
      <c r="G1549" s="162" t="s">
        <v>1108</v>
      </c>
      <c r="H1549" s="163"/>
      <c r="I1549" s="157" t="s">
        <v>5217</v>
      </c>
      <c r="J1549" s="160" t="s">
        <v>5218</v>
      </c>
      <c r="K1549" s="160" t="s">
        <v>361</v>
      </c>
      <c r="L1549" s="157" t="s">
        <v>193</v>
      </c>
      <c r="M1549" s="161" t="s">
        <v>98</v>
      </c>
      <c r="N1549" s="161">
        <v>0.375</v>
      </c>
      <c r="O1549" s="161">
        <v>0.5</v>
      </c>
      <c r="P1549" s="207" t="s">
        <v>943</v>
      </c>
      <c r="Q1549" s="157">
        <v>2023</v>
      </c>
      <c r="R1549" s="131"/>
      <c r="S1549" s="3" t="str">
        <f>TEXT(Tabla2[[#This Row],[FECHA]],"MMMM")</f>
        <v>marzo</v>
      </c>
      <c r="T1549" s="3" t="e">
        <f>VLOOKUP(Tabla2[[#This Row],[FOLIO]],Noshow11[[FOLIO]:[STATUS]],5,0)</f>
        <v>#N/A</v>
      </c>
      <c r="U1549" s="2"/>
      <c r="V1549" s="27"/>
      <c r="W1549" s="27"/>
      <c r="X1549" s="27"/>
      <c r="Y1549" s="28"/>
      <c r="Z1549" s="27"/>
      <c r="AA1549" s="14">
        <f>Tabla2[[#This Row],[FECHA]]-Tabla2[[#This Row],[FECHA AGENDO CITA]]</f>
        <v>44986</v>
      </c>
    </row>
    <row r="1550" spans="1:27" ht="45.95" hidden="1" customHeight="1">
      <c r="A1550" s="154">
        <v>44986</v>
      </c>
      <c r="B1550" s="155">
        <v>0.36458333333333331</v>
      </c>
      <c r="C1550" s="155"/>
      <c r="D1550" s="156">
        <v>2849</v>
      </c>
      <c r="E1550" s="157">
        <v>112340</v>
      </c>
      <c r="F1550" s="157" t="s">
        <v>100</v>
      </c>
      <c r="G1550" s="162" t="s">
        <v>5219</v>
      </c>
      <c r="H1550" s="163"/>
      <c r="I1550" s="157" t="s">
        <v>5220</v>
      </c>
      <c r="J1550" s="160" t="s">
        <v>5221</v>
      </c>
      <c r="K1550" s="160" t="s">
        <v>5222</v>
      </c>
      <c r="L1550" s="157" t="s">
        <v>83</v>
      </c>
      <c r="M1550" s="161" t="s">
        <v>98</v>
      </c>
      <c r="N1550" s="161">
        <v>0.375</v>
      </c>
      <c r="O1550" s="161">
        <v>0.45833333333333331</v>
      </c>
      <c r="P1550" s="207" t="s">
        <v>970</v>
      </c>
      <c r="Q1550" s="157">
        <v>2017</v>
      </c>
      <c r="R1550" s="131"/>
      <c r="S1550" s="3" t="str">
        <f>TEXT(Tabla2[[#This Row],[FECHA]],"MMMM")</f>
        <v>marzo</v>
      </c>
      <c r="T1550" s="3" t="e">
        <f>VLOOKUP(Tabla2[[#This Row],[FOLIO]],Noshow11[[FOLIO]:[STATUS]],5,0)</f>
        <v>#N/A</v>
      </c>
      <c r="U1550" s="2"/>
      <c r="V1550" s="27"/>
      <c r="W1550" s="27"/>
      <c r="X1550" s="27"/>
      <c r="Y1550" s="28"/>
      <c r="Z1550" s="27"/>
      <c r="AA1550" s="14">
        <f>Tabla2[[#This Row],[FECHA]]-Tabla2[[#This Row],[FECHA AGENDO CITA]]</f>
        <v>44986</v>
      </c>
    </row>
    <row r="1551" spans="1:27" ht="40.5" hidden="1" customHeight="1">
      <c r="A1551" s="154">
        <v>44986</v>
      </c>
      <c r="B1551" s="155">
        <v>0.36458333333333331</v>
      </c>
      <c r="C1551" s="155"/>
      <c r="D1551" s="156">
        <v>835.2</v>
      </c>
      <c r="E1551" s="157">
        <v>112389</v>
      </c>
      <c r="F1551" s="157" t="s">
        <v>100</v>
      </c>
      <c r="G1551" s="162" t="s">
        <v>5223</v>
      </c>
      <c r="H1551" s="163"/>
      <c r="I1551" s="157" t="s">
        <v>4520</v>
      </c>
      <c r="J1551" s="160" t="s">
        <v>4521</v>
      </c>
      <c r="K1551" s="160" t="s">
        <v>4379</v>
      </c>
      <c r="L1551" s="157" t="s">
        <v>193</v>
      </c>
      <c r="M1551" s="161" t="s">
        <v>84</v>
      </c>
      <c r="N1551" s="161">
        <v>0.5</v>
      </c>
      <c r="O1551" s="161" t="s">
        <v>929</v>
      </c>
      <c r="P1551" s="207" t="s">
        <v>2263</v>
      </c>
      <c r="Q1551" s="157">
        <v>2020</v>
      </c>
      <c r="R1551" s="131"/>
      <c r="S1551" s="3" t="str">
        <f>TEXT(Tabla2[[#This Row],[FECHA]],"MMMM")</f>
        <v>marzo</v>
      </c>
      <c r="T1551" s="3" t="e">
        <f>VLOOKUP(Tabla2[[#This Row],[FOLIO]],Noshow11[[FOLIO]:[STATUS]],5,0)</f>
        <v>#N/A</v>
      </c>
      <c r="U1551" s="2"/>
      <c r="V1551" s="27"/>
      <c r="W1551" s="27"/>
      <c r="X1551" s="27"/>
      <c r="Y1551" s="28"/>
      <c r="Z1551" s="27"/>
      <c r="AA1551" s="14">
        <f>Tabla2[[#This Row],[FECHA]]-Tabla2[[#This Row],[FECHA AGENDO CITA]]</f>
        <v>44986</v>
      </c>
    </row>
    <row r="1552" spans="1:27" ht="40.5" hidden="1" customHeight="1">
      <c r="A1552" s="154">
        <v>44986</v>
      </c>
      <c r="B1552" s="155">
        <v>0.375</v>
      </c>
      <c r="C1552" s="155"/>
      <c r="D1552" s="156">
        <v>6599</v>
      </c>
      <c r="E1552" s="157">
        <v>112247</v>
      </c>
      <c r="F1552" s="157" t="s">
        <v>100</v>
      </c>
      <c r="G1552" s="158" t="s">
        <v>1343</v>
      </c>
      <c r="H1552" s="159" t="s">
        <v>5</v>
      </c>
      <c r="I1552" s="157" t="s">
        <v>5224</v>
      </c>
      <c r="J1552" s="160" t="s">
        <v>5225</v>
      </c>
      <c r="K1552" s="160" t="s">
        <v>5226</v>
      </c>
      <c r="L1552" s="157" t="s">
        <v>145</v>
      </c>
      <c r="M1552" s="161" t="s">
        <v>98</v>
      </c>
      <c r="N1552" s="161">
        <v>0.38541666666666669</v>
      </c>
      <c r="O1552" s="161">
        <v>0.58333333333333337</v>
      </c>
      <c r="P1552" s="207" t="s">
        <v>2061</v>
      </c>
      <c r="Q1552" s="157">
        <v>2016</v>
      </c>
      <c r="R1552" s="131"/>
      <c r="S1552" s="3" t="str">
        <f>TEXT(Tabla2[[#This Row],[FECHA]],"MMMM")</f>
        <v>marzo</v>
      </c>
      <c r="T1552" s="3" t="e">
        <f>VLOOKUP(Tabla2[[#This Row],[FOLIO]],Noshow11[[FOLIO]:[STATUS]],5,0)</f>
        <v>#N/A</v>
      </c>
      <c r="U1552" s="2"/>
      <c r="V1552" s="27"/>
      <c r="W1552" s="27"/>
      <c r="X1552" s="27"/>
      <c r="Y1552" s="28"/>
      <c r="Z1552" s="27"/>
      <c r="AA1552" s="14">
        <f>Tabla2[[#This Row],[FECHA]]-Tabla2[[#This Row],[FECHA AGENDO CITA]]</f>
        <v>44986</v>
      </c>
    </row>
    <row r="1553" spans="1:27" ht="40.5" hidden="1" customHeight="1">
      <c r="A1553" s="154">
        <v>44986</v>
      </c>
      <c r="B1553" s="155">
        <v>0.375</v>
      </c>
      <c r="C1553" s="155"/>
      <c r="D1553" s="156">
        <v>1899</v>
      </c>
      <c r="E1553" s="157">
        <v>112358</v>
      </c>
      <c r="F1553" s="157" t="s">
        <v>944</v>
      </c>
      <c r="G1553" s="162" t="s">
        <v>2679</v>
      </c>
      <c r="H1553" s="163"/>
      <c r="I1553" s="157" t="s">
        <v>5227</v>
      </c>
      <c r="J1553" s="160" t="s">
        <v>5228</v>
      </c>
      <c r="K1553" s="160" t="s">
        <v>5229</v>
      </c>
      <c r="L1553" s="157" t="s">
        <v>193</v>
      </c>
      <c r="M1553" s="161" t="s">
        <v>84</v>
      </c>
      <c r="N1553" s="161">
        <v>0.38541666666666669</v>
      </c>
      <c r="O1553" s="161">
        <v>0.5</v>
      </c>
      <c r="P1553" s="207" t="s">
        <v>949</v>
      </c>
      <c r="Q1553" s="157">
        <v>2017</v>
      </c>
      <c r="R1553" s="131"/>
      <c r="S1553" s="3" t="str">
        <f>TEXT(Tabla2[[#This Row],[FECHA]],"MMMM")</f>
        <v>marzo</v>
      </c>
      <c r="T1553" s="3" t="e">
        <f>VLOOKUP(Tabla2[[#This Row],[FOLIO]],Noshow11[[FOLIO]:[STATUS]],5,0)</f>
        <v>#N/A</v>
      </c>
      <c r="U1553" s="2"/>
      <c r="V1553" s="27"/>
      <c r="W1553" s="27"/>
      <c r="X1553" s="27"/>
      <c r="Y1553" s="28"/>
      <c r="Z1553" s="27"/>
      <c r="AA1553" s="14">
        <f>Tabla2[[#This Row],[FECHA]]-Tabla2[[#This Row],[FECHA AGENDO CITA]]</f>
        <v>44986</v>
      </c>
    </row>
    <row r="1554" spans="1:27" ht="40.5" hidden="1" customHeight="1">
      <c r="A1554" s="154">
        <v>44986</v>
      </c>
      <c r="B1554" s="155">
        <v>0.38541666666666669</v>
      </c>
      <c r="C1554" s="155"/>
      <c r="D1554" s="156">
        <v>1899</v>
      </c>
      <c r="E1554" s="157">
        <v>112381</v>
      </c>
      <c r="F1554" s="157" t="s">
        <v>944</v>
      </c>
      <c r="G1554" s="162" t="s">
        <v>994</v>
      </c>
      <c r="H1554" s="163"/>
      <c r="I1554" s="157" t="s">
        <v>5230</v>
      </c>
      <c r="J1554" s="160" t="s">
        <v>5231</v>
      </c>
      <c r="K1554" s="160" t="s">
        <v>5229</v>
      </c>
      <c r="L1554" s="157" t="s">
        <v>250</v>
      </c>
      <c r="M1554" s="161" t="s">
        <v>84</v>
      </c>
      <c r="N1554" s="161">
        <v>0.40625</v>
      </c>
      <c r="O1554" s="161">
        <v>0.54166666666666663</v>
      </c>
      <c r="P1554" s="207" t="s">
        <v>954</v>
      </c>
      <c r="Q1554" s="157">
        <v>2018</v>
      </c>
      <c r="R1554" s="131"/>
      <c r="S1554" s="3" t="str">
        <f>TEXT(Tabla2[[#This Row],[FECHA]],"MMMM")</f>
        <v>marzo</v>
      </c>
      <c r="T1554" s="3" t="e">
        <f>VLOOKUP(Tabla2[[#This Row],[FOLIO]],Noshow11[[FOLIO]:[STATUS]],5,0)</f>
        <v>#N/A</v>
      </c>
      <c r="U1554" s="2"/>
      <c r="V1554" s="27"/>
      <c r="W1554" s="27"/>
      <c r="X1554" s="27"/>
      <c r="Y1554" s="28"/>
      <c r="Z1554" s="27"/>
      <c r="AA1554" s="14">
        <f>Tabla2[[#This Row],[FECHA]]-Tabla2[[#This Row],[FECHA AGENDO CITA]]</f>
        <v>44986</v>
      </c>
    </row>
    <row r="1555" spans="1:27" ht="40.5" hidden="1" customHeight="1">
      <c r="A1555" s="154">
        <v>44986</v>
      </c>
      <c r="B1555" s="155">
        <v>0.39583333333333331</v>
      </c>
      <c r="C1555" s="155"/>
      <c r="D1555" s="156">
        <v>3260</v>
      </c>
      <c r="E1555" s="157">
        <v>112374</v>
      </c>
      <c r="F1555" s="157" t="s">
        <v>100</v>
      </c>
      <c r="G1555" s="158" t="s">
        <v>1150</v>
      </c>
      <c r="H1555" s="159" t="s">
        <v>5</v>
      </c>
      <c r="I1555" s="157" t="s">
        <v>1920</v>
      </c>
      <c r="J1555" s="160" t="s">
        <v>1921</v>
      </c>
      <c r="K1555" s="160" t="s">
        <v>361</v>
      </c>
      <c r="L1555" s="157" t="s">
        <v>193</v>
      </c>
      <c r="M1555" s="161" t="s">
        <v>98</v>
      </c>
      <c r="N1555" s="161">
        <v>0.41666666666666669</v>
      </c>
      <c r="O1555" s="161">
        <v>0.58333333333333337</v>
      </c>
      <c r="P1555" s="207" t="s">
        <v>2061</v>
      </c>
      <c r="Q1555" s="157">
        <v>2022</v>
      </c>
      <c r="R1555" s="131"/>
      <c r="S1555" s="3" t="str">
        <f>TEXT(Tabla2[[#This Row],[FECHA]],"MMMM")</f>
        <v>marzo</v>
      </c>
      <c r="T1555" s="3" t="e">
        <f>VLOOKUP(Tabla2[[#This Row],[FOLIO]],Noshow11[[FOLIO]:[STATUS]],5,0)</f>
        <v>#N/A</v>
      </c>
      <c r="U1555" s="2"/>
      <c r="V1555" s="27"/>
      <c r="W1555" s="27"/>
      <c r="X1555" s="27"/>
      <c r="Y1555" s="28"/>
      <c r="Z1555" s="27"/>
      <c r="AA1555" s="14">
        <f>Tabla2[[#This Row],[FECHA]]-Tabla2[[#This Row],[FECHA AGENDO CITA]]</f>
        <v>44986</v>
      </c>
    </row>
    <row r="1556" spans="1:27" ht="40.5" hidden="1" customHeight="1">
      <c r="A1556" s="154">
        <v>44986</v>
      </c>
      <c r="B1556" s="155">
        <v>0.40625</v>
      </c>
      <c r="C1556" s="155"/>
      <c r="D1556" s="156">
        <v>1899</v>
      </c>
      <c r="E1556" s="157">
        <v>112357</v>
      </c>
      <c r="F1556" s="157" t="s">
        <v>920</v>
      </c>
      <c r="G1556" s="162" t="s">
        <v>1108</v>
      </c>
      <c r="H1556" s="164" t="s">
        <v>42</v>
      </c>
      <c r="I1556" s="157" t="s">
        <v>5232</v>
      </c>
      <c r="J1556" s="160" t="s">
        <v>5233</v>
      </c>
      <c r="K1556" s="160" t="s">
        <v>5234</v>
      </c>
      <c r="L1556" s="157" t="s">
        <v>145</v>
      </c>
      <c r="M1556" s="161" t="s">
        <v>93</v>
      </c>
      <c r="N1556" s="161" t="s">
        <v>2500</v>
      </c>
      <c r="O1556" s="161" t="s">
        <v>1195</v>
      </c>
      <c r="P1556" s="207" t="s">
        <v>925</v>
      </c>
      <c r="Q1556" s="157">
        <v>2021</v>
      </c>
      <c r="R1556" s="131"/>
      <c r="S1556" s="3" t="str">
        <f>TEXT(Tabla2[[#This Row],[FECHA]],"MMMM")</f>
        <v>marzo</v>
      </c>
      <c r="T1556" s="3" t="e">
        <f>VLOOKUP(Tabla2[[#This Row],[FOLIO]],Noshow11[[FOLIO]:[STATUS]],5,0)</f>
        <v>#N/A</v>
      </c>
      <c r="U1556" s="2"/>
      <c r="V1556" s="27"/>
      <c r="W1556" s="27"/>
      <c r="X1556" s="27"/>
      <c r="Y1556" s="28"/>
      <c r="Z1556" s="27"/>
      <c r="AA1556" s="14">
        <f>Tabla2[[#This Row],[FECHA]]-Tabla2[[#This Row],[FECHA AGENDO CITA]]</f>
        <v>44986</v>
      </c>
    </row>
    <row r="1557" spans="1:27" ht="40.5" hidden="1" customHeight="1">
      <c r="A1557" s="154">
        <v>44986</v>
      </c>
      <c r="B1557" s="155">
        <v>0.41666666666666669</v>
      </c>
      <c r="C1557" s="155"/>
      <c r="D1557" s="156">
        <v>1899</v>
      </c>
      <c r="E1557" s="157">
        <v>112225</v>
      </c>
      <c r="F1557" s="157" t="s">
        <v>1111</v>
      </c>
      <c r="G1557" s="162" t="s">
        <v>1023</v>
      </c>
      <c r="H1557" s="163"/>
      <c r="I1557" s="157" t="s">
        <v>5235</v>
      </c>
      <c r="J1557" s="160" t="s">
        <v>143</v>
      </c>
      <c r="K1557" s="160" t="s">
        <v>5236</v>
      </c>
      <c r="L1557" s="157" t="s">
        <v>230</v>
      </c>
      <c r="M1557" s="161" t="s">
        <v>93</v>
      </c>
      <c r="N1557" s="161">
        <v>0.42708333333333331</v>
      </c>
      <c r="O1557" s="161">
        <v>0.58333333333333337</v>
      </c>
      <c r="P1557" s="207" t="s">
        <v>949</v>
      </c>
      <c r="Q1557" s="157">
        <v>2004</v>
      </c>
      <c r="R1557" s="131"/>
      <c r="S1557" s="3" t="str">
        <f>TEXT(Tabla2[[#This Row],[FECHA]],"MMMM")</f>
        <v>marzo</v>
      </c>
      <c r="T1557" s="3" t="e">
        <f>VLOOKUP(Tabla2[[#This Row],[FOLIO]],Noshow11[[FOLIO]:[STATUS]],5,0)</f>
        <v>#N/A</v>
      </c>
      <c r="U1557" s="2"/>
      <c r="V1557" s="27"/>
      <c r="W1557" s="27"/>
      <c r="X1557" s="27"/>
      <c r="Y1557" s="28"/>
      <c r="Z1557" s="27"/>
      <c r="AA1557" s="14">
        <f>Tabla2[[#This Row],[FECHA]]-Tabla2[[#This Row],[FECHA AGENDO CITA]]</f>
        <v>44986</v>
      </c>
    </row>
    <row r="1558" spans="1:27" ht="40.5" hidden="1" customHeight="1">
      <c r="A1558" s="154">
        <v>44986</v>
      </c>
      <c r="B1558" s="155">
        <v>0.41666666666666669</v>
      </c>
      <c r="C1558" s="155"/>
      <c r="D1558" s="156">
        <v>1899</v>
      </c>
      <c r="E1558" s="157">
        <v>112387</v>
      </c>
      <c r="F1558" s="157" t="s">
        <v>920</v>
      </c>
      <c r="G1558" s="162" t="s">
        <v>1023</v>
      </c>
      <c r="H1558" s="163"/>
      <c r="I1558" s="157" t="s">
        <v>5237</v>
      </c>
      <c r="J1558" s="160" t="s">
        <v>5238</v>
      </c>
      <c r="K1558" s="160" t="s">
        <v>5239</v>
      </c>
      <c r="L1558" s="157" t="s">
        <v>145</v>
      </c>
      <c r="M1558" s="161" t="s">
        <v>84</v>
      </c>
      <c r="N1558" s="161">
        <v>0.42708333333333331</v>
      </c>
      <c r="O1558" s="161">
        <v>0.58333333333333337</v>
      </c>
      <c r="P1558" s="207" t="s">
        <v>954</v>
      </c>
      <c r="Q1558" s="157">
        <v>2013</v>
      </c>
      <c r="R1558" s="131"/>
      <c r="S1558" s="3" t="str">
        <f>TEXT(Tabla2[[#This Row],[FECHA]],"MMMM")</f>
        <v>marzo</v>
      </c>
      <c r="T1558" s="3" t="e">
        <f>VLOOKUP(Tabla2[[#This Row],[FOLIO]],Noshow11[[FOLIO]:[STATUS]],5,0)</f>
        <v>#N/A</v>
      </c>
      <c r="U1558" s="2"/>
      <c r="V1558" s="27"/>
      <c r="W1558" s="27"/>
      <c r="X1558" s="27"/>
      <c r="Y1558" s="28"/>
      <c r="Z1558" s="27"/>
      <c r="AA1558" s="14">
        <f>Tabla2[[#This Row],[FECHA]]-Tabla2[[#This Row],[FECHA AGENDO CITA]]</f>
        <v>44986</v>
      </c>
    </row>
    <row r="1559" spans="1:27" ht="40.5" hidden="1" customHeight="1">
      <c r="A1559" s="154">
        <v>44986</v>
      </c>
      <c r="B1559" s="155">
        <v>0.4375</v>
      </c>
      <c r="C1559" s="155"/>
      <c r="D1559" s="156">
        <v>5330</v>
      </c>
      <c r="E1559" s="157">
        <v>112363</v>
      </c>
      <c r="F1559" s="157" t="s">
        <v>920</v>
      </c>
      <c r="G1559" s="162" t="s">
        <v>1124</v>
      </c>
      <c r="H1559" s="164" t="s">
        <v>42</v>
      </c>
      <c r="I1559" s="157" t="s">
        <v>5240</v>
      </c>
      <c r="J1559" s="160" t="s">
        <v>5241</v>
      </c>
      <c r="K1559" s="160" t="s">
        <v>5242</v>
      </c>
      <c r="L1559" s="157" t="s">
        <v>188</v>
      </c>
      <c r="M1559" s="161" t="s">
        <v>93</v>
      </c>
      <c r="N1559" s="161" t="s">
        <v>2500</v>
      </c>
      <c r="O1559" s="161" t="s">
        <v>1195</v>
      </c>
      <c r="P1559" s="207" t="s">
        <v>925</v>
      </c>
      <c r="Q1559" s="157">
        <v>2019</v>
      </c>
      <c r="R1559" s="131"/>
      <c r="S1559" s="3" t="str">
        <f>TEXT(Tabla2[[#This Row],[FECHA]],"MMMM")</f>
        <v>marzo</v>
      </c>
      <c r="T1559" s="3" t="e">
        <f>VLOOKUP(Tabla2[[#This Row],[FOLIO]],Noshow11[[FOLIO]:[STATUS]],5,0)</f>
        <v>#N/A</v>
      </c>
      <c r="U1559" s="2"/>
      <c r="V1559" s="27"/>
      <c r="W1559" s="27"/>
      <c r="X1559" s="27"/>
      <c r="Y1559" s="28"/>
      <c r="Z1559" s="27"/>
      <c r="AA1559" s="14">
        <f>Tabla2[[#This Row],[FECHA]]-Tabla2[[#This Row],[FECHA AGENDO CITA]]</f>
        <v>44986</v>
      </c>
    </row>
    <row r="1560" spans="1:27" ht="40.5" hidden="1" customHeight="1">
      <c r="A1560" s="154">
        <v>44986</v>
      </c>
      <c r="B1560" s="155">
        <v>0.4375</v>
      </c>
      <c r="C1560" s="155"/>
      <c r="D1560" s="156">
        <v>1899</v>
      </c>
      <c r="E1560" s="157">
        <v>112385</v>
      </c>
      <c r="F1560" s="157" t="s">
        <v>920</v>
      </c>
      <c r="G1560" s="158" t="s">
        <v>956</v>
      </c>
      <c r="H1560" s="159" t="s">
        <v>5</v>
      </c>
      <c r="I1560" s="157" t="s">
        <v>3217</v>
      </c>
      <c r="J1560" s="160" t="s">
        <v>3218</v>
      </c>
      <c r="K1560" s="160" t="s">
        <v>3219</v>
      </c>
      <c r="L1560" s="157" t="s">
        <v>237</v>
      </c>
      <c r="M1560" s="161" t="s">
        <v>98</v>
      </c>
      <c r="N1560" s="161">
        <v>0.44791666666666669</v>
      </c>
      <c r="O1560" s="161">
        <v>0.58333333333333337</v>
      </c>
      <c r="P1560" s="207" t="s">
        <v>2061</v>
      </c>
      <c r="Q1560" s="157">
        <v>2020</v>
      </c>
      <c r="R1560" s="131"/>
      <c r="S1560" s="3" t="str">
        <f>TEXT(Tabla2[[#This Row],[FECHA]],"MMMM")</f>
        <v>marzo</v>
      </c>
      <c r="T1560" s="3" t="e">
        <f>VLOOKUP(Tabla2[[#This Row],[FOLIO]],Noshow11[[FOLIO]:[STATUS]],5,0)</f>
        <v>#N/A</v>
      </c>
      <c r="U1560" s="2" t="s">
        <v>36</v>
      </c>
      <c r="V1560" s="27">
        <v>45009</v>
      </c>
      <c r="W1560" s="27" t="s">
        <v>931</v>
      </c>
      <c r="X1560" s="27" t="s">
        <v>932</v>
      </c>
      <c r="Y1560" s="28" t="s">
        <v>5243</v>
      </c>
      <c r="Z1560" s="27">
        <v>44959</v>
      </c>
      <c r="AA1560" s="14">
        <f>Tabla2[[#This Row],[FECHA]]-Tabla2[[#This Row],[FECHA AGENDO CITA]]</f>
        <v>27</v>
      </c>
    </row>
    <row r="1561" spans="1:27" ht="42" hidden="1" customHeight="1">
      <c r="A1561" s="154">
        <v>44986</v>
      </c>
      <c r="B1561" s="155">
        <v>0.45833333333333331</v>
      </c>
      <c r="C1561" s="155"/>
      <c r="D1561" s="156">
        <v>3505</v>
      </c>
      <c r="E1561" s="157" t="s">
        <v>5244</v>
      </c>
      <c r="F1561" s="157" t="s">
        <v>944</v>
      </c>
      <c r="G1561" s="162" t="s">
        <v>5127</v>
      </c>
      <c r="H1561" s="164" t="s">
        <v>42</v>
      </c>
      <c r="I1561" s="157" t="s">
        <v>1759</v>
      </c>
      <c r="J1561" s="160" t="s">
        <v>1760</v>
      </c>
      <c r="K1561" s="160" t="s">
        <v>5245</v>
      </c>
      <c r="L1561" s="157" t="s">
        <v>289</v>
      </c>
      <c r="M1561" s="161" t="s">
        <v>84</v>
      </c>
      <c r="N1561" s="161" t="s">
        <v>2500</v>
      </c>
      <c r="O1561" s="161" t="s">
        <v>1195</v>
      </c>
      <c r="P1561" s="207" t="s">
        <v>925</v>
      </c>
      <c r="Q1561" s="157">
        <v>2007</v>
      </c>
      <c r="R1561" s="131"/>
      <c r="S1561" s="3" t="str">
        <f>TEXT(Tabla2[[#This Row],[FECHA]],"MMMM")</f>
        <v>marzo</v>
      </c>
      <c r="T1561" s="3" t="e">
        <f>VLOOKUP(Tabla2[[#This Row],[FOLIO]],Noshow11[[FOLIO]:[STATUS]],5,0)</f>
        <v>#N/A</v>
      </c>
      <c r="U1561" s="2"/>
      <c r="V1561" s="27"/>
      <c r="W1561" s="27"/>
      <c r="X1561" s="27"/>
      <c r="Y1561" s="28"/>
      <c r="Z1561" s="27"/>
      <c r="AA1561" s="14">
        <f>Tabla2[[#This Row],[FECHA]]-Tabla2[[#This Row],[FECHA AGENDO CITA]]</f>
        <v>44986</v>
      </c>
    </row>
    <row r="1562" spans="1:27" ht="42" hidden="1" customHeight="1">
      <c r="A1562" s="154">
        <v>44986</v>
      </c>
      <c r="B1562" s="155">
        <v>0.45833333333333331</v>
      </c>
      <c r="C1562" s="155"/>
      <c r="D1562" s="156">
        <v>1899</v>
      </c>
      <c r="E1562" s="157">
        <v>112386</v>
      </c>
      <c r="F1562" s="157" t="s">
        <v>920</v>
      </c>
      <c r="G1562" s="162" t="s">
        <v>956</v>
      </c>
      <c r="H1562" s="164"/>
      <c r="I1562" s="157" t="s">
        <v>5246</v>
      </c>
      <c r="J1562" s="160" t="s">
        <v>5247</v>
      </c>
      <c r="K1562" s="160" t="s">
        <v>2711</v>
      </c>
      <c r="L1562" s="157" t="s">
        <v>193</v>
      </c>
      <c r="M1562" s="161" t="s">
        <v>93</v>
      </c>
      <c r="N1562" s="161">
        <v>0.46875</v>
      </c>
      <c r="O1562" s="161">
        <v>0.58333333333333337</v>
      </c>
      <c r="P1562" s="207" t="s">
        <v>949</v>
      </c>
      <c r="Q1562" s="157">
        <v>2020</v>
      </c>
      <c r="R1562" s="131"/>
      <c r="S1562" s="3" t="str">
        <f>TEXT(Tabla2[[#This Row],[FECHA]],"MMMM")</f>
        <v>marzo</v>
      </c>
      <c r="T1562" s="3" t="e">
        <f>VLOOKUP(Tabla2[[#This Row],[FOLIO]],Noshow11[[FOLIO]:[STATUS]],5,0)</f>
        <v>#N/A</v>
      </c>
      <c r="U1562" s="2"/>
      <c r="V1562" s="27"/>
      <c r="W1562" s="27"/>
      <c r="X1562" s="27"/>
      <c r="Y1562" s="28"/>
      <c r="Z1562" s="27"/>
      <c r="AA1562" s="14">
        <f>Tabla2[[#This Row],[FECHA]]-Tabla2[[#This Row],[FECHA AGENDO CITA]]</f>
        <v>44986</v>
      </c>
    </row>
    <row r="1563" spans="1:27" ht="42" hidden="1" customHeight="1">
      <c r="A1563" s="154">
        <v>44986</v>
      </c>
      <c r="B1563" s="155">
        <v>0.45833333333333331</v>
      </c>
      <c r="C1563" s="155"/>
      <c r="D1563" s="156">
        <v>1899</v>
      </c>
      <c r="E1563" s="157">
        <v>112351</v>
      </c>
      <c r="F1563" s="157" t="s">
        <v>100</v>
      </c>
      <c r="G1563" s="158" t="s">
        <v>1023</v>
      </c>
      <c r="H1563" s="159" t="s">
        <v>5</v>
      </c>
      <c r="I1563" s="157" t="s">
        <v>5248</v>
      </c>
      <c r="J1563" s="160" t="s">
        <v>5249</v>
      </c>
      <c r="K1563" s="160" t="s">
        <v>5250</v>
      </c>
      <c r="L1563" s="157" t="s">
        <v>97</v>
      </c>
      <c r="M1563" s="161" t="s">
        <v>84</v>
      </c>
      <c r="N1563" s="161">
        <v>0.46875</v>
      </c>
      <c r="O1563" s="161">
        <v>0.70833333333333337</v>
      </c>
      <c r="P1563" s="207" t="s">
        <v>2061</v>
      </c>
      <c r="Q1563" s="157">
        <v>2017</v>
      </c>
      <c r="R1563" s="131"/>
      <c r="S1563" s="3" t="str">
        <f>TEXT(Tabla2[[#This Row],[FECHA]],"MMMM")</f>
        <v>marzo</v>
      </c>
      <c r="T1563" s="3" t="e">
        <f>VLOOKUP(Tabla2[[#This Row],[FOLIO]],Noshow11[[FOLIO]:[STATUS]],5,0)</f>
        <v>#N/A</v>
      </c>
      <c r="U1563" s="2"/>
      <c r="V1563" s="27"/>
      <c r="W1563" s="27"/>
      <c r="X1563" s="27"/>
      <c r="Y1563" s="28"/>
      <c r="Z1563" s="27"/>
      <c r="AA1563" s="14">
        <f>Tabla2[[#This Row],[FECHA]]-Tabla2[[#This Row],[FECHA AGENDO CITA]]</f>
        <v>44986</v>
      </c>
    </row>
    <row r="1564" spans="1:27" ht="42" hidden="1" customHeight="1">
      <c r="A1564" s="154">
        <v>44986</v>
      </c>
      <c r="B1564" s="155">
        <v>0.45833333333333331</v>
      </c>
      <c r="C1564" s="155"/>
      <c r="D1564" s="156">
        <v>1899</v>
      </c>
      <c r="E1564" s="157">
        <v>112365</v>
      </c>
      <c r="F1564" s="157" t="s">
        <v>1111</v>
      </c>
      <c r="G1564" s="162" t="s">
        <v>5251</v>
      </c>
      <c r="H1564" s="163"/>
      <c r="I1564" s="157" t="s">
        <v>5252</v>
      </c>
      <c r="J1564" s="160" t="s">
        <v>5253</v>
      </c>
      <c r="K1564" s="160" t="s">
        <v>4171</v>
      </c>
      <c r="L1564" s="157" t="s">
        <v>237</v>
      </c>
      <c r="M1564" s="161" t="s">
        <v>98</v>
      </c>
      <c r="N1564" s="161">
        <v>0.46875</v>
      </c>
      <c r="O1564" s="161">
        <v>0.625</v>
      </c>
      <c r="P1564" s="207" t="s">
        <v>954</v>
      </c>
      <c r="Q1564" s="157">
        <v>2019</v>
      </c>
      <c r="R1564" s="131"/>
      <c r="S1564" s="3" t="str">
        <f>TEXT(Tabla2[[#This Row],[FECHA]],"MMMM")</f>
        <v>marzo</v>
      </c>
      <c r="T1564" s="3" t="e">
        <f>VLOOKUP(Tabla2[[#This Row],[FOLIO]],Noshow11[[FOLIO]:[STATUS]],5,0)</f>
        <v>#N/A</v>
      </c>
      <c r="U1564" s="2"/>
      <c r="V1564" s="27"/>
      <c r="W1564" s="27"/>
      <c r="X1564" s="27"/>
      <c r="Y1564" s="28"/>
      <c r="Z1564" s="27"/>
      <c r="AA1564" s="14">
        <f>Tabla2[[#This Row],[FECHA]]-Tabla2[[#This Row],[FECHA AGENDO CITA]]</f>
        <v>44986</v>
      </c>
    </row>
    <row r="1565" spans="1:27" ht="42" hidden="1" customHeight="1">
      <c r="A1565" s="154">
        <v>44986</v>
      </c>
      <c r="B1565" s="155">
        <v>0.47916666666666669</v>
      </c>
      <c r="C1565" s="155"/>
      <c r="D1565" s="156">
        <v>3260</v>
      </c>
      <c r="E1565" s="157">
        <v>112288</v>
      </c>
      <c r="F1565" s="157" t="s">
        <v>1111</v>
      </c>
      <c r="G1565" s="162" t="s">
        <v>1070</v>
      </c>
      <c r="H1565" s="164" t="s">
        <v>42</v>
      </c>
      <c r="I1565" s="157" t="s">
        <v>5254</v>
      </c>
      <c r="J1565" s="160" t="s">
        <v>5255</v>
      </c>
      <c r="K1565" s="160" t="s">
        <v>5256</v>
      </c>
      <c r="L1565" s="157" t="s">
        <v>165</v>
      </c>
      <c r="M1565" s="161" t="s">
        <v>93</v>
      </c>
      <c r="N1565" s="161" t="s">
        <v>2500</v>
      </c>
      <c r="O1565" s="161" t="s">
        <v>1195</v>
      </c>
      <c r="P1565" s="207" t="s">
        <v>925</v>
      </c>
      <c r="Q1565" s="157">
        <v>2022</v>
      </c>
      <c r="R1565" s="131"/>
      <c r="S1565" s="3" t="str">
        <f>TEXT(Tabla2[[#This Row],[FECHA]],"MMMM")</f>
        <v>marzo</v>
      </c>
      <c r="T1565" s="3" t="e">
        <f>VLOOKUP(Tabla2[[#This Row],[FOLIO]],Noshow11[[FOLIO]:[STATUS]],5,0)</f>
        <v>#N/A</v>
      </c>
      <c r="U1565" s="2"/>
      <c r="V1565" s="27"/>
      <c r="W1565" s="27"/>
      <c r="X1565" s="27"/>
      <c r="Y1565" s="28"/>
      <c r="Z1565" s="27"/>
      <c r="AA1565" s="14">
        <f>Tabla2[[#This Row],[FECHA]]-Tabla2[[#This Row],[FECHA AGENDO CITA]]</f>
        <v>44986</v>
      </c>
    </row>
    <row r="1566" spans="1:27" ht="45.95" hidden="1" customHeight="1">
      <c r="A1566" s="154">
        <v>44986</v>
      </c>
      <c r="B1566" s="155">
        <v>0.5</v>
      </c>
      <c r="C1566" s="155"/>
      <c r="D1566" s="156">
        <v>4210</v>
      </c>
      <c r="E1566" s="157">
        <v>112242</v>
      </c>
      <c r="F1566" s="157" t="s">
        <v>1111</v>
      </c>
      <c r="G1566" s="158" t="s">
        <v>5257</v>
      </c>
      <c r="H1566" s="159" t="s">
        <v>5</v>
      </c>
      <c r="I1566" s="157" t="s">
        <v>4631</v>
      </c>
      <c r="J1566" s="160" t="s">
        <v>4632</v>
      </c>
      <c r="K1566" s="160" t="s">
        <v>4633</v>
      </c>
      <c r="L1566" s="157" t="s">
        <v>152</v>
      </c>
      <c r="M1566" s="161" t="s">
        <v>84</v>
      </c>
      <c r="N1566" s="161">
        <v>0.51041666666666663</v>
      </c>
      <c r="O1566" s="161">
        <v>0.70833333333333337</v>
      </c>
      <c r="P1566" s="207" t="s">
        <v>4340</v>
      </c>
      <c r="Q1566" s="157">
        <v>2018</v>
      </c>
      <c r="R1566" s="131"/>
      <c r="S1566" s="3" t="str">
        <f>TEXT(Tabla2[[#This Row],[FECHA]],"MMMM")</f>
        <v>marzo</v>
      </c>
      <c r="T1566" s="3" t="e">
        <f>VLOOKUP(Tabla2[[#This Row],[FOLIO]],Noshow11[[FOLIO]:[STATUS]],5,0)</f>
        <v>#N/A</v>
      </c>
      <c r="U1566" s="2" t="s">
        <v>32</v>
      </c>
      <c r="V1566" s="27">
        <v>44985</v>
      </c>
      <c r="W1566" s="27" t="s">
        <v>13</v>
      </c>
      <c r="X1566" s="27" t="s">
        <v>9</v>
      </c>
      <c r="Y1566" s="28" t="s">
        <v>5258</v>
      </c>
      <c r="Z1566" s="27">
        <v>44986</v>
      </c>
      <c r="AA1566" s="14">
        <f>Tabla2[[#This Row],[FECHA]]-Tabla2[[#This Row],[FECHA AGENDO CITA]]</f>
        <v>0</v>
      </c>
    </row>
    <row r="1567" spans="1:27" ht="56.1" hidden="1" customHeight="1">
      <c r="A1567" s="154">
        <v>44986</v>
      </c>
      <c r="B1567" s="155">
        <v>0.5</v>
      </c>
      <c r="C1567" s="155"/>
      <c r="D1567" s="156">
        <v>0</v>
      </c>
      <c r="E1567" s="157">
        <v>112265</v>
      </c>
      <c r="F1567" s="157" t="s">
        <v>100</v>
      </c>
      <c r="G1567" s="162" t="s">
        <v>5259</v>
      </c>
      <c r="H1567" s="163" t="s">
        <v>15</v>
      </c>
      <c r="I1567" s="157" t="s">
        <v>3683</v>
      </c>
      <c r="J1567" s="160" t="s">
        <v>2912</v>
      </c>
      <c r="K1567" s="160" t="s">
        <v>3684</v>
      </c>
      <c r="L1567" s="157" t="s">
        <v>145</v>
      </c>
      <c r="M1567" s="161" t="s">
        <v>98</v>
      </c>
      <c r="N1567" s="161" t="s">
        <v>1430</v>
      </c>
      <c r="O1567" s="161" t="s">
        <v>1431</v>
      </c>
      <c r="P1567" s="207" t="s">
        <v>1036</v>
      </c>
      <c r="Q1567" s="157">
        <v>2012</v>
      </c>
      <c r="R1567" s="131"/>
      <c r="S1567" s="3" t="str">
        <f>TEXT(Tabla2[[#This Row],[FECHA]],"MMMM")</f>
        <v>marzo</v>
      </c>
      <c r="T1567" s="3" t="e">
        <f>VLOOKUP(Tabla2[[#This Row],[FOLIO]],Noshow11[[FOLIO]:[STATUS]],5,0)</f>
        <v>#N/A</v>
      </c>
      <c r="U1567" s="2"/>
      <c r="V1567" s="27"/>
      <c r="W1567" s="27"/>
      <c r="X1567" s="27"/>
      <c r="Y1567" s="28"/>
      <c r="Z1567" s="27"/>
      <c r="AA1567" s="14">
        <f>Tabla2[[#This Row],[FECHA]]-Tabla2[[#This Row],[FECHA AGENDO CITA]]</f>
        <v>44986</v>
      </c>
    </row>
    <row r="1568" spans="1:27" ht="34.5" hidden="1" customHeight="1">
      <c r="A1568" s="154">
        <v>44986</v>
      </c>
      <c r="B1568" s="155">
        <v>0.52083333333333337</v>
      </c>
      <c r="C1568" s="155"/>
      <c r="D1568" s="156">
        <v>3260</v>
      </c>
      <c r="E1568" s="157">
        <v>112181</v>
      </c>
      <c r="F1568" s="157" t="s">
        <v>944</v>
      </c>
      <c r="G1568" s="162" t="s">
        <v>1631</v>
      </c>
      <c r="H1568" s="164" t="s">
        <v>42</v>
      </c>
      <c r="I1568" s="157" t="s">
        <v>5260</v>
      </c>
      <c r="J1568" s="160" t="s">
        <v>5261</v>
      </c>
      <c r="K1568" s="160" t="s">
        <v>5262</v>
      </c>
      <c r="L1568" s="157" t="s">
        <v>5263</v>
      </c>
      <c r="M1568" s="161" t="s">
        <v>93</v>
      </c>
      <c r="N1568" s="161" t="s">
        <v>2500</v>
      </c>
      <c r="O1568" s="161" t="s">
        <v>1195</v>
      </c>
      <c r="P1568" s="207" t="s">
        <v>925</v>
      </c>
      <c r="Q1568" s="157">
        <v>2016</v>
      </c>
      <c r="R1568" s="131"/>
      <c r="S1568" s="3" t="str">
        <f>TEXT(Tabla2[[#This Row],[FECHA]],"MMMM")</f>
        <v>marzo</v>
      </c>
      <c r="T1568" s="3" t="e">
        <f>VLOOKUP(Tabla2[[#This Row],[FOLIO]],Noshow11[[FOLIO]:[STATUS]],5,0)</f>
        <v>#N/A</v>
      </c>
      <c r="U1568" s="2"/>
      <c r="V1568" s="27"/>
      <c r="W1568" s="27"/>
      <c r="X1568" s="27"/>
      <c r="Y1568" s="28"/>
      <c r="Z1568" s="27"/>
      <c r="AA1568" s="14">
        <f>Tabla2[[#This Row],[FECHA]]-Tabla2[[#This Row],[FECHA AGENDO CITA]]</f>
        <v>44986</v>
      </c>
    </row>
    <row r="1569" spans="1:27" ht="45.95" hidden="1" customHeight="1">
      <c r="A1569" s="154">
        <v>44986</v>
      </c>
      <c r="B1569" s="155">
        <v>0.58333333333333337</v>
      </c>
      <c r="C1569" s="155"/>
      <c r="D1569" s="156">
        <v>1899</v>
      </c>
      <c r="E1569" s="157">
        <v>112212</v>
      </c>
      <c r="F1569" s="157" t="s">
        <v>100</v>
      </c>
      <c r="G1569" s="158" t="s">
        <v>984</v>
      </c>
      <c r="H1569" s="159" t="s">
        <v>5</v>
      </c>
      <c r="I1569" s="157" t="s">
        <v>5264</v>
      </c>
      <c r="J1569" s="160" t="s">
        <v>5265</v>
      </c>
      <c r="K1569" s="160" t="s">
        <v>5266</v>
      </c>
      <c r="L1569" s="157" t="s">
        <v>237</v>
      </c>
      <c r="M1569" s="161" t="s">
        <v>93</v>
      </c>
      <c r="N1569" s="161">
        <v>0.59375</v>
      </c>
      <c r="O1569" s="161">
        <v>0.70833333333333337</v>
      </c>
      <c r="P1569" s="207" t="s">
        <v>2061</v>
      </c>
      <c r="Q1569" s="157">
        <v>2016</v>
      </c>
      <c r="R1569" s="131"/>
      <c r="S1569" s="3" t="str">
        <f>TEXT(Tabla2[[#This Row],[FECHA]],"MMMM")</f>
        <v>marzo</v>
      </c>
      <c r="T1569" s="3" t="e">
        <f>VLOOKUP(Tabla2[[#This Row],[FOLIO]],Noshow11[[FOLIO]:[STATUS]],5,0)</f>
        <v>#N/A</v>
      </c>
      <c r="U1569" s="2" t="s">
        <v>32</v>
      </c>
      <c r="V1569" s="27">
        <v>44987</v>
      </c>
      <c r="W1569" s="27" t="s">
        <v>18</v>
      </c>
      <c r="X1569" s="27" t="s">
        <v>9</v>
      </c>
      <c r="Y1569" s="28" t="s">
        <v>5267</v>
      </c>
      <c r="Z1569" s="27">
        <v>44979</v>
      </c>
      <c r="AA1569" s="14">
        <f>Tabla2[[#This Row],[FECHA]]-Tabla2[[#This Row],[FECHA AGENDO CITA]]</f>
        <v>7</v>
      </c>
    </row>
    <row r="1570" spans="1:27" ht="45.95" hidden="1" customHeight="1">
      <c r="A1570" s="154">
        <v>44986</v>
      </c>
      <c r="B1570" s="155">
        <v>0.60416666666666663</v>
      </c>
      <c r="C1570" s="155"/>
      <c r="D1570" s="156">
        <v>835.2</v>
      </c>
      <c r="E1570" s="157">
        <v>112310</v>
      </c>
      <c r="F1570" s="157" t="s">
        <v>1111</v>
      </c>
      <c r="G1570" s="162" t="s">
        <v>5268</v>
      </c>
      <c r="H1570" s="163"/>
      <c r="I1570" s="157" t="s">
        <v>5269</v>
      </c>
      <c r="J1570" s="160" t="s">
        <v>143</v>
      </c>
      <c r="K1570" s="160" t="s">
        <v>5270</v>
      </c>
      <c r="L1570" s="157" t="s">
        <v>83</v>
      </c>
      <c r="M1570" s="161" t="s">
        <v>84</v>
      </c>
      <c r="N1570" s="161">
        <v>0.625</v>
      </c>
      <c r="O1570" s="161" t="s">
        <v>929</v>
      </c>
      <c r="P1570" s="207" t="s">
        <v>1036</v>
      </c>
      <c r="Q1570" s="157">
        <v>2023</v>
      </c>
      <c r="R1570" s="131"/>
      <c r="S1570" s="3" t="str">
        <f>TEXT(Tabla2[[#This Row],[FECHA]],"MMMM")</f>
        <v>marzo</v>
      </c>
      <c r="T1570" s="3" t="e">
        <f>VLOOKUP(Tabla2[[#This Row],[FOLIO]],Noshow11[[FOLIO]:[STATUS]],5,0)</f>
        <v>#N/A</v>
      </c>
      <c r="U1570" s="2"/>
      <c r="V1570" s="27"/>
      <c r="W1570" s="27"/>
      <c r="X1570" s="27"/>
      <c r="Y1570" s="28"/>
      <c r="Z1570" s="27"/>
      <c r="AA1570" s="14">
        <f>Tabla2[[#This Row],[FECHA]]-Tabla2[[#This Row],[FECHA AGENDO CITA]]</f>
        <v>44986</v>
      </c>
    </row>
    <row r="1571" spans="1:27" ht="45.95" hidden="1" customHeight="1">
      <c r="A1571" s="154">
        <v>44986</v>
      </c>
      <c r="B1571" s="155">
        <v>0.64583333333333337</v>
      </c>
      <c r="C1571" s="155"/>
      <c r="D1571" s="156">
        <v>1899</v>
      </c>
      <c r="E1571" s="157">
        <v>112373</v>
      </c>
      <c r="F1571" s="157" t="s">
        <v>100</v>
      </c>
      <c r="G1571" s="162" t="s">
        <v>956</v>
      </c>
      <c r="H1571" s="163"/>
      <c r="I1571" s="157" t="s">
        <v>5271</v>
      </c>
      <c r="J1571" s="160" t="s">
        <v>5272</v>
      </c>
      <c r="K1571" s="160" t="s">
        <v>5273</v>
      </c>
      <c r="L1571" s="157" t="s">
        <v>250</v>
      </c>
      <c r="M1571" s="161" t="s">
        <v>98</v>
      </c>
      <c r="N1571" s="161">
        <v>0.65625</v>
      </c>
      <c r="O1571" s="161">
        <v>0.75</v>
      </c>
      <c r="P1571" s="207" t="s">
        <v>954</v>
      </c>
      <c r="Q1571" s="157">
        <v>2022</v>
      </c>
      <c r="R1571" s="131"/>
      <c r="S1571" s="3" t="str">
        <f>TEXT(Tabla2[[#This Row],[FECHA]],"MMMM")</f>
        <v>marzo</v>
      </c>
      <c r="T1571" s="3" t="e">
        <f>VLOOKUP(Tabla2[[#This Row],[FOLIO]],Noshow11[[FOLIO]:[STATUS]],5,0)</f>
        <v>#N/A</v>
      </c>
      <c r="U1571" s="2"/>
      <c r="V1571" s="27"/>
      <c r="W1571" s="27"/>
      <c r="X1571" s="27"/>
      <c r="Y1571" s="28"/>
      <c r="Z1571" s="27"/>
      <c r="AA1571" s="14">
        <f>Tabla2[[#This Row],[FECHA]]-Tabla2[[#This Row],[FECHA AGENDO CITA]]</f>
        <v>44986</v>
      </c>
    </row>
    <row r="1572" spans="1:27" ht="45.95" hidden="1" customHeight="1">
      <c r="A1572" s="154">
        <v>44986</v>
      </c>
      <c r="B1572" s="155">
        <v>0.70833333333333337</v>
      </c>
      <c r="C1572" s="155"/>
      <c r="D1572" s="156">
        <v>6165.2</v>
      </c>
      <c r="E1572" s="157">
        <v>112376</v>
      </c>
      <c r="F1572" s="157" t="s">
        <v>1111</v>
      </c>
      <c r="G1572" s="162" t="s">
        <v>5274</v>
      </c>
      <c r="H1572" s="163"/>
      <c r="I1572" s="157" t="s">
        <v>5275</v>
      </c>
      <c r="J1572" s="160" t="s">
        <v>5276</v>
      </c>
      <c r="K1572" s="160" t="s">
        <v>5277</v>
      </c>
      <c r="L1572" s="157" t="s">
        <v>92</v>
      </c>
      <c r="M1572" s="161" t="s">
        <v>84</v>
      </c>
      <c r="N1572" s="161" t="s">
        <v>1430</v>
      </c>
      <c r="O1572" s="161" t="s">
        <v>1431</v>
      </c>
      <c r="P1572" s="207" t="s">
        <v>975</v>
      </c>
      <c r="Q1572" s="157">
        <v>2021</v>
      </c>
      <c r="R1572" s="131"/>
      <c r="S1572" s="3" t="str">
        <f>TEXT(Tabla2[[#This Row],[FECHA]],"MMMM")</f>
        <v>marzo</v>
      </c>
      <c r="T1572" s="3" t="e">
        <f>VLOOKUP(Tabla2[[#This Row],[FOLIO]],Noshow11[[FOLIO]:[STATUS]],5,0)</f>
        <v>#N/A</v>
      </c>
      <c r="U1572" s="2"/>
      <c r="V1572" s="27"/>
      <c r="W1572" s="27"/>
      <c r="X1572" s="27"/>
      <c r="Y1572" s="28"/>
      <c r="Z1572" s="27"/>
      <c r="AA1572" s="14">
        <f>Tabla2[[#This Row],[FECHA]]-Tabla2[[#This Row],[FECHA AGENDO CITA]]</f>
        <v>44986</v>
      </c>
    </row>
    <row r="1573" spans="1:27" ht="59.45" hidden="1" customHeight="1">
      <c r="A1573" s="154">
        <v>44987</v>
      </c>
      <c r="B1573" s="155">
        <v>0.32291666666666669</v>
      </c>
      <c r="C1573" s="155"/>
      <c r="D1573" s="156">
        <v>3260</v>
      </c>
      <c r="E1573" s="157">
        <v>112372</v>
      </c>
      <c r="F1573" s="157" t="s">
        <v>920</v>
      </c>
      <c r="G1573" s="162" t="s">
        <v>1150</v>
      </c>
      <c r="H1573" s="163"/>
      <c r="I1573" s="157" t="s">
        <v>5278</v>
      </c>
      <c r="J1573" s="160" t="s">
        <v>5279</v>
      </c>
      <c r="K1573" s="160" t="s">
        <v>5280</v>
      </c>
      <c r="L1573" s="157" t="s">
        <v>357</v>
      </c>
      <c r="M1573" s="161" t="s">
        <v>84</v>
      </c>
      <c r="N1573" s="161">
        <v>0.33333333333333331</v>
      </c>
      <c r="O1573" s="161">
        <v>0.45833333333333331</v>
      </c>
      <c r="P1573" s="207" t="s">
        <v>943</v>
      </c>
      <c r="Q1573" s="157">
        <v>2021</v>
      </c>
      <c r="R1573" s="131"/>
      <c r="S1573" s="3" t="str">
        <f>TEXT(Tabla2[[#This Row],[FECHA]],"MMMM")</f>
        <v>marzo</v>
      </c>
      <c r="T1573" s="3" t="e">
        <f>VLOOKUP(Tabla2[[#This Row],[FOLIO]],Noshow11[[FOLIO]:[STATUS]],5,0)</f>
        <v>#N/A</v>
      </c>
      <c r="U1573" s="2"/>
      <c r="V1573" s="27"/>
      <c r="W1573" s="27"/>
      <c r="X1573" s="27"/>
      <c r="Y1573" s="28"/>
      <c r="Z1573" s="27"/>
      <c r="AA1573" s="14">
        <f>Tabla2[[#This Row],[FECHA]]-Tabla2[[#This Row],[FECHA AGENDO CITA]]</f>
        <v>44987</v>
      </c>
    </row>
    <row r="1574" spans="1:27" ht="59.45" hidden="1" customHeight="1">
      <c r="A1574" s="154">
        <v>44987</v>
      </c>
      <c r="B1574" s="155">
        <v>0.33333333333333331</v>
      </c>
      <c r="C1574" s="155"/>
      <c r="D1574" s="156">
        <v>5140</v>
      </c>
      <c r="E1574" s="157">
        <v>112401</v>
      </c>
      <c r="F1574" s="157" t="s">
        <v>920</v>
      </c>
      <c r="G1574" s="162" t="s">
        <v>1102</v>
      </c>
      <c r="H1574" s="163"/>
      <c r="I1574" s="157" t="s">
        <v>5281</v>
      </c>
      <c r="J1574" s="160" t="s">
        <v>5282</v>
      </c>
      <c r="K1574" s="160" t="s">
        <v>2735</v>
      </c>
      <c r="L1574" s="157" t="s">
        <v>357</v>
      </c>
      <c r="M1574" s="161" t="s">
        <v>93</v>
      </c>
      <c r="N1574" s="161">
        <v>0.34375</v>
      </c>
      <c r="O1574" s="161">
        <v>0.5</v>
      </c>
      <c r="P1574" s="207" t="s">
        <v>949</v>
      </c>
      <c r="Q1574" s="157">
        <v>2021</v>
      </c>
      <c r="R1574" s="131"/>
      <c r="S1574" s="3" t="str">
        <f>TEXT(Tabla2[[#This Row],[FECHA]],"MMMM")</f>
        <v>marzo</v>
      </c>
      <c r="T1574" s="3" t="e">
        <f>VLOOKUP(Tabla2[[#This Row],[FOLIO]],Noshow11[[FOLIO]:[STATUS]],5,0)</f>
        <v>#N/A</v>
      </c>
      <c r="U1574" s="2"/>
      <c r="V1574" s="27"/>
      <c r="W1574" s="27"/>
      <c r="X1574" s="27"/>
      <c r="Y1574" s="28"/>
      <c r="Z1574" s="27"/>
      <c r="AA1574" s="14">
        <f>Tabla2[[#This Row],[FECHA]]-Tabla2[[#This Row],[FECHA AGENDO CITA]]</f>
        <v>44987</v>
      </c>
    </row>
    <row r="1575" spans="1:27" ht="59.45" hidden="1" customHeight="1">
      <c r="A1575" s="154">
        <v>44987</v>
      </c>
      <c r="B1575" s="155">
        <v>0.35416666666666669</v>
      </c>
      <c r="C1575" s="155"/>
      <c r="D1575" s="156">
        <v>6599</v>
      </c>
      <c r="E1575" s="157">
        <v>112419</v>
      </c>
      <c r="F1575" s="157" t="s">
        <v>1111</v>
      </c>
      <c r="G1575" s="162" t="s">
        <v>989</v>
      </c>
      <c r="H1575" s="163" t="s">
        <v>5</v>
      </c>
      <c r="I1575" s="157" t="s">
        <v>5283</v>
      </c>
      <c r="J1575" s="160" t="s">
        <v>5284</v>
      </c>
      <c r="K1575" s="160" t="s">
        <v>5285</v>
      </c>
      <c r="L1575" s="157" t="s">
        <v>170</v>
      </c>
      <c r="M1575" s="161" t="s">
        <v>98</v>
      </c>
      <c r="N1575" s="161">
        <v>0.36458333333333331</v>
      </c>
      <c r="O1575" s="161">
        <v>0.45833333333333331</v>
      </c>
      <c r="P1575" s="207" t="s">
        <v>2061</v>
      </c>
      <c r="Q1575" s="157">
        <v>2017</v>
      </c>
      <c r="R1575" s="131"/>
      <c r="S1575" s="3" t="str">
        <f>TEXT(Tabla2[[#This Row],[FECHA]],"MMMM")</f>
        <v>marzo</v>
      </c>
      <c r="T1575" s="3" t="e">
        <f>VLOOKUP(Tabla2[[#This Row],[FOLIO]],Noshow11[[FOLIO]:[STATUS]],5,0)</f>
        <v>#N/A</v>
      </c>
      <c r="U1575" s="2" t="s">
        <v>22</v>
      </c>
      <c r="V1575" s="27">
        <v>44987</v>
      </c>
      <c r="W1575" s="27" t="s">
        <v>13</v>
      </c>
      <c r="X1575" s="27" t="s">
        <v>19</v>
      </c>
      <c r="Y1575" s="28" t="s">
        <v>5286</v>
      </c>
      <c r="Z1575" s="27">
        <v>44986</v>
      </c>
      <c r="AA1575" s="14">
        <f>Tabla2[[#This Row],[FECHA]]-Tabla2[[#This Row],[FECHA AGENDO CITA]]</f>
        <v>1</v>
      </c>
    </row>
    <row r="1576" spans="1:27" ht="59.45" hidden="1" customHeight="1">
      <c r="A1576" s="154">
        <v>44987</v>
      </c>
      <c r="B1576" s="155">
        <v>0.375</v>
      </c>
      <c r="C1576" s="155"/>
      <c r="D1576" s="156">
        <v>3260</v>
      </c>
      <c r="E1576" s="157">
        <v>112271</v>
      </c>
      <c r="F1576" s="157" t="s">
        <v>100</v>
      </c>
      <c r="G1576" s="162" t="s">
        <v>1161</v>
      </c>
      <c r="H1576" s="163" t="s">
        <v>5</v>
      </c>
      <c r="I1576" s="157" t="s">
        <v>5287</v>
      </c>
      <c r="J1576" s="160" t="s">
        <v>5288</v>
      </c>
      <c r="K1576" s="160" t="s">
        <v>5289</v>
      </c>
      <c r="L1576" s="157" t="s">
        <v>83</v>
      </c>
      <c r="M1576" s="161" t="s">
        <v>84</v>
      </c>
      <c r="N1576" s="161">
        <v>0.39583333333333331</v>
      </c>
      <c r="O1576" s="161">
        <v>0.45833333333333331</v>
      </c>
      <c r="P1576" s="207" t="s">
        <v>2061</v>
      </c>
      <c r="Q1576" s="157">
        <v>2016</v>
      </c>
      <c r="R1576" s="131"/>
      <c r="S1576" s="3" t="str">
        <f>TEXT(Tabla2[[#This Row],[FECHA]],"MMMM")</f>
        <v>marzo</v>
      </c>
      <c r="T1576" s="3" t="e">
        <f>VLOOKUP(Tabla2[[#This Row],[FOLIO]],Noshow11[[FOLIO]:[STATUS]],5,0)</f>
        <v>#N/A</v>
      </c>
      <c r="U1576" s="2"/>
      <c r="V1576" s="27"/>
      <c r="W1576" s="27"/>
      <c r="X1576" s="27"/>
      <c r="Y1576" s="28"/>
      <c r="Z1576" s="27"/>
      <c r="AA1576" s="14">
        <f>Tabla2[[#This Row],[FECHA]]-Tabla2[[#This Row],[FECHA AGENDO CITA]]</f>
        <v>44987</v>
      </c>
    </row>
    <row r="1577" spans="1:27" ht="59.45" hidden="1" customHeight="1">
      <c r="A1577" s="154">
        <v>44987</v>
      </c>
      <c r="B1577" s="155">
        <v>0.375</v>
      </c>
      <c r="C1577" s="155"/>
      <c r="D1577" s="156">
        <v>5140</v>
      </c>
      <c r="E1577" s="157">
        <v>112392</v>
      </c>
      <c r="F1577" s="157" t="s">
        <v>920</v>
      </c>
      <c r="G1577" s="162" t="s">
        <v>1102</v>
      </c>
      <c r="H1577" s="163"/>
      <c r="I1577" s="157" t="s">
        <v>4091</v>
      </c>
      <c r="J1577" s="160" t="s">
        <v>4092</v>
      </c>
      <c r="K1577" s="160" t="s">
        <v>4093</v>
      </c>
      <c r="L1577" s="157" t="s">
        <v>237</v>
      </c>
      <c r="M1577" s="161" t="s">
        <v>98</v>
      </c>
      <c r="N1577" s="161">
        <v>0.38541666666666669</v>
      </c>
      <c r="O1577" s="161">
        <v>0.5</v>
      </c>
      <c r="P1577" s="207" t="s">
        <v>954</v>
      </c>
      <c r="Q1577" s="157">
        <v>2018</v>
      </c>
      <c r="R1577" s="131"/>
      <c r="S1577" s="3" t="str">
        <f>TEXT(Tabla2[[#This Row],[FECHA]],"MMMM")</f>
        <v>marzo</v>
      </c>
      <c r="T1577" s="3" t="e">
        <f>VLOOKUP(Tabla2[[#This Row],[FOLIO]],Noshow11[[FOLIO]:[STATUS]],5,0)</f>
        <v>#N/A</v>
      </c>
      <c r="U1577" s="2"/>
      <c r="V1577" s="27"/>
      <c r="W1577" s="27"/>
      <c r="X1577" s="27"/>
      <c r="Y1577" s="28"/>
      <c r="Z1577" s="27"/>
      <c r="AA1577" s="14">
        <f>Tabla2[[#This Row],[FECHA]]-Tabla2[[#This Row],[FECHA AGENDO CITA]]</f>
        <v>44987</v>
      </c>
    </row>
    <row r="1578" spans="1:27" ht="59.45" hidden="1" customHeight="1">
      <c r="A1578" s="154">
        <v>44987</v>
      </c>
      <c r="B1578" s="155">
        <v>0.39583333333333331</v>
      </c>
      <c r="C1578" s="155"/>
      <c r="D1578" s="156">
        <v>5140</v>
      </c>
      <c r="E1578" s="157">
        <v>112396</v>
      </c>
      <c r="F1578" s="157" t="s">
        <v>920</v>
      </c>
      <c r="G1578" s="162" t="s">
        <v>1102</v>
      </c>
      <c r="H1578" s="163"/>
      <c r="I1578" s="157" t="s">
        <v>5290</v>
      </c>
      <c r="J1578" s="160" t="s">
        <v>5291</v>
      </c>
      <c r="K1578" s="160" t="s">
        <v>5292</v>
      </c>
      <c r="L1578" s="157" t="s">
        <v>193</v>
      </c>
      <c r="M1578" s="161" t="s">
        <v>84</v>
      </c>
      <c r="N1578" s="161">
        <v>0.41666666666666669</v>
      </c>
      <c r="O1578" s="161">
        <v>0.58333333333333337</v>
      </c>
      <c r="P1578" s="207" t="s">
        <v>925</v>
      </c>
      <c r="Q1578" s="157">
        <v>2019</v>
      </c>
      <c r="R1578" s="131"/>
      <c r="S1578" s="3" t="str">
        <f>TEXT(Tabla2[[#This Row],[FECHA]],"MMMM")</f>
        <v>marzo</v>
      </c>
      <c r="T1578" s="3" t="e">
        <f>VLOOKUP(Tabla2[[#This Row],[FOLIO]],Noshow11[[FOLIO]:[STATUS]],5,0)</f>
        <v>#N/A</v>
      </c>
      <c r="U1578" s="2"/>
      <c r="V1578" s="27"/>
      <c r="W1578" s="27"/>
      <c r="X1578" s="27"/>
      <c r="Y1578" s="28"/>
      <c r="Z1578" s="27"/>
      <c r="AA1578" s="14">
        <f>Tabla2[[#This Row],[FECHA]]-Tabla2[[#This Row],[FECHA AGENDO CITA]]</f>
        <v>44987</v>
      </c>
    </row>
    <row r="1579" spans="1:27" ht="59.45" hidden="1" customHeight="1">
      <c r="A1579" s="154">
        <v>44987</v>
      </c>
      <c r="B1579" s="155">
        <v>0.39583333333333331</v>
      </c>
      <c r="C1579" s="155"/>
      <c r="D1579" s="156">
        <v>2849</v>
      </c>
      <c r="E1579" s="157">
        <v>112413</v>
      </c>
      <c r="F1579" s="157" t="s">
        <v>920</v>
      </c>
      <c r="G1579" s="162" t="s">
        <v>1736</v>
      </c>
      <c r="H1579" s="163"/>
      <c r="I1579" s="157" t="s">
        <v>5115</v>
      </c>
      <c r="J1579" s="160" t="s">
        <v>5116</v>
      </c>
      <c r="K1579" s="160" t="s">
        <v>300</v>
      </c>
      <c r="L1579" s="157" t="s">
        <v>92</v>
      </c>
      <c r="M1579" s="161" t="s">
        <v>98</v>
      </c>
      <c r="N1579" s="161">
        <v>0.41666666666666669</v>
      </c>
      <c r="O1579" s="161">
        <v>0.58333333333333337</v>
      </c>
      <c r="P1579" s="207" t="s">
        <v>943</v>
      </c>
      <c r="Q1579" s="157">
        <v>2022</v>
      </c>
      <c r="R1579" s="131"/>
      <c r="S1579" s="3" t="str">
        <f>TEXT(Tabla2[[#This Row],[FECHA]],"MMMM")</f>
        <v>marzo</v>
      </c>
      <c r="T1579" s="3" t="e">
        <f>VLOOKUP(Tabla2[[#This Row],[FOLIO]],Noshow11[[FOLIO]:[STATUS]],5,0)</f>
        <v>#N/A</v>
      </c>
      <c r="U1579" s="2" t="s">
        <v>28</v>
      </c>
      <c r="V1579" s="27">
        <v>45009</v>
      </c>
      <c r="W1579" s="27" t="s">
        <v>931</v>
      </c>
      <c r="X1579" s="27" t="s">
        <v>932</v>
      </c>
      <c r="Y1579" s="28" t="s">
        <v>5293</v>
      </c>
      <c r="Z1579" s="27">
        <v>44986</v>
      </c>
      <c r="AA1579" s="14">
        <f>Tabla2[[#This Row],[FECHA]]-Tabla2[[#This Row],[FECHA AGENDO CITA]]</f>
        <v>1</v>
      </c>
    </row>
    <row r="1580" spans="1:27" ht="59.45" hidden="1" customHeight="1">
      <c r="A1580" s="154">
        <v>44987</v>
      </c>
      <c r="B1580" s="155">
        <v>0.39583333333333331</v>
      </c>
      <c r="C1580" s="155"/>
      <c r="D1580" s="156">
        <f>5140+950</f>
        <v>6090</v>
      </c>
      <c r="E1580" s="157">
        <v>112434</v>
      </c>
      <c r="F1580" s="157" t="s">
        <v>1111</v>
      </c>
      <c r="G1580" s="162" t="s">
        <v>3351</v>
      </c>
      <c r="H1580" s="163"/>
      <c r="I1580" s="157" t="s">
        <v>5294</v>
      </c>
      <c r="J1580" s="160" t="s">
        <v>5295</v>
      </c>
      <c r="K1580" s="160" t="s">
        <v>5296</v>
      </c>
      <c r="L1580" s="157" t="s">
        <v>83</v>
      </c>
      <c r="M1580" s="161" t="s">
        <v>93</v>
      </c>
      <c r="N1580" s="161">
        <v>0.44791666666666669</v>
      </c>
      <c r="O1580" s="161">
        <v>0.58333333333333337</v>
      </c>
      <c r="P1580" s="207" t="s">
        <v>949</v>
      </c>
      <c r="Q1580" s="157">
        <v>2011</v>
      </c>
      <c r="R1580" s="131"/>
      <c r="S1580" s="3" t="str">
        <f>TEXT(Tabla2[[#This Row],[FECHA]],"MMMM")</f>
        <v>marzo</v>
      </c>
      <c r="T1580" s="3" t="e">
        <f>VLOOKUP(Tabla2[[#This Row],[FOLIO]],Noshow11[[FOLIO]:[STATUS]],5,0)</f>
        <v>#N/A</v>
      </c>
      <c r="U1580" s="2"/>
      <c r="V1580" s="27"/>
      <c r="W1580" s="27"/>
      <c r="X1580" s="27"/>
      <c r="Y1580" s="28"/>
      <c r="Z1580" s="27"/>
      <c r="AA1580" s="14">
        <f>Tabla2[[#This Row],[FECHA]]-Tabla2[[#This Row],[FECHA AGENDO CITA]]</f>
        <v>44987</v>
      </c>
    </row>
    <row r="1581" spans="1:27" ht="59.45" hidden="1" customHeight="1">
      <c r="A1581" s="154">
        <v>44987</v>
      </c>
      <c r="B1581" s="155">
        <v>0.41666666666666669</v>
      </c>
      <c r="C1581" s="155"/>
      <c r="D1581" s="156">
        <v>7549</v>
      </c>
      <c r="E1581" s="157">
        <v>112424</v>
      </c>
      <c r="F1581" s="157" t="s">
        <v>1111</v>
      </c>
      <c r="G1581" s="162" t="s">
        <v>1893</v>
      </c>
      <c r="H1581" s="163"/>
      <c r="I1581" s="157" t="s">
        <v>5297</v>
      </c>
      <c r="J1581" s="160" t="s">
        <v>5298</v>
      </c>
      <c r="K1581" s="160" t="s">
        <v>2194</v>
      </c>
      <c r="L1581" s="157" t="s">
        <v>92</v>
      </c>
      <c r="M1581" s="161" t="s">
        <v>84</v>
      </c>
      <c r="N1581" s="161">
        <v>0.46875</v>
      </c>
      <c r="O1581" s="161" t="s">
        <v>929</v>
      </c>
      <c r="P1581" s="207" t="s">
        <v>5299</v>
      </c>
      <c r="Q1581" s="157">
        <v>2017</v>
      </c>
      <c r="R1581" s="131"/>
      <c r="S1581" s="3" t="str">
        <f>TEXT(Tabla2[[#This Row],[FECHA]],"MMMM")</f>
        <v>marzo</v>
      </c>
      <c r="T1581" s="3" t="e">
        <f>VLOOKUP(Tabla2[[#This Row],[FOLIO]],Noshow11[[FOLIO]:[STATUS]],5,0)</f>
        <v>#N/A</v>
      </c>
      <c r="U1581" s="2"/>
      <c r="V1581" s="27"/>
      <c r="W1581" s="27"/>
      <c r="X1581" s="27"/>
      <c r="Y1581" s="28"/>
      <c r="Z1581" s="27"/>
      <c r="AA1581" s="14">
        <f>Tabla2[[#This Row],[FECHA]]-Tabla2[[#This Row],[FECHA AGENDO CITA]]</f>
        <v>44987</v>
      </c>
    </row>
    <row r="1582" spans="1:27" ht="59.45" hidden="1" customHeight="1">
      <c r="A1582" s="154">
        <v>44987</v>
      </c>
      <c r="B1582" s="155">
        <v>0.41666666666666669</v>
      </c>
      <c r="C1582" s="155"/>
      <c r="D1582" s="156">
        <v>1899</v>
      </c>
      <c r="E1582" s="157">
        <v>112425</v>
      </c>
      <c r="F1582" s="157" t="s">
        <v>920</v>
      </c>
      <c r="G1582" s="162" t="s">
        <v>956</v>
      </c>
      <c r="H1582" s="163"/>
      <c r="I1582" s="157" t="s">
        <v>3217</v>
      </c>
      <c r="J1582" s="160" t="s">
        <v>3218</v>
      </c>
      <c r="K1582" s="160" t="s">
        <v>3219</v>
      </c>
      <c r="L1582" s="157" t="s">
        <v>237</v>
      </c>
      <c r="M1582" s="161" t="s">
        <v>98</v>
      </c>
      <c r="N1582" s="161">
        <v>0.4375</v>
      </c>
      <c r="O1582" s="161">
        <v>0.58333333333333337</v>
      </c>
      <c r="P1582" s="207" t="s">
        <v>954</v>
      </c>
      <c r="Q1582" s="157">
        <v>2020</v>
      </c>
      <c r="R1582" s="131"/>
      <c r="S1582" s="3" t="str">
        <f>TEXT(Tabla2[[#This Row],[FECHA]],"MMMM")</f>
        <v>marzo</v>
      </c>
      <c r="T1582" s="3" t="e">
        <f>VLOOKUP(Tabla2[[#This Row],[FOLIO]],Noshow11[[FOLIO]:[STATUS]],5,0)</f>
        <v>#N/A</v>
      </c>
      <c r="U1582" s="2"/>
      <c r="V1582" s="27"/>
      <c r="W1582" s="27"/>
      <c r="X1582" s="27"/>
      <c r="Y1582" s="28"/>
      <c r="Z1582" s="27"/>
      <c r="AA1582" s="14">
        <f>Tabla2[[#This Row],[FECHA]]-Tabla2[[#This Row],[FECHA AGENDO CITA]]</f>
        <v>44987</v>
      </c>
    </row>
    <row r="1583" spans="1:27" ht="59.45" hidden="1" customHeight="1">
      <c r="A1583" s="154">
        <v>44987</v>
      </c>
      <c r="B1583" s="155">
        <v>0.41666666666666669</v>
      </c>
      <c r="C1583" s="155"/>
      <c r="D1583" s="156">
        <v>5330</v>
      </c>
      <c r="E1583" s="157">
        <v>112431</v>
      </c>
      <c r="F1583" s="157" t="s">
        <v>920</v>
      </c>
      <c r="G1583" s="162" t="s">
        <v>1124</v>
      </c>
      <c r="H1583" s="163" t="s">
        <v>5</v>
      </c>
      <c r="I1583" s="157" t="s">
        <v>5300</v>
      </c>
      <c r="J1583" s="160" t="s">
        <v>5301</v>
      </c>
      <c r="K1583" s="160" t="s">
        <v>4900</v>
      </c>
      <c r="L1583" s="157" t="s">
        <v>97</v>
      </c>
      <c r="M1583" s="161" t="s">
        <v>93</v>
      </c>
      <c r="N1583" s="161">
        <v>0.42708333333333331</v>
      </c>
      <c r="O1583" s="161">
        <v>0.58333333333333337</v>
      </c>
      <c r="P1583" s="207" t="s">
        <v>2061</v>
      </c>
      <c r="Q1583" s="157">
        <v>2020</v>
      </c>
      <c r="R1583" s="131"/>
      <c r="S1583" s="3" t="str">
        <f>TEXT(Tabla2[[#This Row],[FECHA]],"MMMM")</f>
        <v>marzo</v>
      </c>
      <c r="T1583" s="3" t="e">
        <f>VLOOKUP(Tabla2[[#This Row],[FOLIO]],Noshow11[[FOLIO]:[STATUS]],5,0)</f>
        <v>#N/A</v>
      </c>
      <c r="U1583" s="2" t="s">
        <v>25</v>
      </c>
      <c r="V1583" s="27">
        <v>45009</v>
      </c>
      <c r="W1583" s="27" t="s">
        <v>931</v>
      </c>
      <c r="X1583" s="27" t="s">
        <v>932</v>
      </c>
      <c r="Y1583" s="28" t="s">
        <v>5302</v>
      </c>
      <c r="Z1583" s="27">
        <v>44986</v>
      </c>
      <c r="AA1583" s="14">
        <f>Tabla2[[#This Row],[FECHA]]-Tabla2[[#This Row],[FECHA AGENDO CITA]]</f>
        <v>1</v>
      </c>
    </row>
    <row r="1584" spans="1:27" ht="59.45" hidden="1" customHeight="1">
      <c r="A1584" s="154">
        <v>44987</v>
      </c>
      <c r="B1584" s="155">
        <v>0.4375</v>
      </c>
      <c r="C1584" s="155"/>
      <c r="D1584" s="156">
        <v>1899</v>
      </c>
      <c r="E1584" s="157">
        <v>112348</v>
      </c>
      <c r="F1584" s="157" t="s">
        <v>920</v>
      </c>
      <c r="G1584" s="162" t="s">
        <v>1015</v>
      </c>
      <c r="H1584" s="163"/>
      <c r="I1584" s="157" t="s">
        <v>5303</v>
      </c>
      <c r="J1584" s="160" t="s">
        <v>5304</v>
      </c>
      <c r="K1584" s="160" t="s">
        <v>5305</v>
      </c>
      <c r="L1584" s="157" t="s">
        <v>108</v>
      </c>
      <c r="M1584" s="161" t="s">
        <v>93</v>
      </c>
      <c r="N1584" s="161">
        <v>0.44791666666666669</v>
      </c>
      <c r="O1584" s="161">
        <v>0.58333333333333337</v>
      </c>
      <c r="P1584" s="207" t="s">
        <v>949</v>
      </c>
      <c r="Q1584" s="157">
        <v>2021</v>
      </c>
      <c r="R1584" s="131"/>
      <c r="S1584" s="3" t="str">
        <f>TEXT(Tabla2[[#This Row],[FECHA]],"MMMM")</f>
        <v>marzo</v>
      </c>
      <c r="T1584" s="3" t="e">
        <f>VLOOKUP(Tabla2[[#This Row],[FOLIO]],Noshow11[[FOLIO]:[STATUS]],5,0)</f>
        <v>#N/A</v>
      </c>
      <c r="U1584" s="2"/>
      <c r="V1584" s="27"/>
      <c r="W1584" s="27"/>
      <c r="X1584" s="27"/>
      <c r="Y1584" s="28"/>
      <c r="Z1584" s="27"/>
      <c r="AA1584" s="14">
        <f>Tabla2[[#This Row],[FECHA]]-Tabla2[[#This Row],[FECHA AGENDO CITA]]</f>
        <v>44987</v>
      </c>
    </row>
    <row r="1585" spans="1:27" ht="59.45" hidden="1" customHeight="1">
      <c r="A1585" s="154">
        <v>44987</v>
      </c>
      <c r="B1585" s="155">
        <v>0.4375</v>
      </c>
      <c r="C1585" s="155"/>
      <c r="D1585" s="156">
        <f>1899+835.2</f>
        <v>2734.2</v>
      </c>
      <c r="E1585" s="157">
        <v>112427</v>
      </c>
      <c r="F1585" s="157" t="s">
        <v>100</v>
      </c>
      <c r="G1585" s="162" t="s">
        <v>5306</v>
      </c>
      <c r="H1585" s="163" t="s">
        <v>5</v>
      </c>
      <c r="I1585" s="157" t="s">
        <v>5307</v>
      </c>
      <c r="J1585" s="160" t="s">
        <v>143</v>
      </c>
      <c r="K1585" s="160" t="s">
        <v>5308</v>
      </c>
      <c r="L1585" s="157" t="s">
        <v>145</v>
      </c>
      <c r="M1585" s="161" t="s">
        <v>84</v>
      </c>
      <c r="N1585" s="161">
        <v>0.5625</v>
      </c>
      <c r="O1585" s="161" t="s">
        <v>929</v>
      </c>
      <c r="P1585" s="207" t="s">
        <v>5309</v>
      </c>
      <c r="Q1585" s="157">
        <v>2018</v>
      </c>
      <c r="R1585" s="131"/>
      <c r="S1585" s="3" t="str">
        <f>TEXT(Tabla2[[#This Row],[FECHA]],"MMMM")</f>
        <v>marzo</v>
      </c>
      <c r="T1585" s="3" t="e">
        <f>VLOOKUP(Tabla2[[#This Row],[FOLIO]],Noshow11[[FOLIO]:[STATUS]],5,0)</f>
        <v>#N/A</v>
      </c>
      <c r="U1585" s="2"/>
      <c r="V1585" s="27"/>
      <c r="W1585" s="27"/>
      <c r="X1585" s="27"/>
      <c r="Y1585" s="28"/>
      <c r="Z1585" s="27"/>
      <c r="AA1585" s="14">
        <f>Tabla2[[#This Row],[FECHA]]-Tabla2[[#This Row],[FECHA AGENDO CITA]]</f>
        <v>44987</v>
      </c>
    </row>
    <row r="1586" spans="1:27" ht="59.45" hidden="1" customHeight="1">
      <c r="A1586" s="154">
        <v>44987</v>
      </c>
      <c r="B1586" s="155">
        <v>0.47916666666666669</v>
      </c>
      <c r="C1586" s="155"/>
      <c r="D1586" s="156">
        <v>835.2</v>
      </c>
      <c r="E1586" s="157">
        <v>112400</v>
      </c>
      <c r="F1586" s="157" t="s">
        <v>100</v>
      </c>
      <c r="G1586" s="162" t="s">
        <v>5310</v>
      </c>
      <c r="H1586" s="163"/>
      <c r="I1586" s="157" t="s">
        <v>4784</v>
      </c>
      <c r="J1586" s="160" t="s">
        <v>4785</v>
      </c>
      <c r="K1586" s="160" t="s">
        <v>461</v>
      </c>
      <c r="L1586" s="157" t="s">
        <v>160</v>
      </c>
      <c r="M1586" s="161" t="s">
        <v>93</v>
      </c>
      <c r="N1586" s="161">
        <v>0.5</v>
      </c>
      <c r="O1586" s="161" t="s">
        <v>929</v>
      </c>
      <c r="P1586" s="207" t="s">
        <v>975</v>
      </c>
      <c r="Q1586" s="157">
        <v>2020</v>
      </c>
      <c r="R1586" s="131"/>
      <c r="S1586" s="3" t="str">
        <f>TEXT(Tabla2[[#This Row],[FECHA]],"MMMM")</f>
        <v>marzo</v>
      </c>
      <c r="T1586" s="3" t="e">
        <f>VLOOKUP(Tabla2[[#This Row],[FOLIO]],Noshow11[[FOLIO]:[STATUS]],5,0)</f>
        <v>#N/A</v>
      </c>
      <c r="U1586" s="2"/>
      <c r="V1586" s="27"/>
      <c r="W1586" s="27"/>
      <c r="X1586" s="27"/>
      <c r="Y1586" s="28"/>
      <c r="Z1586" s="27"/>
      <c r="AA1586" s="14">
        <f>Tabla2[[#This Row],[FECHA]]-Tabla2[[#This Row],[FECHA AGENDO CITA]]</f>
        <v>44987</v>
      </c>
    </row>
    <row r="1587" spans="1:27" ht="59.45" hidden="1" customHeight="1">
      <c r="A1587" s="154">
        <v>44987</v>
      </c>
      <c r="B1587" s="155">
        <v>0.5</v>
      </c>
      <c r="C1587" s="155"/>
      <c r="D1587" s="156">
        <v>0</v>
      </c>
      <c r="E1587" s="157">
        <v>112433</v>
      </c>
      <c r="F1587" s="157" t="s">
        <v>100</v>
      </c>
      <c r="G1587" s="162" t="s">
        <v>5311</v>
      </c>
      <c r="H1587" s="163"/>
      <c r="I1587" s="157" t="s">
        <v>4982</v>
      </c>
      <c r="J1587" s="160" t="s">
        <v>5312</v>
      </c>
      <c r="K1587" s="160" t="s">
        <v>4983</v>
      </c>
      <c r="L1587" s="157" t="s">
        <v>170</v>
      </c>
      <c r="M1587" s="161" t="s">
        <v>84</v>
      </c>
      <c r="N1587" s="161">
        <v>0.51041666666666663</v>
      </c>
      <c r="O1587" s="161">
        <v>0.70833333333333337</v>
      </c>
      <c r="P1587" s="207" t="s">
        <v>954</v>
      </c>
      <c r="Q1587" s="157">
        <v>2022</v>
      </c>
      <c r="R1587" s="131"/>
      <c r="S1587" s="3" t="str">
        <f>TEXT(Tabla2[[#This Row],[FECHA]],"MMMM")</f>
        <v>marzo</v>
      </c>
      <c r="T1587" s="3" t="e">
        <f>VLOOKUP(Tabla2[[#This Row],[FOLIO]],Noshow11[[FOLIO]:[STATUS]],5,0)</f>
        <v>#N/A</v>
      </c>
      <c r="U1587" s="2"/>
      <c r="V1587" s="27"/>
      <c r="W1587" s="27"/>
      <c r="X1587" s="27"/>
      <c r="Y1587" s="28"/>
      <c r="Z1587" s="27"/>
      <c r="AA1587" s="14">
        <f>Tabla2[[#This Row],[FECHA]]-Tabla2[[#This Row],[FECHA AGENDO CITA]]</f>
        <v>44987</v>
      </c>
    </row>
    <row r="1588" spans="1:27" ht="59.45" hidden="1" customHeight="1">
      <c r="A1588" s="154">
        <v>44987</v>
      </c>
      <c r="B1588" s="155">
        <v>0.52083333333333337</v>
      </c>
      <c r="C1588" s="155"/>
      <c r="D1588" s="156">
        <v>835.2</v>
      </c>
      <c r="E1588" s="157">
        <v>112346</v>
      </c>
      <c r="F1588" s="157" t="s">
        <v>100</v>
      </c>
      <c r="G1588" s="162" t="s">
        <v>5313</v>
      </c>
      <c r="H1588" s="163"/>
      <c r="I1588" s="157" t="s">
        <v>1527</v>
      </c>
      <c r="J1588" s="160" t="s">
        <v>1528</v>
      </c>
      <c r="K1588" s="160" t="s">
        <v>1529</v>
      </c>
      <c r="L1588" s="157" t="s">
        <v>193</v>
      </c>
      <c r="M1588" s="161" t="s">
        <v>98</v>
      </c>
      <c r="N1588" s="161">
        <v>0.625</v>
      </c>
      <c r="O1588" s="161" t="s">
        <v>929</v>
      </c>
      <c r="P1588" s="207" t="s">
        <v>975</v>
      </c>
      <c r="Q1588" s="157">
        <v>2022</v>
      </c>
      <c r="R1588" s="131"/>
      <c r="S1588" s="3" t="str">
        <f>TEXT(Tabla2[[#This Row],[FECHA]],"MMMM")</f>
        <v>marzo</v>
      </c>
      <c r="T1588" s="3" t="e">
        <f>VLOOKUP(Tabla2[[#This Row],[FOLIO]],Noshow11[[FOLIO]:[STATUS]],5,0)</f>
        <v>#N/A</v>
      </c>
      <c r="U1588" s="2"/>
      <c r="V1588" s="27"/>
      <c r="W1588" s="27"/>
      <c r="X1588" s="27"/>
      <c r="Y1588" s="28"/>
      <c r="Z1588" s="27"/>
      <c r="AA1588" s="14">
        <f>Tabla2[[#This Row],[FECHA]]-Tabla2[[#This Row],[FECHA AGENDO CITA]]</f>
        <v>44987</v>
      </c>
    </row>
    <row r="1589" spans="1:27" ht="59.45" hidden="1" customHeight="1">
      <c r="A1589" s="154">
        <v>44987</v>
      </c>
      <c r="B1589" s="155">
        <v>0.58333333333333337</v>
      </c>
      <c r="C1589" s="155"/>
      <c r="D1589" s="156">
        <v>1899</v>
      </c>
      <c r="E1589" s="157">
        <v>112320</v>
      </c>
      <c r="F1589" s="157" t="s">
        <v>1111</v>
      </c>
      <c r="G1589" s="162" t="s">
        <v>1297</v>
      </c>
      <c r="H1589" s="163"/>
      <c r="I1589" s="157" t="s">
        <v>5314</v>
      </c>
      <c r="J1589" s="160" t="s">
        <v>5315</v>
      </c>
      <c r="K1589" s="160" t="s">
        <v>5316</v>
      </c>
      <c r="L1589" s="157" t="s">
        <v>482</v>
      </c>
      <c r="M1589" s="161" t="s">
        <v>93</v>
      </c>
      <c r="N1589" s="161">
        <v>0.59375</v>
      </c>
      <c r="O1589" s="161">
        <v>0.70833333333333337</v>
      </c>
      <c r="P1589" s="207" t="s">
        <v>949</v>
      </c>
      <c r="Q1589" s="157">
        <v>2018</v>
      </c>
      <c r="R1589" s="131"/>
      <c r="S1589" s="3" t="str">
        <f>TEXT(Tabla2[[#This Row],[FECHA]],"MMMM")</f>
        <v>marzo</v>
      </c>
      <c r="T1589" s="3" t="e">
        <f>VLOOKUP(Tabla2[[#This Row],[FOLIO]],Noshow11[[FOLIO]:[STATUS]],5,0)</f>
        <v>#N/A</v>
      </c>
      <c r="U1589" s="2" t="s">
        <v>40</v>
      </c>
      <c r="V1589" s="27">
        <v>44987</v>
      </c>
      <c r="W1589" s="27" t="s">
        <v>13</v>
      </c>
      <c r="X1589" s="27" t="s">
        <v>9</v>
      </c>
      <c r="Y1589" s="28" t="s">
        <v>5317</v>
      </c>
      <c r="Z1589" s="27">
        <v>44987</v>
      </c>
      <c r="AA1589" s="14">
        <f>Tabla2[[#This Row],[FECHA]]-Tabla2[[#This Row],[FECHA AGENDO CITA]]</f>
        <v>0</v>
      </c>
    </row>
    <row r="1590" spans="1:27" ht="59.45" hidden="1" customHeight="1">
      <c r="A1590" s="154">
        <v>44987</v>
      </c>
      <c r="B1590" s="155">
        <v>0.625</v>
      </c>
      <c r="C1590" s="155"/>
      <c r="D1590" s="156">
        <v>1899</v>
      </c>
      <c r="E1590" s="157">
        <v>112356</v>
      </c>
      <c r="F1590" s="157" t="s">
        <v>920</v>
      </c>
      <c r="G1590" s="162" t="s">
        <v>1297</v>
      </c>
      <c r="H1590" s="163"/>
      <c r="I1590" s="157" t="s">
        <v>5318</v>
      </c>
      <c r="J1590" s="160" t="s">
        <v>5319</v>
      </c>
      <c r="K1590" s="160" t="s">
        <v>5320</v>
      </c>
      <c r="L1590" s="157" t="s">
        <v>92</v>
      </c>
      <c r="M1590" s="161" t="s">
        <v>84</v>
      </c>
      <c r="N1590" s="161">
        <v>0.63541666666666663</v>
      </c>
      <c r="O1590" s="161">
        <v>0.75</v>
      </c>
      <c r="P1590" s="207" t="s">
        <v>925</v>
      </c>
      <c r="Q1590" s="157">
        <v>2007</v>
      </c>
      <c r="R1590" s="131"/>
      <c r="S1590" s="3" t="str">
        <f>TEXT(Tabla2[[#This Row],[FECHA]],"MMMM")</f>
        <v>marzo</v>
      </c>
      <c r="T1590" s="3" t="e">
        <f>VLOOKUP(Tabla2[[#This Row],[FOLIO]],Noshow11[[FOLIO]:[STATUS]],5,0)</f>
        <v>#N/A</v>
      </c>
      <c r="U1590" s="2"/>
      <c r="V1590" s="27"/>
      <c r="W1590" s="27"/>
      <c r="X1590" s="27"/>
      <c r="Y1590" s="28"/>
      <c r="Z1590" s="27"/>
      <c r="AA1590" s="14">
        <f>Tabla2[[#This Row],[FECHA]]-Tabla2[[#This Row],[FECHA AGENDO CITA]]</f>
        <v>44987</v>
      </c>
    </row>
    <row r="1591" spans="1:27" ht="59.45" hidden="1" customHeight="1">
      <c r="A1591" s="154">
        <v>44987</v>
      </c>
      <c r="B1591" s="155">
        <v>0.66666666666666663</v>
      </c>
      <c r="C1591" s="155"/>
      <c r="D1591" s="156">
        <v>835.2</v>
      </c>
      <c r="E1591" s="157">
        <v>112394</v>
      </c>
      <c r="F1591" s="157" t="s">
        <v>1111</v>
      </c>
      <c r="G1591" s="162" t="s">
        <v>5321</v>
      </c>
      <c r="H1591" s="163"/>
      <c r="I1591" s="157" t="s">
        <v>1000</v>
      </c>
      <c r="J1591" s="160" t="s">
        <v>1001</v>
      </c>
      <c r="K1591" s="160" t="s">
        <v>1002</v>
      </c>
      <c r="L1591" s="157" t="s">
        <v>145</v>
      </c>
      <c r="M1591" s="161" t="s">
        <v>98</v>
      </c>
      <c r="N1591" s="161" t="s">
        <v>1430</v>
      </c>
      <c r="O1591" s="161" t="s">
        <v>1431</v>
      </c>
      <c r="P1591" s="207" t="s">
        <v>2126</v>
      </c>
      <c r="Q1591" s="157">
        <v>2017</v>
      </c>
      <c r="R1591" s="131"/>
      <c r="S1591" s="3" t="str">
        <f>TEXT(Tabla2[[#This Row],[FECHA]],"MMMM")</f>
        <v>marzo</v>
      </c>
      <c r="T1591" s="3" t="e">
        <f>VLOOKUP(Tabla2[[#This Row],[FOLIO]],Noshow11[[FOLIO]:[STATUS]],5,0)</f>
        <v>#N/A</v>
      </c>
      <c r="U1591" s="2"/>
      <c r="V1591" s="27"/>
      <c r="W1591" s="27"/>
      <c r="X1591" s="27"/>
      <c r="Y1591" s="28"/>
      <c r="Z1591" s="27"/>
      <c r="AA1591" s="14">
        <f>Tabla2[[#This Row],[FECHA]]-Tabla2[[#This Row],[FECHA AGENDO CITA]]</f>
        <v>44987</v>
      </c>
    </row>
    <row r="1592" spans="1:27" ht="59.45" hidden="1" customHeight="1">
      <c r="A1592" s="154">
        <v>44987</v>
      </c>
      <c r="B1592" s="155">
        <v>0.70833333333333337</v>
      </c>
      <c r="C1592" s="155"/>
      <c r="D1592" s="156">
        <v>2065</v>
      </c>
      <c r="E1592" s="157">
        <v>112328</v>
      </c>
      <c r="F1592" s="157" t="s">
        <v>100</v>
      </c>
      <c r="G1592" s="162" t="s">
        <v>5322</v>
      </c>
      <c r="H1592" s="163"/>
      <c r="I1592" s="157" t="s">
        <v>5323</v>
      </c>
      <c r="J1592" s="160" t="s">
        <v>5324</v>
      </c>
      <c r="K1592" s="160" t="s">
        <v>5325</v>
      </c>
      <c r="L1592" s="157" t="s">
        <v>92</v>
      </c>
      <c r="M1592" s="161" t="s">
        <v>93</v>
      </c>
      <c r="N1592" s="161" t="s">
        <v>1430</v>
      </c>
      <c r="O1592" s="161" t="s">
        <v>1431</v>
      </c>
      <c r="P1592" s="207" t="s">
        <v>954</v>
      </c>
      <c r="Q1592" s="157">
        <v>2016</v>
      </c>
      <c r="R1592" s="131"/>
      <c r="S1592" s="3" t="str">
        <f>TEXT(Tabla2[[#This Row],[FECHA]],"MMMM")</f>
        <v>marzo</v>
      </c>
      <c r="T1592" s="3" t="e">
        <f>VLOOKUP(Tabla2[[#This Row],[FOLIO]],Noshow11[[FOLIO]:[STATUS]],5,0)</f>
        <v>#N/A</v>
      </c>
      <c r="U1592" s="2" t="s">
        <v>32</v>
      </c>
      <c r="V1592" s="27">
        <v>44988</v>
      </c>
      <c r="W1592" s="27" t="s">
        <v>18</v>
      </c>
      <c r="X1592" s="27" t="s">
        <v>9</v>
      </c>
      <c r="Y1592" s="28" t="s">
        <v>2287</v>
      </c>
      <c r="Z1592" s="27">
        <v>44984</v>
      </c>
      <c r="AA1592" s="14">
        <f>Tabla2[[#This Row],[FECHA]]-Tabla2[[#This Row],[FECHA AGENDO CITA]]</f>
        <v>3</v>
      </c>
    </row>
    <row r="1593" spans="1:27" ht="43.5" hidden="1" customHeight="1">
      <c r="A1593" s="154">
        <v>44988</v>
      </c>
      <c r="B1593" s="155">
        <v>0.33333333333333331</v>
      </c>
      <c r="C1593" s="155"/>
      <c r="D1593" s="156">
        <v>5140</v>
      </c>
      <c r="E1593" s="157">
        <v>112435</v>
      </c>
      <c r="F1593" s="157" t="s">
        <v>944</v>
      </c>
      <c r="G1593" s="162" t="s">
        <v>1102</v>
      </c>
      <c r="H1593" s="163"/>
      <c r="I1593" s="157" t="s">
        <v>940</v>
      </c>
      <c r="J1593" s="160" t="s">
        <v>941</v>
      </c>
      <c r="K1593" s="160" t="s">
        <v>942</v>
      </c>
      <c r="L1593" s="157" t="s">
        <v>277</v>
      </c>
      <c r="M1593" s="161" t="s">
        <v>98</v>
      </c>
      <c r="N1593" s="161">
        <v>0.47916666666666669</v>
      </c>
      <c r="O1593" s="161">
        <v>0.58333333333333337</v>
      </c>
      <c r="P1593" s="207" t="s">
        <v>943</v>
      </c>
      <c r="Q1593" s="157">
        <v>2021</v>
      </c>
      <c r="R1593" s="131"/>
      <c r="S1593" s="3" t="str">
        <f>TEXT(Tabla2[[#This Row],[FECHA]],"MMMM")</f>
        <v>marzo</v>
      </c>
      <c r="T1593" s="3" t="e">
        <f>VLOOKUP(Tabla2[[#This Row],[FOLIO]],Noshow11[[FOLIO]:[STATUS]],5,0)</f>
        <v>#N/A</v>
      </c>
      <c r="U1593" s="2"/>
      <c r="V1593" s="27"/>
      <c r="W1593" s="27"/>
      <c r="X1593" s="27"/>
      <c r="Y1593" s="28"/>
      <c r="Z1593" s="27"/>
      <c r="AA1593" s="14">
        <f>Tabla2[[#This Row],[FECHA]]-Tabla2[[#This Row],[FECHA AGENDO CITA]]</f>
        <v>44988</v>
      </c>
    </row>
    <row r="1594" spans="1:27" ht="43.5" hidden="1" customHeight="1">
      <c r="A1594" s="154">
        <v>44988</v>
      </c>
      <c r="B1594" s="155">
        <v>0.33333333333333331</v>
      </c>
      <c r="C1594" s="155"/>
      <c r="D1594" s="156">
        <v>3260</v>
      </c>
      <c r="E1594" s="157">
        <v>112440</v>
      </c>
      <c r="F1594" s="157" t="s">
        <v>1111</v>
      </c>
      <c r="G1594" s="158" t="s">
        <v>1631</v>
      </c>
      <c r="H1594" s="159" t="s">
        <v>5</v>
      </c>
      <c r="I1594" s="157" t="s">
        <v>1651</v>
      </c>
      <c r="J1594" s="160" t="s">
        <v>1652</v>
      </c>
      <c r="K1594" s="160" t="s">
        <v>1653</v>
      </c>
      <c r="L1594" s="157" t="s">
        <v>193</v>
      </c>
      <c r="M1594" s="161" t="s">
        <v>84</v>
      </c>
      <c r="N1594" s="161">
        <v>0.34722222222222227</v>
      </c>
      <c r="O1594" s="161">
        <v>0.5</v>
      </c>
      <c r="P1594" s="207" t="s">
        <v>2061</v>
      </c>
      <c r="Q1594" s="157">
        <v>2018</v>
      </c>
      <c r="R1594" s="131"/>
      <c r="S1594" s="3" t="str">
        <f>TEXT(Tabla2[[#This Row],[FECHA]],"MMMM")</f>
        <v>marzo</v>
      </c>
      <c r="T1594" s="3" t="e">
        <f>VLOOKUP(Tabla2[[#This Row],[FOLIO]],Noshow11[[FOLIO]:[STATUS]],5,0)</f>
        <v>#N/A</v>
      </c>
      <c r="U1594" s="2"/>
      <c r="V1594" s="27"/>
      <c r="W1594" s="27"/>
      <c r="X1594" s="27"/>
      <c r="Y1594" s="28"/>
      <c r="Z1594" s="27"/>
      <c r="AA1594" s="14">
        <f>Tabla2[[#This Row],[FECHA]]-Tabla2[[#This Row],[FECHA AGENDO CITA]]</f>
        <v>44988</v>
      </c>
    </row>
    <row r="1595" spans="1:27" ht="43.5" hidden="1" customHeight="1">
      <c r="A1595" s="154">
        <v>44988</v>
      </c>
      <c r="B1595" s="155">
        <v>0.34375</v>
      </c>
      <c r="C1595" s="155"/>
      <c r="D1595" s="156">
        <v>3499</v>
      </c>
      <c r="E1595" s="157">
        <v>112445</v>
      </c>
      <c r="F1595" s="157" t="s">
        <v>100</v>
      </c>
      <c r="G1595" s="162" t="s">
        <v>5322</v>
      </c>
      <c r="H1595" s="163"/>
      <c r="I1595" s="157" t="s">
        <v>5323</v>
      </c>
      <c r="J1595" s="160" t="s">
        <v>5324</v>
      </c>
      <c r="K1595" s="160" t="s">
        <v>5325</v>
      </c>
      <c r="L1595" s="157" t="s">
        <v>92</v>
      </c>
      <c r="M1595" s="161" t="s">
        <v>93</v>
      </c>
      <c r="N1595" s="161">
        <v>0.375</v>
      </c>
      <c r="O1595" s="161">
        <v>0.66666666666666663</v>
      </c>
      <c r="P1595" s="207" t="s">
        <v>954</v>
      </c>
      <c r="Q1595" s="157">
        <v>2016</v>
      </c>
      <c r="R1595" s="131"/>
      <c r="S1595" s="3" t="str">
        <f>TEXT(Tabla2[[#This Row],[FECHA]],"MMMM")</f>
        <v>marzo</v>
      </c>
      <c r="T1595" s="3" t="e">
        <f>VLOOKUP(Tabla2[[#This Row],[FOLIO]],Noshow11[[FOLIO]:[STATUS]],5,0)</f>
        <v>#N/A</v>
      </c>
      <c r="U1595" s="2" t="s">
        <v>40</v>
      </c>
      <c r="V1595" s="27">
        <v>44991</v>
      </c>
      <c r="W1595" s="27" t="s">
        <v>13</v>
      </c>
      <c r="X1595" s="27" t="s">
        <v>9</v>
      </c>
      <c r="Y1595" s="28" t="s">
        <v>5326</v>
      </c>
      <c r="Z1595" s="27">
        <v>44984</v>
      </c>
      <c r="AA1595" s="14">
        <f>Tabla2[[#This Row],[FECHA]]-Tabla2[[#This Row],[FECHA AGENDO CITA]]</f>
        <v>4</v>
      </c>
    </row>
    <row r="1596" spans="1:27" ht="43.5" hidden="1" customHeight="1">
      <c r="A1596" s="154">
        <v>44988</v>
      </c>
      <c r="B1596" s="155">
        <v>0.35416666666666669</v>
      </c>
      <c r="C1596" s="155"/>
      <c r="D1596" s="156">
        <v>1899</v>
      </c>
      <c r="E1596" s="157">
        <v>112297</v>
      </c>
      <c r="F1596" s="157" t="s">
        <v>920</v>
      </c>
      <c r="G1596" s="162" t="s">
        <v>956</v>
      </c>
      <c r="H1596" s="163"/>
      <c r="I1596" s="157" t="s">
        <v>4963</v>
      </c>
      <c r="J1596" s="160" t="s">
        <v>4964</v>
      </c>
      <c r="K1596" s="160" t="s">
        <v>5327</v>
      </c>
      <c r="L1596" s="157" t="s">
        <v>92</v>
      </c>
      <c r="M1596" s="161" t="s">
        <v>84</v>
      </c>
      <c r="N1596" s="161">
        <v>0.375</v>
      </c>
      <c r="O1596" s="161">
        <v>0.5</v>
      </c>
      <c r="P1596" s="207" t="s">
        <v>949</v>
      </c>
      <c r="Q1596" s="157">
        <v>2021</v>
      </c>
      <c r="R1596" s="131"/>
      <c r="S1596" s="3" t="str">
        <f>TEXT(Tabla2[[#This Row],[FECHA]],"MMMM")</f>
        <v>marzo</v>
      </c>
      <c r="T1596" s="3" t="e">
        <f>VLOOKUP(Tabla2[[#This Row],[FOLIO]],Noshow11[[FOLIO]:[STATUS]],5,0)</f>
        <v>#N/A</v>
      </c>
      <c r="U1596" s="2"/>
      <c r="V1596" s="27"/>
      <c r="W1596" s="27"/>
      <c r="X1596" s="27"/>
      <c r="Y1596" s="28"/>
      <c r="Z1596" s="27"/>
      <c r="AA1596" s="14">
        <f>Tabla2[[#This Row],[FECHA]]-Tabla2[[#This Row],[FECHA AGENDO CITA]]</f>
        <v>44988</v>
      </c>
    </row>
    <row r="1597" spans="1:27" ht="43.5" hidden="1" customHeight="1">
      <c r="A1597" s="154">
        <v>44988</v>
      </c>
      <c r="B1597" s="155">
        <v>0.35416666666666669</v>
      </c>
      <c r="C1597" s="155"/>
      <c r="D1597" s="156">
        <v>1899</v>
      </c>
      <c r="E1597" s="157">
        <v>112371</v>
      </c>
      <c r="F1597" s="157" t="s">
        <v>944</v>
      </c>
      <c r="G1597" s="158" t="s">
        <v>1015</v>
      </c>
      <c r="H1597" s="159" t="s">
        <v>5</v>
      </c>
      <c r="I1597" s="157" t="s">
        <v>5328</v>
      </c>
      <c r="J1597" s="160" t="s">
        <v>5329</v>
      </c>
      <c r="K1597" s="160" t="s">
        <v>5330</v>
      </c>
      <c r="L1597" s="157" t="s">
        <v>160</v>
      </c>
      <c r="M1597" s="161" t="s">
        <v>93</v>
      </c>
      <c r="N1597" s="161">
        <v>0.375</v>
      </c>
      <c r="O1597" s="161">
        <v>0.5</v>
      </c>
      <c r="P1597" s="207" t="s">
        <v>2061</v>
      </c>
      <c r="Q1597" s="157">
        <v>2021</v>
      </c>
      <c r="R1597" s="131"/>
      <c r="S1597" s="3" t="str">
        <f>TEXT(Tabla2[[#This Row],[FECHA]],"MMMM")</f>
        <v>marzo</v>
      </c>
      <c r="T1597" s="3" t="e">
        <f>VLOOKUP(Tabla2[[#This Row],[FOLIO]],Noshow11[[FOLIO]:[STATUS]],5,0)</f>
        <v>#N/A</v>
      </c>
      <c r="U1597" s="2"/>
      <c r="V1597" s="27"/>
      <c r="W1597" s="27"/>
      <c r="X1597" s="27"/>
      <c r="Y1597" s="28"/>
      <c r="Z1597" s="27"/>
      <c r="AA1597" s="14">
        <f>Tabla2[[#This Row],[FECHA]]-Tabla2[[#This Row],[FECHA AGENDO CITA]]</f>
        <v>44988</v>
      </c>
    </row>
    <row r="1598" spans="1:27" ht="43.5" hidden="1" customHeight="1">
      <c r="A1598" s="154">
        <v>44988</v>
      </c>
      <c r="B1598" s="155">
        <v>0.35416666666666669</v>
      </c>
      <c r="C1598" s="155"/>
      <c r="D1598" s="156">
        <v>1899</v>
      </c>
      <c r="E1598" s="157">
        <v>112410</v>
      </c>
      <c r="F1598" s="157" t="s">
        <v>1111</v>
      </c>
      <c r="G1598" s="162" t="s">
        <v>1108</v>
      </c>
      <c r="H1598" s="163"/>
      <c r="I1598" s="157" t="s">
        <v>5331</v>
      </c>
      <c r="J1598" s="160" t="s">
        <v>143</v>
      </c>
      <c r="K1598" s="160" t="s">
        <v>5332</v>
      </c>
      <c r="L1598" s="157" t="s">
        <v>237</v>
      </c>
      <c r="M1598" s="161" t="s">
        <v>98</v>
      </c>
      <c r="N1598" s="161"/>
      <c r="O1598" s="161"/>
      <c r="P1598" s="207"/>
      <c r="Q1598" s="157">
        <v>2023</v>
      </c>
      <c r="R1598" s="131"/>
      <c r="S1598" s="3" t="str">
        <f>TEXT(Tabla2[[#This Row],[FECHA]],"MMMM")</f>
        <v>marzo</v>
      </c>
      <c r="T1598" s="3" t="e">
        <f>VLOOKUP(Tabla2[[#This Row],[FOLIO]],Noshow11[[FOLIO]:[STATUS]],5,0)</f>
        <v>#N/A</v>
      </c>
      <c r="U1598" s="2"/>
      <c r="V1598" s="27"/>
      <c r="W1598" s="27"/>
      <c r="X1598" s="27"/>
      <c r="Y1598" s="28"/>
      <c r="Z1598" s="27"/>
      <c r="AA1598" s="14">
        <f>Tabla2[[#This Row],[FECHA]]-Tabla2[[#This Row],[FECHA AGENDO CITA]]</f>
        <v>44988</v>
      </c>
    </row>
    <row r="1599" spans="1:27" ht="43.5" hidden="1" customHeight="1">
      <c r="A1599" s="154">
        <v>44988</v>
      </c>
      <c r="B1599" s="155">
        <v>0.375</v>
      </c>
      <c r="C1599" s="155"/>
      <c r="D1599" s="156">
        <v>736.29499999999996</v>
      </c>
      <c r="E1599" s="157">
        <v>112248</v>
      </c>
      <c r="F1599" s="157" t="s">
        <v>1111</v>
      </c>
      <c r="G1599" s="162" t="s">
        <v>1988</v>
      </c>
      <c r="H1599" s="163"/>
      <c r="I1599" s="157" t="s">
        <v>5333</v>
      </c>
      <c r="J1599" s="160" t="s">
        <v>5334</v>
      </c>
      <c r="K1599" s="160" t="s">
        <v>889</v>
      </c>
      <c r="L1599" s="157" t="s">
        <v>152</v>
      </c>
      <c r="M1599" s="161" t="s">
        <v>93</v>
      </c>
      <c r="N1599" s="161">
        <v>0.40625</v>
      </c>
      <c r="O1599" s="161">
        <v>0.58333333333333337</v>
      </c>
      <c r="P1599" s="207" t="s">
        <v>949</v>
      </c>
      <c r="Q1599" s="157">
        <v>2016</v>
      </c>
      <c r="R1599" s="131"/>
      <c r="S1599" s="3" t="str">
        <f>TEXT(Tabla2[[#This Row],[FECHA]],"MMMM")</f>
        <v>marzo</v>
      </c>
      <c r="T1599" s="3" t="e">
        <f>VLOOKUP(Tabla2[[#This Row],[FOLIO]],Noshow11[[FOLIO]:[STATUS]],5,0)</f>
        <v>#N/A</v>
      </c>
      <c r="U1599" s="2" t="s">
        <v>12</v>
      </c>
      <c r="V1599" s="27">
        <v>44988</v>
      </c>
      <c r="W1599" s="27" t="s">
        <v>931</v>
      </c>
      <c r="X1599" s="27" t="s">
        <v>9</v>
      </c>
      <c r="Y1599" s="28" t="s">
        <v>5335</v>
      </c>
      <c r="Z1599" s="27">
        <v>44988</v>
      </c>
      <c r="AA1599" s="14">
        <f>Tabla2[[#This Row],[FECHA]]-Tabla2[[#This Row],[FECHA AGENDO CITA]]</f>
        <v>0</v>
      </c>
    </row>
    <row r="1600" spans="1:27" ht="43.5" hidden="1" customHeight="1">
      <c r="A1600" s="154">
        <v>44988</v>
      </c>
      <c r="B1600" s="155">
        <v>0.375</v>
      </c>
      <c r="C1600" s="155"/>
      <c r="D1600" s="156">
        <v>6599</v>
      </c>
      <c r="E1600" s="157">
        <v>112302</v>
      </c>
      <c r="F1600" s="157" t="s">
        <v>944</v>
      </c>
      <c r="G1600" s="162" t="s">
        <v>989</v>
      </c>
      <c r="H1600" s="163"/>
      <c r="I1600" s="157" t="s">
        <v>4886</v>
      </c>
      <c r="J1600" s="160" t="s">
        <v>4887</v>
      </c>
      <c r="K1600" s="160" t="s">
        <v>4888</v>
      </c>
      <c r="L1600" s="157" t="s">
        <v>1095</v>
      </c>
      <c r="M1600" s="161" t="s">
        <v>84</v>
      </c>
      <c r="N1600" s="161">
        <v>0.39583333333333331</v>
      </c>
      <c r="O1600" s="161">
        <v>0.58333333333333337</v>
      </c>
      <c r="P1600" s="207" t="s">
        <v>954</v>
      </c>
      <c r="Q1600" s="157">
        <v>2013</v>
      </c>
      <c r="R1600" s="131"/>
      <c r="S1600" s="3" t="str">
        <f>TEXT(Tabla2[[#This Row],[FECHA]],"MMMM")</f>
        <v>marzo</v>
      </c>
      <c r="T1600" s="3" t="e">
        <f>VLOOKUP(Tabla2[[#This Row],[FOLIO]],Noshow11[[FOLIO]:[STATUS]],5,0)</f>
        <v>#N/A</v>
      </c>
      <c r="U1600" s="2"/>
      <c r="V1600" s="27"/>
      <c r="W1600" s="27"/>
      <c r="X1600" s="27"/>
      <c r="Y1600" s="28"/>
      <c r="Z1600" s="27"/>
      <c r="AA1600" s="14">
        <f>Tabla2[[#This Row],[FECHA]]-Tabla2[[#This Row],[FECHA AGENDO CITA]]</f>
        <v>44988</v>
      </c>
    </row>
    <row r="1601" spans="1:27" ht="67.5" hidden="1" customHeight="1">
      <c r="A1601" s="154">
        <v>44988</v>
      </c>
      <c r="B1601" s="155">
        <v>0.375</v>
      </c>
      <c r="C1601" s="155"/>
      <c r="D1601" s="156">
        <v>2734.2</v>
      </c>
      <c r="E1601" s="157">
        <v>112379</v>
      </c>
      <c r="F1601" s="157" t="s">
        <v>1111</v>
      </c>
      <c r="G1601" s="162" t="s">
        <v>5336</v>
      </c>
      <c r="H1601" s="163"/>
      <c r="I1601" s="157" t="s">
        <v>723</v>
      </c>
      <c r="J1601" s="160" t="s">
        <v>143</v>
      </c>
      <c r="K1601" s="160" t="s">
        <v>725</v>
      </c>
      <c r="L1601" s="157" t="s">
        <v>289</v>
      </c>
      <c r="M1601" s="161" t="s">
        <v>98</v>
      </c>
      <c r="N1601" s="161">
        <v>0.38541666666666669</v>
      </c>
      <c r="O1601" s="161" t="s">
        <v>929</v>
      </c>
      <c r="P1601" s="207" t="s">
        <v>3766</v>
      </c>
      <c r="Q1601" s="157">
        <v>2022</v>
      </c>
      <c r="R1601" s="131"/>
      <c r="S1601" s="3" t="str">
        <f>TEXT(Tabla2[[#This Row],[FECHA]],"MMMM")</f>
        <v>marzo</v>
      </c>
      <c r="T1601" s="3" t="e">
        <f>VLOOKUP(Tabla2[[#This Row],[FOLIO]],Noshow11[[FOLIO]:[STATUS]],5,0)</f>
        <v>#N/A</v>
      </c>
      <c r="U1601" s="2"/>
      <c r="V1601" s="27"/>
      <c r="W1601" s="27"/>
      <c r="X1601" s="27"/>
      <c r="Y1601" s="28"/>
      <c r="Z1601" s="27"/>
      <c r="AA1601" s="14">
        <f>Tabla2[[#This Row],[FECHA]]-Tabla2[[#This Row],[FECHA AGENDO CITA]]</f>
        <v>44988</v>
      </c>
    </row>
    <row r="1602" spans="1:27" ht="43.5" hidden="1" customHeight="1">
      <c r="A1602" s="154">
        <v>44988</v>
      </c>
      <c r="B1602" s="155">
        <v>0.39583333333333331</v>
      </c>
      <c r="C1602" s="155"/>
      <c r="D1602" s="156">
        <v>6280</v>
      </c>
      <c r="E1602" s="157">
        <v>112388</v>
      </c>
      <c r="F1602" s="157" t="s">
        <v>1111</v>
      </c>
      <c r="G1602" s="158" t="s">
        <v>1911</v>
      </c>
      <c r="H1602" s="159" t="s">
        <v>5</v>
      </c>
      <c r="I1602" s="157" t="s">
        <v>5337</v>
      </c>
      <c r="J1602" s="160" t="s">
        <v>5338</v>
      </c>
      <c r="K1602" s="160" t="s">
        <v>5339</v>
      </c>
      <c r="L1602" s="157" t="s">
        <v>188</v>
      </c>
      <c r="M1602" s="161" t="s">
        <v>84</v>
      </c>
      <c r="N1602" s="161">
        <v>0.40625</v>
      </c>
      <c r="O1602" s="161">
        <v>0.58333333333333337</v>
      </c>
      <c r="P1602" s="207" t="s">
        <v>4340</v>
      </c>
      <c r="Q1602" s="157">
        <v>2021</v>
      </c>
      <c r="R1602" s="131"/>
      <c r="S1602" s="3" t="str">
        <f>TEXT(Tabla2[[#This Row],[FECHA]],"MMMM")</f>
        <v>marzo</v>
      </c>
      <c r="T1602" s="3" t="e">
        <f>VLOOKUP(Tabla2[[#This Row],[FOLIO]],Noshow11[[FOLIO]:[STATUS]],5,0)</f>
        <v>#N/A</v>
      </c>
      <c r="U1602" s="2"/>
      <c r="V1602" s="27"/>
      <c r="W1602" s="27"/>
      <c r="X1602" s="27"/>
      <c r="Y1602" s="28"/>
      <c r="Z1602" s="27"/>
      <c r="AA1602" s="14">
        <f>Tabla2[[#This Row],[FECHA]]-Tabla2[[#This Row],[FECHA AGENDO CITA]]</f>
        <v>44988</v>
      </c>
    </row>
    <row r="1603" spans="1:27" ht="43.5" hidden="1" customHeight="1">
      <c r="A1603" s="154">
        <v>44988</v>
      </c>
      <c r="B1603" s="155">
        <v>0.39583333333333331</v>
      </c>
      <c r="C1603" s="155"/>
      <c r="D1603" s="156">
        <v>5330</v>
      </c>
      <c r="E1603" s="157">
        <v>112404</v>
      </c>
      <c r="F1603" s="157" t="s">
        <v>100</v>
      </c>
      <c r="G1603" s="158" t="s">
        <v>988</v>
      </c>
      <c r="H1603" s="159" t="s">
        <v>5</v>
      </c>
      <c r="I1603" s="157" t="s">
        <v>5340</v>
      </c>
      <c r="J1603" s="160" t="s">
        <v>5341</v>
      </c>
      <c r="K1603" s="160" t="s">
        <v>5342</v>
      </c>
      <c r="L1603" s="157" t="s">
        <v>188</v>
      </c>
      <c r="M1603" s="161" t="s">
        <v>98</v>
      </c>
      <c r="N1603" s="161">
        <v>0.4375</v>
      </c>
      <c r="O1603" s="161">
        <v>0.66666666666666663</v>
      </c>
      <c r="P1603" s="207" t="s">
        <v>2061</v>
      </c>
      <c r="Q1603" s="157">
        <v>2021</v>
      </c>
      <c r="R1603" s="131"/>
      <c r="S1603" s="3" t="str">
        <f>TEXT(Tabla2[[#This Row],[FECHA]],"MMMM")</f>
        <v>marzo</v>
      </c>
      <c r="T1603" s="3" t="e">
        <f>VLOOKUP(Tabla2[[#This Row],[FOLIO]],Noshow11[[FOLIO]:[STATUS]],5,0)</f>
        <v>#N/A</v>
      </c>
      <c r="U1603" s="2"/>
      <c r="V1603" s="27"/>
      <c r="W1603" s="27"/>
      <c r="X1603" s="27"/>
      <c r="Y1603" s="28"/>
      <c r="Z1603" s="27"/>
      <c r="AA1603" s="14">
        <f>Tabla2[[#This Row],[FECHA]]-Tabla2[[#This Row],[FECHA AGENDO CITA]]</f>
        <v>44988</v>
      </c>
    </row>
    <row r="1604" spans="1:27" ht="43.5" hidden="1" customHeight="1">
      <c r="A1604" s="154">
        <v>44988</v>
      </c>
      <c r="B1604" s="155">
        <v>0.41666666666666669</v>
      </c>
      <c r="C1604" s="155"/>
      <c r="D1604" s="156">
        <v>1899</v>
      </c>
      <c r="E1604" s="157">
        <v>112332</v>
      </c>
      <c r="F1604" s="157" t="s">
        <v>920</v>
      </c>
      <c r="G1604" s="162" t="s">
        <v>945</v>
      </c>
      <c r="H1604" s="163"/>
      <c r="I1604" s="157" t="s">
        <v>5343</v>
      </c>
      <c r="J1604" s="160" t="s">
        <v>5344</v>
      </c>
      <c r="K1604" s="160" t="s">
        <v>5345</v>
      </c>
      <c r="L1604" s="157" t="s">
        <v>641</v>
      </c>
      <c r="M1604" s="161" t="s">
        <v>98</v>
      </c>
      <c r="N1604" s="161">
        <v>0.4375</v>
      </c>
      <c r="O1604" s="161">
        <v>0.58333333333333337</v>
      </c>
      <c r="P1604" s="207" t="s">
        <v>949</v>
      </c>
      <c r="Q1604" s="157">
        <v>2019</v>
      </c>
      <c r="R1604" s="131"/>
      <c r="S1604" s="3" t="str">
        <f>TEXT(Tabla2[[#This Row],[FECHA]],"MMMM")</f>
        <v>marzo</v>
      </c>
      <c r="T1604" s="3" t="e">
        <f>VLOOKUP(Tabla2[[#This Row],[FOLIO]],Noshow11[[FOLIO]:[STATUS]],5,0)</f>
        <v>#N/A</v>
      </c>
      <c r="U1604" s="2"/>
      <c r="V1604" s="27"/>
      <c r="W1604" s="27"/>
      <c r="X1604" s="27"/>
      <c r="Y1604" s="28"/>
      <c r="Z1604" s="27"/>
      <c r="AA1604" s="14">
        <f>Tabla2[[#This Row],[FECHA]]-Tabla2[[#This Row],[FECHA AGENDO CITA]]</f>
        <v>44988</v>
      </c>
    </row>
    <row r="1605" spans="1:27" ht="50.45" hidden="1" customHeight="1">
      <c r="A1605" s="154">
        <v>44988</v>
      </c>
      <c r="B1605" s="155">
        <v>0.41666666666666669</v>
      </c>
      <c r="C1605" s="155"/>
      <c r="D1605" s="156">
        <v>835.2</v>
      </c>
      <c r="E1605" s="157">
        <v>112393</v>
      </c>
      <c r="F1605" s="157" t="s">
        <v>100</v>
      </c>
      <c r="G1605" s="162" t="s">
        <v>5346</v>
      </c>
      <c r="H1605" s="163"/>
      <c r="I1605" s="157" t="s">
        <v>5347</v>
      </c>
      <c r="J1605" s="160" t="s">
        <v>5348</v>
      </c>
      <c r="K1605" s="160" t="s">
        <v>5349</v>
      </c>
      <c r="L1605" s="157" t="s">
        <v>92</v>
      </c>
      <c r="M1605" s="161" t="s">
        <v>84</v>
      </c>
      <c r="N1605" s="161">
        <v>0.47916666666666669</v>
      </c>
      <c r="O1605" s="161">
        <v>0.58333333333333337</v>
      </c>
      <c r="P1605" s="207" t="s">
        <v>949</v>
      </c>
      <c r="Q1605" s="157">
        <v>2014</v>
      </c>
      <c r="R1605" s="131"/>
      <c r="S1605" s="3" t="str">
        <f>TEXT(Tabla2[[#This Row],[FECHA]],"MMMM")</f>
        <v>marzo</v>
      </c>
      <c r="T1605" s="3" t="e">
        <f>VLOOKUP(Tabla2[[#This Row],[FOLIO]],Noshow11[[FOLIO]:[STATUS]],5,0)</f>
        <v>#N/A</v>
      </c>
      <c r="U1605" s="2"/>
      <c r="V1605" s="27"/>
      <c r="W1605" s="27"/>
      <c r="X1605" s="27"/>
      <c r="Y1605" s="28"/>
      <c r="Z1605" s="27"/>
      <c r="AA1605" s="14">
        <f>Tabla2[[#This Row],[FECHA]]-Tabla2[[#This Row],[FECHA AGENDO CITA]]</f>
        <v>44988</v>
      </c>
    </row>
    <row r="1606" spans="1:27" ht="43.5" hidden="1" customHeight="1">
      <c r="A1606" s="154">
        <v>44988</v>
      </c>
      <c r="B1606" s="155">
        <v>0.4375</v>
      </c>
      <c r="C1606" s="155"/>
      <c r="D1606" s="156">
        <v>3260</v>
      </c>
      <c r="E1606" s="157">
        <v>112432</v>
      </c>
      <c r="F1606" s="157" t="s">
        <v>920</v>
      </c>
      <c r="G1606" s="162" t="s">
        <v>1070</v>
      </c>
      <c r="H1606" s="163"/>
      <c r="I1606" s="157" t="s">
        <v>5350</v>
      </c>
      <c r="J1606" s="160" t="s">
        <v>5351</v>
      </c>
      <c r="K1606" s="160" t="s">
        <v>5352</v>
      </c>
      <c r="L1606" s="157" t="s">
        <v>611</v>
      </c>
      <c r="M1606" s="161" t="s">
        <v>98</v>
      </c>
      <c r="N1606" s="161">
        <v>0.45833333333333331</v>
      </c>
      <c r="O1606" s="161">
        <v>0.70833333333333337</v>
      </c>
      <c r="P1606" s="207" t="s">
        <v>975</v>
      </c>
      <c r="Q1606" s="157">
        <v>2022</v>
      </c>
      <c r="R1606" s="131"/>
      <c r="S1606" s="3" t="str">
        <f>TEXT(Tabla2[[#This Row],[FECHA]],"MMMM")</f>
        <v>marzo</v>
      </c>
      <c r="T1606" s="3" t="e">
        <f>VLOOKUP(Tabla2[[#This Row],[FOLIO]],Noshow11[[FOLIO]:[STATUS]],5,0)</f>
        <v>#N/A</v>
      </c>
      <c r="U1606" s="2"/>
      <c r="V1606" s="27"/>
      <c r="W1606" s="27"/>
      <c r="X1606" s="27"/>
      <c r="Y1606" s="28"/>
      <c r="Z1606" s="27"/>
      <c r="AA1606" s="14">
        <f>Tabla2[[#This Row],[FECHA]]-Tabla2[[#This Row],[FECHA AGENDO CITA]]</f>
        <v>44988</v>
      </c>
    </row>
    <row r="1607" spans="1:27" ht="43.5" hidden="1" customHeight="1">
      <c r="A1607" s="154">
        <v>44988</v>
      </c>
      <c r="B1607" s="155">
        <v>0.45833333333333331</v>
      </c>
      <c r="C1607" s="155"/>
      <c r="D1607" s="156">
        <v>0</v>
      </c>
      <c r="E1607" s="157">
        <v>112407</v>
      </c>
      <c r="F1607" s="157" t="s">
        <v>100</v>
      </c>
      <c r="G1607" s="162" t="s">
        <v>5353</v>
      </c>
      <c r="H1607" s="163"/>
      <c r="I1607" s="157" t="s">
        <v>5143</v>
      </c>
      <c r="J1607" s="160" t="s">
        <v>5354</v>
      </c>
      <c r="K1607" s="160" t="s">
        <v>5355</v>
      </c>
      <c r="L1607" s="157" t="s">
        <v>230</v>
      </c>
      <c r="M1607" s="161" t="s">
        <v>98</v>
      </c>
      <c r="N1607" s="161">
        <v>0.46875</v>
      </c>
      <c r="O1607" s="161">
        <v>0.70833333333333337</v>
      </c>
      <c r="P1607" s="207" t="s">
        <v>975</v>
      </c>
      <c r="Q1607" s="157">
        <v>2016</v>
      </c>
      <c r="R1607" s="131"/>
      <c r="S1607" s="3" t="str">
        <f>TEXT(Tabla2[[#This Row],[FECHA]],"MMMM")</f>
        <v>marzo</v>
      </c>
      <c r="T1607" s="3" t="e">
        <f>VLOOKUP(Tabla2[[#This Row],[FOLIO]],Noshow11[[FOLIO]:[STATUS]],5,0)</f>
        <v>#N/A</v>
      </c>
      <c r="U1607" s="2"/>
      <c r="V1607" s="27"/>
      <c r="W1607" s="27"/>
      <c r="X1607" s="27"/>
      <c r="Y1607" s="28"/>
      <c r="Z1607" s="27"/>
      <c r="AA1607" s="14">
        <f>Tabla2[[#This Row],[FECHA]]-Tabla2[[#This Row],[FECHA AGENDO CITA]]</f>
        <v>44988</v>
      </c>
    </row>
    <row r="1608" spans="1:27" ht="43.5" hidden="1" customHeight="1">
      <c r="A1608" s="154">
        <v>44988</v>
      </c>
      <c r="B1608" s="155">
        <v>0.45833333333333331</v>
      </c>
      <c r="C1608" s="155"/>
      <c r="D1608" s="156">
        <f>1899+800</f>
        <v>2699</v>
      </c>
      <c r="E1608" s="157">
        <v>112437</v>
      </c>
      <c r="F1608" s="157" t="s">
        <v>100</v>
      </c>
      <c r="G1608" s="158" t="s">
        <v>5356</v>
      </c>
      <c r="H1608" s="159" t="s">
        <v>5</v>
      </c>
      <c r="I1608" s="157" t="s">
        <v>5357</v>
      </c>
      <c r="J1608" s="160" t="s">
        <v>5358</v>
      </c>
      <c r="K1608" s="160" t="s">
        <v>5359</v>
      </c>
      <c r="L1608" s="157" t="s">
        <v>237</v>
      </c>
      <c r="M1608" s="161" t="s">
        <v>93</v>
      </c>
      <c r="N1608" s="161">
        <v>0.5</v>
      </c>
      <c r="O1608" s="161">
        <v>0.66666666666666663</v>
      </c>
      <c r="P1608" s="207" t="s">
        <v>4340</v>
      </c>
      <c r="Q1608" s="157">
        <v>2019</v>
      </c>
      <c r="R1608" s="131"/>
      <c r="S1608" s="3" t="str">
        <f>TEXT(Tabla2[[#This Row],[FECHA]],"MMMM")</f>
        <v>marzo</v>
      </c>
      <c r="T1608" s="3" t="e">
        <f>VLOOKUP(Tabla2[[#This Row],[FOLIO]],Noshow11[[FOLIO]:[STATUS]],5,0)</f>
        <v>#N/A</v>
      </c>
      <c r="U1608" s="2"/>
      <c r="V1608" s="27"/>
      <c r="W1608" s="27"/>
      <c r="X1608" s="27"/>
      <c r="Y1608" s="28"/>
      <c r="Z1608" s="27"/>
      <c r="AA1608" s="14">
        <f>Tabla2[[#This Row],[FECHA]]-Tabla2[[#This Row],[FECHA AGENDO CITA]]</f>
        <v>44988</v>
      </c>
    </row>
    <row r="1609" spans="1:27" ht="43.5" hidden="1" customHeight="1">
      <c r="A1609" s="154">
        <v>44988</v>
      </c>
      <c r="B1609" s="155">
        <v>0.45833333333333331</v>
      </c>
      <c r="C1609" s="155"/>
      <c r="D1609" s="156">
        <v>5140</v>
      </c>
      <c r="E1609" s="157">
        <v>112438</v>
      </c>
      <c r="F1609" s="157" t="s">
        <v>944</v>
      </c>
      <c r="G1609" s="158" t="s">
        <v>1102</v>
      </c>
      <c r="H1609" s="159" t="s">
        <v>5</v>
      </c>
      <c r="I1609" s="157" t="s">
        <v>5360</v>
      </c>
      <c r="J1609" s="160" t="s">
        <v>5361</v>
      </c>
      <c r="K1609" s="160" t="s">
        <v>5362</v>
      </c>
      <c r="L1609" s="157" t="s">
        <v>152</v>
      </c>
      <c r="M1609" s="161" t="s">
        <v>84</v>
      </c>
      <c r="N1609" s="161">
        <v>0.46875</v>
      </c>
      <c r="O1609" s="161">
        <v>0.70833333333333337</v>
      </c>
      <c r="P1609" s="207" t="s">
        <v>2061</v>
      </c>
      <c r="Q1609" s="157">
        <v>2018</v>
      </c>
      <c r="R1609" s="131"/>
      <c r="S1609" s="3" t="str">
        <f>TEXT(Tabla2[[#This Row],[FECHA]],"MMMM")</f>
        <v>marzo</v>
      </c>
      <c r="T1609" s="3" t="e">
        <f>VLOOKUP(Tabla2[[#This Row],[FOLIO]],Noshow11[[FOLIO]:[STATUS]],5,0)</f>
        <v>#N/A</v>
      </c>
      <c r="U1609" s="2"/>
      <c r="V1609" s="27"/>
      <c r="W1609" s="27"/>
      <c r="X1609" s="27"/>
      <c r="Y1609" s="28"/>
      <c r="Z1609" s="27"/>
      <c r="AA1609" s="14">
        <f>Tabla2[[#This Row],[FECHA]]-Tabla2[[#This Row],[FECHA AGENDO CITA]]</f>
        <v>44988</v>
      </c>
    </row>
    <row r="1610" spans="1:27" ht="43.5" hidden="1" customHeight="1">
      <c r="A1610" s="154">
        <v>44988</v>
      </c>
      <c r="B1610" s="155">
        <v>0.47916666666666669</v>
      </c>
      <c r="C1610" s="155"/>
      <c r="D1610" s="156">
        <v>835.2</v>
      </c>
      <c r="E1610" s="157">
        <v>112409</v>
      </c>
      <c r="F1610" s="157" t="s">
        <v>920</v>
      </c>
      <c r="G1610" s="162" t="s">
        <v>5363</v>
      </c>
      <c r="H1610" s="163"/>
      <c r="I1610" s="157" t="s">
        <v>5364</v>
      </c>
      <c r="J1610" s="160" t="s">
        <v>5365</v>
      </c>
      <c r="K1610" s="160" t="s">
        <v>5366</v>
      </c>
      <c r="L1610" s="157" t="s">
        <v>83</v>
      </c>
      <c r="M1610" s="161" t="s">
        <v>98</v>
      </c>
      <c r="N1610" s="161">
        <v>0.55208333333333337</v>
      </c>
      <c r="O1610" s="161" t="s">
        <v>929</v>
      </c>
      <c r="P1610" s="207" t="s">
        <v>2263</v>
      </c>
      <c r="Q1610" s="157">
        <v>2016</v>
      </c>
      <c r="R1610" s="131"/>
      <c r="S1610" s="3" t="str">
        <f>TEXT(Tabla2[[#This Row],[FECHA]],"MMMM")</f>
        <v>marzo</v>
      </c>
      <c r="T1610" s="3" t="e">
        <f>VLOOKUP(Tabla2[[#This Row],[FOLIO]],Noshow11[[FOLIO]:[STATUS]],5,0)</f>
        <v>#N/A</v>
      </c>
      <c r="U1610" s="2"/>
      <c r="V1610" s="27"/>
      <c r="W1610" s="27"/>
      <c r="X1610" s="27"/>
      <c r="Y1610" s="28"/>
      <c r="Z1610" s="27"/>
      <c r="AA1610" s="14">
        <f>Tabla2[[#This Row],[FECHA]]-Tabla2[[#This Row],[FECHA AGENDO CITA]]</f>
        <v>44988</v>
      </c>
    </row>
    <row r="1611" spans="1:27" ht="43.5" hidden="1" customHeight="1">
      <c r="A1611" s="154">
        <v>44988</v>
      </c>
      <c r="B1611" s="155">
        <v>0.47916666666666669</v>
      </c>
      <c r="C1611" s="155"/>
      <c r="D1611" s="156">
        <v>6599</v>
      </c>
      <c r="E1611" s="157">
        <v>112460</v>
      </c>
      <c r="F1611" s="157" t="s">
        <v>920</v>
      </c>
      <c r="G1611" s="162" t="s">
        <v>989</v>
      </c>
      <c r="H1611" s="163"/>
      <c r="I1611" s="157" t="s">
        <v>5367</v>
      </c>
      <c r="J1611" s="160" t="s">
        <v>5368</v>
      </c>
      <c r="K1611" s="160" t="s">
        <v>5369</v>
      </c>
      <c r="L1611" s="157" t="s">
        <v>83</v>
      </c>
      <c r="M1611" s="161" t="s">
        <v>93</v>
      </c>
      <c r="N1611" s="161">
        <v>0.52083333333333337</v>
      </c>
      <c r="O1611" s="161">
        <v>0.66666666666666663</v>
      </c>
      <c r="P1611" s="207" t="s">
        <v>949</v>
      </c>
      <c r="Q1611" s="157">
        <v>2021</v>
      </c>
      <c r="R1611" s="131"/>
      <c r="S1611" s="3" t="str">
        <f>TEXT(Tabla2[[#This Row],[FECHA]],"MMMM")</f>
        <v>marzo</v>
      </c>
      <c r="T1611" s="3" t="e">
        <f>VLOOKUP(Tabla2[[#This Row],[FOLIO]],Noshow11[[FOLIO]:[STATUS]],5,0)</f>
        <v>#N/A</v>
      </c>
      <c r="U1611" s="2"/>
      <c r="V1611" s="27"/>
      <c r="W1611" s="27"/>
      <c r="X1611" s="27"/>
      <c r="Y1611" s="28"/>
      <c r="Z1611" s="27"/>
      <c r="AA1611" s="14">
        <f>Tabla2[[#This Row],[FECHA]]-Tabla2[[#This Row],[FECHA AGENDO CITA]]</f>
        <v>44988</v>
      </c>
    </row>
    <row r="1612" spans="1:27" ht="43.5" hidden="1" customHeight="1">
      <c r="A1612" s="154">
        <v>44988</v>
      </c>
      <c r="B1612" s="155">
        <v>0.54166666666666663</v>
      </c>
      <c r="C1612" s="155"/>
      <c r="D1612" s="156">
        <v>1899</v>
      </c>
      <c r="E1612" s="157">
        <v>112469</v>
      </c>
      <c r="F1612" s="157" t="s">
        <v>944</v>
      </c>
      <c r="G1612" s="158" t="s">
        <v>945</v>
      </c>
      <c r="H1612" s="159" t="s">
        <v>5</v>
      </c>
      <c r="I1612" s="157" t="s">
        <v>5370</v>
      </c>
      <c r="J1612" s="160" t="s">
        <v>5371</v>
      </c>
      <c r="K1612" s="160" t="s">
        <v>5372</v>
      </c>
      <c r="L1612" s="157" t="s">
        <v>83</v>
      </c>
      <c r="M1612" s="161" t="s">
        <v>98</v>
      </c>
      <c r="N1612" s="161">
        <v>0.51041666666666663</v>
      </c>
      <c r="O1612" s="161">
        <v>0.66666666666666663</v>
      </c>
      <c r="P1612" s="207" t="s">
        <v>2061</v>
      </c>
      <c r="Q1612" s="157">
        <v>2019</v>
      </c>
      <c r="R1612" s="131"/>
      <c r="S1612" s="3" t="str">
        <f>TEXT(Tabla2[[#This Row],[FECHA]],"MMMM")</f>
        <v>marzo</v>
      </c>
      <c r="T1612" s="3" t="e">
        <f>VLOOKUP(Tabla2[[#This Row],[FOLIO]],Noshow11[[FOLIO]:[STATUS]],5,0)</f>
        <v>#N/A</v>
      </c>
      <c r="U1612" s="2"/>
      <c r="V1612" s="27"/>
      <c r="W1612" s="27"/>
      <c r="X1612" s="27"/>
      <c r="Y1612" s="28"/>
      <c r="Z1612" s="27"/>
      <c r="AA1612" s="14">
        <f>Tabla2[[#This Row],[FECHA]]-Tabla2[[#This Row],[FECHA AGENDO CITA]]</f>
        <v>44988</v>
      </c>
    </row>
    <row r="1613" spans="1:27" ht="43.5" hidden="1" customHeight="1">
      <c r="A1613" s="154">
        <v>44988</v>
      </c>
      <c r="B1613" s="155">
        <v>0.5625</v>
      </c>
      <c r="C1613" s="155"/>
      <c r="D1613" s="156">
        <v>1899</v>
      </c>
      <c r="E1613" s="157">
        <v>112233</v>
      </c>
      <c r="F1613" s="157" t="s">
        <v>1111</v>
      </c>
      <c r="G1613" s="162" t="s">
        <v>1015</v>
      </c>
      <c r="H1613" s="163"/>
      <c r="I1613" s="157" t="s">
        <v>190</v>
      </c>
      <c r="J1613" s="160" t="s">
        <v>191</v>
      </c>
      <c r="K1613" s="160" t="s">
        <v>192</v>
      </c>
      <c r="L1613" s="157" t="s">
        <v>193</v>
      </c>
      <c r="M1613" s="161" t="s">
        <v>93</v>
      </c>
      <c r="N1613" s="161">
        <v>0.65625</v>
      </c>
      <c r="O1613" s="161">
        <v>0.75</v>
      </c>
      <c r="P1613" s="207" t="s">
        <v>954</v>
      </c>
      <c r="Q1613" s="157">
        <v>2021</v>
      </c>
      <c r="R1613" s="131"/>
      <c r="S1613" s="3" t="str">
        <f>TEXT(Tabla2[[#This Row],[FECHA]],"MMMM")</f>
        <v>marzo</v>
      </c>
      <c r="T1613" s="3" t="e">
        <f>VLOOKUP(Tabla2[[#This Row],[FOLIO]],Noshow11[[FOLIO]:[STATUS]],5,0)</f>
        <v>#N/A</v>
      </c>
      <c r="U1613" s="2" t="s">
        <v>22</v>
      </c>
      <c r="V1613" s="27">
        <v>44989</v>
      </c>
      <c r="W1613" s="27" t="s">
        <v>13</v>
      </c>
      <c r="X1613" s="27" t="s">
        <v>19</v>
      </c>
      <c r="Y1613" s="28" t="s">
        <v>5373</v>
      </c>
      <c r="Z1613" s="27">
        <v>44988</v>
      </c>
      <c r="AA1613" s="14">
        <f>Tabla2[[#This Row],[FECHA]]-Tabla2[[#This Row],[FECHA AGENDO CITA]]</f>
        <v>0</v>
      </c>
    </row>
    <row r="1614" spans="1:27" ht="43.5" hidden="1" customHeight="1">
      <c r="A1614" s="154">
        <v>44988</v>
      </c>
      <c r="B1614" s="155">
        <v>0.60416666666666663</v>
      </c>
      <c r="C1614" s="155"/>
      <c r="D1614" s="156">
        <v>1899</v>
      </c>
      <c r="E1614" s="157">
        <v>112429</v>
      </c>
      <c r="F1614" s="157" t="s">
        <v>100</v>
      </c>
      <c r="G1614" s="162" t="s">
        <v>1598</v>
      </c>
      <c r="H1614" s="163"/>
      <c r="I1614" s="157" t="s">
        <v>5374</v>
      </c>
      <c r="J1614" s="160" t="s">
        <v>5375</v>
      </c>
      <c r="K1614" s="160" t="s">
        <v>5376</v>
      </c>
      <c r="L1614" s="157" t="s">
        <v>1106</v>
      </c>
      <c r="M1614" s="161" t="s">
        <v>84</v>
      </c>
      <c r="N1614" s="161">
        <v>0.625</v>
      </c>
      <c r="O1614" s="161">
        <v>0.75</v>
      </c>
      <c r="P1614" s="207" t="s">
        <v>949</v>
      </c>
      <c r="Q1614" s="157">
        <v>2018</v>
      </c>
      <c r="R1614" s="131"/>
      <c r="S1614" s="3" t="str">
        <f>TEXT(Tabla2[[#This Row],[FECHA]],"MMMM")</f>
        <v>marzo</v>
      </c>
      <c r="T1614" s="3" t="e">
        <f>VLOOKUP(Tabla2[[#This Row],[FOLIO]],Noshow11[[FOLIO]:[STATUS]],5,0)</f>
        <v>#N/A</v>
      </c>
      <c r="U1614" s="2"/>
      <c r="V1614" s="27"/>
      <c r="W1614" s="27"/>
      <c r="X1614" s="27"/>
      <c r="Y1614" s="28"/>
      <c r="Z1614" s="27"/>
      <c r="AA1614" s="14">
        <f>Tabla2[[#This Row],[FECHA]]-Tabla2[[#This Row],[FECHA AGENDO CITA]]</f>
        <v>44988</v>
      </c>
    </row>
    <row r="1615" spans="1:27" ht="43.5" hidden="1" customHeight="1">
      <c r="A1615" s="154">
        <v>44988</v>
      </c>
      <c r="B1615" s="155">
        <v>0.60416666666666663</v>
      </c>
      <c r="C1615" s="155"/>
      <c r="D1615" s="156">
        <v>1899</v>
      </c>
      <c r="E1615" s="157">
        <v>112449</v>
      </c>
      <c r="F1615" s="157" t="s">
        <v>100</v>
      </c>
      <c r="G1615" s="162" t="s">
        <v>1108</v>
      </c>
      <c r="H1615" s="171" t="s">
        <v>37</v>
      </c>
      <c r="I1615" s="157" t="s">
        <v>5377</v>
      </c>
      <c r="J1615" s="160" t="s">
        <v>5378</v>
      </c>
      <c r="K1615" s="160" t="s">
        <v>461</v>
      </c>
      <c r="L1615" s="157" t="s">
        <v>145</v>
      </c>
      <c r="M1615" s="161" t="s">
        <v>93</v>
      </c>
      <c r="N1615" s="161" t="s">
        <v>1656</v>
      </c>
      <c r="O1615" s="161" t="s">
        <v>1194</v>
      </c>
      <c r="P1615" s="207" t="s">
        <v>925</v>
      </c>
      <c r="Q1615" s="157">
        <v>2022</v>
      </c>
      <c r="R1615" s="131"/>
      <c r="S1615" s="3" t="str">
        <f>TEXT(Tabla2[[#This Row],[FECHA]],"MMMM")</f>
        <v>marzo</v>
      </c>
      <c r="T1615" s="3" t="e">
        <f>VLOOKUP(Tabla2[[#This Row],[FOLIO]],Noshow11[[FOLIO]:[STATUS]],5,0)</f>
        <v>#N/A</v>
      </c>
      <c r="U1615" s="2"/>
      <c r="V1615" s="27"/>
      <c r="W1615" s="27"/>
      <c r="X1615" s="27"/>
      <c r="Y1615" s="28"/>
      <c r="Z1615" s="27"/>
      <c r="AA1615" s="14">
        <f>Tabla2[[#This Row],[FECHA]]-Tabla2[[#This Row],[FECHA AGENDO CITA]]</f>
        <v>44988</v>
      </c>
    </row>
    <row r="1616" spans="1:27" ht="43.5" hidden="1" customHeight="1">
      <c r="A1616" s="154">
        <v>44988</v>
      </c>
      <c r="B1616" s="155">
        <v>0.61458333333333337</v>
      </c>
      <c r="C1616" s="155"/>
      <c r="D1616" s="156">
        <v>1899</v>
      </c>
      <c r="E1616" s="157">
        <v>112450</v>
      </c>
      <c r="F1616" s="157" t="s">
        <v>100</v>
      </c>
      <c r="G1616" s="162" t="s">
        <v>1108</v>
      </c>
      <c r="H1616" s="171" t="s">
        <v>37</v>
      </c>
      <c r="I1616" s="157" t="s">
        <v>5379</v>
      </c>
      <c r="J1616" s="160" t="s">
        <v>5380</v>
      </c>
      <c r="K1616" s="160" t="s">
        <v>461</v>
      </c>
      <c r="L1616" s="157" t="s">
        <v>145</v>
      </c>
      <c r="M1616" s="161" t="s">
        <v>93</v>
      </c>
      <c r="N1616" s="161" t="s">
        <v>1656</v>
      </c>
      <c r="O1616" s="161" t="s">
        <v>1194</v>
      </c>
      <c r="P1616" s="207" t="s">
        <v>925</v>
      </c>
      <c r="Q1616" s="157">
        <v>2022</v>
      </c>
      <c r="R1616" s="131"/>
      <c r="S1616" s="3" t="str">
        <f>TEXT(Tabla2[[#This Row],[FECHA]],"MMMM")</f>
        <v>marzo</v>
      </c>
      <c r="T1616" s="3" t="e">
        <f>VLOOKUP(Tabla2[[#This Row],[FOLIO]],Noshow11[[FOLIO]:[STATUS]],5,0)</f>
        <v>#N/A</v>
      </c>
      <c r="U1616" s="2"/>
      <c r="V1616" s="27"/>
      <c r="W1616" s="27"/>
      <c r="X1616" s="27"/>
      <c r="Y1616" s="28"/>
      <c r="Z1616" s="27"/>
      <c r="AA1616" s="14">
        <f>Tabla2[[#This Row],[FECHA]]-Tabla2[[#This Row],[FECHA AGENDO CITA]]</f>
        <v>44988</v>
      </c>
    </row>
    <row r="1617" spans="1:27" ht="43.5" hidden="1" customHeight="1">
      <c r="A1617" s="154">
        <v>44988</v>
      </c>
      <c r="B1617" s="155">
        <v>0.625</v>
      </c>
      <c r="C1617" s="155"/>
      <c r="D1617" s="156">
        <v>1899</v>
      </c>
      <c r="E1617" s="157">
        <v>112451</v>
      </c>
      <c r="F1617" s="157" t="s">
        <v>100</v>
      </c>
      <c r="G1617" s="162" t="s">
        <v>1108</v>
      </c>
      <c r="H1617" s="171" t="s">
        <v>37</v>
      </c>
      <c r="I1617" s="157" t="s">
        <v>5381</v>
      </c>
      <c r="J1617" s="160" t="s">
        <v>5382</v>
      </c>
      <c r="K1617" s="160" t="s">
        <v>461</v>
      </c>
      <c r="L1617" s="157" t="s">
        <v>145</v>
      </c>
      <c r="M1617" s="161" t="s">
        <v>93</v>
      </c>
      <c r="N1617" s="161" t="s">
        <v>1656</v>
      </c>
      <c r="O1617" s="161" t="s">
        <v>1194</v>
      </c>
      <c r="P1617" s="207" t="s">
        <v>925</v>
      </c>
      <c r="Q1617" s="157">
        <v>2022</v>
      </c>
      <c r="R1617" s="131"/>
      <c r="S1617" s="3" t="str">
        <f>TEXT(Tabla2[[#This Row],[FECHA]],"MMMM")</f>
        <v>marzo</v>
      </c>
      <c r="T1617" s="3" t="e">
        <f>VLOOKUP(Tabla2[[#This Row],[FOLIO]],Noshow11[[FOLIO]:[STATUS]],5,0)</f>
        <v>#N/A</v>
      </c>
      <c r="U1617" s="2"/>
      <c r="V1617" s="27"/>
      <c r="W1617" s="27"/>
      <c r="X1617" s="27"/>
      <c r="Y1617" s="28"/>
      <c r="Z1617" s="27"/>
      <c r="AA1617" s="14">
        <f>Tabla2[[#This Row],[FECHA]]-Tabla2[[#This Row],[FECHA AGENDO CITA]]</f>
        <v>44988</v>
      </c>
    </row>
    <row r="1618" spans="1:27" ht="43.5" hidden="1" customHeight="1">
      <c r="A1618" s="154">
        <v>44988</v>
      </c>
      <c r="B1618" s="155">
        <v>0.63541666666666663</v>
      </c>
      <c r="C1618" s="155"/>
      <c r="D1618" s="156">
        <v>1899</v>
      </c>
      <c r="E1618" s="157">
        <v>112452</v>
      </c>
      <c r="F1618" s="157" t="s">
        <v>100</v>
      </c>
      <c r="G1618" s="162" t="s">
        <v>1108</v>
      </c>
      <c r="H1618" s="171" t="s">
        <v>37</v>
      </c>
      <c r="I1618" s="157" t="s">
        <v>5383</v>
      </c>
      <c r="J1618" s="160" t="s">
        <v>5384</v>
      </c>
      <c r="K1618" s="160" t="s">
        <v>461</v>
      </c>
      <c r="L1618" s="157" t="s">
        <v>145</v>
      </c>
      <c r="M1618" s="161" t="s">
        <v>93</v>
      </c>
      <c r="N1618" s="161" t="s">
        <v>1656</v>
      </c>
      <c r="O1618" s="161" t="s">
        <v>1194</v>
      </c>
      <c r="P1618" s="207" t="s">
        <v>925</v>
      </c>
      <c r="Q1618" s="157">
        <v>2022</v>
      </c>
      <c r="R1618" s="131"/>
      <c r="S1618" s="3" t="str">
        <f>TEXT(Tabla2[[#This Row],[FECHA]],"MMMM")</f>
        <v>marzo</v>
      </c>
      <c r="T1618" s="3" t="e">
        <f>VLOOKUP(Tabla2[[#This Row],[FOLIO]],Noshow11[[FOLIO]:[STATUS]],5,0)</f>
        <v>#N/A</v>
      </c>
      <c r="U1618" s="2"/>
      <c r="V1618" s="27"/>
      <c r="W1618" s="27"/>
      <c r="X1618" s="27"/>
      <c r="Y1618" s="28"/>
      <c r="Z1618" s="27"/>
      <c r="AA1618" s="14">
        <f>Tabla2[[#This Row],[FECHA]]-Tabla2[[#This Row],[FECHA AGENDO CITA]]</f>
        <v>44988</v>
      </c>
    </row>
    <row r="1619" spans="1:27" ht="43.5" hidden="1" customHeight="1">
      <c r="A1619" s="154">
        <v>44988</v>
      </c>
      <c r="B1619" s="155">
        <v>0.64583333333333337</v>
      </c>
      <c r="C1619" s="155"/>
      <c r="D1619" s="156">
        <v>1899</v>
      </c>
      <c r="E1619" s="157">
        <v>112455</v>
      </c>
      <c r="F1619" s="157" t="s">
        <v>1111</v>
      </c>
      <c r="G1619" s="162" t="s">
        <v>1108</v>
      </c>
      <c r="H1619" s="171" t="s">
        <v>37</v>
      </c>
      <c r="I1619" s="157" t="s">
        <v>5385</v>
      </c>
      <c r="J1619" s="160" t="s">
        <v>143</v>
      </c>
      <c r="K1619" s="160" t="s">
        <v>461</v>
      </c>
      <c r="L1619" s="157" t="s">
        <v>145</v>
      </c>
      <c r="M1619" s="161" t="s">
        <v>93</v>
      </c>
      <c r="N1619" s="161" t="s">
        <v>1656</v>
      </c>
      <c r="O1619" s="161" t="s">
        <v>1194</v>
      </c>
      <c r="P1619" s="207" t="s">
        <v>925</v>
      </c>
      <c r="Q1619" s="157">
        <v>2022</v>
      </c>
      <c r="R1619" s="131"/>
      <c r="S1619" s="3" t="str">
        <f>TEXT(Tabla2[[#This Row],[FECHA]],"MMMM")</f>
        <v>marzo</v>
      </c>
      <c r="T1619" s="3" t="e">
        <f>VLOOKUP(Tabla2[[#This Row],[FOLIO]],Noshow11[[FOLIO]:[STATUS]],5,0)</f>
        <v>#N/A</v>
      </c>
      <c r="U1619" s="2"/>
      <c r="V1619" s="27"/>
      <c r="W1619" s="27"/>
      <c r="X1619" s="27"/>
      <c r="Y1619" s="28"/>
      <c r="Z1619" s="27"/>
      <c r="AA1619" s="14">
        <f>Tabla2[[#This Row],[FECHA]]-Tabla2[[#This Row],[FECHA AGENDO CITA]]</f>
        <v>44988</v>
      </c>
    </row>
    <row r="1620" spans="1:27" ht="43.5" hidden="1" customHeight="1">
      <c r="A1620" s="154">
        <v>44988</v>
      </c>
      <c r="B1620" s="155">
        <v>0.65625</v>
      </c>
      <c r="C1620" s="155"/>
      <c r="D1620" s="156">
        <v>1899</v>
      </c>
      <c r="E1620" s="157">
        <v>112453</v>
      </c>
      <c r="F1620" s="157" t="s">
        <v>1111</v>
      </c>
      <c r="G1620" s="162" t="s">
        <v>956</v>
      </c>
      <c r="H1620" s="171" t="s">
        <v>37</v>
      </c>
      <c r="I1620" s="157" t="s">
        <v>5386</v>
      </c>
      <c r="J1620" s="160" t="s">
        <v>5387</v>
      </c>
      <c r="K1620" s="160" t="s">
        <v>461</v>
      </c>
      <c r="L1620" s="157" t="s">
        <v>108</v>
      </c>
      <c r="M1620" s="161" t="s">
        <v>93</v>
      </c>
      <c r="N1620" s="161" t="s">
        <v>1656</v>
      </c>
      <c r="O1620" s="161" t="s">
        <v>1194</v>
      </c>
      <c r="P1620" s="207" t="s">
        <v>925</v>
      </c>
      <c r="Q1620" s="157">
        <v>2021</v>
      </c>
      <c r="R1620" s="131"/>
      <c r="S1620" s="3" t="str">
        <f>TEXT(Tabla2[[#This Row],[FECHA]],"MMMM")</f>
        <v>marzo</v>
      </c>
      <c r="T1620" s="3" t="e">
        <f>VLOOKUP(Tabla2[[#This Row],[FOLIO]],Noshow11[[FOLIO]:[STATUS]],5,0)</f>
        <v>#N/A</v>
      </c>
      <c r="U1620" s="2"/>
      <c r="V1620" s="27"/>
      <c r="W1620" s="27"/>
      <c r="X1620" s="27"/>
      <c r="Y1620" s="28"/>
      <c r="Z1620" s="27"/>
      <c r="AA1620" s="14">
        <f>Tabla2[[#This Row],[FECHA]]-Tabla2[[#This Row],[FECHA AGENDO CITA]]</f>
        <v>44988</v>
      </c>
    </row>
    <row r="1621" spans="1:27" ht="43.5" hidden="1" customHeight="1">
      <c r="A1621" s="154">
        <v>44988</v>
      </c>
      <c r="B1621" s="155">
        <v>0.66666666666666663</v>
      </c>
      <c r="C1621" s="155"/>
      <c r="D1621" s="156">
        <v>1899</v>
      </c>
      <c r="E1621" s="157">
        <v>112454</v>
      </c>
      <c r="F1621" s="157" t="s">
        <v>1111</v>
      </c>
      <c r="G1621" s="162" t="s">
        <v>956</v>
      </c>
      <c r="H1621" s="171" t="s">
        <v>37</v>
      </c>
      <c r="I1621" s="157" t="s">
        <v>5388</v>
      </c>
      <c r="J1621" s="160" t="s">
        <v>5389</v>
      </c>
      <c r="K1621" s="160" t="s">
        <v>461</v>
      </c>
      <c r="L1621" s="157" t="s">
        <v>160</v>
      </c>
      <c r="M1621" s="161" t="s">
        <v>93</v>
      </c>
      <c r="N1621" s="161" t="s">
        <v>1656</v>
      </c>
      <c r="O1621" s="161" t="s">
        <v>1194</v>
      </c>
      <c r="P1621" s="207" t="s">
        <v>925</v>
      </c>
      <c r="Q1621" s="157">
        <v>2021</v>
      </c>
      <c r="R1621" s="131"/>
      <c r="S1621" s="3" t="str">
        <f>TEXT(Tabla2[[#This Row],[FECHA]],"MMMM")</f>
        <v>marzo</v>
      </c>
      <c r="T1621" s="3" t="e">
        <f>VLOOKUP(Tabla2[[#This Row],[FOLIO]],Noshow11[[FOLIO]:[STATUS]],5,0)</f>
        <v>#N/A</v>
      </c>
      <c r="U1621" s="2"/>
      <c r="V1621" s="27"/>
      <c r="W1621" s="27"/>
      <c r="X1621" s="27"/>
      <c r="Y1621" s="28"/>
      <c r="Z1621" s="27"/>
      <c r="AA1621" s="14">
        <f>Tabla2[[#This Row],[FECHA]]-Tabla2[[#This Row],[FECHA AGENDO CITA]]</f>
        <v>44988</v>
      </c>
    </row>
    <row r="1622" spans="1:27" ht="32.1" hidden="1" customHeight="1">
      <c r="A1622" s="154">
        <v>44989</v>
      </c>
      <c r="B1622" s="155">
        <v>0.33333333333333331</v>
      </c>
      <c r="C1622" s="155"/>
      <c r="D1622" s="172">
        <v>1899</v>
      </c>
      <c r="E1622" s="157">
        <v>112048</v>
      </c>
      <c r="F1622" s="157" t="s">
        <v>100</v>
      </c>
      <c r="G1622" s="162" t="s">
        <v>1469</v>
      </c>
      <c r="H1622" s="159" t="s">
        <v>5</v>
      </c>
      <c r="I1622" s="173" t="s">
        <v>5390</v>
      </c>
      <c r="J1622" s="173" t="s">
        <v>5391</v>
      </c>
      <c r="K1622" s="173" t="s">
        <v>5392</v>
      </c>
      <c r="L1622" s="173" t="s">
        <v>145</v>
      </c>
      <c r="M1622" s="173" t="s">
        <v>98</v>
      </c>
      <c r="N1622" s="174">
        <v>0.36458333333333331</v>
      </c>
      <c r="O1622" s="174">
        <v>0.45833333333333331</v>
      </c>
      <c r="P1622" s="208" t="s">
        <v>2061</v>
      </c>
      <c r="Q1622" s="173">
        <v>2010</v>
      </c>
      <c r="R1622" s="157"/>
      <c r="S1622" s="3" t="str">
        <f>TEXT(Tabla2[[#This Row],[FECHA]],"MMMM")</f>
        <v>marzo</v>
      </c>
      <c r="T1622" s="3" t="e">
        <f>VLOOKUP(Tabla2[[#This Row],[FOLIO]],Noshow11[[FOLIO]:[STATUS]],5,0)</f>
        <v>#N/A</v>
      </c>
      <c r="U1622" s="2"/>
      <c r="V1622" s="27"/>
      <c r="W1622" s="27"/>
      <c r="X1622" s="27"/>
      <c r="Y1622" s="28"/>
      <c r="Z1622" s="27"/>
      <c r="AA1622" s="14">
        <f>Tabla2[[#This Row],[FECHA]]-Tabla2[[#This Row],[FECHA AGENDO CITA]]</f>
        <v>44989</v>
      </c>
    </row>
    <row r="1623" spans="1:27" ht="32.1" hidden="1" customHeight="1">
      <c r="A1623" s="154">
        <v>44989</v>
      </c>
      <c r="B1623" s="155">
        <v>0.33333333333333331</v>
      </c>
      <c r="C1623" s="155"/>
      <c r="D1623" s="172">
        <v>1899</v>
      </c>
      <c r="E1623" s="157">
        <v>112315</v>
      </c>
      <c r="F1623" s="157" t="s">
        <v>100</v>
      </c>
      <c r="G1623" s="162" t="s">
        <v>939</v>
      </c>
      <c r="H1623" s="159" t="s">
        <v>5</v>
      </c>
      <c r="I1623" s="173" t="s">
        <v>5393</v>
      </c>
      <c r="J1623" s="173" t="s">
        <v>5394</v>
      </c>
      <c r="K1623" s="173" t="s">
        <v>3581</v>
      </c>
      <c r="L1623" s="173" t="s">
        <v>357</v>
      </c>
      <c r="M1623" s="173" t="s">
        <v>93</v>
      </c>
      <c r="N1623" s="174">
        <v>0.34375</v>
      </c>
      <c r="O1623" s="174">
        <v>0.45833333333333331</v>
      </c>
      <c r="P1623" s="208" t="s">
        <v>2061</v>
      </c>
      <c r="Q1623" s="173">
        <v>2020</v>
      </c>
      <c r="R1623" s="157"/>
      <c r="S1623" s="3" t="str">
        <f>TEXT(Tabla2[[#This Row],[FECHA]],"MMMM")</f>
        <v>marzo</v>
      </c>
      <c r="T1623" s="3" t="e">
        <f>VLOOKUP(Tabla2[[#This Row],[FOLIO]],Noshow11[[FOLIO]:[STATUS]],5,0)</f>
        <v>#N/A</v>
      </c>
      <c r="U1623" s="2"/>
      <c r="V1623" s="27"/>
      <c r="W1623" s="27"/>
      <c r="X1623" s="27"/>
      <c r="Y1623" s="28"/>
      <c r="Z1623" s="27"/>
      <c r="AA1623" s="14">
        <f>Tabla2[[#This Row],[FECHA]]-Tabla2[[#This Row],[FECHA AGENDO CITA]]</f>
        <v>44989</v>
      </c>
    </row>
    <row r="1624" spans="1:27" ht="32.1" hidden="1" customHeight="1">
      <c r="A1624" s="154">
        <v>44989</v>
      </c>
      <c r="B1624" s="155">
        <v>0.33333333333333331</v>
      </c>
      <c r="C1624" s="155"/>
      <c r="D1624" s="172">
        <f>1899+950</f>
        <v>2849</v>
      </c>
      <c r="E1624" s="157">
        <v>112472</v>
      </c>
      <c r="F1624" s="157" t="s">
        <v>920</v>
      </c>
      <c r="G1624" s="162" t="s">
        <v>5395</v>
      </c>
      <c r="H1624" s="173"/>
      <c r="I1624" s="173" t="s">
        <v>5396</v>
      </c>
      <c r="J1624" s="173" t="s">
        <v>5397</v>
      </c>
      <c r="K1624" s="173" t="s">
        <v>5398</v>
      </c>
      <c r="L1624" s="173" t="s">
        <v>193</v>
      </c>
      <c r="M1624" s="173" t="s">
        <v>84</v>
      </c>
      <c r="N1624" s="174">
        <v>0.34375</v>
      </c>
      <c r="O1624" s="174">
        <v>0.5</v>
      </c>
      <c r="P1624" s="207" t="s">
        <v>954</v>
      </c>
      <c r="Q1624" s="173">
        <v>2020</v>
      </c>
      <c r="R1624" s="157"/>
      <c r="S1624" s="3" t="str">
        <f>TEXT(Tabla2[[#This Row],[FECHA]],"MMMM")</f>
        <v>marzo</v>
      </c>
      <c r="T1624" s="3" t="e">
        <f>VLOOKUP(Tabla2[[#This Row],[FOLIO]],Noshow11[[FOLIO]:[STATUS]],5,0)</f>
        <v>#N/A</v>
      </c>
      <c r="U1624" s="2"/>
      <c r="V1624" s="27"/>
      <c r="W1624" s="27"/>
      <c r="X1624" s="27"/>
      <c r="Y1624" s="28"/>
      <c r="Z1624" s="27"/>
      <c r="AA1624" s="14">
        <f>Tabla2[[#This Row],[FECHA]]-Tabla2[[#This Row],[FECHA AGENDO CITA]]</f>
        <v>44989</v>
      </c>
    </row>
    <row r="1625" spans="1:27" ht="32.1" hidden="1" customHeight="1">
      <c r="A1625" s="154">
        <v>44989</v>
      </c>
      <c r="B1625" s="155">
        <v>0.34375</v>
      </c>
      <c r="C1625" s="155"/>
      <c r="D1625" s="172">
        <v>0</v>
      </c>
      <c r="E1625" s="157">
        <v>112263</v>
      </c>
      <c r="F1625" s="157" t="s">
        <v>100</v>
      </c>
      <c r="G1625" s="162" t="s">
        <v>5399</v>
      </c>
      <c r="H1625" s="173"/>
      <c r="I1625" s="173" t="s">
        <v>4421</v>
      </c>
      <c r="J1625" s="173" t="s">
        <v>4422</v>
      </c>
      <c r="K1625" s="173" t="s">
        <v>4423</v>
      </c>
      <c r="L1625" s="173" t="s">
        <v>92</v>
      </c>
      <c r="M1625" s="173" t="s">
        <v>93</v>
      </c>
      <c r="N1625" s="174">
        <v>0.35416666666666669</v>
      </c>
      <c r="O1625" s="174">
        <v>0.5625</v>
      </c>
      <c r="P1625" s="207" t="s">
        <v>975</v>
      </c>
      <c r="Q1625" s="173">
        <v>2017</v>
      </c>
      <c r="R1625" s="157"/>
      <c r="S1625" s="3" t="str">
        <f>TEXT(Tabla2[[#This Row],[FECHA]],"MMMM")</f>
        <v>marzo</v>
      </c>
      <c r="T1625" s="3" t="e">
        <f>VLOOKUP(Tabla2[[#This Row],[FOLIO]],Noshow11[[FOLIO]:[STATUS]],5,0)</f>
        <v>#N/A</v>
      </c>
      <c r="U1625" s="2"/>
      <c r="V1625" s="27"/>
      <c r="W1625" s="27"/>
      <c r="X1625" s="27"/>
      <c r="Y1625" s="28"/>
      <c r="Z1625" s="27"/>
      <c r="AA1625" s="14">
        <f>Tabla2[[#This Row],[FECHA]]-Tabla2[[#This Row],[FECHA AGENDO CITA]]</f>
        <v>44989</v>
      </c>
    </row>
    <row r="1626" spans="1:27" ht="32.1" hidden="1" customHeight="1">
      <c r="A1626" s="154">
        <v>44989</v>
      </c>
      <c r="B1626" s="155">
        <v>0.34375</v>
      </c>
      <c r="C1626" s="155"/>
      <c r="D1626" s="172">
        <v>1899</v>
      </c>
      <c r="E1626" s="157">
        <v>112301</v>
      </c>
      <c r="F1626" s="157" t="s">
        <v>920</v>
      </c>
      <c r="G1626" s="162" t="s">
        <v>939</v>
      </c>
      <c r="H1626" s="173"/>
      <c r="I1626" s="173" t="s">
        <v>5400</v>
      </c>
      <c r="J1626" s="173" t="s">
        <v>5401</v>
      </c>
      <c r="K1626" s="173" t="s">
        <v>5402</v>
      </c>
      <c r="L1626" s="173" t="s">
        <v>92</v>
      </c>
      <c r="M1626" s="173" t="s">
        <v>98</v>
      </c>
      <c r="N1626" s="174">
        <v>0.35416666666666669</v>
      </c>
      <c r="O1626" s="174">
        <v>0.46875</v>
      </c>
      <c r="P1626" s="207" t="s">
        <v>925</v>
      </c>
      <c r="Q1626" s="173">
        <v>2019</v>
      </c>
      <c r="R1626" s="157"/>
      <c r="S1626" s="3" t="str">
        <f>TEXT(Tabla2[[#This Row],[FECHA]],"MMMM")</f>
        <v>marzo</v>
      </c>
      <c r="T1626" s="3" t="e">
        <f>VLOOKUP(Tabla2[[#This Row],[FOLIO]],Noshow11[[FOLIO]:[STATUS]],5,0)</f>
        <v>#N/A</v>
      </c>
      <c r="U1626" s="2"/>
      <c r="V1626" s="27"/>
      <c r="W1626" s="27"/>
      <c r="X1626" s="27"/>
      <c r="Y1626" s="28"/>
      <c r="Z1626" s="27"/>
      <c r="AA1626" s="14">
        <f>Tabla2[[#This Row],[FECHA]]-Tabla2[[#This Row],[FECHA AGENDO CITA]]</f>
        <v>44989</v>
      </c>
    </row>
    <row r="1627" spans="1:27" ht="32.1" hidden="1" customHeight="1">
      <c r="A1627" s="154">
        <v>44989</v>
      </c>
      <c r="B1627" s="155">
        <v>0.35416666666666669</v>
      </c>
      <c r="C1627" s="155"/>
      <c r="D1627" s="172">
        <v>5140</v>
      </c>
      <c r="E1627" s="157">
        <v>112319</v>
      </c>
      <c r="F1627" s="157" t="s">
        <v>944</v>
      </c>
      <c r="G1627" s="162" t="s">
        <v>1102</v>
      </c>
      <c r="H1627" s="173"/>
      <c r="I1627" s="173" t="s">
        <v>5403</v>
      </c>
      <c r="J1627" s="173" t="s">
        <v>5404</v>
      </c>
      <c r="K1627" s="173" t="s">
        <v>5405</v>
      </c>
      <c r="L1627" s="173" t="s">
        <v>83</v>
      </c>
      <c r="M1627" s="173" t="s">
        <v>84</v>
      </c>
      <c r="N1627" s="174">
        <v>0.375</v>
      </c>
      <c r="O1627" s="174">
        <v>0.47916666666666669</v>
      </c>
      <c r="P1627" s="207" t="s">
        <v>2061</v>
      </c>
      <c r="Q1627" s="173">
        <v>2017</v>
      </c>
      <c r="R1627" s="157"/>
      <c r="S1627" s="3" t="str">
        <f>TEXT(Tabla2[[#This Row],[FECHA]],"MMMM")</f>
        <v>marzo</v>
      </c>
      <c r="T1627" s="3" t="e">
        <f>VLOOKUP(Tabla2[[#This Row],[FOLIO]],Noshow11[[FOLIO]:[STATUS]],5,0)</f>
        <v>#N/A</v>
      </c>
      <c r="U1627" s="2"/>
      <c r="V1627" s="27"/>
      <c r="W1627" s="27"/>
      <c r="X1627" s="27"/>
      <c r="Y1627" s="28"/>
      <c r="Z1627" s="27"/>
      <c r="AA1627" s="14">
        <f>Tabla2[[#This Row],[FECHA]]-Tabla2[[#This Row],[FECHA AGENDO CITA]]</f>
        <v>44989</v>
      </c>
    </row>
    <row r="1628" spans="1:27" ht="32.1" hidden="1" customHeight="1">
      <c r="A1628" s="154">
        <v>44989</v>
      </c>
      <c r="B1628" s="155">
        <v>0.36458333333333331</v>
      </c>
      <c r="C1628" s="155"/>
      <c r="D1628" s="172">
        <v>1899</v>
      </c>
      <c r="E1628" s="157">
        <v>112380</v>
      </c>
      <c r="F1628" s="157" t="s">
        <v>920</v>
      </c>
      <c r="G1628" s="162" t="s">
        <v>1247</v>
      </c>
      <c r="H1628" s="173"/>
      <c r="I1628" s="173" t="s">
        <v>5406</v>
      </c>
      <c r="J1628" s="173" t="s">
        <v>5407</v>
      </c>
      <c r="K1628" s="173" t="s">
        <v>5408</v>
      </c>
      <c r="L1628" s="173" t="s">
        <v>250</v>
      </c>
      <c r="M1628" s="173" t="s">
        <v>93</v>
      </c>
      <c r="N1628" s="174">
        <v>0.38541666666666669</v>
      </c>
      <c r="O1628" s="174">
        <v>0.55555555555555558</v>
      </c>
      <c r="P1628" s="207" t="s">
        <v>925</v>
      </c>
      <c r="Q1628" s="173">
        <v>2019</v>
      </c>
      <c r="R1628" s="157"/>
      <c r="S1628" s="3" t="str">
        <f>TEXT(Tabla2[[#This Row],[FECHA]],"MMMM")</f>
        <v>marzo</v>
      </c>
      <c r="T1628" s="3" t="e">
        <f>VLOOKUP(Tabla2[[#This Row],[FOLIO]],Noshow11[[FOLIO]:[STATUS]],5,0)</f>
        <v>#N/A</v>
      </c>
      <c r="U1628" s="2"/>
      <c r="V1628" s="27"/>
      <c r="W1628" s="27"/>
      <c r="X1628" s="27"/>
      <c r="Y1628" s="28"/>
      <c r="Z1628" s="27"/>
      <c r="AA1628" s="14">
        <f>Tabla2[[#This Row],[FECHA]]-Tabla2[[#This Row],[FECHA AGENDO CITA]]</f>
        <v>44989</v>
      </c>
    </row>
    <row r="1629" spans="1:27" ht="32.1" hidden="1" customHeight="1">
      <c r="A1629" s="154">
        <v>44989</v>
      </c>
      <c r="B1629" s="155">
        <v>0.375</v>
      </c>
      <c r="C1629" s="155"/>
      <c r="D1629" s="172">
        <v>1899</v>
      </c>
      <c r="E1629" s="157">
        <v>112239</v>
      </c>
      <c r="F1629" s="157" t="s">
        <v>100</v>
      </c>
      <c r="G1629" s="162" t="s">
        <v>1023</v>
      </c>
      <c r="H1629" s="159" t="s">
        <v>5</v>
      </c>
      <c r="I1629" s="173" t="s">
        <v>5409</v>
      </c>
      <c r="J1629" s="173" t="s">
        <v>5410</v>
      </c>
      <c r="K1629" s="173" t="s">
        <v>5411</v>
      </c>
      <c r="L1629" s="173" t="s">
        <v>92</v>
      </c>
      <c r="M1629" s="173" t="s">
        <v>98</v>
      </c>
      <c r="N1629" s="174">
        <v>0.44791666666666669</v>
      </c>
      <c r="O1629" s="174">
        <v>0.48958333333333331</v>
      </c>
      <c r="P1629" s="207" t="s">
        <v>2061</v>
      </c>
      <c r="Q1629" s="173">
        <v>2017</v>
      </c>
      <c r="R1629" s="157"/>
      <c r="S1629" s="3" t="str">
        <f>TEXT(Tabla2[[#This Row],[FECHA]],"MMMM")</f>
        <v>marzo</v>
      </c>
      <c r="T1629" s="3" t="e">
        <f>VLOOKUP(Tabla2[[#This Row],[FOLIO]],Noshow11[[FOLIO]:[STATUS]],5,0)</f>
        <v>#N/A</v>
      </c>
      <c r="U1629" s="2"/>
      <c r="V1629" s="27"/>
      <c r="W1629" s="27"/>
      <c r="X1629" s="27"/>
      <c r="Y1629" s="28"/>
      <c r="Z1629" s="27"/>
      <c r="AA1629" s="14">
        <f>Tabla2[[#This Row],[FECHA]]-Tabla2[[#This Row],[FECHA AGENDO CITA]]</f>
        <v>44989</v>
      </c>
    </row>
    <row r="1630" spans="1:27" ht="32.1" hidden="1" customHeight="1">
      <c r="A1630" s="154">
        <v>44989</v>
      </c>
      <c r="B1630" s="155">
        <v>0.375</v>
      </c>
      <c r="C1630" s="155"/>
      <c r="D1630" s="172">
        <f>1899+950</f>
        <v>2849</v>
      </c>
      <c r="E1630" s="157">
        <v>112309</v>
      </c>
      <c r="F1630" s="157" t="s">
        <v>944</v>
      </c>
      <c r="G1630" s="162" t="s">
        <v>4098</v>
      </c>
      <c r="H1630" s="173"/>
      <c r="I1630" s="173" t="s">
        <v>5412</v>
      </c>
      <c r="J1630" s="173" t="s">
        <v>5413</v>
      </c>
      <c r="K1630" s="173" t="s">
        <v>5414</v>
      </c>
      <c r="L1630" s="173" t="s">
        <v>97</v>
      </c>
      <c r="M1630" s="173" t="s">
        <v>84</v>
      </c>
      <c r="N1630" s="174">
        <v>0.40625</v>
      </c>
      <c r="O1630" s="174">
        <v>0.58333333333333337</v>
      </c>
      <c r="P1630" s="207" t="s">
        <v>5415</v>
      </c>
      <c r="Q1630" s="173">
        <v>2018</v>
      </c>
      <c r="R1630" s="157"/>
      <c r="S1630" s="3" t="str">
        <f>TEXT(Tabla2[[#This Row],[FECHA]],"MMMM")</f>
        <v>marzo</v>
      </c>
      <c r="T1630" s="3" t="e">
        <f>VLOOKUP(Tabla2[[#This Row],[FOLIO]],Noshow11[[FOLIO]:[STATUS]],5,0)</f>
        <v>#N/A</v>
      </c>
      <c r="U1630" s="2"/>
      <c r="V1630" s="27"/>
      <c r="W1630" s="27"/>
      <c r="X1630" s="27"/>
      <c r="Y1630" s="28"/>
      <c r="Z1630" s="27"/>
      <c r="AA1630" s="14">
        <f>Tabla2[[#This Row],[FECHA]]-Tabla2[[#This Row],[FECHA AGENDO CITA]]</f>
        <v>44989</v>
      </c>
    </row>
    <row r="1631" spans="1:27" ht="32.1" hidden="1" customHeight="1">
      <c r="A1631" s="154">
        <v>44989</v>
      </c>
      <c r="B1631" s="155">
        <v>0.39583333333333331</v>
      </c>
      <c r="C1631" s="155"/>
      <c r="D1631" s="172">
        <v>1899</v>
      </c>
      <c r="E1631" s="157">
        <v>112350</v>
      </c>
      <c r="F1631" s="157" t="s">
        <v>920</v>
      </c>
      <c r="G1631" s="162" t="s">
        <v>1023</v>
      </c>
      <c r="H1631" s="173"/>
      <c r="I1631" s="173" t="s">
        <v>5416</v>
      </c>
      <c r="J1631" s="173" t="s">
        <v>5417</v>
      </c>
      <c r="K1631" s="173" t="s">
        <v>5418</v>
      </c>
      <c r="L1631" s="173" t="s">
        <v>83</v>
      </c>
      <c r="M1631" s="173" t="s">
        <v>93</v>
      </c>
      <c r="N1631" s="174">
        <v>0.41666666666666669</v>
      </c>
      <c r="O1631" s="174">
        <v>0.52083333333333337</v>
      </c>
      <c r="P1631" s="207" t="s">
        <v>954</v>
      </c>
      <c r="Q1631" s="173">
        <v>2017</v>
      </c>
      <c r="R1631" s="157"/>
      <c r="S1631" s="3" t="str">
        <f>TEXT(Tabla2[[#This Row],[FECHA]],"MMMM")</f>
        <v>marzo</v>
      </c>
      <c r="T1631" s="3" t="e">
        <f>VLOOKUP(Tabla2[[#This Row],[FOLIO]],Noshow11[[FOLIO]:[STATUS]],5,0)</f>
        <v>#N/A</v>
      </c>
      <c r="U1631" s="2"/>
      <c r="V1631" s="27"/>
      <c r="W1631" s="27"/>
      <c r="X1631" s="27"/>
      <c r="Y1631" s="28"/>
      <c r="Z1631" s="27"/>
      <c r="AA1631" s="14">
        <f>Tabla2[[#This Row],[FECHA]]-Tabla2[[#This Row],[FECHA AGENDO CITA]]</f>
        <v>44989</v>
      </c>
    </row>
    <row r="1632" spans="1:27" ht="32.1" hidden="1" customHeight="1">
      <c r="A1632" s="154">
        <v>44989</v>
      </c>
      <c r="B1632" s="155">
        <v>0.39583333333333331</v>
      </c>
      <c r="C1632" s="155"/>
      <c r="D1632" s="172">
        <v>5140</v>
      </c>
      <c r="E1632" s="157">
        <v>112353</v>
      </c>
      <c r="F1632" s="157" t="s">
        <v>100</v>
      </c>
      <c r="G1632" s="162" t="s">
        <v>1102</v>
      </c>
      <c r="H1632" s="159" t="s">
        <v>5</v>
      </c>
      <c r="I1632" s="173" t="s">
        <v>5419</v>
      </c>
      <c r="J1632" s="173" t="s">
        <v>5420</v>
      </c>
      <c r="K1632" s="173" t="s">
        <v>5421</v>
      </c>
      <c r="L1632" s="173" t="s">
        <v>83</v>
      </c>
      <c r="M1632" s="173" t="s">
        <v>98</v>
      </c>
      <c r="N1632" s="174">
        <v>0.4375</v>
      </c>
      <c r="O1632" s="174">
        <v>0.54166666666666663</v>
      </c>
      <c r="P1632" s="207" t="s">
        <v>2061</v>
      </c>
      <c r="Q1632" s="173">
        <v>2017</v>
      </c>
      <c r="R1632" s="157"/>
      <c r="S1632" s="3" t="str">
        <f>TEXT(Tabla2[[#This Row],[FECHA]],"MMMM")</f>
        <v>marzo</v>
      </c>
      <c r="T1632" s="3" t="e">
        <f>VLOOKUP(Tabla2[[#This Row],[FOLIO]],Noshow11[[FOLIO]:[STATUS]],5,0)</f>
        <v>#N/A</v>
      </c>
      <c r="U1632" s="2"/>
      <c r="V1632" s="27"/>
      <c r="W1632" s="27"/>
      <c r="X1632" s="27"/>
      <c r="Y1632" s="28"/>
      <c r="Z1632" s="27"/>
      <c r="AA1632" s="14">
        <f>Tabla2[[#This Row],[FECHA]]-Tabla2[[#This Row],[FECHA AGENDO CITA]]</f>
        <v>44989</v>
      </c>
    </row>
    <row r="1633" spans="1:27" ht="32.1" hidden="1" customHeight="1">
      <c r="A1633" s="154">
        <v>44989</v>
      </c>
      <c r="B1633" s="155">
        <v>0.39583333333333331</v>
      </c>
      <c r="C1633" s="155"/>
      <c r="D1633" s="172">
        <v>0</v>
      </c>
      <c r="E1633" s="157">
        <v>112464</v>
      </c>
      <c r="F1633" s="157" t="s">
        <v>100</v>
      </c>
      <c r="G1633" s="162" t="s">
        <v>5422</v>
      </c>
      <c r="H1633" s="173"/>
      <c r="I1633" s="173" t="s">
        <v>5031</v>
      </c>
      <c r="J1633" s="173" t="s">
        <v>5032</v>
      </c>
      <c r="K1633" s="173" t="s">
        <v>5033</v>
      </c>
      <c r="L1633" s="173" t="s">
        <v>152</v>
      </c>
      <c r="M1633" s="173" t="s">
        <v>84</v>
      </c>
      <c r="N1633" s="174">
        <v>0.4375</v>
      </c>
      <c r="O1633" s="174">
        <v>0.58333333333333337</v>
      </c>
      <c r="P1633" s="207" t="s">
        <v>954</v>
      </c>
      <c r="Q1633" s="173">
        <v>2017</v>
      </c>
      <c r="R1633" s="157"/>
      <c r="S1633" s="3" t="str">
        <f>TEXT(Tabla2[[#This Row],[FECHA]],"MMMM")</f>
        <v>marzo</v>
      </c>
      <c r="T1633" s="3" t="e">
        <f>VLOOKUP(Tabla2[[#This Row],[FOLIO]],Noshow11[[FOLIO]:[STATUS]],5,0)</f>
        <v>#N/A</v>
      </c>
      <c r="U1633" s="2"/>
      <c r="V1633" s="27"/>
      <c r="W1633" s="27"/>
      <c r="X1633" s="27"/>
      <c r="Y1633" s="28"/>
      <c r="Z1633" s="27"/>
      <c r="AA1633" s="14">
        <f>Tabla2[[#This Row],[FECHA]]-Tabla2[[#This Row],[FECHA AGENDO CITA]]</f>
        <v>44989</v>
      </c>
    </row>
    <row r="1634" spans="1:27" ht="32.1" hidden="1" customHeight="1">
      <c r="A1634" s="154">
        <v>44989</v>
      </c>
      <c r="B1634" s="155">
        <v>0.41666666666666669</v>
      </c>
      <c r="C1634" s="155"/>
      <c r="D1634" s="172">
        <v>1899</v>
      </c>
      <c r="E1634" s="157">
        <v>112287</v>
      </c>
      <c r="F1634" s="157" t="s">
        <v>100</v>
      </c>
      <c r="G1634" s="162" t="s">
        <v>1015</v>
      </c>
      <c r="H1634" s="159" t="s">
        <v>5</v>
      </c>
      <c r="I1634" s="173" t="s">
        <v>5423</v>
      </c>
      <c r="J1634" s="173" t="s">
        <v>5424</v>
      </c>
      <c r="K1634" s="173" t="s">
        <v>5425</v>
      </c>
      <c r="L1634" s="173" t="s">
        <v>193</v>
      </c>
      <c r="M1634" s="173" t="s">
        <v>98</v>
      </c>
      <c r="N1634" s="174">
        <v>0.46875</v>
      </c>
      <c r="O1634" s="174">
        <v>0.52083333333333337</v>
      </c>
      <c r="P1634" s="207" t="s">
        <v>2061</v>
      </c>
      <c r="Q1634" s="173">
        <v>2021</v>
      </c>
      <c r="R1634" s="157"/>
      <c r="S1634" s="3" t="str">
        <f>TEXT(Tabla2[[#This Row],[FECHA]],"MMMM")</f>
        <v>marzo</v>
      </c>
      <c r="T1634" s="3" t="e">
        <f>VLOOKUP(Tabla2[[#This Row],[FOLIO]],Noshow11[[FOLIO]:[STATUS]],5,0)</f>
        <v>#N/A</v>
      </c>
      <c r="U1634" s="2" t="s">
        <v>12</v>
      </c>
      <c r="V1634" s="27">
        <v>44991</v>
      </c>
      <c r="W1634" s="27" t="s">
        <v>18</v>
      </c>
      <c r="X1634" s="27" t="s">
        <v>9</v>
      </c>
      <c r="Y1634" s="28" t="s">
        <v>5426</v>
      </c>
      <c r="Z1634" s="27">
        <v>44981</v>
      </c>
      <c r="AA1634" s="14">
        <f>Tabla2[[#This Row],[FECHA]]-Tabla2[[#This Row],[FECHA AGENDO CITA]]</f>
        <v>8</v>
      </c>
    </row>
    <row r="1635" spans="1:27" ht="32.1" hidden="1" customHeight="1">
      <c r="A1635" s="154">
        <v>44989</v>
      </c>
      <c r="B1635" s="155">
        <v>0.41666666666666669</v>
      </c>
      <c r="C1635" s="155"/>
      <c r="D1635" s="172">
        <v>3260</v>
      </c>
      <c r="E1635" s="157">
        <v>112397</v>
      </c>
      <c r="F1635" s="157" t="s">
        <v>1111</v>
      </c>
      <c r="G1635" s="162" t="s">
        <v>1070</v>
      </c>
      <c r="H1635" s="173"/>
      <c r="I1635" s="173" t="s">
        <v>5427</v>
      </c>
      <c r="J1635" s="173" t="s">
        <v>5428</v>
      </c>
      <c r="K1635" s="173" t="s">
        <v>5429</v>
      </c>
      <c r="L1635" s="173" t="s">
        <v>160</v>
      </c>
      <c r="M1635" s="173" t="s">
        <v>84</v>
      </c>
      <c r="N1635" s="174">
        <v>0.4375</v>
      </c>
      <c r="O1635" s="174">
        <v>0.54166666666666663</v>
      </c>
      <c r="P1635" s="207" t="s">
        <v>975</v>
      </c>
      <c r="Q1635" s="173">
        <v>2022</v>
      </c>
      <c r="R1635" s="157"/>
      <c r="S1635" s="3" t="str">
        <f>TEXT(Tabla2[[#This Row],[FECHA]],"MMMM")</f>
        <v>marzo</v>
      </c>
      <c r="T1635" s="3" t="e">
        <f>VLOOKUP(Tabla2[[#This Row],[FOLIO]],Noshow11[[FOLIO]:[STATUS]],5,0)</f>
        <v>#N/A</v>
      </c>
      <c r="U1635" s="2" t="s">
        <v>36</v>
      </c>
      <c r="V1635" s="27">
        <v>44989</v>
      </c>
      <c r="W1635" s="27" t="s">
        <v>13</v>
      </c>
      <c r="X1635" s="27" t="s">
        <v>9</v>
      </c>
      <c r="Y1635" s="28" t="s">
        <v>5430</v>
      </c>
      <c r="Z1635" s="27">
        <v>44995</v>
      </c>
      <c r="AA1635" s="14">
        <f>Tabla2[[#This Row],[FECHA]]-Tabla2[[#This Row],[FECHA AGENDO CITA]]</f>
        <v>-6</v>
      </c>
    </row>
    <row r="1636" spans="1:27" ht="32.1" hidden="1" customHeight="1">
      <c r="A1636" s="154">
        <v>44989</v>
      </c>
      <c r="B1636" s="155">
        <v>0.41666666666666669</v>
      </c>
      <c r="C1636" s="155"/>
      <c r="D1636" s="172">
        <v>5140</v>
      </c>
      <c r="E1636" s="157">
        <v>112421</v>
      </c>
      <c r="F1636" s="157" t="s">
        <v>920</v>
      </c>
      <c r="G1636" s="162" t="s">
        <v>1102</v>
      </c>
      <c r="H1636" s="173"/>
      <c r="I1636" s="173" t="s">
        <v>5431</v>
      </c>
      <c r="J1636" s="173" t="s">
        <v>5432</v>
      </c>
      <c r="K1636" s="173" t="s">
        <v>5433</v>
      </c>
      <c r="L1636" s="173" t="s">
        <v>152</v>
      </c>
      <c r="M1636" s="173" t="s">
        <v>93</v>
      </c>
      <c r="N1636" s="174">
        <v>0.44791666666666669</v>
      </c>
      <c r="O1636" s="174">
        <v>0.58333333333333337</v>
      </c>
      <c r="P1636" s="207" t="s">
        <v>925</v>
      </c>
      <c r="Q1636" s="173">
        <v>2018</v>
      </c>
      <c r="R1636" s="157"/>
      <c r="S1636" s="3" t="str">
        <f>TEXT(Tabla2[[#This Row],[FECHA]],"MMMM")</f>
        <v>marzo</v>
      </c>
      <c r="T1636" s="3" t="e">
        <f>VLOOKUP(Tabla2[[#This Row],[FOLIO]],Noshow11[[FOLIO]:[STATUS]],5,0)</f>
        <v>#N/A</v>
      </c>
      <c r="U1636" s="2"/>
      <c r="V1636" s="27"/>
      <c r="W1636" s="27"/>
      <c r="X1636" s="27"/>
      <c r="Y1636" s="28"/>
      <c r="Z1636" s="27"/>
      <c r="AA1636" s="14">
        <f>Tabla2[[#This Row],[FECHA]]-Tabla2[[#This Row],[FECHA AGENDO CITA]]</f>
        <v>44989</v>
      </c>
    </row>
    <row r="1637" spans="1:27" ht="32.1" hidden="1" customHeight="1">
      <c r="A1637" s="154">
        <v>44989</v>
      </c>
      <c r="B1637" s="155">
        <v>0.4375</v>
      </c>
      <c r="C1637" s="155"/>
      <c r="D1637" s="172">
        <v>1899</v>
      </c>
      <c r="E1637" s="157">
        <v>112369</v>
      </c>
      <c r="F1637" s="157" t="s">
        <v>100</v>
      </c>
      <c r="G1637" s="162" t="s">
        <v>1247</v>
      </c>
      <c r="H1637" s="159" t="s">
        <v>5</v>
      </c>
      <c r="I1637" s="173" t="s">
        <v>5434</v>
      </c>
      <c r="J1637" s="173" t="s">
        <v>5435</v>
      </c>
      <c r="K1637" s="173" t="s">
        <v>5436</v>
      </c>
      <c r="L1637" s="173" t="s">
        <v>97</v>
      </c>
      <c r="M1637" s="173" t="s">
        <v>93</v>
      </c>
      <c r="N1637" s="174">
        <v>0.47916666666666669</v>
      </c>
      <c r="O1637" s="174">
        <v>0.5625</v>
      </c>
      <c r="P1637" s="207" t="s">
        <v>2061</v>
      </c>
      <c r="Q1637" s="173">
        <v>2010</v>
      </c>
      <c r="R1637" s="157"/>
      <c r="S1637" s="3" t="str">
        <f>TEXT(Tabla2[[#This Row],[FECHA]],"MMMM")</f>
        <v>marzo</v>
      </c>
      <c r="T1637" s="3" t="e">
        <f>VLOOKUP(Tabla2[[#This Row],[FOLIO]],Noshow11[[FOLIO]:[STATUS]],5,0)</f>
        <v>#N/A</v>
      </c>
      <c r="U1637" s="2"/>
      <c r="V1637" s="27"/>
      <c r="W1637" s="27"/>
      <c r="X1637" s="27"/>
      <c r="Y1637" s="28"/>
      <c r="Z1637" s="27"/>
      <c r="AA1637" s="14">
        <f>Tabla2[[#This Row],[FECHA]]-Tabla2[[#This Row],[FECHA AGENDO CITA]]</f>
        <v>44989</v>
      </c>
    </row>
    <row r="1638" spans="1:27" ht="32.1" hidden="1" customHeight="1">
      <c r="A1638" s="154">
        <v>44989</v>
      </c>
      <c r="B1638" s="155">
        <v>0.4375</v>
      </c>
      <c r="C1638" s="155"/>
      <c r="D1638" s="172">
        <v>1899</v>
      </c>
      <c r="E1638" s="157">
        <v>112439</v>
      </c>
      <c r="F1638" s="157" t="s">
        <v>920</v>
      </c>
      <c r="G1638" s="162" t="s">
        <v>956</v>
      </c>
      <c r="H1638" s="173"/>
      <c r="I1638" s="173" t="s">
        <v>5437</v>
      </c>
      <c r="J1638" s="173" t="s">
        <v>5438</v>
      </c>
      <c r="K1638" s="173" t="s">
        <v>5439</v>
      </c>
      <c r="L1638" s="173" t="s">
        <v>145</v>
      </c>
      <c r="M1638" s="173" t="s">
        <v>98</v>
      </c>
      <c r="N1638" s="174">
        <v>0.46875</v>
      </c>
      <c r="O1638" s="174">
        <v>0.5625</v>
      </c>
      <c r="P1638" s="207" t="s">
        <v>975</v>
      </c>
      <c r="Q1638" s="173">
        <v>2017</v>
      </c>
      <c r="R1638" s="157"/>
      <c r="S1638" s="3" t="str">
        <f>TEXT(Tabla2[[#This Row],[FECHA]],"MMMM")</f>
        <v>marzo</v>
      </c>
      <c r="T1638" s="3" t="e">
        <f>VLOOKUP(Tabla2[[#This Row],[FOLIO]],Noshow11[[FOLIO]:[STATUS]],5,0)</f>
        <v>#N/A</v>
      </c>
      <c r="U1638" s="2"/>
      <c r="V1638" s="27"/>
      <c r="W1638" s="27"/>
      <c r="X1638" s="27"/>
      <c r="Y1638" s="28"/>
      <c r="Z1638" s="27"/>
      <c r="AA1638" s="14">
        <f>Tabla2[[#This Row],[FECHA]]-Tabla2[[#This Row],[FECHA AGENDO CITA]]</f>
        <v>44989</v>
      </c>
    </row>
    <row r="1639" spans="1:27" ht="32.1" hidden="1" customHeight="1">
      <c r="A1639" s="154">
        <v>44989</v>
      </c>
      <c r="B1639" s="155">
        <v>0.4375</v>
      </c>
      <c r="C1639" s="155"/>
      <c r="D1639" s="172">
        <v>1899</v>
      </c>
      <c r="E1639" s="157">
        <v>112475</v>
      </c>
      <c r="F1639" s="157" t="s">
        <v>920</v>
      </c>
      <c r="G1639" s="162" t="s">
        <v>1023</v>
      </c>
      <c r="H1639" s="159" t="s">
        <v>5</v>
      </c>
      <c r="I1639" s="173" t="s">
        <v>5440</v>
      </c>
      <c r="J1639" s="173" t="s">
        <v>5441</v>
      </c>
      <c r="K1639" s="173" t="s">
        <v>5442</v>
      </c>
      <c r="L1639" s="173" t="s">
        <v>83</v>
      </c>
      <c r="M1639" s="173" t="s">
        <v>84</v>
      </c>
      <c r="N1639" s="174">
        <v>0.48958333333333331</v>
      </c>
      <c r="O1639" s="174">
        <v>0.58333333333333337</v>
      </c>
      <c r="P1639" s="207" t="s">
        <v>2061</v>
      </c>
      <c r="Q1639" s="173">
        <v>2017</v>
      </c>
      <c r="R1639" s="157"/>
      <c r="S1639" s="3" t="str">
        <f>TEXT(Tabla2[[#This Row],[FECHA]],"MMMM")</f>
        <v>marzo</v>
      </c>
      <c r="T1639" s="3" t="e">
        <f>VLOOKUP(Tabla2[[#This Row],[FOLIO]],Noshow11[[FOLIO]:[STATUS]],5,0)</f>
        <v>#N/A</v>
      </c>
      <c r="U1639" s="2"/>
      <c r="V1639" s="27"/>
      <c r="W1639" s="27"/>
      <c r="X1639" s="27"/>
      <c r="Y1639" s="28"/>
      <c r="Z1639" s="27"/>
      <c r="AA1639" s="14">
        <f>Tabla2[[#This Row],[FECHA]]-Tabla2[[#This Row],[FECHA AGENDO CITA]]</f>
        <v>44989</v>
      </c>
    </row>
    <row r="1640" spans="1:27" ht="32.1" hidden="1" customHeight="1">
      <c r="A1640" s="154">
        <v>44989</v>
      </c>
      <c r="B1640" s="155">
        <v>0.45833333333333331</v>
      </c>
      <c r="C1640" s="155"/>
      <c r="D1640" s="172">
        <v>1899</v>
      </c>
      <c r="E1640" s="157">
        <v>112436</v>
      </c>
      <c r="F1640" s="157" t="s">
        <v>920</v>
      </c>
      <c r="G1640" s="162" t="s">
        <v>1108</v>
      </c>
      <c r="H1640" s="173"/>
      <c r="I1640" s="173" t="s">
        <v>5443</v>
      </c>
      <c r="J1640" s="173" t="s">
        <v>143</v>
      </c>
      <c r="K1640" s="173" t="s">
        <v>5444</v>
      </c>
      <c r="L1640" s="173" t="s">
        <v>145</v>
      </c>
      <c r="M1640" s="173" t="s">
        <v>84</v>
      </c>
      <c r="N1640" s="174">
        <v>0.52083333333333337</v>
      </c>
      <c r="O1640" s="174">
        <v>0.58333333333333337</v>
      </c>
      <c r="P1640" s="207" t="s">
        <v>925</v>
      </c>
      <c r="Q1640" s="173">
        <v>2022</v>
      </c>
      <c r="R1640" s="157"/>
      <c r="S1640" s="3" t="str">
        <f>TEXT(Tabla2[[#This Row],[FECHA]],"MMMM")</f>
        <v>marzo</v>
      </c>
      <c r="T1640" s="3" t="e">
        <f>VLOOKUP(Tabla2[[#This Row],[FOLIO]],Noshow11[[FOLIO]:[STATUS]],5,0)</f>
        <v>#N/A</v>
      </c>
      <c r="U1640" s="2"/>
      <c r="V1640" s="27"/>
      <c r="W1640" s="27"/>
      <c r="X1640" s="27"/>
      <c r="Y1640" s="28"/>
      <c r="Z1640" s="27"/>
      <c r="AA1640" s="14">
        <f>Tabla2[[#This Row],[FECHA]]-Tabla2[[#This Row],[FECHA AGENDO CITA]]</f>
        <v>44989</v>
      </c>
    </row>
    <row r="1641" spans="1:27" ht="32.1" hidden="1" customHeight="1">
      <c r="A1641" s="154">
        <v>44989</v>
      </c>
      <c r="B1641" s="155">
        <v>0.45833333333333331</v>
      </c>
      <c r="C1641" s="155"/>
      <c r="D1641" s="172">
        <v>1899</v>
      </c>
      <c r="E1641" s="157">
        <v>112492</v>
      </c>
      <c r="F1641" s="157" t="s">
        <v>920</v>
      </c>
      <c r="G1641" s="162" t="s">
        <v>945</v>
      </c>
      <c r="H1641" s="159" t="s">
        <v>5</v>
      </c>
      <c r="I1641" s="173" t="s">
        <v>5445</v>
      </c>
      <c r="J1641" s="173" t="s">
        <v>5446</v>
      </c>
      <c r="K1641" s="173" t="s">
        <v>5447</v>
      </c>
      <c r="L1641" s="173" t="s">
        <v>97</v>
      </c>
      <c r="M1641" s="173" t="s">
        <v>98</v>
      </c>
      <c r="N1641" s="174">
        <v>0.52083333333333337</v>
      </c>
      <c r="O1641" s="174">
        <v>0.58333333333333337</v>
      </c>
      <c r="P1641" s="207" t="s">
        <v>2061</v>
      </c>
      <c r="Q1641" s="173">
        <v>2018</v>
      </c>
      <c r="R1641" s="157"/>
      <c r="S1641" s="3" t="str">
        <f>TEXT(Tabla2[[#This Row],[FECHA]],"MMMM")</f>
        <v>marzo</v>
      </c>
      <c r="T1641" s="3" t="e">
        <f>VLOOKUP(Tabla2[[#This Row],[FOLIO]],Noshow11[[FOLIO]:[STATUS]],5,0)</f>
        <v>#N/A</v>
      </c>
      <c r="U1641" s="2"/>
      <c r="V1641" s="27"/>
      <c r="W1641" s="27"/>
      <c r="X1641" s="27"/>
      <c r="Y1641" s="28"/>
      <c r="Z1641" s="27"/>
      <c r="AA1641" s="14">
        <f>Tabla2[[#This Row],[FECHA]]-Tabla2[[#This Row],[FECHA AGENDO CITA]]</f>
        <v>44989</v>
      </c>
    </row>
    <row r="1642" spans="1:27" ht="32.1" hidden="1" customHeight="1">
      <c r="A1642" s="154">
        <v>44989</v>
      </c>
      <c r="B1642" s="155">
        <v>0.47916666666666669</v>
      </c>
      <c r="C1642" s="155"/>
      <c r="D1642" s="172">
        <v>0</v>
      </c>
      <c r="E1642" s="157">
        <v>112368</v>
      </c>
      <c r="F1642" s="157" t="s">
        <v>1111</v>
      </c>
      <c r="G1642" s="162" t="s">
        <v>5177</v>
      </c>
      <c r="H1642" s="175" t="s">
        <v>10</v>
      </c>
      <c r="I1642" s="173" t="s">
        <v>4586</v>
      </c>
      <c r="J1642" s="173" t="s">
        <v>5448</v>
      </c>
      <c r="K1642" s="173" t="s">
        <v>4587</v>
      </c>
      <c r="L1642" s="173" t="s">
        <v>83</v>
      </c>
      <c r="M1642" s="173" t="s">
        <v>84</v>
      </c>
      <c r="N1642" s="174">
        <v>0.51041666666666663</v>
      </c>
      <c r="O1642" s="174">
        <v>0.58333333333333337</v>
      </c>
      <c r="P1642" s="207" t="s">
        <v>975</v>
      </c>
      <c r="Q1642" s="173">
        <v>2022</v>
      </c>
      <c r="R1642" s="157"/>
      <c r="S1642" s="3" t="str">
        <f>TEXT(Tabla2[[#This Row],[FECHA]],"MMMM")</f>
        <v>marzo</v>
      </c>
      <c r="T1642" s="3" t="e">
        <f>VLOOKUP(Tabla2[[#This Row],[FOLIO]],Noshow11[[FOLIO]:[STATUS]],5,0)</f>
        <v>#N/A</v>
      </c>
      <c r="U1642" s="2"/>
      <c r="V1642" s="27"/>
      <c r="W1642" s="27"/>
      <c r="X1642" s="27"/>
      <c r="Y1642" s="28"/>
      <c r="Z1642" s="27"/>
      <c r="AA1642" s="14">
        <f>Tabla2[[#This Row],[FECHA]]-Tabla2[[#This Row],[FECHA AGENDO CITA]]</f>
        <v>44989</v>
      </c>
    </row>
    <row r="1643" spans="1:27" ht="41.45" hidden="1" customHeight="1">
      <c r="A1643" s="6">
        <v>44991</v>
      </c>
      <c r="B1643" s="9">
        <v>0.33333333333333331</v>
      </c>
      <c r="C1643" s="9"/>
      <c r="D1643" s="48">
        <v>1899</v>
      </c>
      <c r="E1643" s="8">
        <v>112480</v>
      </c>
      <c r="F1643" s="8" t="s">
        <v>100</v>
      </c>
      <c r="G1643" s="97" t="s">
        <v>5449</v>
      </c>
      <c r="H1643" s="46" t="s">
        <v>5</v>
      </c>
      <c r="I1643" s="8" t="s">
        <v>5323</v>
      </c>
      <c r="J1643" s="7" t="s">
        <v>5324</v>
      </c>
      <c r="K1643" s="7" t="s">
        <v>5325</v>
      </c>
      <c r="L1643" s="8" t="s">
        <v>92</v>
      </c>
      <c r="M1643" s="11" t="s">
        <v>98</v>
      </c>
      <c r="N1643" s="11">
        <v>0.34375</v>
      </c>
      <c r="O1643" s="11">
        <v>0.625</v>
      </c>
      <c r="P1643" s="204" t="s">
        <v>2061</v>
      </c>
      <c r="Q1643" s="8">
        <v>2016</v>
      </c>
      <c r="R1643" s="131"/>
      <c r="S1643" s="3" t="str">
        <f>TEXT(Tabla2[[#This Row],[FECHA]],"MMMM")</f>
        <v>marzo</v>
      </c>
      <c r="T1643" s="3" t="e">
        <f>VLOOKUP(Tabla2[[#This Row],[FOLIO]],Noshow11[[FOLIO]:[STATUS]],5,0)</f>
        <v>#N/A</v>
      </c>
      <c r="U1643" s="2"/>
      <c r="V1643" s="27"/>
      <c r="W1643" s="27"/>
      <c r="X1643" s="27"/>
      <c r="Y1643" s="28"/>
      <c r="Z1643" s="27"/>
      <c r="AA1643" s="14">
        <f>Tabla2[[#This Row],[FECHA]]-Tabla2[[#This Row],[FECHA AGENDO CITA]]</f>
        <v>44991</v>
      </c>
    </row>
    <row r="1644" spans="1:27" ht="41.45" hidden="1" customHeight="1">
      <c r="A1644" s="6">
        <v>44991</v>
      </c>
      <c r="B1644" s="9">
        <v>0.33333333333333331</v>
      </c>
      <c r="C1644" s="9"/>
      <c r="D1644" s="48">
        <v>2849</v>
      </c>
      <c r="E1644" s="8">
        <v>112488</v>
      </c>
      <c r="F1644" s="8" t="s">
        <v>1111</v>
      </c>
      <c r="G1644" s="97" t="s">
        <v>5450</v>
      </c>
      <c r="H1644" s="46"/>
      <c r="I1644" s="8" t="s">
        <v>5451</v>
      </c>
      <c r="J1644" s="7" t="s">
        <v>5452</v>
      </c>
      <c r="K1644" s="7" t="s">
        <v>5453</v>
      </c>
      <c r="L1644" s="8" t="s">
        <v>92</v>
      </c>
      <c r="M1644" s="11" t="s">
        <v>93</v>
      </c>
      <c r="N1644" s="11">
        <v>0.34375</v>
      </c>
      <c r="O1644" s="11">
        <v>0.45833333333333331</v>
      </c>
      <c r="P1644" s="204" t="s">
        <v>975</v>
      </c>
      <c r="Q1644" s="157">
        <v>2007</v>
      </c>
      <c r="R1644" s="131"/>
      <c r="S1644" s="3" t="str">
        <f>TEXT(Tabla2[[#This Row],[FECHA]],"MMMM")</f>
        <v>marzo</v>
      </c>
      <c r="T1644" s="3" t="e">
        <f>VLOOKUP(Tabla2[[#This Row],[FOLIO]],Noshow11[[FOLIO]:[STATUS]],5,0)</f>
        <v>#N/A</v>
      </c>
      <c r="U1644" s="2" t="s">
        <v>40</v>
      </c>
      <c r="V1644" s="27">
        <v>44991</v>
      </c>
      <c r="W1644" s="27" t="s">
        <v>931</v>
      </c>
      <c r="X1644" s="27" t="s">
        <v>9</v>
      </c>
      <c r="Y1644" s="28" t="s">
        <v>5454</v>
      </c>
      <c r="Z1644" s="27">
        <v>44991</v>
      </c>
      <c r="AA1644" s="14">
        <f>Tabla2[[#This Row],[FECHA]]-Tabla2[[#This Row],[FECHA AGENDO CITA]]</f>
        <v>0</v>
      </c>
    </row>
    <row r="1645" spans="1:27" ht="41.45" hidden="1" customHeight="1">
      <c r="A1645" s="6">
        <v>44991</v>
      </c>
      <c r="B1645" s="9">
        <v>0.33333333333333331</v>
      </c>
      <c r="C1645" s="9"/>
      <c r="D1645" s="41">
        <v>1899</v>
      </c>
      <c r="E1645" s="8">
        <v>112490</v>
      </c>
      <c r="F1645" s="8" t="s">
        <v>944</v>
      </c>
      <c r="G1645" s="97" t="s">
        <v>945</v>
      </c>
      <c r="H1645" s="46" t="s">
        <v>5</v>
      </c>
      <c r="I1645" s="8" t="s">
        <v>5455</v>
      </c>
      <c r="J1645" s="7" t="s">
        <v>5456</v>
      </c>
      <c r="K1645" s="7" t="s">
        <v>5457</v>
      </c>
      <c r="L1645" s="8" t="s">
        <v>170</v>
      </c>
      <c r="M1645" s="11" t="s">
        <v>84</v>
      </c>
      <c r="N1645" s="11">
        <v>0.35416666666666669</v>
      </c>
      <c r="O1645" s="11">
        <v>0.61458333333333337</v>
      </c>
      <c r="P1645" s="204" t="s">
        <v>2061</v>
      </c>
      <c r="Q1645" s="8">
        <v>2020</v>
      </c>
      <c r="R1645" s="131"/>
      <c r="S1645" s="3" t="str">
        <f>TEXT(Tabla2[[#This Row],[FECHA]],"MMMM")</f>
        <v>marzo</v>
      </c>
      <c r="T1645" s="3" t="e">
        <f>VLOOKUP(Tabla2[[#This Row],[FOLIO]],Noshow11[[FOLIO]:[STATUS]],5,0)</f>
        <v>#N/A</v>
      </c>
      <c r="U1645" s="2"/>
      <c r="V1645" s="27"/>
      <c r="W1645" s="27"/>
      <c r="X1645" s="27"/>
      <c r="Y1645" s="28"/>
      <c r="Z1645" s="27"/>
      <c r="AA1645" s="14">
        <f>Tabla2[[#This Row],[FECHA]]-Tabla2[[#This Row],[FECHA AGENDO CITA]]</f>
        <v>44991</v>
      </c>
    </row>
    <row r="1646" spans="1:27" ht="41.45" hidden="1" customHeight="1">
      <c r="A1646" s="6">
        <v>44991</v>
      </c>
      <c r="B1646" s="9">
        <v>0.34375</v>
      </c>
      <c r="C1646" s="9"/>
      <c r="D1646" s="41">
        <v>1899</v>
      </c>
      <c r="E1646" s="8">
        <v>112495</v>
      </c>
      <c r="F1646" s="8" t="s">
        <v>100</v>
      </c>
      <c r="G1646" s="97" t="s">
        <v>984</v>
      </c>
      <c r="H1646" s="46"/>
      <c r="I1646" s="8" t="s">
        <v>5458</v>
      </c>
      <c r="J1646" s="7" t="s">
        <v>5459</v>
      </c>
      <c r="K1646" s="7" t="s">
        <v>2057</v>
      </c>
      <c r="L1646" s="8" t="s">
        <v>145</v>
      </c>
      <c r="M1646" s="11" t="s">
        <v>93</v>
      </c>
      <c r="N1646" s="11">
        <v>0.35416666666666669</v>
      </c>
      <c r="O1646" s="11">
        <v>0.48958333333333331</v>
      </c>
      <c r="P1646" s="204" t="s">
        <v>954</v>
      </c>
      <c r="Q1646" s="8">
        <v>2017</v>
      </c>
      <c r="R1646" s="131"/>
      <c r="S1646" s="3" t="str">
        <f>TEXT(Tabla2[[#This Row],[FECHA]],"MMMM")</f>
        <v>marzo</v>
      </c>
      <c r="T1646" s="3" t="e">
        <f>VLOOKUP(Tabla2[[#This Row],[FOLIO]],Noshow11[[FOLIO]:[STATUS]],5,0)</f>
        <v>#N/A</v>
      </c>
      <c r="U1646" s="2"/>
      <c r="V1646" s="27"/>
      <c r="W1646" s="27"/>
      <c r="X1646" s="27"/>
      <c r="Y1646" s="28"/>
      <c r="Z1646" s="27"/>
      <c r="AA1646" s="14">
        <f>Tabla2[[#This Row],[FECHA]]-Tabla2[[#This Row],[FECHA AGENDO CITA]]</f>
        <v>44991</v>
      </c>
    </row>
    <row r="1647" spans="1:27" ht="41.45" hidden="1" customHeight="1">
      <c r="A1647" s="6">
        <v>44991</v>
      </c>
      <c r="B1647" s="9">
        <v>0.34375</v>
      </c>
      <c r="C1647" s="9"/>
      <c r="D1647" s="41">
        <v>6598</v>
      </c>
      <c r="E1647" s="8">
        <v>112497</v>
      </c>
      <c r="F1647" s="8" t="s">
        <v>920</v>
      </c>
      <c r="G1647" s="97" t="s">
        <v>1046</v>
      </c>
      <c r="H1647" s="46" t="s">
        <v>1443</v>
      </c>
      <c r="I1647" s="8" t="s">
        <v>5460</v>
      </c>
      <c r="J1647" s="7" t="s">
        <v>5461</v>
      </c>
      <c r="K1647" s="7" t="s">
        <v>5462</v>
      </c>
      <c r="L1647" s="8" t="s">
        <v>5463</v>
      </c>
      <c r="M1647" s="11" t="s">
        <v>98</v>
      </c>
      <c r="N1647" s="11">
        <v>0.35416666666666669</v>
      </c>
      <c r="O1647" s="11">
        <v>0.51041666666666663</v>
      </c>
      <c r="P1647" s="204" t="s">
        <v>925</v>
      </c>
      <c r="Q1647" s="8">
        <v>2012</v>
      </c>
      <c r="R1647" s="131"/>
      <c r="S1647" s="3" t="str">
        <f>TEXT(Tabla2[[#This Row],[FECHA]],"MMMM")</f>
        <v>marzo</v>
      </c>
      <c r="T1647" s="3" t="e">
        <f>VLOOKUP(Tabla2[[#This Row],[FOLIO]],Noshow11[[FOLIO]:[STATUS]],5,0)</f>
        <v>#N/A</v>
      </c>
      <c r="U1647" s="2"/>
      <c r="V1647" s="27"/>
      <c r="W1647" s="27"/>
      <c r="X1647" s="27"/>
      <c r="Y1647" s="28"/>
      <c r="Z1647" s="27"/>
      <c r="AA1647" s="14">
        <f>Tabla2[[#This Row],[FECHA]]-Tabla2[[#This Row],[FECHA AGENDO CITA]]</f>
        <v>44991</v>
      </c>
    </row>
    <row r="1648" spans="1:27" ht="41.45" hidden="1" customHeight="1">
      <c r="A1648" s="6">
        <v>44991</v>
      </c>
      <c r="B1648" s="9">
        <v>0.35416666666666669</v>
      </c>
      <c r="C1648" s="9"/>
      <c r="D1648" s="41">
        <v>0</v>
      </c>
      <c r="E1648" s="8">
        <v>112412</v>
      </c>
      <c r="F1648" s="8" t="s">
        <v>920</v>
      </c>
      <c r="G1648" s="97" t="s">
        <v>5464</v>
      </c>
      <c r="H1648" s="46"/>
      <c r="I1648" s="8" t="s">
        <v>4138</v>
      </c>
      <c r="J1648" s="7" t="s">
        <v>4139</v>
      </c>
      <c r="K1648" s="7" t="s">
        <v>4140</v>
      </c>
      <c r="L1648" s="8" t="s">
        <v>250</v>
      </c>
      <c r="M1648" s="11" t="s">
        <v>93</v>
      </c>
      <c r="N1648" s="11">
        <v>0.36458333333333331</v>
      </c>
      <c r="O1648" s="11">
        <v>0</v>
      </c>
      <c r="P1648" s="204" t="s">
        <v>1036</v>
      </c>
      <c r="Q1648" s="8">
        <v>2016</v>
      </c>
      <c r="R1648" s="131"/>
      <c r="S1648" s="3" t="str">
        <f>TEXT(Tabla2[[#This Row],[FECHA]],"MMMM")</f>
        <v>marzo</v>
      </c>
      <c r="T1648" s="3" t="e">
        <f>VLOOKUP(Tabla2[[#This Row],[FOLIO]],Noshow11[[FOLIO]:[STATUS]],5,0)</f>
        <v>#N/A</v>
      </c>
      <c r="U1648" s="2"/>
      <c r="V1648" s="27"/>
      <c r="W1648" s="27"/>
      <c r="X1648" s="27"/>
      <c r="Y1648" s="28"/>
      <c r="Z1648" s="27"/>
      <c r="AA1648" s="14">
        <f>Tabla2[[#This Row],[FECHA]]-Tabla2[[#This Row],[FECHA AGENDO CITA]]</f>
        <v>44991</v>
      </c>
    </row>
    <row r="1649" spans="1:27" ht="57.95" hidden="1" customHeight="1">
      <c r="A1649" s="6">
        <v>44991</v>
      </c>
      <c r="B1649" s="9">
        <v>0.35416666666666669</v>
      </c>
      <c r="C1649" s="9"/>
      <c r="D1649" s="41">
        <v>1899</v>
      </c>
      <c r="E1649" s="8">
        <v>112466</v>
      </c>
      <c r="F1649" s="8" t="s">
        <v>100</v>
      </c>
      <c r="G1649" s="97" t="s">
        <v>5465</v>
      </c>
      <c r="H1649" s="46" t="s">
        <v>5</v>
      </c>
      <c r="I1649" s="8" t="s">
        <v>5466</v>
      </c>
      <c r="J1649" s="7" t="s">
        <v>143</v>
      </c>
      <c r="K1649" s="7" t="s">
        <v>1273</v>
      </c>
      <c r="L1649" s="8" t="s">
        <v>188</v>
      </c>
      <c r="M1649" s="11" t="s">
        <v>84</v>
      </c>
      <c r="N1649" s="11">
        <v>0.45833333333333331</v>
      </c>
      <c r="O1649" s="11">
        <v>0</v>
      </c>
      <c r="P1649" s="204" t="s">
        <v>1036</v>
      </c>
      <c r="Q1649" s="8">
        <v>2019</v>
      </c>
      <c r="R1649" s="131"/>
      <c r="S1649" s="3" t="str">
        <f>TEXT(Tabla2[[#This Row],[FECHA]],"MMMM")</f>
        <v>marzo</v>
      </c>
      <c r="T1649" s="3" t="e">
        <f>VLOOKUP(Tabla2[[#This Row],[FOLIO]],Noshow11[[FOLIO]:[STATUS]],5,0)</f>
        <v>#N/A</v>
      </c>
      <c r="U1649" s="2"/>
      <c r="V1649" s="27"/>
      <c r="W1649" s="27"/>
      <c r="X1649" s="27"/>
      <c r="Y1649" s="28"/>
      <c r="Z1649" s="27"/>
      <c r="AA1649" s="14">
        <f>Tabla2[[#This Row],[FECHA]]-Tabla2[[#This Row],[FECHA AGENDO CITA]]</f>
        <v>44991</v>
      </c>
    </row>
    <row r="1650" spans="1:27" ht="41.45" hidden="1" customHeight="1">
      <c r="A1650" s="6">
        <v>44991</v>
      </c>
      <c r="B1650" s="9">
        <v>0.35416666666666669</v>
      </c>
      <c r="C1650" s="9"/>
      <c r="D1650" s="41">
        <v>1899</v>
      </c>
      <c r="E1650" s="8">
        <v>112481</v>
      </c>
      <c r="F1650" s="8" t="s">
        <v>1111</v>
      </c>
      <c r="G1650" s="97" t="s">
        <v>1108</v>
      </c>
      <c r="H1650" s="46"/>
      <c r="I1650" s="8" t="s">
        <v>5467</v>
      </c>
      <c r="J1650" s="7" t="s">
        <v>5468</v>
      </c>
      <c r="K1650" s="7" t="s">
        <v>5469</v>
      </c>
      <c r="L1650" s="8" t="s">
        <v>193</v>
      </c>
      <c r="M1650" s="11" t="s">
        <v>98</v>
      </c>
      <c r="N1650" s="11">
        <v>0.36458333333333331</v>
      </c>
      <c r="O1650" s="11">
        <v>0.47916666666666669</v>
      </c>
      <c r="P1650" s="204" t="s">
        <v>949</v>
      </c>
      <c r="Q1650" s="8">
        <v>2022</v>
      </c>
      <c r="R1650" s="131"/>
      <c r="S1650" s="3" t="str">
        <f>TEXT(Tabla2[[#This Row],[FECHA]],"MMMM")</f>
        <v>marzo</v>
      </c>
      <c r="T1650" s="3" t="e">
        <f>VLOOKUP(Tabla2[[#This Row],[FOLIO]],Noshow11[[FOLIO]:[STATUS]],5,0)</f>
        <v>#N/A</v>
      </c>
      <c r="U1650" s="2"/>
      <c r="V1650" s="27"/>
      <c r="W1650" s="27"/>
      <c r="X1650" s="27"/>
      <c r="Y1650" s="28"/>
      <c r="Z1650" s="27"/>
      <c r="AA1650" s="14">
        <f>Tabla2[[#This Row],[FECHA]]-Tabla2[[#This Row],[FECHA AGENDO CITA]]</f>
        <v>44991</v>
      </c>
    </row>
    <row r="1651" spans="1:27" ht="41.45" hidden="1" customHeight="1">
      <c r="A1651" s="6">
        <v>44991</v>
      </c>
      <c r="B1651" s="9">
        <v>0.36458333333333331</v>
      </c>
      <c r="C1651" s="9"/>
      <c r="D1651" s="41">
        <v>0</v>
      </c>
      <c r="E1651" s="8">
        <v>112509</v>
      </c>
      <c r="F1651" s="8" t="s">
        <v>920</v>
      </c>
      <c r="G1651" s="97" t="s">
        <v>5470</v>
      </c>
      <c r="H1651" s="46"/>
      <c r="I1651" s="8" t="s">
        <v>5471</v>
      </c>
      <c r="J1651" s="7" t="s">
        <v>5472</v>
      </c>
      <c r="K1651" s="7" t="s">
        <v>300</v>
      </c>
      <c r="L1651" s="8" t="s">
        <v>92</v>
      </c>
      <c r="M1651" s="11" t="s">
        <v>98</v>
      </c>
      <c r="N1651" s="11">
        <v>0.375</v>
      </c>
      <c r="O1651" s="11">
        <v>0.60416666666666663</v>
      </c>
      <c r="P1651" s="204" t="s">
        <v>5473</v>
      </c>
      <c r="Q1651" s="8">
        <v>2020</v>
      </c>
      <c r="R1651" s="131"/>
      <c r="S1651" s="3" t="str">
        <f>TEXT(Tabla2[[#This Row],[FECHA]],"MMMM")</f>
        <v>marzo</v>
      </c>
      <c r="T1651" s="3" t="e">
        <f>VLOOKUP(Tabla2[[#This Row],[FOLIO]],Noshow11[[FOLIO]:[STATUS]],5,0)</f>
        <v>#N/A</v>
      </c>
      <c r="U1651" s="2"/>
      <c r="V1651" s="27"/>
      <c r="W1651" s="27"/>
      <c r="X1651" s="27"/>
      <c r="Y1651" s="28"/>
      <c r="Z1651" s="27"/>
      <c r="AA1651" s="14">
        <f>Tabla2[[#This Row],[FECHA]]-Tabla2[[#This Row],[FECHA AGENDO CITA]]</f>
        <v>44991</v>
      </c>
    </row>
    <row r="1652" spans="1:27" ht="41.45" hidden="1" customHeight="1">
      <c r="A1652" s="6">
        <v>44991</v>
      </c>
      <c r="B1652" s="9">
        <v>0.375</v>
      </c>
      <c r="C1652" s="9"/>
      <c r="D1652" s="41">
        <v>1899</v>
      </c>
      <c r="E1652" s="8">
        <v>112154</v>
      </c>
      <c r="F1652" s="8" t="s">
        <v>100</v>
      </c>
      <c r="G1652" s="97" t="s">
        <v>1108</v>
      </c>
      <c r="H1652" s="46"/>
      <c r="I1652" s="8" t="s">
        <v>5474</v>
      </c>
      <c r="J1652" s="7" t="s">
        <v>143</v>
      </c>
      <c r="K1652" s="7" t="s">
        <v>5475</v>
      </c>
      <c r="L1652" s="8" t="s">
        <v>108</v>
      </c>
      <c r="M1652" s="11" t="s">
        <v>98</v>
      </c>
      <c r="N1652" s="11">
        <v>0.38541666666666669</v>
      </c>
      <c r="O1652" s="11">
        <v>0.46875</v>
      </c>
      <c r="P1652" s="204" t="s">
        <v>954</v>
      </c>
      <c r="Q1652" s="8">
        <v>2022</v>
      </c>
      <c r="R1652" s="131"/>
      <c r="S1652" s="3" t="str">
        <f>TEXT(Tabla2[[#This Row],[FECHA]],"MMMM")</f>
        <v>marzo</v>
      </c>
      <c r="T1652" s="3" t="e">
        <f>VLOOKUP(Tabla2[[#This Row],[FOLIO]],Noshow11[[FOLIO]:[STATUS]],5,0)</f>
        <v>#N/A</v>
      </c>
      <c r="U1652" s="2"/>
      <c r="V1652" s="27"/>
      <c r="W1652" s="27"/>
      <c r="X1652" s="27"/>
      <c r="Y1652" s="28"/>
      <c r="Z1652" s="27"/>
      <c r="AA1652" s="14">
        <f>Tabla2[[#This Row],[FECHA]]-Tabla2[[#This Row],[FECHA AGENDO CITA]]</f>
        <v>44991</v>
      </c>
    </row>
    <row r="1653" spans="1:27" ht="41.45" hidden="1" customHeight="1">
      <c r="A1653" s="6">
        <v>44991</v>
      </c>
      <c r="B1653" s="9">
        <v>0.375</v>
      </c>
      <c r="C1653" s="9"/>
      <c r="D1653" s="41">
        <v>4210</v>
      </c>
      <c r="E1653" s="8">
        <v>112461</v>
      </c>
      <c r="F1653" s="8" t="s">
        <v>100</v>
      </c>
      <c r="G1653" s="97" t="s">
        <v>2651</v>
      </c>
      <c r="H1653" s="46" t="s">
        <v>5</v>
      </c>
      <c r="I1653" s="8" t="s">
        <v>967</v>
      </c>
      <c r="J1653" s="7" t="s">
        <v>968</v>
      </c>
      <c r="K1653" s="7" t="s">
        <v>361</v>
      </c>
      <c r="L1653" s="8" t="s">
        <v>193</v>
      </c>
      <c r="M1653" s="11" t="s">
        <v>84</v>
      </c>
      <c r="N1653" s="11">
        <v>0.39583333333333331</v>
      </c>
      <c r="O1653" s="11">
        <v>0.52083333333333337</v>
      </c>
      <c r="P1653" s="204" t="s">
        <v>2061</v>
      </c>
      <c r="Q1653" s="8">
        <v>2022</v>
      </c>
      <c r="R1653" s="131"/>
      <c r="S1653" s="3" t="str">
        <f>TEXT(Tabla2[[#This Row],[FECHA]],"MMMM")</f>
        <v>marzo</v>
      </c>
      <c r="T1653" s="3" t="e">
        <f>VLOOKUP(Tabla2[[#This Row],[FOLIO]],Noshow11[[FOLIO]:[STATUS]],5,0)</f>
        <v>#N/A</v>
      </c>
      <c r="U1653" s="2"/>
      <c r="V1653" s="27"/>
      <c r="W1653" s="27"/>
      <c r="X1653" s="27"/>
      <c r="Y1653" s="28"/>
      <c r="Z1653" s="27"/>
      <c r="AA1653" s="14">
        <f>Tabla2[[#This Row],[FECHA]]-Tabla2[[#This Row],[FECHA AGENDO CITA]]</f>
        <v>44991</v>
      </c>
    </row>
    <row r="1654" spans="1:27" ht="41.45" hidden="1" customHeight="1">
      <c r="A1654" s="6">
        <v>44991</v>
      </c>
      <c r="B1654" s="9">
        <v>0.375</v>
      </c>
      <c r="C1654" s="9"/>
      <c r="D1654" s="41">
        <v>1899</v>
      </c>
      <c r="E1654" s="8">
        <v>112493</v>
      </c>
      <c r="F1654" s="8" t="s">
        <v>920</v>
      </c>
      <c r="G1654" s="97" t="s">
        <v>945</v>
      </c>
      <c r="H1654" s="46"/>
      <c r="I1654" s="8" t="s">
        <v>5476</v>
      </c>
      <c r="J1654" s="7" t="s">
        <v>5477</v>
      </c>
      <c r="K1654" s="7" t="s">
        <v>5478</v>
      </c>
      <c r="L1654" s="8" t="s">
        <v>152</v>
      </c>
      <c r="M1654" s="11" t="s">
        <v>93</v>
      </c>
      <c r="N1654" s="11">
        <v>0.38541666666666669</v>
      </c>
      <c r="O1654" s="11">
        <v>0.5</v>
      </c>
      <c r="P1654" s="204" t="s">
        <v>975</v>
      </c>
      <c r="Q1654" s="8">
        <v>2019</v>
      </c>
      <c r="R1654" s="131"/>
      <c r="S1654" s="3" t="str">
        <f>TEXT(Tabla2[[#This Row],[FECHA]],"MMMM")</f>
        <v>marzo</v>
      </c>
      <c r="T1654" s="3" t="e">
        <f>VLOOKUP(Tabla2[[#This Row],[FOLIO]],Noshow11[[FOLIO]:[STATUS]],5,0)</f>
        <v>#N/A</v>
      </c>
      <c r="U1654" s="2"/>
      <c r="V1654" s="27"/>
      <c r="W1654" s="27"/>
      <c r="X1654" s="27"/>
      <c r="Y1654" s="28"/>
      <c r="Z1654" s="27"/>
      <c r="AA1654" s="14">
        <f>Tabla2[[#This Row],[FECHA]]-Tabla2[[#This Row],[FECHA AGENDO CITA]]</f>
        <v>44991</v>
      </c>
    </row>
    <row r="1655" spans="1:27" ht="41.45" hidden="1" customHeight="1">
      <c r="A1655" s="6">
        <v>44991</v>
      </c>
      <c r="B1655" s="9">
        <v>0.39583333333333331</v>
      </c>
      <c r="C1655" s="9"/>
      <c r="D1655" s="41">
        <v>5330</v>
      </c>
      <c r="E1655" s="8">
        <v>112395</v>
      </c>
      <c r="F1655" s="8" t="s">
        <v>920</v>
      </c>
      <c r="G1655" s="97" t="s">
        <v>988</v>
      </c>
      <c r="H1655" s="46" t="s">
        <v>1443</v>
      </c>
      <c r="I1655" s="8" t="s">
        <v>5479</v>
      </c>
      <c r="J1655" s="7" t="s">
        <v>5480</v>
      </c>
      <c r="K1655" s="7" t="s">
        <v>5481</v>
      </c>
      <c r="L1655" s="8" t="s">
        <v>97</v>
      </c>
      <c r="M1655" s="11" t="s">
        <v>93</v>
      </c>
      <c r="N1655" s="11">
        <v>0.40625</v>
      </c>
      <c r="O1655" s="11">
        <v>0.52083333333333337</v>
      </c>
      <c r="P1655" s="204" t="s">
        <v>949</v>
      </c>
      <c r="Q1655" s="8">
        <v>2020</v>
      </c>
      <c r="R1655" s="131"/>
      <c r="S1655" s="3" t="str">
        <f>TEXT(Tabla2[[#This Row],[FECHA]],"MMMM")</f>
        <v>marzo</v>
      </c>
      <c r="T1655" s="3" t="e">
        <f>VLOOKUP(Tabla2[[#This Row],[FOLIO]],Noshow11[[FOLIO]:[STATUS]],5,0)</f>
        <v>#N/A</v>
      </c>
      <c r="U1655" s="2"/>
      <c r="V1655" s="27"/>
      <c r="W1655" s="27"/>
      <c r="X1655" s="27"/>
      <c r="Y1655" s="28"/>
      <c r="Z1655" s="27"/>
      <c r="AA1655" s="14">
        <f>Tabla2[[#This Row],[FECHA]]-Tabla2[[#This Row],[FECHA AGENDO CITA]]</f>
        <v>44991</v>
      </c>
    </row>
    <row r="1656" spans="1:27" ht="41.45" hidden="1" customHeight="1">
      <c r="A1656" s="6">
        <v>44991</v>
      </c>
      <c r="B1656" s="9">
        <v>0.39583333333333331</v>
      </c>
      <c r="C1656" s="9"/>
      <c r="D1656" s="41">
        <v>0</v>
      </c>
      <c r="E1656" s="8">
        <v>112428</v>
      </c>
      <c r="F1656" s="8" t="s">
        <v>920</v>
      </c>
      <c r="G1656" s="97" t="s">
        <v>5482</v>
      </c>
      <c r="H1656" s="46"/>
      <c r="I1656" s="8" t="s">
        <v>5483</v>
      </c>
      <c r="J1656" s="7" t="s">
        <v>5484</v>
      </c>
      <c r="K1656" s="7" t="s">
        <v>5485</v>
      </c>
      <c r="L1656" s="8" t="s">
        <v>108</v>
      </c>
      <c r="M1656" s="11" t="s">
        <v>84</v>
      </c>
      <c r="N1656" s="11">
        <v>0.41666666666666669</v>
      </c>
      <c r="O1656" s="11">
        <v>0</v>
      </c>
      <c r="P1656" s="204" t="s">
        <v>975</v>
      </c>
      <c r="Q1656" s="8">
        <v>2021</v>
      </c>
      <c r="R1656" s="131"/>
      <c r="S1656" s="3" t="str">
        <f>TEXT(Tabla2[[#This Row],[FECHA]],"MMMM")</f>
        <v>marzo</v>
      </c>
      <c r="T1656" s="3" t="e">
        <f>VLOOKUP(Tabla2[[#This Row],[FOLIO]],Noshow11[[FOLIO]:[STATUS]],5,0)</f>
        <v>#N/A</v>
      </c>
      <c r="U1656" s="2"/>
      <c r="V1656" s="27"/>
      <c r="W1656" s="27"/>
      <c r="X1656" s="27"/>
      <c r="Y1656" s="28"/>
      <c r="Z1656" s="27"/>
      <c r="AA1656" s="14">
        <f>Tabla2[[#This Row],[FECHA]]-Tabla2[[#This Row],[FECHA AGENDO CITA]]</f>
        <v>44991</v>
      </c>
    </row>
    <row r="1657" spans="1:27" ht="41.45" hidden="1" customHeight="1">
      <c r="A1657" s="6">
        <v>44991</v>
      </c>
      <c r="B1657" s="9">
        <v>0.39583333333333331</v>
      </c>
      <c r="C1657" s="9"/>
      <c r="D1657" s="41">
        <v>2849</v>
      </c>
      <c r="E1657" s="8">
        <v>112482</v>
      </c>
      <c r="F1657" s="8" t="s">
        <v>920</v>
      </c>
      <c r="G1657" s="97" t="s">
        <v>5486</v>
      </c>
      <c r="H1657" s="46" t="s">
        <v>5</v>
      </c>
      <c r="I1657" s="8" t="s">
        <v>5487</v>
      </c>
      <c r="J1657" s="7" t="s">
        <v>5488</v>
      </c>
      <c r="K1657" s="7" t="s">
        <v>5489</v>
      </c>
      <c r="L1657" s="8" t="s">
        <v>188</v>
      </c>
      <c r="M1657" s="11" t="s">
        <v>98</v>
      </c>
      <c r="N1657" s="11">
        <v>0.41666666666666669</v>
      </c>
      <c r="O1657" s="11">
        <v>0.52083333333333337</v>
      </c>
      <c r="P1657" s="204" t="s">
        <v>4428</v>
      </c>
      <c r="Q1657" s="8">
        <v>2021</v>
      </c>
      <c r="R1657" s="131"/>
      <c r="S1657" s="3" t="str">
        <f>TEXT(Tabla2[[#This Row],[FECHA]],"MMMM")</f>
        <v>marzo</v>
      </c>
      <c r="T1657" s="3" t="e">
        <f>VLOOKUP(Tabla2[[#This Row],[FOLIO]],Noshow11[[FOLIO]:[STATUS]],5,0)</f>
        <v>#N/A</v>
      </c>
      <c r="U1657" s="2"/>
      <c r="V1657" s="27"/>
      <c r="W1657" s="27"/>
      <c r="X1657" s="27"/>
      <c r="Y1657" s="28"/>
      <c r="Z1657" s="27"/>
      <c r="AA1657" s="14">
        <f>Tabla2[[#This Row],[FECHA]]-Tabla2[[#This Row],[FECHA AGENDO CITA]]</f>
        <v>44991</v>
      </c>
    </row>
    <row r="1658" spans="1:27" ht="41.45" hidden="1" customHeight="1">
      <c r="A1658" s="6">
        <v>44991</v>
      </c>
      <c r="B1658" s="9">
        <v>0.41666666666666669</v>
      </c>
      <c r="C1658" s="9"/>
      <c r="D1658" s="41">
        <v>1899</v>
      </c>
      <c r="E1658" s="8">
        <v>112441</v>
      </c>
      <c r="F1658" s="8" t="s">
        <v>944</v>
      </c>
      <c r="G1658" s="97" t="s">
        <v>956</v>
      </c>
      <c r="H1658" s="46"/>
      <c r="I1658" s="8" t="s">
        <v>5169</v>
      </c>
      <c r="J1658" s="7" t="s">
        <v>5170</v>
      </c>
      <c r="K1658" s="7" t="s">
        <v>5171</v>
      </c>
      <c r="L1658" s="8" t="s">
        <v>97</v>
      </c>
      <c r="M1658" s="11" t="s">
        <v>93</v>
      </c>
      <c r="N1658" s="11">
        <v>0.42708333333333331</v>
      </c>
      <c r="O1658" s="11">
        <v>0.64583333333333337</v>
      </c>
      <c r="P1658" s="204" t="s">
        <v>954</v>
      </c>
      <c r="Q1658" s="8">
        <v>2020</v>
      </c>
      <c r="R1658" s="131"/>
      <c r="S1658" s="3" t="str">
        <f>TEXT(Tabla2[[#This Row],[FECHA]],"MMMM")</f>
        <v>marzo</v>
      </c>
      <c r="T1658" s="3" t="e">
        <f>VLOOKUP(Tabla2[[#This Row],[FOLIO]],Noshow11[[FOLIO]:[STATUS]],5,0)</f>
        <v>#N/A</v>
      </c>
      <c r="U1658" s="2"/>
      <c r="V1658" s="27"/>
      <c r="W1658" s="27"/>
      <c r="X1658" s="27"/>
      <c r="Y1658" s="28"/>
      <c r="Z1658" s="27"/>
      <c r="AA1658" s="14">
        <f>Tabla2[[#This Row],[FECHA]]-Tabla2[[#This Row],[FECHA AGENDO CITA]]</f>
        <v>44991</v>
      </c>
    </row>
    <row r="1659" spans="1:27" ht="41.45" hidden="1" customHeight="1">
      <c r="A1659" s="6">
        <v>44991</v>
      </c>
      <c r="B1659" s="9">
        <v>0.41666666666666669</v>
      </c>
      <c r="C1659" s="9"/>
      <c r="D1659" s="41">
        <v>1899</v>
      </c>
      <c r="E1659" s="8">
        <v>112443</v>
      </c>
      <c r="F1659" s="8" t="s">
        <v>1111</v>
      </c>
      <c r="G1659" s="97" t="s">
        <v>939</v>
      </c>
      <c r="H1659" s="46" t="s">
        <v>5</v>
      </c>
      <c r="I1659" s="8" t="s">
        <v>5490</v>
      </c>
      <c r="J1659" s="7" t="s">
        <v>5491</v>
      </c>
      <c r="K1659" s="7" t="s">
        <v>5492</v>
      </c>
      <c r="L1659" s="8" t="s">
        <v>193</v>
      </c>
      <c r="M1659" s="11" t="s">
        <v>98</v>
      </c>
      <c r="N1659" s="11">
        <v>0.42708333333333331</v>
      </c>
      <c r="O1659" s="11">
        <v>0.5625</v>
      </c>
      <c r="P1659" s="204" t="s">
        <v>2061</v>
      </c>
      <c r="Q1659" s="8">
        <v>2017</v>
      </c>
      <c r="R1659" s="131"/>
      <c r="S1659" s="3" t="str">
        <f>TEXT(Tabla2[[#This Row],[FECHA]],"MMMM")</f>
        <v>marzo</v>
      </c>
      <c r="T1659" s="3" t="e">
        <f>VLOOKUP(Tabla2[[#This Row],[FOLIO]],Noshow11[[FOLIO]:[STATUS]],5,0)</f>
        <v>#N/A</v>
      </c>
      <c r="U1659" s="2"/>
      <c r="V1659" s="27"/>
      <c r="W1659" s="27"/>
      <c r="X1659" s="27"/>
      <c r="Y1659" s="28"/>
      <c r="Z1659" s="27"/>
      <c r="AA1659" s="14">
        <f>Tabla2[[#This Row],[FECHA]]-Tabla2[[#This Row],[FECHA AGENDO CITA]]</f>
        <v>44991</v>
      </c>
    </row>
    <row r="1660" spans="1:27" ht="41.45" hidden="1" customHeight="1">
      <c r="A1660" s="6">
        <v>44991</v>
      </c>
      <c r="B1660" s="9">
        <v>0.41666666666666669</v>
      </c>
      <c r="C1660" s="9"/>
      <c r="D1660" s="41">
        <v>0</v>
      </c>
      <c r="E1660" s="8">
        <v>112462</v>
      </c>
      <c r="F1660" s="8" t="s">
        <v>100</v>
      </c>
      <c r="G1660" s="97" t="s">
        <v>5493</v>
      </c>
      <c r="H1660" s="46"/>
      <c r="I1660" s="8" t="s">
        <v>1827</v>
      </c>
      <c r="J1660" s="7" t="s">
        <v>1828</v>
      </c>
      <c r="K1660" s="7" t="s">
        <v>1829</v>
      </c>
      <c r="L1660" s="8" t="s">
        <v>277</v>
      </c>
      <c r="M1660" s="11" t="s">
        <v>84</v>
      </c>
      <c r="N1660" s="11">
        <v>0.42708333333333331</v>
      </c>
      <c r="O1660" s="11">
        <v>0.5625</v>
      </c>
      <c r="P1660" s="204" t="s">
        <v>925</v>
      </c>
      <c r="Q1660" s="8">
        <v>2019</v>
      </c>
      <c r="R1660" s="131"/>
      <c r="S1660" s="3" t="str">
        <f>TEXT(Tabla2[[#This Row],[FECHA]],"MMMM")</f>
        <v>marzo</v>
      </c>
      <c r="T1660" s="3" t="e">
        <f>VLOOKUP(Tabla2[[#This Row],[FOLIO]],Noshow11[[FOLIO]:[STATUS]],5,0)</f>
        <v>#N/A</v>
      </c>
      <c r="U1660" s="2"/>
      <c r="V1660" s="27"/>
      <c r="W1660" s="27"/>
      <c r="X1660" s="27"/>
      <c r="Y1660" s="28"/>
      <c r="Z1660" s="27"/>
      <c r="AA1660" s="14">
        <f>Tabla2[[#This Row],[FECHA]]-Tabla2[[#This Row],[FECHA AGENDO CITA]]</f>
        <v>44991</v>
      </c>
    </row>
    <row r="1661" spans="1:27" ht="41.45" hidden="1" customHeight="1">
      <c r="A1661" s="6">
        <v>44991</v>
      </c>
      <c r="B1661" s="9">
        <v>0.4375</v>
      </c>
      <c r="C1661" s="9"/>
      <c r="D1661" s="41">
        <v>2849</v>
      </c>
      <c r="E1661" s="8">
        <v>112479</v>
      </c>
      <c r="F1661" s="8" t="s">
        <v>920</v>
      </c>
      <c r="G1661" s="97" t="s">
        <v>5494</v>
      </c>
      <c r="H1661" s="46" t="s">
        <v>5</v>
      </c>
      <c r="I1661" s="8" t="s">
        <v>5495</v>
      </c>
      <c r="J1661" s="7" t="s">
        <v>5496</v>
      </c>
      <c r="K1661" s="7" t="s">
        <v>5497</v>
      </c>
      <c r="L1661" s="8" t="s">
        <v>193</v>
      </c>
      <c r="M1661" s="11" t="s">
        <v>93</v>
      </c>
      <c r="N1661" s="11">
        <v>0.48958333333333331</v>
      </c>
      <c r="O1661" s="11">
        <v>0.58333333333333337</v>
      </c>
      <c r="P1661" s="204" t="s">
        <v>4340</v>
      </c>
      <c r="Q1661" s="8">
        <v>2021</v>
      </c>
      <c r="R1661" s="131"/>
      <c r="S1661" s="3" t="str">
        <f>TEXT(Tabla2[[#This Row],[FECHA]],"MMMM")</f>
        <v>marzo</v>
      </c>
      <c r="T1661" s="3" t="e">
        <f>VLOOKUP(Tabla2[[#This Row],[FOLIO]],Noshow11[[FOLIO]:[STATUS]],5,0)</f>
        <v>#N/A</v>
      </c>
      <c r="U1661" s="2"/>
      <c r="V1661" s="27"/>
      <c r="W1661" s="27"/>
      <c r="X1661" s="27"/>
      <c r="Y1661" s="28"/>
      <c r="Z1661" s="27"/>
      <c r="AA1661" s="14">
        <f>Tabla2[[#This Row],[FECHA]]-Tabla2[[#This Row],[FECHA AGENDO CITA]]</f>
        <v>44991</v>
      </c>
    </row>
    <row r="1662" spans="1:27" ht="41.45" hidden="1" customHeight="1">
      <c r="A1662" s="6">
        <v>44991</v>
      </c>
      <c r="B1662" s="9">
        <v>0.4375</v>
      </c>
      <c r="C1662" s="9"/>
      <c r="D1662" s="41">
        <v>0</v>
      </c>
      <c r="E1662" s="8">
        <v>112496</v>
      </c>
      <c r="F1662" s="8" t="s">
        <v>944</v>
      </c>
      <c r="G1662" s="97" t="s">
        <v>5498</v>
      </c>
      <c r="H1662" s="46"/>
      <c r="I1662" s="8" t="s">
        <v>5043</v>
      </c>
      <c r="J1662" s="7" t="s">
        <v>5499</v>
      </c>
      <c r="K1662" s="7" t="s">
        <v>5044</v>
      </c>
      <c r="L1662" s="8" t="s">
        <v>357</v>
      </c>
      <c r="M1662" s="11" t="s">
        <v>84</v>
      </c>
      <c r="N1662" s="11">
        <v>0.44791666666666669</v>
      </c>
      <c r="O1662" s="11">
        <v>0.60416666666666663</v>
      </c>
      <c r="P1662" s="204" t="s">
        <v>970</v>
      </c>
      <c r="Q1662" s="8">
        <v>2022</v>
      </c>
      <c r="R1662" s="131"/>
      <c r="S1662" s="3" t="str">
        <f>TEXT(Tabla2[[#This Row],[FECHA]],"MMMM")</f>
        <v>marzo</v>
      </c>
      <c r="T1662" s="3" t="e">
        <f>VLOOKUP(Tabla2[[#This Row],[FOLIO]],Noshow11[[FOLIO]:[STATUS]],5,0)</f>
        <v>#N/A</v>
      </c>
      <c r="U1662" s="2"/>
      <c r="V1662" s="27"/>
      <c r="W1662" s="27"/>
      <c r="X1662" s="27"/>
      <c r="Y1662" s="28"/>
      <c r="Z1662" s="27"/>
      <c r="AA1662" s="14">
        <f>Tabla2[[#This Row],[FECHA]]-Tabla2[[#This Row],[FECHA AGENDO CITA]]</f>
        <v>44991</v>
      </c>
    </row>
    <row r="1663" spans="1:27" ht="41.45" hidden="1" customHeight="1">
      <c r="A1663" s="6">
        <v>44991</v>
      </c>
      <c r="B1663" s="9">
        <v>0.45833333333333331</v>
      </c>
      <c r="C1663" s="9"/>
      <c r="D1663" s="41">
        <v>1899</v>
      </c>
      <c r="E1663" s="8">
        <v>112498</v>
      </c>
      <c r="F1663" s="8" t="s">
        <v>100</v>
      </c>
      <c r="G1663" s="97" t="s">
        <v>945</v>
      </c>
      <c r="H1663" s="46" t="s">
        <v>5</v>
      </c>
      <c r="I1663" s="8" t="s">
        <v>5500</v>
      </c>
      <c r="J1663" s="7" t="s">
        <v>5501</v>
      </c>
      <c r="K1663" s="7" t="s">
        <v>5502</v>
      </c>
      <c r="L1663" s="8" t="s">
        <v>250</v>
      </c>
      <c r="M1663" s="11" t="s">
        <v>93</v>
      </c>
      <c r="N1663" s="11">
        <v>0.46875</v>
      </c>
      <c r="O1663" s="11">
        <v>0.625</v>
      </c>
      <c r="P1663" s="204" t="s">
        <v>2061</v>
      </c>
      <c r="Q1663" s="8">
        <v>2021</v>
      </c>
      <c r="R1663" s="131"/>
      <c r="S1663" s="3" t="str">
        <f>TEXT(Tabla2[[#This Row],[FECHA]],"MMMM")</f>
        <v>marzo</v>
      </c>
      <c r="T1663" s="3" t="e">
        <f>VLOOKUP(Tabla2[[#This Row],[FOLIO]],Noshow11[[FOLIO]:[STATUS]],5,0)</f>
        <v>#N/A</v>
      </c>
      <c r="U1663" s="2"/>
      <c r="V1663" s="27"/>
      <c r="W1663" s="27"/>
      <c r="X1663" s="27"/>
      <c r="Y1663" s="28"/>
      <c r="Z1663" s="27"/>
      <c r="AA1663" s="14">
        <f>Tabla2[[#This Row],[FECHA]]-Tabla2[[#This Row],[FECHA AGENDO CITA]]</f>
        <v>44991</v>
      </c>
    </row>
    <row r="1664" spans="1:27" ht="41.45" hidden="1" customHeight="1">
      <c r="A1664" s="6">
        <v>44991</v>
      </c>
      <c r="B1664" s="9">
        <v>0.45833333333333331</v>
      </c>
      <c r="C1664" s="9"/>
      <c r="D1664" s="41">
        <v>1899</v>
      </c>
      <c r="E1664" s="8">
        <v>112506</v>
      </c>
      <c r="F1664" s="8" t="s">
        <v>920</v>
      </c>
      <c r="G1664" s="97" t="s">
        <v>1436</v>
      </c>
      <c r="H1664" s="46"/>
      <c r="I1664" s="8" t="s">
        <v>5503</v>
      </c>
      <c r="J1664" s="7" t="s">
        <v>5504</v>
      </c>
      <c r="K1664" s="7" t="s">
        <v>5505</v>
      </c>
      <c r="L1664" s="8" t="s">
        <v>83</v>
      </c>
      <c r="M1664" s="11" t="s">
        <v>98</v>
      </c>
      <c r="N1664" s="11">
        <v>0.45833333333333331</v>
      </c>
      <c r="O1664" s="11">
        <v>0.58333333333333337</v>
      </c>
      <c r="P1664" s="204" t="s">
        <v>925</v>
      </c>
      <c r="Q1664" s="8">
        <v>2015</v>
      </c>
      <c r="R1664" s="131"/>
      <c r="S1664" s="3" t="str">
        <f>TEXT(Tabla2[[#This Row],[FECHA]],"MMMM")</f>
        <v>marzo</v>
      </c>
      <c r="T1664" s="3" t="e">
        <f>VLOOKUP(Tabla2[[#This Row],[FOLIO]],Noshow11[[FOLIO]:[STATUS]],5,0)</f>
        <v>#N/A</v>
      </c>
      <c r="U1664" s="2"/>
      <c r="V1664" s="27"/>
      <c r="W1664" s="27"/>
      <c r="X1664" s="27"/>
      <c r="Y1664" s="28"/>
      <c r="Z1664" s="27"/>
      <c r="AA1664" s="14">
        <f>Tabla2[[#This Row],[FECHA]]-Tabla2[[#This Row],[FECHA AGENDO CITA]]</f>
        <v>44991</v>
      </c>
    </row>
    <row r="1665" spans="1:27" ht="41.45" hidden="1" customHeight="1">
      <c r="A1665" s="6">
        <v>44991</v>
      </c>
      <c r="B1665" s="9">
        <v>0.5</v>
      </c>
      <c r="C1665" s="9"/>
      <c r="D1665" s="41">
        <v>2849</v>
      </c>
      <c r="E1665" s="8">
        <v>112415</v>
      </c>
      <c r="F1665" s="8" t="s">
        <v>920</v>
      </c>
      <c r="G1665" s="97" t="s">
        <v>5506</v>
      </c>
      <c r="H1665" s="46"/>
      <c r="I1665" s="8" t="s">
        <v>5507</v>
      </c>
      <c r="J1665" s="7" t="s">
        <v>5508</v>
      </c>
      <c r="K1665" s="7" t="s">
        <v>300</v>
      </c>
      <c r="L1665" s="8" t="s">
        <v>92</v>
      </c>
      <c r="M1665" s="11" t="s">
        <v>98</v>
      </c>
      <c r="N1665" s="11">
        <v>0.51041666666666663</v>
      </c>
      <c r="O1665" s="11">
        <v>0.625</v>
      </c>
      <c r="P1665" s="204" t="s">
        <v>5509</v>
      </c>
      <c r="Q1665" s="8">
        <v>2020</v>
      </c>
      <c r="R1665" s="131"/>
      <c r="S1665" s="3" t="str">
        <f>TEXT(Tabla2[[#This Row],[FECHA]],"MMMM")</f>
        <v>marzo</v>
      </c>
      <c r="T1665" s="3" t="e">
        <f>VLOOKUP(Tabla2[[#This Row],[FOLIO]],Noshow11[[FOLIO]:[STATUS]],5,0)</f>
        <v>#N/A</v>
      </c>
      <c r="U1665" s="2"/>
      <c r="V1665" s="27"/>
      <c r="W1665" s="27"/>
      <c r="X1665" s="27"/>
      <c r="Y1665" s="28"/>
      <c r="Z1665" s="27"/>
      <c r="AA1665" s="14">
        <f>Tabla2[[#This Row],[FECHA]]-Tabla2[[#This Row],[FECHA AGENDO CITA]]</f>
        <v>44991</v>
      </c>
    </row>
    <row r="1666" spans="1:27" ht="41.45" hidden="1" customHeight="1">
      <c r="A1666" s="6">
        <v>44991</v>
      </c>
      <c r="B1666" s="9">
        <v>0.5</v>
      </c>
      <c r="C1666" s="9"/>
      <c r="D1666" s="41">
        <v>1899</v>
      </c>
      <c r="E1666" s="8">
        <v>112489</v>
      </c>
      <c r="F1666" s="8" t="s">
        <v>100</v>
      </c>
      <c r="G1666" s="97" t="s">
        <v>1598</v>
      </c>
      <c r="H1666" s="46" t="s">
        <v>5</v>
      </c>
      <c r="I1666" s="8" t="s">
        <v>5510</v>
      </c>
      <c r="J1666" s="7" t="s">
        <v>5511</v>
      </c>
      <c r="K1666" s="7" t="s">
        <v>5512</v>
      </c>
      <c r="L1666" s="8" t="s">
        <v>145</v>
      </c>
      <c r="M1666" s="11" t="s">
        <v>93</v>
      </c>
      <c r="N1666" s="11">
        <v>0.51041666666666663</v>
      </c>
      <c r="O1666" s="11">
        <v>0.625</v>
      </c>
      <c r="P1666" s="204" t="s">
        <v>2061</v>
      </c>
      <c r="Q1666" s="8">
        <v>2015</v>
      </c>
      <c r="R1666" s="131"/>
      <c r="S1666" s="3" t="str">
        <f>TEXT(Tabla2[[#This Row],[FECHA]],"MMMM")</f>
        <v>marzo</v>
      </c>
      <c r="T1666" s="3" t="e">
        <f>VLOOKUP(Tabla2[[#This Row],[FOLIO]],Noshow11[[FOLIO]:[STATUS]],5,0)</f>
        <v>#N/A</v>
      </c>
      <c r="U1666" s="2"/>
      <c r="V1666" s="27"/>
      <c r="W1666" s="27"/>
      <c r="X1666" s="27"/>
      <c r="Y1666" s="28"/>
      <c r="Z1666" s="27"/>
      <c r="AA1666" s="14">
        <f>Tabla2[[#This Row],[FECHA]]-Tabla2[[#This Row],[FECHA AGENDO CITA]]</f>
        <v>44991</v>
      </c>
    </row>
    <row r="1667" spans="1:27" ht="41.45" hidden="1" customHeight="1">
      <c r="A1667" s="6">
        <v>44991</v>
      </c>
      <c r="B1667" s="9">
        <v>0.51041666666666663</v>
      </c>
      <c r="C1667" s="9"/>
      <c r="D1667" s="41">
        <v>0</v>
      </c>
      <c r="E1667" s="8">
        <v>112416</v>
      </c>
      <c r="F1667" s="8" t="s">
        <v>920</v>
      </c>
      <c r="G1667" s="98" t="s">
        <v>5513</v>
      </c>
      <c r="H1667" s="46" t="s">
        <v>10</v>
      </c>
      <c r="I1667" s="8" t="s">
        <v>5507</v>
      </c>
      <c r="J1667" s="7" t="s">
        <v>5508</v>
      </c>
      <c r="K1667" s="7" t="s">
        <v>300</v>
      </c>
      <c r="L1667" s="8" t="s">
        <v>92</v>
      </c>
      <c r="M1667" s="11" t="s">
        <v>98</v>
      </c>
      <c r="N1667" s="11">
        <v>0.58333333333333337</v>
      </c>
      <c r="O1667" s="11">
        <v>0.66666666666666663</v>
      </c>
      <c r="P1667" s="204" t="s">
        <v>975</v>
      </c>
      <c r="Q1667" s="8">
        <v>2020</v>
      </c>
      <c r="R1667" s="131"/>
      <c r="S1667" s="3" t="str">
        <f>TEXT(Tabla2[[#This Row],[FECHA]],"MMMM")</f>
        <v>marzo</v>
      </c>
      <c r="T1667" s="3" t="e">
        <f>VLOOKUP(Tabla2[[#This Row],[FOLIO]],Noshow11[[FOLIO]:[STATUS]],5,0)</f>
        <v>#N/A</v>
      </c>
      <c r="U1667" s="2"/>
      <c r="V1667" s="27"/>
      <c r="W1667" s="27"/>
      <c r="X1667" s="27"/>
      <c r="Y1667" s="28"/>
      <c r="Z1667" s="27"/>
      <c r="AA1667" s="14">
        <f>Tabla2[[#This Row],[FECHA]]-Tabla2[[#This Row],[FECHA AGENDO CITA]]</f>
        <v>44991</v>
      </c>
    </row>
    <row r="1668" spans="1:27" ht="41.45" hidden="1" customHeight="1">
      <c r="A1668" s="6">
        <v>44991</v>
      </c>
      <c r="B1668" s="9">
        <v>0.52083333333333337</v>
      </c>
      <c r="C1668" s="9"/>
      <c r="D1668" s="41">
        <v>5330</v>
      </c>
      <c r="E1668" s="8">
        <v>112474</v>
      </c>
      <c r="F1668" s="8" t="s">
        <v>944</v>
      </c>
      <c r="G1668" s="97" t="s">
        <v>1124</v>
      </c>
      <c r="H1668" s="46" t="s">
        <v>1443</v>
      </c>
      <c r="I1668" s="8" t="s">
        <v>1538</v>
      </c>
      <c r="J1668" s="7" t="s">
        <v>3917</v>
      </c>
      <c r="K1668" s="7" t="s">
        <v>1540</v>
      </c>
      <c r="L1668" s="8" t="s">
        <v>193</v>
      </c>
      <c r="M1668" s="11" t="s">
        <v>98</v>
      </c>
      <c r="N1668" s="11">
        <v>0.54166666666666663</v>
      </c>
      <c r="O1668" s="11">
        <v>0.69791666666666663</v>
      </c>
      <c r="P1668" s="204" t="s">
        <v>954</v>
      </c>
      <c r="Q1668" s="8">
        <v>2016</v>
      </c>
      <c r="R1668" s="131"/>
      <c r="S1668" s="3" t="str">
        <f>TEXT(Tabla2[[#This Row],[FECHA]],"MMMM")</f>
        <v>marzo</v>
      </c>
      <c r="T1668" s="3" t="e">
        <f>VLOOKUP(Tabla2[[#This Row],[FOLIO]],Noshow11[[FOLIO]:[STATUS]],5,0)</f>
        <v>#N/A</v>
      </c>
      <c r="U1668" s="2"/>
      <c r="V1668" s="27"/>
      <c r="W1668" s="27"/>
      <c r="X1668" s="27"/>
      <c r="Y1668" s="28"/>
      <c r="Z1668" s="27"/>
      <c r="AA1668" s="14">
        <f>Tabla2[[#This Row],[FECHA]]-Tabla2[[#This Row],[FECHA AGENDO CITA]]</f>
        <v>44991</v>
      </c>
    </row>
    <row r="1669" spans="1:27" ht="41.45" hidden="1" customHeight="1">
      <c r="A1669" s="6">
        <v>44991</v>
      </c>
      <c r="B1669" s="9">
        <v>0.53125</v>
      </c>
      <c r="C1669" s="9"/>
      <c r="D1669" s="41">
        <v>0</v>
      </c>
      <c r="E1669" s="8">
        <v>112476</v>
      </c>
      <c r="F1669" s="8" t="s">
        <v>944</v>
      </c>
      <c r="G1669" s="98" t="s">
        <v>5514</v>
      </c>
      <c r="H1669" s="46" t="s">
        <v>10</v>
      </c>
      <c r="I1669" s="8" t="s">
        <v>1538</v>
      </c>
      <c r="J1669" s="7" t="s">
        <v>3917</v>
      </c>
      <c r="K1669" s="7" t="s">
        <v>1540</v>
      </c>
      <c r="L1669" s="8" t="s">
        <v>193</v>
      </c>
      <c r="M1669" s="11" t="s">
        <v>98</v>
      </c>
      <c r="N1669" s="11">
        <v>0.625</v>
      </c>
      <c r="O1669" s="11">
        <v>0.73958333333333337</v>
      </c>
      <c r="P1669" s="204" t="s">
        <v>975</v>
      </c>
      <c r="Q1669" s="8">
        <v>2016</v>
      </c>
      <c r="R1669" s="131"/>
      <c r="S1669" s="3" t="str">
        <f>TEXT(Tabla2[[#This Row],[FECHA]],"MMMM")</f>
        <v>marzo</v>
      </c>
      <c r="T1669" s="3" t="e">
        <f>VLOOKUP(Tabla2[[#This Row],[FOLIO]],Noshow11[[FOLIO]:[STATUS]],5,0)</f>
        <v>#N/A</v>
      </c>
      <c r="U1669" s="2"/>
      <c r="V1669" s="27"/>
      <c r="W1669" s="27"/>
      <c r="X1669" s="27"/>
      <c r="Y1669" s="28"/>
      <c r="Z1669" s="27"/>
      <c r="AA1669" s="14">
        <f>Tabla2[[#This Row],[FECHA]]-Tabla2[[#This Row],[FECHA AGENDO CITA]]</f>
        <v>44991</v>
      </c>
    </row>
    <row r="1670" spans="1:27" ht="41.45" hidden="1" customHeight="1">
      <c r="A1670" s="6">
        <v>44991</v>
      </c>
      <c r="B1670" s="9">
        <v>0.58333333333333337</v>
      </c>
      <c r="C1670" s="9"/>
      <c r="D1670" s="41">
        <v>4210</v>
      </c>
      <c r="E1670" s="8">
        <v>112426</v>
      </c>
      <c r="F1670" s="8" t="s">
        <v>1111</v>
      </c>
      <c r="G1670" s="97" t="s">
        <v>5515</v>
      </c>
      <c r="H1670" s="46" t="s">
        <v>5</v>
      </c>
      <c r="I1670" s="8" t="s">
        <v>4631</v>
      </c>
      <c r="J1670" s="7" t="s">
        <v>4632</v>
      </c>
      <c r="K1670" s="7" t="s">
        <v>4633</v>
      </c>
      <c r="L1670" s="8" t="s">
        <v>152</v>
      </c>
      <c r="M1670" s="11" t="s">
        <v>93</v>
      </c>
      <c r="N1670" s="11">
        <v>0.59375</v>
      </c>
      <c r="O1670" s="11">
        <v>0.75</v>
      </c>
      <c r="P1670" s="204" t="s">
        <v>4340</v>
      </c>
      <c r="Q1670" s="157">
        <v>2018</v>
      </c>
      <c r="R1670" s="131"/>
      <c r="S1670" s="3" t="str">
        <f>TEXT(Tabla2[[#This Row],[FECHA]],"MMMM")</f>
        <v>marzo</v>
      </c>
      <c r="T1670" s="3" t="e">
        <f>VLOOKUP(Tabla2[[#This Row],[FOLIO]],Noshow11[[FOLIO]:[STATUS]],5,0)</f>
        <v>#N/A</v>
      </c>
      <c r="U1670" s="2" t="s">
        <v>40</v>
      </c>
      <c r="V1670" s="27">
        <v>44991</v>
      </c>
      <c r="W1670" s="27" t="s">
        <v>13</v>
      </c>
      <c r="X1670" s="27" t="s">
        <v>9</v>
      </c>
      <c r="Y1670" s="28" t="s">
        <v>5516</v>
      </c>
      <c r="Z1670" s="27">
        <v>44994</v>
      </c>
      <c r="AA1670" s="14">
        <f>Tabla2[[#This Row],[FECHA]]-Tabla2[[#This Row],[FECHA AGENDO CITA]]</f>
        <v>-3</v>
      </c>
    </row>
    <row r="1671" spans="1:27" ht="48" hidden="1" customHeight="1">
      <c r="A1671" s="154">
        <v>44992</v>
      </c>
      <c r="B1671" s="155">
        <v>0.33333333333333331</v>
      </c>
      <c r="C1671" s="155"/>
      <c r="D1671" s="156">
        <v>6280</v>
      </c>
      <c r="E1671" s="157">
        <v>112448</v>
      </c>
      <c r="F1671" s="157" t="s">
        <v>1111</v>
      </c>
      <c r="G1671" s="162" t="s">
        <v>2161</v>
      </c>
      <c r="H1671" s="163"/>
      <c r="I1671" s="157" t="s">
        <v>5517</v>
      </c>
      <c r="J1671" s="160" t="s">
        <v>5518</v>
      </c>
      <c r="K1671" s="160" t="s">
        <v>5519</v>
      </c>
      <c r="L1671" s="157" t="s">
        <v>152</v>
      </c>
      <c r="M1671" s="161" t="s">
        <v>84</v>
      </c>
      <c r="N1671" s="161">
        <v>0.34375</v>
      </c>
      <c r="O1671" s="161">
        <v>0.5</v>
      </c>
      <c r="P1671" s="207" t="s">
        <v>1729</v>
      </c>
      <c r="Q1671" s="157">
        <v>2019</v>
      </c>
      <c r="R1671" s="131"/>
      <c r="S1671" s="3" t="str">
        <f>TEXT(Tabla2[[#This Row],[FECHA]],"MMMM")</f>
        <v>marzo</v>
      </c>
      <c r="T1671" s="3" t="e">
        <f>VLOOKUP(Tabla2[[#This Row],[FOLIO]],Noshow11[[FOLIO]:[STATUS]],5,0)</f>
        <v>#N/A</v>
      </c>
      <c r="U1671" s="2"/>
      <c r="V1671" s="27"/>
      <c r="W1671" s="27"/>
      <c r="X1671" s="27"/>
      <c r="Y1671" s="28"/>
      <c r="Z1671" s="27"/>
      <c r="AA1671" s="14">
        <f>Tabla2[[#This Row],[FECHA]]-Tabla2[[#This Row],[FECHA AGENDO CITA]]</f>
        <v>44992</v>
      </c>
    </row>
    <row r="1672" spans="1:27" ht="48" hidden="1" customHeight="1">
      <c r="A1672" s="154">
        <v>44992</v>
      </c>
      <c r="B1672" s="155">
        <v>0.33333333333333331</v>
      </c>
      <c r="C1672" s="155"/>
      <c r="D1672" s="156">
        <v>2849</v>
      </c>
      <c r="E1672" s="157">
        <v>112510</v>
      </c>
      <c r="F1672" s="157" t="s">
        <v>1111</v>
      </c>
      <c r="G1672" s="162" t="s">
        <v>1010</v>
      </c>
      <c r="H1672" s="163"/>
      <c r="I1672" s="157" t="s">
        <v>5451</v>
      </c>
      <c r="J1672" s="160" t="s">
        <v>5452</v>
      </c>
      <c r="K1672" s="160" t="s">
        <v>5453</v>
      </c>
      <c r="L1672" s="157" t="s">
        <v>92</v>
      </c>
      <c r="M1672" s="161" t="s">
        <v>93</v>
      </c>
      <c r="N1672" s="161">
        <v>0.34375</v>
      </c>
      <c r="O1672" s="161">
        <v>0.46875</v>
      </c>
      <c r="P1672" s="207" t="s">
        <v>1615</v>
      </c>
      <c r="Q1672" s="157">
        <v>2007</v>
      </c>
      <c r="R1672" s="131"/>
      <c r="S1672" s="3" t="str">
        <f>TEXT(Tabla2[[#This Row],[FECHA]],"MMMM")</f>
        <v>marzo</v>
      </c>
      <c r="T1672" s="3" t="e">
        <f>VLOOKUP(Tabla2[[#This Row],[FOLIO]],Noshow11[[FOLIO]:[STATUS]],5,0)</f>
        <v>#N/A</v>
      </c>
      <c r="U1672" s="2"/>
      <c r="V1672" s="27"/>
      <c r="W1672" s="27"/>
      <c r="X1672" s="27"/>
      <c r="Y1672" s="28"/>
      <c r="Z1672" s="27"/>
      <c r="AA1672" s="14">
        <f>Tabla2[[#This Row],[FECHA]]-Tabla2[[#This Row],[FECHA AGENDO CITA]]</f>
        <v>44992</v>
      </c>
    </row>
    <row r="1673" spans="1:27" ht="48" hidden="1" customHeight="1">
      <c r="A1673" s="154">
        <v>44992</v>
      </c>
      <c r="B1673" s="155">
        <v>0.33333333333333331</v>
      </c>
      <c r="C1673" s="155"/>
      <c r="D1673" s="156">
        <v>1899</v>
      </c>
      <c r="E1673" s="157">
        <v>112552</v>
      </c>
      <c r="F1673" s="157" t="s">
        <v>100</v>
      </c>
      <c r="G1673" s="162" t="s">
        <v>994</v>
      </c>
      <c r="H1673" s="163"/>
      <c r="I1673" s="157" t="s">
        <v>5520</v>
      </c>
      <c r="J1673" s="160" t="s">
        <v>5521</v>
      </c>
      <c r="K1673" s="160" t="s">
        <v>2519</v>
      </c>
      <c r="L1673" s="157" t="s">
        <v>193</v>
      </c>
      <c r="M1673" s="161" t="s">
        <v>98</v>
      </c>
      <c r="N1673" s="161">
        <v>0.35416666666666669</v>
      </c>
      <c r="O1673" s="161">
        <v>0.45833333333333331</v>
      </c>
      <c r="P1673" s="207" t="s">
        <v>1036</v>
      </c>
      <c r="Q1673" s="157">
        <v>2020</v>
      </c>
      <c r="R1673" s="131"/>
      <c r="S1673" s="3" t="str">
        <f>TEXT(Tabla2[[#This Row],[FECHA]],"MMMM")</f>
        <v>marzo</v>
      </c>
      <c r="T1673" s="3" t="e">
        <f>VLOOKUP(Tabla2[[#This Row],[FOLIO]],Noshow11[[FOLIO]:[STATUS]],5,0)</f>
        <v>#N/A</v>
      </c>
      <c r="U1673" s="2"/>
      <c r="V1673" s="27"/>
      <c r="W1673" s="27"/>
      <c r="X1673" s="27"/>
      <c r="Y1673" s="28"/>
      <c r="Z1673" s="27"/>
      <c r="AA1673" s="14">
        <f>Tabla2[[#This Row],[FECHA]]-Tabla2[[#This Row],[FECHA AGENDO CITA]]</f>
        <v>44992</v>
      </c>
    </row>
    <row r="1674" spans="1:27" ht="48" hidden="1" customHeight="1">
      <c r="A1674" s="154">
        <v>44992</v>
      </c>
      <c r="B1674" s="155">
        <v>0.34375</v>
      </c>
      <c r="C1674" s="155"/>
      <c r="D1674" s="156">
        <v>6599</v>
      </c>
      <c r="E1674" s="157">
        <v>112517</v>
      </c>
      <c r="F1674" s="157" t="s">
        <v>100</v>
      </c>
      <c r="G1674" s="158" t="s">
        <v>989</v>
      </c>
      <c r="H1674" s="159" t="s">
        <v>5</v>
      </c>
      <c r="I1674" s="157" t="s">
        <v>5522</v>
      </c>
      <c r="J1674" s="160" t="s">
        <v>5523</v>
      </c>
      <c r="K1674" s="160" t="s">
        <v>5524</v>
      </c>
      <c r="L1674" s="157" t="s">
        <v>170</v>
      </c>
      <c r="M1674" s="161" t="s">
        <v>98</v>
      </c>
      <c r="N1674" s="161">
        <v>0.35416666666666669</v>
      </c>
      <c r="O1674" s="161">
        <v>0.5</v>
      </c>
      <c r="P1674" s="207" t="s">
        <v>2061</v>
      </c>
      <c r="Q1674" s="157">
        <v>2020</v>
      </c>
      <c r="R1674" s="131"/>
      <c r="S1674" s="3" t="str">
        <f>TEXT(Tabla2[[#This Row],[FECHA]],"MMMM")</f>
        <v>marzo</v>
      </c>
      <c r="T1674" s="3" t="e">
        <f>VLOOKUP(Tabla2[[#This Row],[FOLIO]],Noshow11[[FOLIO]:[STATUS]],5,0)</f>
        <v>#N/A</v>
      </c>
      <c r="U1674" s="2"/>
      <c r="V1674" s="27"/>
      <c r="W1674" s="27"/>
      <c r="X1674" s="27"/>
      <c r="Y1674" s="28"/>
      <c r="Z1674" s="27"/>
      <c r="AA1674" s="14">
        <f>Tabla2[[#This Row],[FECHA]]-Tabla2[[#This Row],[FECHA AGENDO CITA]]</f>
        <v>44992</v>
      </c>
    </row>
    <row r="1675" spans="1:27" ht="48" hidden="1" customHeight="1">
      <c r="A1675" s="154">
        <v>44992</v>
      </c>
      <c r="B1675" s="155">
        <v>0.35416666666666669</v>
      </c>
      <c r="C1675" s="155"/>
      <c r="D1675" s="156">
        <v>3260</v>
      </c>
      <c r="E1675" s="157">
        <v>112514</v>
      </c>
      <c r="F1675" s="157" t="s">
        <v>920</v>
      </c>
      <c r="G1675" s="158" t="s">
        <v>1150</v>
      </c>
      <c r="H1675" s="159" t="s">
        <v>5</v>
      </c>
      <c r="I1675" s="157" t="s">
        <v>5525</v>
      </c>
      <c r="J1675" s="160" t="s">
        <v>5526</v>
      </c>
      <c r="K1675" s="160" t="s">
        <v>5527</v>
      </c>
      <c r="L1675" s="157" t="s">
        <v>3046</v>
      </c>
      <c r="M1675" s="161" t="s">
        <v>98</v>
      </c>
      <c r="N1675" s="161">
        <v>0.39583333333333331</v>
      </c>
      <c r="O1675" s="161">
        <v>0.5</v>
      </c>
      <c r="P1675" s="207" t="s">
        <v>2061</v>
      </c>
      <c r="Q1675" s="157">
        <v>2022</v>
      </c>
      <c r="R1675" s="131"/>
      <c r="S1675" s="3" t="str">
        <f>TEXT(Tabla2[[#This Row],[FECHA]],"MMMM")</f>
        <v>marzo</v>
      </c>
      <c r="T1675" s="3" t="e">
        <f>VLOOKUP(Tabla2[[#This Row],[FOLIO]],Noshow11[[FOLIO]:[STATUS]],5,0)</f>
        <v>#N/A</v>
      </c>
      <c r="U1675" s="2"/>
      <c r="V1675" s="27"/>
      <c r="W1675" s="27"/>
      <c r="X1675" s="27"/>
      <c r="Y1675" s="28"/>
      <c r="Z1675" s="27"/>
      <c r="AA1675" s="14">
        <f>Tabla2[[#This Row],[FECHA]]-Tabla2[[#This Row],[FECHA AGENDO CITA]]</f>
        <v>44992</v>
      </c>
    </row>
    <row r="1676" spans="1:27" ht="48" hidden="1" customHeight="1">
      <c r="A1676" s="154">
        <v>44992</v>
      </c>
      <c r="B1676" s="155">
        <v>0.35416666666666669</v>
      </c>
      <c r="C1676" s="155"/>
      <c r="D1676" s="156">
        <v>1899</v>
      </c>
      <c r="E1676" s="157">
        <v>112520</v>
      </c>
      <c r="F1676" s="157" t="s">
        <v>944</v>
      </c>
      <c r="G1676" s="162" t="s">
        <v>945</v>
      </c>
      <c r="H1676" s="163"/>
      <c r="I1676" s="157" t="s">
        <v>5528</v>
      </c>
      <c r="J1676" s="160" t="s">
        <v>143</v>
      </c>
      <c r="K1676" s="160" t="s">
        <v>5529</v>
      </c>
      <c r="L1676" s="157" t="s">
        <v>237</v>
      </c>
      <c r="M1676" s="161" t="s">
        <v>84</v>
      </c>
      <c r="N1676" s="161">
        <v>0.375</v>
      </c>
      <c r="O1676" s="161">
        <v>0.45833333333333331</v>
      </c>
      <c r="P1676" s="207" t="s">
        <v>954</v>
      </c>
      <c r="Q1676" s="157">
        <v>2012</v>
      </c>
      <c r="R1676" s="131"/>
      <c r="S1676" s="3" t="str">
        <f>TEXT(Tabla2[[#This Row],[FECHA]],"MMMM")</f>
        <v>marzo</v>
      </c>
      <c r="T1676" s="3" t="e">
        <f>VLOOKUP(Tabla2[[#This Row],[FOLIO]],Noshow11[[FOLIO]:[STATUS]],5,0)</f>
        <v>#N/A</v>
      </c>
      <c r="U1676" s="2"/>
      <c r="V1676" s="27"/>
      <c r="W1676" s="27"/>
      <c r="X1676" s="27"/>
      <c r="Y1676" s="28"/>
      <c r="Z1676" s="27"/>
      <c r="AA1676" s="14">
        <f>Tabla2[[#This Row],[FECHA]]-Tabla2[[#This Row],[FECHA AGENDO CITA]]</f>
        <v>44992</v>
      </c>
    </row>
    <row r="1677" spans="1:27" ht="48" hidden="1" customHeight="1">
      <c r="A1677" s="154">
        <v>44992</v>
      </c>
      <c r="B1677" s="155">
        <v>0.375</v>
      </c>
      <c r="C1677" s="155"/>
      <c r="D1677" s="156">
        <v>1899</v>
      </c>
      <c r="E1677" s="157">
        <v>112515</v>
      </c>
      <c r="F1677" s="157" t="s">
        <v>100</v>
      </c>
      <c r="G1677" s="162" t="s">
        <v>1015</v>
      </c>
      <c r="H1677" s="163"/>
      <c r="I1677" s="157" t="s">
        <v>5530</v>
      </c>
      <c r="J1677" s="160" t="s">
        <v>5531</v>
      </c>
      <c r="K1677" s="160" t="s">
        <v>5532</v>
      </c>
      <c r="L1677" s="157" t="s">
        <v>160</v>
      </c>
      <c r="M1677" s="161" t="s">
        <v>98</v>
      </c>
      <c r="N1677" s="161">
        <v>0.38541666666666669</v>
      </c>
      <c r="O1677" s="161">
        <v>0.5</v>
      </c>
      <c r="P1677" s="207" t="s">
        <v>975</v>
      </c>
      <c r="Q1677" s="157">
        <v>2019</v>
      </c>
      <c r="R1677" s="131"/>
      <c r="S1677" s="3" t="str">
        <f>TEXT(Tabla2[[#This Row],[FECHA]],"MMMM")</f>
        <v>marzo</v>
      </c>
      <c r="T1677" s="3" t="e">
        <f>VLOOKUP(Tabla2[[#This Row],[FOLIO]],Noshow11[[FOLIO]:[STATUS]],5,0)</f>
        <v>#N/A</v>
      </c>
      <c r="U1677" s="2"/>
      <c r="V1677" s="27"/>
      <c r="W1677" s="27"/>
      <c r="X1677" s="27"/>
      <c r="Y1677" s="28"/>
      <c r="Z1677" s="27"/>
      <c r="AA1677" s="14">
        <f>Tabla2[[#This Row],[FECHA]]-Tabla2[[#This Row],[FECHA AGENDO CITA]]</f>
        <v>44992</v>
      </c>
    </row>
    <row r="1678" spans="1:27" ht="48" hidden="1" customHeight="1">
      <c r="A1678" s="154">
        <v>44992</v>
      </c>
      <c r="B1678" s="155">
        <v>0.375</v>
      </c>
      <c r="C1678" s="155"/>
      <c r="D1678" s="156">
        <v>1899</v>
      </c>
      <c r="E1678" s="157">
        <v>112543</v>
      </c>
      <c r="F1678" s="157" t="s">
        <v>944</v>
      </c>
      <c r="G1678" s="162" t="s">
        <v>1469</v>
      </c>
      <c r="H1678" s="163"/>
      <c r="I1678" s="157" t="s">
        <v>5533</v>
      </c>
      <c r="J1678" s="160" t="s">
        <v>5534</v>
      </c>
      <c r="K1678" s="160" t="s">
        <v>5535</v>
      </c>
      <c r="L1678" s="157" t="s">
        <v>170</v>
      </c>
      <c r="M1678" s="161" t="s">
        <v>84</v>
      </c>
      <c r="N1678" s="161">
        <v>0.38541666666666669</v>
      </c>
      <c r="O1678" s="161">
        <v>0.47916666666666669</v>
      </c>
      <c r="P1678" s="207" t="s">
        <v>943</v>
      </c>
      <c r="Q1678" s="157">
        <v>2010</v>
      </c>
      <c r="R1678" s="131"/>
      <c r="S1678" s="3" t="str">
        <f>TEXT(Tabla2[[#This Row],[FECHA]],"MMMM")</f>
        <v>marzo</v>
      </c>
      <c r="T1678" s="3" t="e">
        <f>VLOOKUP(Tabla2[[#This Row],[FOLIO]],Noshow11[[FOLIO]:[STATUS]],5,0)</f>
        <v>#N/A</v>
      </c>
      <c r="U1678" s="2"/>
      <c r="V1678" s="27"/>
      <c r="W1678" s="27"/>
      <c r="X1678" s="27"/>
      <c r="Y1678" s="28"/>
      <c r="Z1678" s="27"/>
      <c r="AA1678" s="14">
        <f>Tabla2[[#This Row],[FECHA]]-Tabla2[[#This Row],[FECHA AGENDO CITA]]</f>
        <v>44992</v>
      </c>
    </row>
    <row r="1679" spans="1:27" ht="48" hidden="1" customHeight="1">
      <c r="A1679" s="154">
        <v>44992</v>
      </c>
      <c r="B1679" s="155">
        <v>0.375</v>
      </c>
      <c r="C1679" s="155"/>
      <c r="D1679" s="156">
        <v>3260</v>
      </c>
      <c r="E1679" s="157">
        <v>112420</v>
      </c>
      <c r="F1679" s="157" t="s">
        <v>1111</v>
      </c>
      <c r="G1679" s="162" t="s">
        <v>1161</v>
      </c>
      <c r="H1679" s="163"/>
      <c r="I1679" s="157" t="s">
        <v>5536</v>
      </c>
      <c r="J1679" s="160" t="s">
        <v>5537</v>
      </c>
      <c r="K1679" s="160" t="s">
        <v>3823</v>
      </c>
      <c r="L1679" s="157" t="s">
        <v>92</v>
      </c>
      <c r="M1679" s="161" t="s">
        <v>93</v>
      </c>
      <c r="N1679" s="161">
        <v>0.39583333333333331</v>
      </c>
      <c r="O1679" s="161">
        <v>0.58333333333333337</v>
      </c>
      <c r="P1679" s="207" t="s">
        <v>954</v>
      </c>
      <c r="Q1679" s="157">
        <v>2020</v>
      </c>
      <c r="R1679" s="131"/>
      <c r="S1679" s="3" t="str">
        <f>TEXT(Tabla2[[#This Row],[FECHA]],"MMMM")</f>
        <v>marzo</v>
      </c>
      <c r="T1679" s="3" t="e">
        <f>VLOOKUP(Tabla2[[#This Row],[FOLIO]],Noshow11[[FOLIO]:[STATUS]],5,0)</f>
        <v>#N/A</v>
      </c>
      <c r="U1679" s="2"/>
      <c r="V1679" s="27"/>
      <c r="W1679" s="27"/>
      <c r="X1679" s="27"/>
      <c r="Y1679" s="28"/>
      <c r="Z1679" s="27"/>
      <c r="AA1679" s="14">
        <f>Tabla2[[#This Row],[FECHA]]-Tabla2[[#This Row],[FECHA AGENDO CITA]]</f>
        <v>44992</v>
      </c>
    </row>
    <row r="1680" spans="1:27" ht="48" hidden="1" customHeight="1">
      <c r="A1680" s="154">
        <v>44992</v>
      </c>
      <c r="B1680" s="155">
        <v>0.38541666666666669</v>
      </c>
      <c r="C1680" s="155"/>
      <c r="D1680" s="156">
        <v>0</v>
      </c>
      <c r="E1680" s="157">
        <v>112422</v>
      </c>
      <c r="F1680" s="157" t="s">
        <v>1111</v>
      </c>
      <c r="G1680" s="165" t="s">
        <v>5538</v>
      </c>
      <c r="H1680" s="163" t="s">
        <v>10</v>
      </c>
      <c r="I1680" s="157" t="s">
        <v>5536</v>
      </c>
      <c r="J1680" s="160" t="s">
        <v>5537</v>
      </c>
      <c r="K1680" s="160" t="s">
        <v>3823</v>
      </c>
      <c r="L1680" s="157" t="s">
        <v>92</v>
      </c>
      <c r="M1680" s="161" t="s">
        <v>93</v>
      </c>
      <c r="N1680" s="161">
        <v>0.45833333333333331</v>
      </c>
      <c r="O1680" s="161">
        <v>0.58333333333333337</v>
      </c>
      <c r="P1680" s="207" t="s">
        <v>954</v>
      </c>
      <c r="Q1680" s="157">
        <v>2020</v>
      </c>
      <c r="R1680" s="131"/>
      <c r="S1680" s="3" t="str">
        <f>TEXT(Tabla2[[#This Row],[FECHA]],"MMMM")</f>
        <v>marzo</v>
      </c>
      <c r="T1680" s="3" t="e">
        <f>VLOOKUP(Tabla2[[#This Row],[FOLIO]],Noshow11[[FOLIO]:[STATUS]],5,0)</f>
        <v>#N/A</v>
      </c>
      <c r="U1680" s="2"/>
      <c r="V1680" s="27"/>
      <c r="W1680" s="27"/>
      <c r="X1680" s="27"/>
      <c r="Y1680" s="28"/>
      <c r="Z1680" s="27"/>
      <c r="AA1680" s="14">
        <f>Tabla2[[#This Row],[FECHA]]-Tabla2[[#This Row],[FECHA AGENDO CITA]]</f>
        <v>44992</v>
      </c>
    </row>
    <row r="1681" spans="1:27" ht="48" hidden="1" customHeight="1">
      <c r="A1681" s="154">
        <v>44992</v>
      </c>
      <c r="B1681" s="155">
        <v>0.39583333333333331</v>
      </c>
      <c r="C1681" s="155"/>
      <c r="D1681" s="156">
        <v>1899</v>
      </c>
      <c r="E1681" s="157">
        <v>112456</v>
      </c>
      <c r="F1681" s="157" t="s">
        <v>100</v>
      </c>
      <c r="G1681" s="158" t="s">
        <v>1023</v>
      </c>
      <c r="H1681" s="159" t="s">
        <v>5</v>
      </c>
      <c r="I1681" s="157" t="s">
        <v>5539</v>
      </c>
      <c r="J1681" s="160" t="s">
        <v>5540</v>
      </c>
      <c r="K1681" s="160" t="s">
        <v>1211</v>
      </c>
      <c r="L1681" s="157" t="s">
        <v>193</v>
      </c>
      <c r="M1681" s="161" t="s">
        <v>98</v>
      </c>
      <c r="N1681" s="161">
        <v>0.41666666666666669</v>
      </c>
      <c r="O1681" s="161">
        <v>0.58333333333333337</v>
      </c>
      <c r="P1681" s="207" t="s">
        <v>2061</v>
      </c>
      <c r="Q1681" s="157">
        <v>2021</v>
      </c>
      <c r="R1681" s="131"/>
      <c r="S1681" s="3" t="str">
        <f>TEXT(Tabla2[[#This Row],[FECHA]],"MMMM")</f>
        <v>marzo</v>
      </c>
      <c r="T1681" s="3" t="e">
        <f>VLOOKUP(Tabla2[[#This Row],[FOLIO]],Noshow11[[FOLIO]:[STATUS]],5,0)</f>
        <v>#N/A</v>
      </c>
      <c r="U1681" s="2"/>
      <c r="V1681" s="27"/>
      <c r="W1681" s="27"/>
      <c r="X1681" s="27"/>
      <c r="Y1681" s="28"/>
      <c r="Z1681" s="27"/>
      <c r="AA1681" s="14">
        <f>Tabla2[[#This Row],[FECHA]]-Tabla2[[#This Row],[FECHA AGENDO CITA]]</f>
        <v>44992</v>
      </c>
    </row>
    <row r="1682" spans="1:27" ht="48" hidden="1" customHeight="1">
      <c r="A1682" s="154">
        <v>44992</v>
      </c>
      <c r="B1682" s="155">
        <v>0.39583333333333331</v>
      </c>
      <c r="C1682" s="155"/>
      <c r="D1682" s="156">
        <v>1899</v>
      </c>
      <c r="E1682" s="157">
        <v>112503</v>
      </c>
      <c r="F1682" s="157" t="s">
        <v>920</v>
      </c>
      <c r="G1682" s="158" t="s">
        <v>1108</v>
      </c>
      <c r="H1682" s="159" t="s">
        <v>5</v>
      </c>
      <c r="I1682" s="157" t="s">
        <v>5541</v>
      </c>
      <c r="J1682" s="160" t="s">
        <v>143</v>
      </c>
      <c r="K1682" s="160" t="s">
        <v>5542</v>
      </c>
      <c r="L1682" s="157" t="s">
        <v>237</v>
      </c>
      <c r="M1682" s="161" t="s">
        <v>93</v>
      </c>
      <c r="N1682" s="161">
        <v>0.42708333333333331</v>
      </c>
      <c r="O1682" s="161">
        <v>0.58333333333333337</v>
      </c>
      <c r="P1682" s="207" t="s">
        <v>2061</v>
      </c>
      <c r="Q1682" s="157">
        <v>2023</v>
      </c>
      <c r="R1682" s="131"/>
      <c r="S1682" s="3" t="str">
        <f>TEXT(Tabla2[[#This Row],[FECHA]],"MMMM")</f>
        <v>marzo</v>
      </c>
      <c r="T1682" s="3" t="e">
        <f>VLOOKUP(Tabla2[[#This Row],[FOLIO]],Noshow11[[FOLIO]:[STATUS]],5,0)</f>
        <v>#N/A</v>
      </c>
      <c r="U1682" s="2" t="s">
        <v>32</v>
      </c>
      <c r="V1682" s="27">
        <v>45009</v>
      </c>
      <c r="W1682" s="27" t="s">
        <v>13</v>
      </c>
      <c r="X1682" s="27" t="s">
        <v>9</v>
      </c>
      <c r="Y1682" s="28" t="s">
        <v>5543</v>
      </c>
      <c r="Z1682" s="27">
        <v>44989</v>
      </c>
      <c r="AA1682" s="14">
        <f>Tabla2[[#This Row],[FECHA]]-Tabla2[[#This Row],[FECHA AGENDO CITA]]</f>
        <v>3</v>
      </c>
    </row>
    <row r="1683" spans="1:27" ht="48" hidden="1" customHeight="1">
      <c r="A1683" s="154">
        <v>44992</v>
      </c>
      <c r="B1683" s="155">
        <v>0.39583333333333331</v>
      </c>
      <c r="C1683" s="155"/>
      <c r="D1683" s="156">
        <v>7434.2</v>
      </c>
      <c r="E1683" s="157">
        <v>112551</v>
      </c>
      <c r="F1683" s="157" t="s">
        <v>1111</v>
      </c>
      <c r="G1683" s="162" t="s">
        <v>5544</v>
      </c>
      <c r="H1683" s="163"/>
      <c r="I1683" s="157" t="s">
        <v>5545</v>
      </c>
      <c r="J1683" s="160" t="s">
        <v>5546</v>
      </c>
      <c r="K1683" s="160" t="s">
        <v>5547</v>
      </c>
      <c r="L1683" s="157" t="s">
        <v>170</v>
      </c>
      <c r="M1683" s="161" t="s">
        <v>84</v>
      </c>
      <c r="N1683" s="161">
        <v>0.41666666666666669</v>
      </c>
      <c r="O1683" s="161" t="s">
        <v>929</v>
      </c>
      <c r="P1683" s="207" t="s">
        <v>5548</v>
      </c>
      <c r="Q1683" s="157">
        <v>2014</v>
      </c>
      <c r="R1683" s="131"/>
      <c r="S1683" s="3" t="str">
        <f>TEXT(Tabla2[[#This Row],[FECHA]],"MMMM")</f>
        <v>marzo</v>
      </c>
      <c r="T1683" s="3" t="e">
        <f>VLOOKUP(Tabla2[[#This Row],[FOLIO]],Noshow11[[FOLIO]:[STATUS]],5,0)</f>
        <v>#N/A</v>
      </c>
      <c r="U1683" s="2"/>
      <c r="V1683" s="27"/>
      <c r="W1683" s="27"/>
      <c r="X1683" s="27"/>
      <c r="Y1683" s="28"/>
      <c r="Z1683" s="27"/>
      <c r="AA1683" s="14">
        <f>Tabla2[[#This Row],[FECHA]]-Tabla2[[#This Row],[FECHA AGENDO CITA]]</f>
        <v>44992</v>
      </c>
    </row>
    <row r="1684" spans="1:27" ht="48" hidden="1" customHeight="1">
      <c r="A1684" s="154">
        <v>44992</v>
      </c>
      <c r="B1684" s="155">
        <v>0.41666666666666669</v>
      </c>
      <c r="C1684" s="155"/>
      <c r="D1684" s="156">
        <v>1899</v>
      </c>
      <c r="E1684" s="157">
        <v>111895</v>
      </c>
      <c r="F1684" s="157" t="s">
        <v>944</v>
      </c>
      <c r="G1684" s="162" t="s">
        <v>1108</v>
      </c>
      <c r="H1684" s="163"/>
      <c r="I1684" s="157" t="s">
        <v>5549</v>
      </c>
      <c r="J1684" s="160" t="s">
        <v>143</v>
      </c>
      <c r="K1684" s="160" t="s">
        <v>5550</v>
      </c>
      <c r="L1684" s="157" t="s">
        <v>289</v>
      </c>
      <c r="M1684" s="161" t="s">
        <v>84</v>
      </c>
      <c r="N1684" s="161">
        <v>0.42708333333333331</v>
      </c>
      <c r="O1684" s="161">
        <v>0.58333333333333337</v>
      </c>
      <c r="P1684" s="207" t="s">
        <v>943</v>
      </c>
      <c r="Q1684" s="157">
        <v>2022</v>
      </c>
      <c r="R1684" s="131"/>
      <c r="S1684" s="3" t="str">
        <f>TEXT(Tabla2[[#This Row],[FECHA]],"MMMM")</f>
        <v>marzo</v>
      </c>
      <c r="T1684" s="3" t="e">
        <f>VLOOKUP(Tabla2[[#This Row],[FOLIO]],Noshow11[[FOLIO]:[STATUS]],5,0)</f>
        <v>#N/A</v>
      </c>
      <c r="U1684" s="2"/>
      <c r="V1684" s="27"/>
      <c r="W1684" s="27"/>
      <c r="X1684" s="27"/>
      <c r="Y1684" s="28"/>
      <c r="Z1684" s="27"/>
      <c r="AA1684" s="14">
        <f>Tabla2[[#This Row],[FECHA]]-Tabla2[[#This Row],[FECHA AGENDO CITA]]</f>
        <v>44992</v>
      </c>
    </row>
    <row r="1685" spans="1:27" ht="48" hidden="1" customHeight="1">
      <c r="A1685" s="154">
        <v>44992</v>
      </c>
      <c r="B1685" s="155">
        <v>0.41666666666666669</v>
      </c>
      <c r="C1685" s="155"/>
      <c r="D1685" s="156">
        <v>1899</v>
      </c>
      <c r="E1685" s="157">
        <v>112025</v>
      </c>
      <c r="F1685" s="157" t="s">
        <v>944</v>
      </c>
      <c r="G1685" s="162" t="s">
        <v>939</v>
      </c>
      <c r="H1685" s="163"/>
      <c r="I1685" s="157" t="s">
        <v>5551</v>
      </c>
      <c r="J1685" s="160" t="s">
        <v>5552</v>
      </c>
      <c r="K1685" s="160" t="s">
        <v>5553</v>
      </c>
      <c r="L1685" s="157" t="s">
        <v>289</v>
      </c>
      <c r="M1685" s="161" t="s">
        <v>93</v>
      </c>
      <c r="N1685" s="161">
        <v>0.4375</v>
      </c>
      <c r="O1685" s="161">
        <v>0.58333333333333337</v>
      </c>
      <c r="P1685" s="207" t="s">
        <v>975</v>
      </c>
      <c r="Q1685" s="157">
        <v>2017</v>
      </c>
      <c r="R1685" s="131"/>
      <c r="S1685" s="3" t="str">
        <f>TEXT(Tabla2[[#This Row],[FECHA]],"MMMM")</f>
        <v>marzo</v>
      </c>
      <c r="T1685" s="3" t="e">
        <f>VLOOKUP(Tabla2[[#This Row],[FOLIO]],Noshow11[[FOLIO]:[STATUS]],5,0)</f>
        <v>#N/A</v>
      </c>
      <c r="U1685" s="2"/>
      <c r="V1685" s="27"/>
      <c r="W1685" s="27"/>
      <c r="X1685" s="27"/>
      <c r="Y1685" s="28"/>
      <c r="Z1685" s="27"/>
      <c r="AA1685" s="14">
        <f>Tabla2[[#This Row],[FECHA]]-Tabla2[[#This Row],[FECHA AGENDO CITA]]</f>
        <v>44992</v>
      </c>
    </row>
    <row r="1686" spans="1:27" ht="48" hidden="1" customHeight="1">
      <c r="A1686" s="154">
        <v>44992</v>
      </c>
      <c r="B1686" s="155">
        <v>0.41666666666666669</v>
      </c>
      <c r="C1686" s="155"/>
      <c r="D1686" s="156">
        <v>1899</v>
      </c>
      <c r="E1686" s="157">
        <v>112444</v>
      </c>
      <c r="F1686" s="157" t="s">
        <v>1111</v>
      </c>
      <c r="G1686" s="162" t="s">
        <v>939</v>
      </c>
      <c r="H1686" s="163"/>
      <c r="I1686" s="157" t="s">
        <v>5554</v>
      </c>
      <c r="J1686" s="160" t="s">
        <v>5555</v>
      </c>
      <c r="K1686" s="160" t="s">
        <v>5492</v>
      </c>
      <c r="L1686" s="157" t="s">
        <v>83</v>
      </c>
      <c r="M1686" s="161" t="s">
        <v>98</v>
      </c>
      <c r="N1686" s="161">
        <v>0.45833333333333331</v>
      </c>
      <c r="O1686" s="161">
        <v>0.58333333333333337</v>
      </c>
      <c r="P1686" s="207" t="s">
        <v>1366</v>
      </c>
      <c r="Q1686" s="157">
        <v>2017</v>
      </c>
      <c r="R1686" s="131"/>
      <c r="S1686" s="3" t="str">
        <f>TEXT(Tabla2[[#This Row],[FECHA]],"MMMM")</f>
        <v>marzo</v>
      </c>
      <c r="T1686" s="3" t="e">
        <f>VLOOKUP(Tabla2[[#This Row],[FOLIO]],Noshow11[[FOLIO]:[STATUS]],5,0)</f>
        <v>#N/A</v>
      </c>
      <c r="U1686" s="2"/>
      <c r="V1686" s="27"/>
      <c r="W1686" s="27"/>
      <c r="X1686" s="27"/>
      <c r="Y1686" s="28"/>
      <c r="Z1686" s="27"/>
      <c r="AA1686" s="14">
        <f>Tabla2[[#This Row],[FECHA]]-Tabla2[[#This Row],[FECHA AGENDO CITA]]</f>
        <v>44992</v>
      </c>
    </row>
    <row r="1687" spans="1:27" s="60" customFormat="1" ht="48" hidden="1" customHeight="1">
      <c r="A1687" s="154">
        <v>44992</v>
      </c>
      <c r="B1687" s="155">
        <v>0.4375</v>
      </c>
      <c r="C1687" s="155"/>
      <c r="D1687" s="156">
        <v>6280</v>
      </c>
      <c r="E1687" s="157">
        <v>112523</v>
      </c>
      <c r="F1687" s="157" t="s">
        <v>944</v>
      </c>
      <c r="G1687" s="158" t="s">
        <v>5556</v>
      </c>
      <c r="H1687" s="159" t="s">
        <v>5</v>
      </c>
      <c r="I1687" s="157" t="s">
        <v>5557</v>
      </c>
      <c r="J1687" s="160" t="s">
        <v>5558</v>
      </c>
      <c r="K1687" s="160" t="s">
        <v>5559</v>
      </c>
      <c r="L1687" s="157" t="s">
        <v>250</v>
      </c>
      <c r="M1687" s="161" t="s">
        <v>84</v>
      </c>
      <c r="N1687" s="161">
        <v>0.44791666666666669</v>
      </c>
      <c r="O1687" s="161">
        <v>0.625</v>
      </c>
      <c r="P1687" s="207" t="s">
        <v>2153</v>
      </c>
      <c r="Q1687" s="157">
        <v>2021</v>
      </c>
      <c r="R1687" s="131"/>
      <c r="S1687" s="3" t="str">
        <f>TEXT(Tabla2[[#This Row],[FECHA]],"MMMM")</f>
        <v>marzo</v>
      </c>
      <c r="T1687" s="3" t="e">
        <f>VLOOKUP(Tabla2[[#This Row],[FOLIO]],Noshow11[[FOLIO]:[STATUS]],5,0)</f>
        <v>#N/A</v>
      </c>
      <c r="U1687" s="2"/>
      <c r="V1687" s="27"/>
      <c r="W1687" s="27"/>
      <c r="X1687" s="27"/>
      <c r="Y1687" s="28"/>
      <c r="Z1687" s="27"/>
      <c r="AA1687" s="14">
        <f>Tabla2[[#This Row],[FECHA]]-Tabla2[[#This Row],[FECHA AGENDO CITA]]</f>
        <v>44992</v>
      </c>
    </row>
    <row r="1688" spans="1:27" ht="48" hidden="1" customHeight="1">
      <c r="A1688" s="154">
        <v>44992</v>
      </c>
      <c r="B1688" s="155">
        <v>0.4375</v>
      </c>
      <c r="C1688" s="155"/>
      <c r="D1688" s="156">
        <v>3684.2</v>
      </c>
      <c r="E1688" s="157">
        <v>112525</v>
      </c>
      <c r="F1688" s="157" t="s">
        <v>944</v>
      </c>
      <c r="G1688" s="162" t="s">
        <v>5560</v>
      </c>
      <c r="H1688" s="163"/>
      <c r="I1688" s="157" t="s">
        <v>5561</v>
      </c>
      <c r="J1688" s="160" t="s">
        <v>5562</v>
      </c>
      <c r="K1688" s="160" t="s">
        <v>2900</v>
      </c>
      <c r="L1688" s="157" t="s">
        <v>482</v>
      </c>
      <c r="M1688" s="161" t="s">
        <v>98</v>
      </c>
      <c r="N1688" s="161">
        <v>0.47916666666666669</v>
      </c>
      <c r="O1688" s="161">
        <v>0.75</v>
      </c>
      <c r="P1688" s="207" t="s">
        <v>1688</v>
      </c>
      <c r="Q1688" s="157">
        <v>2020</v>
      </c>
      <c r="R1688" s="131"/>
      <c r="S1688" s="3" t="str">
        <f>TEXT(Tabla2[[#This Row],[FECHA]],"MMMM")</f>
        <v>marzo</v>
      </c>
      <c r="T1688" s="3" t="e">
        <f>VLOOKUP(Tabla2[[#This Row],[FOLIO]],Noshow11[[FOLIO]:[STATUS]],5,0)</f>
        <v>#N/A</v>
      </c>
      <c r="U1688" s="2"/>
      <c r="V1688" s="27"/>
      <c r="W1688" s="27"/>
      <c r="X1688" s="27"/>
      <c r="Y1688" s="28"/>
      <c r="Z1688" s="27"/>
      <c r="AA1688" s="14">
        <f>Tabla2[[#This Row],[FECHA]]-Tabla2[[#This Row],[FECHA AGENDO CITA]]</f>
        <v>44992</v>
      </c>
    </row>
    <row r="1689" spans="1:27" ht="48" hidden="1" customHeight="1">
      <c r="A1689" s="154">
        <v>44992</v>
      </c>
      <c r="B1689" s="155">
        <v>0.47916666666666669</v>
      </c>
      <c r="C1689" s="155"/>
      <c r="D1689" s="156">
        <v>3260</v>
      </c>
      <c r="E1689" s="157">
        <v>112491</v>
      </c>
      <c r="F1689" s="157" t="s">
        <v>944</v>
      </c>
      <c r="G1689" s="162" t="s">
        <v>1070</v>
      </c>
      <c r="H1689" s="163"/>
      <c r="I1689" s="157" t="s">
        <v>5563</v>
      </c>
      <c r="J1689" s="160" t="s">
        <v>143</v>
      </c>
      <c r="K1689" s="160" t="s">
        <v>5564</v>
      </c>
      <c r="L1689" s="157" t="s">
        <v>83</v>
      </c>
      <c r="M1689" s="161" t="s">
        <v>98</v>
      </c>
      <c r="N1689" s="161">
        <v>0.48958333333333331</v>
      </c>
      <c r="O1689" s="161">
        <v>0.58333333333333337</v>
      </c>
      <c r="P1689" s="207" t="s">
        <v>954</v>
      </c>
      <c r="Q1689" s="157">
        <v>2021</v>
      </c>
      <c r="R1689" s="131"/>
      <c r="S1689" s="3" t="str">
        <f>TEXT(Tabla2[[#This Row],[FECHA]],"MMMM")</f>
        <v>marzo</v>
      </c>
      <c r="T1689" s="3" t="e">
        <f>VLOOKUP(Tabla2[[#This Row],[FOLIO]],Noshow11[[FOLIO]:[STATUS]],5,0)</f>
        <v>#N/A</v>
      </c>
      <c r="U1689" s="2"/>
      <c r="V1689" s="27"/>
      <c r="W1689" s="27"/>
      <c r="X1689" s="27"/>
      <c r="Y1689" s="28"/>
      <c r="Z1689" s="27"/>
      <c r="AA1689" s="14">
        <f>Tabla2[[#This Row],[FECHA]]-Tabla2[[#This Row],[FECHA AGENDO CITA]]</f>
        <v>44992</v>
      </c>
    </row>
    <row r="1690" spans="1:27" ht="48" hidden="1" customHeight="1">
      <c r="A1690" s="154">
        <v>44992</v>
      </c>
      <c r="B1690" s="155">
        <v>0.47916666666666669</v>
      </c>
      <c r="C1690" s="155"/>
      <c r="D1690" s="156">
        <v>835.2</v>
      </c>
      <c r="E1690" s="157">
        <v>112537</v>
      </c>
      <c r="F1690" s="157" t="s">
        <v>100</v>
      </c>
      <c r="G1690" s="162" t="s">
        <v>5565</v>
      </c>
      <c r="H1690" s="163" t="s">
        <v>15</v>
      </c>
      <c r="I1690" s="157" t="s">
        <v>3410</v>
      </c>
      <c r="J1690" s="160" t="s">
        <v>3411</v>
      </c>
      <c r="K1690" s="160" t="s">
        <v>461</v>
      </c>
      <c r="L1690" s="157" t="s">
        <v>289</v>
      </c>
      <c r="M1690" s="161" t="s">
        <v>93</v>
      </c>
      <c r="N1690" s="161">
        <v>0.51041666666666663</v>
      </c>
      <c r="O1690" s="161" t="s">
        <v>929</v>
      </c>
      <c r="P1690" s="207" t="s">
        <v>1036</v>
      </c>
      <c r="Q1690" s="157">
        <v>2021</v>
      </c>
      <c r="R1690" s="131"/>
      <c r="S1690" s="3" t="str">
        <f>TEXT(Tabla2[[#This Row],[FECHA]],"MMMM")</f>
        <v>marzo</v>
      </c>
      <c r="T1690" s="3" t="e">
        <f>VLOOKUP(Tabla2[[#This Row],[FOLIO]],Noshow11[[FOLIO]:[STATUS]],5,0)</f>
        <v>#N/A</v>
      </c>
      <c r="U1690" s="2"/>
      <c r="V1690" s="27"/>
      <c r="W1690" s="27"/>
      <c r="X1690" s="27"/>
      <c r="Y1690" s="28"/>
      <c r="Z1690" s="27"/>
      <c r="AA1690" s="14">
        <f>Tabla2[[#This Row],[FECHA]]-Tabla2[[#This Row],[FECHA AGENDO CITA]]</f>
        <v>44992</v>
      </c>
    </row>
    <row r="1691" spans="1:27" ht="48" hidden="1" customHeight="1">
      <c r="A1691" s="154">
        <v>44992</v>
      </c>
      <c r="B1691" s="155">
        <v>0.5</v>
      </c>
      <c r="C1691" s="155"/>
      <c r="D1691" s="156">
        <v>2849</v>
      </c>
      <c r="E1691" s="157">
        <v>112504</v>
      </c>
      <c r="F1691" s="157" t="s">
        <v>920</v>
      </c>
      <c r="G1691" s="162" t="s">
        <v>1736</v>
      </c>
      <c r="H1691" s="163"/>
      <c r="I1691" s="157" t="s">
        <v>5115</v>
      </c>
      <c r="J1691" s="160" t="s">
        <v>5116</v>
      </c>
      <c r="K1691" s="160" t="s">
        <v>300</v>
      </c>
      <c r="L1691" s="157" t="s">
        <v>92</v>
      </c>
      <c r="M1691" s="161" t="s">
        <v>98</v>
      </c>
      <c r="N1691" s="161">
        <v>0.51041666666666663</v>
      </c>
      <c r="O1691" s="161">
        <v>0.70833333333333337</v>
      </c>
      <c r="P1691" s="207" t="s">
        <v>1729</v>
      </c>
      <c r="Q1691" s="157">
        <v>2022</v>
      </c>
      <c r="R1691" s="131"/>
      <c r="S1691" s="3" t="str">
        <f>TEXT(Tabla2[[#This Row],[FECHA]],"MMMM")</f>
        <v>marzo</v>
      </c>
      <c r="T1691" s="3" t="e">
        <f>VLOOKUP(Tabla2[[#This Row],[FOLIO]],Noshow11[[FOLIO]:[STATUS]],5,0)</f>
        <v>#N/A</v>
      </c>
      <c r="U1691" s="2"/>
      <c r="V1691" s="27"/>
      <c r="W1691" s="27"/>
      <c r="X1691" s="27"/>
      <c r="Y1691" s="28"/>
      <c r="Z1691" s="27"/>
      <c r="AA1691" s="14">
        <f>Tabla2[[#This Row],[FECHA]]-Tabla2[[#This Row],[FECHA AGENDO CITA]]</f>
        <v>44992</v>
      </c>
    </row>
    <row r="1692" spans="1:27" ht="48" hidden="1" customHeight="1">
      <c r="A1692" s="154">
        <v>44992</v>
      </c>
      <c r="B1692" s="155">
        <v>0.52083333333333337</v>
      </c>
      <c r="C1692" s="155"/>
      <c r="D1692" s="156">
        <v>3260</v>
      </c>
      <c r="E1692" s="157">
        <v>112364</v>
      </c>
      <c r="F1692" s="157" t="s">
        <v>944</v>
      </c>
      <c r="G1692" s="158" t="s">
        <v>1480</v>
      </c>
      <c r="H1692" s="159" t="s">
        <v>5</v>
      </c>
      <c r="I1692" s="157" t="s">
        <v>5566</v>
      </c>
      <c r="J1692" s="160" t="s">
        <v>5567</v>
      </c>
      <c r="K1692" s="160" t="s">
        <v>5568</v>
      </c>
      <c r="L1692" s="157" t="s">
        <v>145</v>
      </c>
      <c r="M1692" s="161" t="s">
        <v>98</v>
      </c>
      <c r="N1692" s="161">
        <v>0.53125</v>
      </c>
      <c r="O1692" s="161">
        <v>0.70833333333333337</v>
      </c>
      <c r="P1692" s="207" t="s">
        <v>2061</v>
      </c>
      <c r="Q1692" s="157">
        <v>2015</v>
      </c>
      <c r="R1692" s="131"/>
      <c r="S1692" s="3" t="str">
        <f>TEXT(Tabla2[[#This Row],[FECHA]],"MMMM")</f>
        <v>marzo</v>
      </c>
      <c r="T1692" s="3" t="e">
        <f>VLOOKUP(Tabla2[[#This Row],[FOLIO]],Noshow11[[FOLIO]:[STATUS]],5,0)</f>
        <v>#N/A</v>
      </c>
      <c r="U1692" s="2"/>
      <c r="V1692" s="27"/>
      <c r="W1692" s="27"/>
      <c r="X1692" s="27"/>
      <c r="Y1692" s="28"/>
      <c r="Z1692" s="27"/>
      <c r="AA1692" s="14">
        <f>Tabla2[[#This Row],[FECHA]]-Tabla2[[#This Row],[FECHA AGENDO CITA]]</f>
        <v>44992</v>
      </c>
    </row>
    <row r="1693" spans="1:27" ht="48" hidden="1" customHeight="1">
      <c r="A1693" s="154">
        <v>44992</v>
      </c>
      <c r="B1693" s="155">
        <v>0.60416666666666663</v>
      </c>
      <c r="C1693" s="155"/>
      <c r="D1693" s="156">
        <v>1899</v>
      </c>
      <c r="E1693" s="157">
        <v>112532</v>
      </c>
      <c r="F1693" s="157" t="s">
        <v>100</v>
      </c>
      <c r="G1693" s="162" t="s">
        <v>1108</v>
      </c>
      <c r="H1693" s="164" t="s">
        <v>37</v>
      </c>
      <c r="I1693" s="157" t="s">
        <v>1585</v>
      </c>
      <c r="J1693" s="160" t="s">
        <v>5569</v>
      </c>
      <c r="K1693" s="160" t="s">
        <v>461</v>
      </c>
      <c r="L1693" s="157" t="s">
        <v>145</v>
      </c>
      <c r="M1693" s="161" t="s">
        <v>93</v>
      </c>
      <c r="N1693" s="161" t="s">
        <v>1656</v>
      </c>
      <c r="O1693" s="161" t="s">
        <v>1194</v>
      </c>
      <c r="P1693" s="207" t="s">
        <v>925</v>
      </c>
      <c r="Q1693" s="157">
        <v>2022</v>
      </c>
      <c r="R1693" s="131"/>
      <c r="S1693" s="3" t="str">
        <f>TEXT(Tabla2[[#This Row],[FECHA]],"MMMM")</f>
        <v>marzo</v>
      </c>
      <c r="T1693" s="3" t="e">
        <f>VLOOKUP(Tabla2[[#This Row],[FOLIO]],Noshow11[[FOLIO]:[STATUS]],5,0)</f>
        <v>#N/A</v>
      </c>
      <c r="U1693" s="2"/>
      <c r="V1693" s="27"/>
      <c r="W1693" s="27"/>
      <c r="X1693" s="27"/>
      <c r="Y1693" s="28"/>
      <c r="Z1693" s="27"/>
      <c r="AA1693" s="14">
        <f>Tabla2[[#This Row],[FECHA]]-Tabla2[[#This Row],[FECHA AGENDO CITA]]</f>
        <v>44992</v>
      </c>
    </row>
    <row r="1694" spans="1:27" ht="48" hidden="1" customHeight="1">
      <c r="A1694" s="154">
        <v>44992</v>
      </c>
      <c r="B1694" s="155">
        <v>0.61458333333333337</v>
      </c>
      <c r="C1694" s="155"/>
      <c r="D1694" s="156">
        <v>1899</v>
      </c>
      <c r="E1694" s="157">
        <v>112535</v>
      </c>
      <c r="F1694" s="157" t="s">
        <v>100</v>
      </c>
      <c r="G1694" s="162" t="s">
        <v>1108</v>
      </c>
      <c r="H1694" s="164" t="s">
        <v>37</v>
      </c>
      <c r="I1694" s="157" t="s">
        <v>5570</v>
      </c>
      <c r="J1694" s="160" t="s">
        <v>5571</v>
      </c>
      <c r="K1694" s="160" t="s">
        <v>461</v>
      </c>
      <c r="L1694" s="157" t="s">
        <v>145</v>
      </c>
      <c r="M1694" s="161" t="s">
        <v>93</v>
      </c>
      <c r="N1694" s="161" t="s">
        <v>1656</v>
      </c>
      <c r="O1694" s="161" t="s">
        <v>1194</v>
      </c>
      <c r="P1694" s="207" t="s">
        <v>925</v>
      </c>
      <c r="Q1694" s="157">
        <v>2022</v>
      </c>
      <c r="R1694" s="131"/>
      <c r="S1694" s="3" t="str">
        <f>TEXT(Tabla2[[#This Row],[FECHA]],"MMMM")</f>
        <v>marzo</v>
      </c>
      <c r="T1694" s="3" t="e">
        <f>VLOOKUP(Tabla2[[#This Row],[FOLIO]],Noshow11[[FOLIO]:[STATUS]],5,0)</f>
        <v>#N/A</v>
      </c>
      <c r="U1694" s="2"/>
      <c r="V1694" s="27"/>
      <c r="W1694" s="27"/>
      <c r="X1694" s="27"/>
      <c r="Y1694" s="28"/>
      <c r="Z1694" s="27"/>
      <c r="AA1694" s="14">
        <f>Tabla2[[#This Row],[FECHA]]-Tabla2[[#This Row],[FECHA AGENDO CITA]]</f>
        <v>44992</v>
      </c>
    </row>
    <row r="1695" spans="1:27" ht="48" hidden="1" customHeight="1">
      <c r="A1695" s="154">
        <v>44992</v>
      </c>
      <c r="B1695" s="155">
        <v>0.625</v>
      </c>
      <c r="C1695" s="155"/>
      <c r="D1695" s="156">
        <v>0</v>
      </c>
      <c r="E1695" s="157">
        <v>112519</v>
      </c>
      <c r="F1695" s="157" t="s">
        <v>100</v>
      </c>
      <c r="G1695" s="165" t="s">
        <v>5572</v>
      </c>
      <c r="H1695" s="163" t="s">
        <v>10</v>
      </c>
      <c r="I1695" s="157">
        <v>94049736</v>
      </c>
      <c r="J1695" s="160" t="s">
        <v>143</v>
      </c>
      <c r="K1695" s="160" t="s">
        <v>5573</v>
      </c>
      <c r="L1695" s="157" t="s">
        <v>83</v>
      </c>
      <c r="M1695" s="161" t="s">
        <v>98</v>
      </c>
      <c r="N1695" s="161">
        <v>0.625</v>
      </c>
      <c r="O1695" s="161">
        <v>0.75</v>
      </c>
      <c r="P1695" s="207" t="s">
        <v>975</v>
      </c>
      <c r="Q1695" s="157">
        <v>2009</v>
      </c>
      <c r="R1695" s="131"/>
      <c r="S1695" s="3" t="str">
        <f>TEXT(Tabla2[[#This Row],[FECHA]],"MMMM")</f>
        <v>marzo</v>
      </c>
      <c r="T1695" s="3" t="e">
        <f>VLOOKUP(Tabla2[[#This Row],[FOLIO]],Noshow11[[FOLIO]:[STATUS]],5,0)</f>
        <v>#N/A</v>
      </c>
      <c r="U1695" s="2"/>
      <c r="V1695" s="27"/>
      <c r="W1695" s="27"/>
      <c r="X1695" s="27"/>
      <c r="Y1695" s="28"/>
      <c r="Z1695" s="27"/>
      <c r="AA1695" s="14">
        <f>Tabla2[[#This Row],[FECHA]]-Tabla2[[#This Row],[FECHA AGENDO CITA]]</f>
        <v>44992</v>
      </c>
    </row>
    <row r="1696" spans="1:27" ht="48" hidden="1" customHeight="1">
      <c r="A1696" s="154">
        <v>44992</v>
      </c>
      <c r="B1696" s="155">
        <v>0.625</v>
      </c>
      <c r="C1696" s="155"/>
      <c r="D1696" s="156">
        <v>1899</v>
      </c>
      <c r="E1696" s="157">
        <v>112536</v>
      </c>
      <c r="F1696" s="157" t="s">
        <v>100</v>
      </c>
      <c r="G1696" s="162" t="s">
        <v>945</v>
      </c>
      <c r="H1696" s="164" t="s">
        <v>37</v>
      </c>
      <c r="I1696" s="157" t="s">
        <v>5574</v>
      </c>
      <c r="J1696" s="160" t="s">
        <v>5575</v>
      </c>
      <c r="K1696" s="160" t="s">
        <v>461</v>
      </c>
      <c r="L1696" s="157" t="s">
        <v>230</v>
      </c>
      <c r="M1696" s="161" t="s">
        <v>93</v>
      </c>
      <c r="N1696" s="161" t="s">
        <v>1656</v>
      </c>
      <c r="O1696" s="161" t="s">
        <v>1194</v>
      </c>
      <c r="P1696" s="207" t="s">
        <v>925</v>
      </c>
      <c r="Q1696" s="157">
        <v>2019</v>
      </c>
      <c r="R1696" s="131"/>
      <c r="S1696" s="3" t="str">
        <f>TEXT(Tabla2[[#This Row],[FECHA]],"MMMM")</f>
        <v>marzo</v>
      </c>
      <c r="T1696" s="3" t="e">
        <f>VLOOKUP(Tabla2[[#This Row],[FOLIO]],Noshow11[[FOLIO]:[STATUS]],5,0)</f>
        <v>#N/A</v>
      </c>
      <c r="U1696" s="2"/>
      <c r="V1696" s="27"/>
      <c r="W1696" s="27"/>
      <c r="X1696" s="27"/>
      <c r="Y1696" s="28"/>
      <c r="Z1696" s="27"/>
      <c r="AA1696" s="14">
        <f>Tabla2[[#This Row],[FECHA]]-Tabla2[[#This Row],[FECHA AGENDO CITA]]</f>
        <v>44992</v>
      </c>
    </row>
    <row r="1697" spans="1:27" ht="48" hidden="1" customHeight="1">
      <c r="A1697" s="154">
        <v>44992</v>
      </c>
      <c r="B1697" s="155">
        <v>0.63541666666666663</v>
      </c>
      <c r="C1697" s="155"/>
      <c r="D1697" s="156">
        <v>1899</v>
      </c>
      <c r="E1697" s="157">
        <v>112541</v>
      </c>
      <c r="F1697" s="157" t="s">
        <v>1111</v>
      </c>
      <c r="G1697" s="162" t="s">
        <v>1015</v>
      </c>
      <c r="H1697" s="164" t="s">
        <v>37</v>
      </c>
      <c r="I1697" s="157" t="s">
        <v>5576</v>
      </c>
      <c r="J1697" s="160" t="s">
        <v>5577</v>
      </c>
      <c r="K1697" s="160" t="s">
        <v>461</v>
      </c>
      <c r="L1697" s="157" t="s">
        <v>193</v>
      </c>
      <c r="M1697" s="161" t="s">
        <v>93</v>
      </c>
      <c r="N1697" s="161" t="s">
        <v>1656</v>
      </c>
      <c r="O1697" s="161" t="s">
        <v>1194</v>
      </c>
      <c r="P1697" s="207" t="s">
        <v>925</v>
      </c>
      <c r="Q1697" s="157">
        <v>2021</v>
      </c>
      <c r="R1697" s="131"/>
      <c r="S1697" s="3" t="str">
        <f>TEXT(Tabla2[[#This Row],[FECHA]],"MMMM")</f>
        <v>marzo</v>
      </c>
      <c r="T1697" s="3" t="e">
        <f>VLOOKUP(Tabla2[[#This Row],[FOLIO]],Noshow11[[FOLIO]:[STATUS]],5,0)</f>
        <v>#N/A</v>
      </c>
      <c r="U1697" s="2"/>
      <c r="V1697" s="27"/>
      <c r="W1697" s="27"/>
      <c r="X1697" s="27"/>
      <c r="Y1697" s="28"/>
      <c r="Z1697" s="27"/>
      <c r="AA1697" s="14">
        <f>Tabla2[[#This Row],[FECHA]]-Tabla2[[#This Row],[FECHA AGENDO CITA]]</f>
        <v>44992</v>
      </c>
    </row>
    <row r="1698" spans="1:27" ht="48" hidden="1" customHeight="1">
      <c r="A1698" s="154">
        <v>44992</v>
      </c>
      <c r="B1698" s="155">
        <v>0.64583333333333337</v>
      </c>
      <c r="C1698" s="155"/>
      <c r="D1698" s="156">
        <v>1899</v>
      </c>
      <c r="E1698" s="157">
        <v>112544</v>
      </c>
      <c r="F1698" s="157" t="s">
        <v>1111</v>
      </c>
      <c r="G1698" s="162" t="s">
        <v>945</v>
      </c>
      <c r="H1698" s="164" t="s">
        <v>37</v>
      </c>
      <c r="I1698" s="157" t="s">
        <v>5578</v>
      </c>
      <c r="J1698" s="160" t="s">
        <v>5579</v>
      </c>
      <c r="K1698" s="160" t="s">
        <v>461</v>
      </c>
      <c r="L1698" s="157" t="s">
        <v>289</v>
      </c>
      <c r="M1698" s="161" t="s">
        <v>93</v>
      </c>
      <c r="N1698" s="161" t="s">
        <v>1656</v>
      </c>
      <c r="O1698" s="161" t="s">
        <v>1194</v>
      </c>
      <c r="P1698" s="207" t="s">
        <v>925</v>
      </c>
      <c r="Q1698" s="157">
        <v>2019</v>
      </c>
      <c r="R1698" s="131"/>
      <c r="S1698" s="3" t="str">
        <f>TEXT(Tabla2[[#This Row],[FECHA]],"MMMM")</f>
        <v>marzo</v>
      </c>
      <c r="T1698" s="3" t="e">
        <f>VLOOKUP(Tabla2[[#This Row],[FOLIO]],Noshow11[[FOLIO]:[STATUS]],5,0)</f>
        <v>#N/A</v>
      </c>
      <c r="U1698" s="2"/>
      <c r="V1698" s="27"/>
      <c r="W1698" s="27"/>
      <c r="X1698" s="27"/>
      <c r="Y1698" s="28"/>
      <c r="Z1698" s="27"/>
      <c r="AA1698" s="14">
        <f>Tabla2[[#This Row],[FECHA]]-Tabla2[[#This Row],[FECHA AGENDO CITA]]</f>
        <v>44992</v>
      </c>
    </row>
    <row r="1699" spans="1:27" ht="48" hidden="1" customHeight="1">
      <c r="A1699" s="154">
        <v>44992</v>
      </c>
      <c r="B1699" s="155">
        <v>0.65625</v>
      </c>
      <c r="C1699" s="155"/>
      <c r="D1699" s="156">
        <v>5330</v>
      </c>
      <c r="E1699" s="157">
        <v>112539</v>
      </c>
      <c r="F1699" s="157" t="s">
        <v>1111</v>
      </c>
      <c r="G1699" s="162" t="s">
        <v>988</v>
      </c>
      <c r="H1699" s="164" t="s">
        <v>37</v>
      </c>
      <c r="I1699" s="157" t="s">
        <v>5580</v>
      </c>
      <c r="J1699" s="160" t="s">
        <v>5581</v>
      </c>
      <c r="K1699" s="160" t="s">
        <v>461</v>
      </c>
      <c r="L1699" s="157" t="s">
        <v>160</v>
      </c>
      <c r="M1699" s="161" t="s">
        <v>93</v>
      </c>
      <c r="N1699" s="161" t="s">
        <v>1656</v>
      </c>
      <c r="O1699" s="161" t="s">
        <v>1194</v>
      </c>
      <c r="P1699" s="207" t="s">
        <v>925</v>
      </c>
      <c r="Q1699" s="157">
        <v>2021</v>
      </c>
      <c r="R1699" s="131"/>
      <c r="S1699" s="3" t="str">
        <f>TEXT(Tabla2[[#This Row],[FECHA]],"MMMM")</f>
        <v>marzo</v>
      </c>
      <c r="T1699" s="3" t="e">
        <f>VLOOKUP(Tabla2[[#This Row],[FOLIO]],Noshow11[[FOLIO]:[STATUS]],5,0)</f>
        <v>#N/A</v>
      </c>
      <c r="U1699" s="2"/>
      <c r="V1699" s="27"/>
      <c r="W1699" s="27"/>
      <c r="X1699" s="27"/>
      <c r="Y1699" s="28"/>
      <c r="Z1699" s="27"/>
      <c r="AA1699" s="14">
        <f>Tabla2[[#This Row],[FECHA]]-Tabla2[[#This Row],[FECHA AGENDO CITA]]</f>
        <v>44992</v>
      </c>
    </row>
    <row r="1700" spans="1:27" ht="48" hidden="1" customHeight="1">
      <c r="A1700" s="154">
        <v>44992</v>
      </c>
      <c r="B1700" s="155">
        <v>0.66666666666666663</v>
      </c>
      <c r="C1700" s="155"/>
      <c r="D1700" s="156">
        <v>1899</v>
      </c>
      <c r="E1700" s="157">
        <v>112540</v>
      </c>
      <c r="F1700" s="157" t="s">
        <v>1111</v>
      </c>
      <c r="G1700" s="162" t="s">
        <v>956</v>
      </c>
      <c r="H1700" s="164" t="s">
        <v>37</v>
      </c>
      <c r="I1700" s="157" t="s">
        <v>5582</v>
      </c>
      <c r="J1700" s="160" t="s">
        <v>5583</v>
      </c>
      <c r="K1700" s="160" t="s">
        <v>461</v>
      </c>
      <c r="L1700" s="157" t="s">
        <v>92</v>
      </c>
      <c r="M1700" s="161" t="s">
        <v>93</v>
      </c>
      <c r="N1700" s="161" t="s">
        <v>1656</v>
      </c>
      <c r="O1700" s="161" t="s">
        <v>1194</v>
      </c>
      <c r="P1700" s="207" t="s">
        <v>925</v>
      </c>
      <c r="Q1700" s="157">
        <v>2021</v>
      </c>
      <c r="R1700" s="131"/>
      <c r="S1700" s="3" t="str">
        <f>TEXT(Tabla2[[#This Row],[FECHA]],"MMMM")</f>
        <v>marzo</v>
      </c>
      <c r="T1700" s="3" t="e">
        <f>VLOOKUP(Tabla2[[#This Row],[FOLIO]],Noshow11[[FOLIO]:[STATUS]],5,0)</f>
        <v>#N/A</v>
      </c>
      <c r="U1700" s="2"/>
      <c r="V1700" s="27"/>
      <c r="W1700" s="27"/>
      <c r="X1700" s="27"/>
      <c r="Y1700" s="28"/>
      <c r="Z1700" s="27"/>
      <c r="AA1700" s="14">
        <f>Tabla2[[#This Row],[FECHA]]-Tabla2[[#This Row],[FECHA AGENDO CITA]]</f>
        <v>44992</v>
      </c>
    </row>
    <row r="1701" spans="1:27" ht="42.75" hidden="1" customHeight="1">
      <c r="A1701" s="154">
        <v>44993</v>
      </c>
      <c r="B1701" s="155">
        <v>0.33333333333333331</v>
      </c>
      <c r="C1701" s="155"/>
      <c r="D1701" s="156">
        <v>3260</v>
      </c>
      <c r="E1701" s="157">
        <v>112533</v>
      </c>
      <c r="F1701" s="157" t="s">
        <v>100</v>
      </c>
      <c r="G1701" s="162" t="s">
        <v>1150</v>
      </c>
      <c r="H1701" s="163"/>
      <c r="I1701" s="157" t="s">
        <v>5584</v>
      </c>
      <c r="J1701" s="160" t="s">
        <v>5585</v>
      </c>
      <c r="K1701" s="160" t="s">
        <v>5586</v>
      </c>
      <c r="L1701" s="157" t="s">
        <v>92</v>
      </c>
      <c r="M1701" s="161" t="s">
        <v>93</v>
      </c>
      <c r="N1701" s="161">
        <v>0.34375</v>
      </c>
      <c r="O1701" s="161">
        <v>0.45833333333333331</v>
      </c>
      <c r="P1701" s="207" t="s">
        <v>975</v>
      </c>
      <c r="Q1701" s="157">
        <v>2020</v>
      </c>
      <c r="R1701" s="131"/>
      <c r="S1701" s="3" t="str">
        <f>TEXT(Tabla2[[#This Row],[FECHA]],"MMMM")</f>
        <v>marzo</v>
      </c>
      <c r="T1701" s="3" t="e">
        <f>VLOOKUP(Tabla2[[#This Row],[FOLIO]],Noshow11[[FOLIO]:[STATUS]],5,0)</f>
        <v>#N/A</v>
      </c>
      <c r="U1701" s="2"/>
      <c r="V1701" s="27"/>
      <c r="W1701" s="27"/>
      <c r="X1701" s="27"/>
      <c r="Y1701" s="28"/>
      <c r="Z1701" s="27"/>
      <c r="AA1701" s="14">
        <f>Tabla2[[#This Row],[FECHA]]-Tabla2[[#This Row],[FECHA AGENDO CITA]]</f>
        <v>44993</v>
      </c>
    </row>
    <row r="1702" spans="1:27" ht="42.75" hidden="1" customHeight="1">
      <c r="A1702" s="154">
        <v>44993</v>
      </c>
      <c r="B1702" s="155">
        <v>0.33333333333333331</v>
      </c>
      <c r="C1702" s="155"/>
      <c r="D1702" s="156">
        <v>2849</v>
      </c>
      <c r="E1702" s="157">
        <v>112534</v>
      </c>
      <c r="F1702" s="157" t="s">
        <v>944</v>
      </c>
      <c r="G1702" s="162" t="s">
        <v>5587</v>
      </c>
      <c r="H1702" s="163"/>
      <c r="I1702" s="157" t="s">
        <v>5588</v>
      </c>
      <c r="J1702" s="160" t="s">
        <v>5589</v>
      </c>
      <c r="K1702" s="160" t="s">
        <v>4264</v>
      </c>
      <c r="L1702" s="157" t="s">
        <v>193</v>
      </c>
      <c r="M1702" s="161" t="s">
        <v>98</v>
      </c>
      <c r="N1702" s="161">
        <v>0.35416666666666669</v>
      </c>
      <c r="O1702" s="161">
        <v>0.45833333333333331</v>
      </c>
      <c r="P1702" s="207" t="s">
        <v>1916</v>
      </c>
      <c r="Q1702" s="157">
        <v>2016</v>
      </c>
      <c r="R1702" s="131"/>
      <c r="S1702" s="3" t="str">
        <f>TEXT(Tabla2[[#This Row],[FECHA]],"MMMM")</f>
        <v>marzo</v>
      </c>
      <c r="T1702" s="3" t="e">
        <f>VLOOKUP(Tabla2[[#This Row],[FOLIO]],Noshow11[[FOLIO]:[STATUS]],5,0)</f>
        <v>#N/A</v>
      </c>
      <c r="U1702" s="2"/>
      <c r="V1702" s="27"/>
      <c r="W1702" s="27"/>
      <c r="X1702" s="27"/>
      <c r="Y1702" s="28"/>
      <c r="Z1702" s="27"/>
      <c r="AA1702" s="14">
        <f>Tabla2[[#This Row],[FECHA]]-Tabla2[[#This Row],[FECHA AGENDO CITA]]</f>
        <v>44993</v>
      </c>
    </row>
    <row r="1703" spans="1:27" ht="42.75" hidden="1" customHeight="1">
      <c r="A1703" s="154">
        <v>44993</v>
      </c>
      <c r="B1703" s="155">
        <v>0.33333333333333331</v>
      </c>
      <c r="C1703" s="155"/>
      <c r="D1703" s="156">
        <v>5330</v>
      </c>
      <c r="E1703" s="157">
        <v>112562</v>
      </c>
      <c r="F1703" s="157" t="s">
        <v>944</v>
      </c>
      <c r="G1703" s="162" t="s">
        <v>988</v>
      </c>
      <c r="H1703" s="163"/>
      <c r="I1703" s="157" t="s">
        <v>5590</v>
      </c>
      <c r="J1703" s="160" t="s">
        <v>5591</v>
      </c>
      <c r="K1703" s="160" t="s">
        <v>5592</v>
      </c>
      <c r="L1703" s="157" t="s">
        <v>237</v>
      </c>
      <c r="M1703" s="161" t="s">
        <v>84</v>
      </c>
      <c r="N1703" s="161">
        <v>0.34375</v>
      </c>
      <c r="O1703" s="161">
        <v>0.5</v>
      </c>
      <c r="P1703" s="207" t="s">
        <v>954</v>
      </c>
      <c r="Q1703" s="157">
        <v>2020</v>
      </c>
      <c r="R1703" s="131"/>
      <c r="S1703" s="3" t="str">
        <f>TEXT(Tabla2[[#This Row],[FECHA]],"MMMM")</f>
        <v>marzo</v>
      </c>
      <c r="T1703" s="3" t="e">
        <f>VLOOKUP(Tabla2[[#This Row],[FOLIO]],Noshow11[[FOLIO]:[STATUS]],5,0)</f>
        <v>#N/A</v>
      </c>
      <c r="U1703" s="2"/>
      <c r="V1703" s="27"/>
      <c r="W1703" s="27"/>
      <c r="X1703" s="27"/>
      <c r="Y1703" s="28"/>
      <c r="Z1703" s="27"/>
      <c r="AA1703" s="14">
        <f>Tabla2[[#This Row],[FECHA]]-Tabla2[[#This Row],[FECHA AGENDO CITA]]</f>
        <v>44993</v>
      </c>
    </row>
    <row r="1704" spans="1:27" ht="42.75" hidden="1" customHeight="1">
      <c r="A1704" s="154">
        <v>44993</v>
      </c>
      <c r="B1704" s="155">
        <v>0.34375</v>
      </c>
      <c r="C1704" s="155"/>
      <c r="D1704" s="156">
        <v>950</v>
      </c>
      <c r="E1704" s="157">
        <v>112538</v>
      </c>
      <c r="F1704" s="157" t="s">
        <v>100</v>
      </c>
      <c r="G1704" s="162" t="s">
        <v>5593</v>
      </c>
      <c r="H1704" s="163"/>
      <c r="I1704" s="157" t="s">
        <v>2324</v>
      </c>
      <c r="J1704" s="160" t="s">
        <v>2325</v>
      </c>
      <c r="K1704" s="160" t="s">
        <v>461</v>
      </c>
      <c r="L1704" s="157" t="s">
        <v>289</v>
      </c>
      <c r="M1704" s="161" t="s">
        <v>93</v>
      </c>
      <c r="N1704" s="161">
        <v>0.35416666666666669</v>
      </c>
      <c r="O1704" s="161">
        <v>0.5</v>
      </c>
      <c r="P1704" s="207" t="s">
        <v>943</v>
      </c>
      <c r="Q1704" s="157">
        <v>2021</v>
      </c>
      <c r="R1704" s="131"/>
      <c r="S1704" s="3" t="str">
        <f>TEXT(Tabla2[[#This Row],[FECHA]],"MMMM")</f>
        <v>marzo</v>
      </c>
      <c r="T1704" s="3" t="e">
        <f>VLOOKUP(Tabla2[[#This Row],[FOLIO]],Noshow11[[FOLIO]:[STATUS]],5,0)</f>
        <v>#N/A</v>
      </c>
      <c r="U1704" s="2"/>
      <c r="V1704" s="27"/>
      <c r="W1704" s="27"/>
      <c r="X1704" s="27"/>
      <c r="Y1704" s="28"/>
      <c r="Z1704" s="27"/>
      <c r="AA1704" s="14">
        <f>Tabla2[[#This Row],[FECHA]]-Tabla2[[#This Row],[FECHA AGENDO CITA]]</f>
        <v>44993</v>
      </c>
    </row>
    <row r="1705" spans="1:27" ht="42.75" hidden="1" customHeight="1">
      <c r="A1705" s="154">
        <v>44993</v>
      </c>
      <c r="B1705" s="155">
        <v>0.34375</v>
      </c>
      <c r="C1705" s="155"/>
      <c r="D1705" s="156">
        <v>5330</v>
      </c>
      <c r="E1705" s="157">
        <v>112566</v>
      </c>
      <c r="F1705" s="157" t="s">
        <v>100</v>
      </c>
      <c r="G1705" s="162" t="s">
        <v>988</v>
      </c>
      <c r="H1705" s="163" t="s">
        <v>5</v>
      </c>
      <c r="I1705" s="157" t="s">
        <v>1456</v>
      </c>
      <c r="J1705" s="160" t="s">
        <v>1457</v>
      </c>
      <c r="K1705" s="160" t="s">
        <v>1439</v>
      </c>
      <c r="L1705" s="157" t="s">
        <v>250</v>
      </c>
      <c r="M1705" s="161" t="s">
        <v>98</v>
      </c>
      <c r="N1705" s="161">
        <v>0.35416666666666669</v>
      </c>
      <c r="O1705" s="161">
        <v>0.45833333333333331</v>
      </c>
      <c r="P1705" s="207" t="s">
        <v>2061</v>
      </c>
      <c r="Q1705" s="157">
        <v>2022</v>
      </c>
      <c r="R1705" s="131"/>
      <c r="S1705" s="3" t="str">
        <f>TEXT(Tabla2[[#This Row],[FECHA]],"MMMM")</f>
        <v>marzo</v>
      </c>
      <c r="T1705" s="3" t="e">
        <f>VLOOKUP(Tabla2[[#This Row],[FOLIO]],Noshow11[[FOLIO]:[STATUS]],5,0)</f>
        <v>#N/A</v>
      </c>
      <c r="U1705" s="2"/>
      <c r="V1705" s="27"/>
      <c r="W1705" s="27"/>
      <c r="X1705" s="27"/>
      <c r="Y1705" s="28"/>
      <c r="Z1705" s="27"/>
      <c r="AA1705" s="14">
        <f>Tabla2[[#This Row],[FECHA]]-Tabla2[[#This Row],[FECHA AGENDO CITA]]</f>
        <v>44993</v>
      </c>
    </row>
    <row r="1706" spans="1:27" ht="42.75" hidden="1" customHeight="1">
      <c r="A1706" s="154">
        <v>44993</v>
      </c>
      <c r="B1706" s="155">
        <v>0.35416666666666669</v>
      </c>
      <c r="C1706" s="155"/>
      <c r="D1706" s="156">
        <v>1899</v>
      </c>
      <c r="E1706" s="157">
        <v>112411</v>
      </c>
      <c r="F1706" s="157" t="s">
        <v>920</v>
      </c>
      <c r="G1706" s="162" t="s">
        <v>2679</v>
      </c>
      <c r="H1706" s="163"/>
      <c r="I1706" s="157" t="s">
        <v>4272</v>
      </c>
      <c r="J1706" s="160" t="s">
        <v>4273</v>
      </c>
      <c r="K1706" s="160" t="s">
        <v>4274</v>
      </c>
      <c r="L1706" s="157" t="s">
        <v>230</v>
      </c>
      <c r="M1706" s="161" t="s">
        <v>84</v>
      </c>
      <c r="N1706" s="161">
        <v>0.38541666666666669</v>
      </c>
      <c r="O1706" s="161">
        <v>0.5</v>
      </c>
      <c r="P1706" s="207" t="s">
        <v>949</v>
      </c>
      <c r="Q1706" s="157">
        <v>2007</v>
      </c>
      <c r="R1706" s="131"/>
      <c r="S1706" s="3" t="str">
        <f>TEXT(Tabla2[[#This Row],[FECHA]],"MMMM")</f>
        <v>marzo</v>
      </c>
      <c r="T1706" s="3" t="e">
        <f>VLOOKUP(Tabla2[[#This Row],[FOLIO]],Noshow11[[FOLIO]:[STATUS]],5,0)</f>
        <v>#N/A</v>
      </c>
      <c r="U1706" s="2" t="s">
        <v>40</v>
      </c>
      <c r="V1706" s="27">
        <v>45009</v>
      </c>
      <c r="W1706" s="27" t="s">
        <v>931</v>
      </c>
      <c r="X1706" s="27" t="s">
        <v>9</v>
      </c>
      <c r="Y1706" s="28" t="s">
        <v>5594</v>
      </c>
      <c r="Z1706" s="27">
        <v>44621</v>
      </c>
      <c r="AA1706" s="14">
        <f>Tabla2[[#This Row],[FECHA]]-Tabla2[[#This Row],[FECHA AGENDO CITA]]</f>
        <v>372</v>
      </c>
    </row>
    <row r="1707" spans="1:27" ht="42.75" hidden="1" customHeight="1">
      <c r="A1707" s="154">
        <v>44993</v>
      </c>
      <c r="B1707" s="155">
        <v>0.35416666666666669</v>
      </c>
      <c r="C1707" s="155"/>
      <c r="D1707" s="156">
        <v>2849</v>
      </c>
      <c r="E1707" s="157">
        <v>112486</v>
      </c>
      <c r="F1707" s="157" t="s">
        <v>944</v>
      </c>
      <c r="G1707" s="162" t="s">
        <v>1736</v>
      </c>
      <c r="H1707" s="163"/>
      <c r="I1707" s="157" t="s">
        <v>5595</v>
      </c>
      <c r="J1707" s="160" t="s">
        <v>5596</v>
      </c>
      <c r="K1707" s="160" t="s">
        <v>5212</v>
      </c>
      <c r="L1707" s="157" t="s">
        <v>193</v>
      </c>
      <c r="M1707" s="161" t="s">
        <v>98</v>
      </c>
      <c r="N1707" s="161">
        <v>0.39583333333333331</v>
      </c>
      <c r="O1707" s="161">
        <v>0.58333333333333337</v>
      </c>
      <c r="P1707" s="207" t="s">
        <v>970</v>
      </c>
      <c r="Q1707" s="157">
        <v>2021</v>
      </c>
      <c r="R1707" s="131"/>
      <c r="S1707" s="3" t="str">
        <f>TEXT(Tabla2[[#This Row],[FECHA]],"MMMM")</f>
        <v>marzo</v>
      </c>
      <c r="T1707" s="3" t="e">
        <f>VLOOKUP(Tabla2[[#This Row],[FOLIO]],Noshow11[[FOLIO]:[STATUS]],5,0)</f>
        <v>#N/A</v>
      </c>
      <c r="U1707" s="2"/>
      <c r="V1707" s="27"/>
      <c r="W1707" s="27"/>
      <c r="X1707" s="27"/>
      <c r="Y1707" s="28"/>
      <c r="Z1707" s="27"/>
      <c r="AA1707" s="14">
        <f>Tabla2[[#This Row],[FECHA]]-Tabla2[[#This Row],[FECHA AGENDO CITA]]</f>
        <v>44993</v>
      </c>
    </row>
    <row r="1708" spans="1:27" ht="51.75" hidden="1" customHeight="1">
      <c r="A1708" s="154">
        <v>44993</v>
      </c>
      <c r="B1708" s="155">
        <v>0.35416666666666669</v>
      </c>
      <c r="C1708" s="155"/>
      <c r="D1708" s="156">
        <v>1670.4</v>
      </c>
      <c r="E1708" s="157">
        <v>112521</v>
      </c>
      <c r="F1708" s="157" t="s">
        <v>944</v>
      </c>
      <c r="G1708" s="162" t="s">
        <v>5597</v>
      </c>
      <c r="H1708" s="163"/>
      <c r="I1708" s="157" t="s">
        <v>5598</v>
      </c>
      <c r="J1708" s="160" t="s">
        <v>5599</v>
      </c>
      <c r="K1708" s="160" t="s">
        <v>5600</v>
      </c>
      <c r="L1708" s="157" t="s">
        <v>145</v>
      </c>
      <c r="M1708" s="161" t="s">
        <v>93</v>
      </c>
      <c r="N1708" s="161">
        <v>0.375</v>
      </c>
      <c r="O1708" s="161" t="s">
        <v>929</v>
      </c>
      <c r="P1708" s="207" t="s">
        <v>2126</v>
      </c>
      <c r="Q1708" s="157">
        <v>2012</v>
      </c>
      <c r="R1708" s="131"/>
      <c r="S1708" s="3" t="str">
        <f>TEXT(Tabla2[[#This Row],[FECHA]],"MMMM")</f>
        <v>marzo</v>
      </c>
      <c r="T1708" s="3" t="e">
        <f>VLOOKUP(Tabla2[[#This Row],[FOLIO]],Noshow11[[FOLIO]:[STATUS]],5,0)</f>
        <v>#N/A</v>
      </c>
      <c r="U1708" s="2" t="s">
        <v>40</v>
      </c>
      <c r="V1708" s="27">
        <v>44991</v>
      </c>
      <c r="W1708" s="27" t="s">
        <v>13</v>
      </c>
      <c r="X1708" s="27" t="s">
        <v>9</v>
      </c>
      <c r="Y1708" s="43" t="s">
        <v>5601</v>
      </c>
      <c r="Z1708" s="27">
        <v>44991</v>
      </c>
      <c r="AA1708" s="14">
        <f>Tabla2[[#This Row],[FECHA]]-Tabla2[[#This Row],[FECHA AGENDO CITA]]</f>
        <v>2</v>
      </c>
    </row>
    <row r="1709" spans="1:27" ht="42.75" hidden="1" customHeight="1">
      <c r="A1709" s="154">
        <v>44993</v>
      </c>
      <c r="B1709" s="155">
        <v>0.36458333333333331</v>
      </c>
      <c r="C1709" s="155"/>
      <c r="D1709" s="156">
        <v>1899</v>
      </c>
      <c r="E1709" s="157">
        <v>112528</v>
      </c>
      <c r="F1709" s="157" t="s">
        <v>100</v>
      </c>
      <c r="G1709" s="162" t="s">
        <v>956</v>
      </c>
      <c r="H1709" s="163" t="s">
        <v>5</v>
      </c>
      <c r="I1709" s="157" t="s">
        <v>5602</v>
      </c>
      <c r="J1709" s="160" t="s">
        <v>5603</v>
      </c>
      <c r="K1709" s="160" t="s">
        <v>5604</v>
      </c>
      <c r="L1709" s="157" t="s">
        <v>230</v>
      </c>
      <c r="M1709" s="161" t="s">
        <v>98</v>
      </c>
      <c r="N1709" s="161">
        <v>0.38541666666666669</v>
      </c>
      <c r="O1709" s="161">
        <v>0.5</v>
      </c>
      <c r="P1709" s="207" t="s">
        <v>2061</v>
      </c>
      <c r="Q1709" s="157">
        <v>2017</v>
      </c>
      <c r="R1709" s="131"/>
      <c r="S1709" s="3" t="str">
        <f>TEXT(Tabla2[[#This Row],[FECHA]],"MMMM")</f>
        <v>marzo</v>
      </c>
      <c r="T1709" s="3" t="e">
        <f>VLOOKUP(Tabla2[[#This Row],[FOLIO]],Noshow11[[FOLIO]:[STATUS]],5,0)</f>
        <v>#N/A</v>
      </c>
      <c r="U1709" s="2"/>
      <c r="V1709" s="27"/>
      <c r="W1709" s="27"/>
      <c r="X1709" s="27"/>
      <c r="Y1709" s="28"/>
      <c r="Z1709" s="27"/>
      <c r="AA1709" s="14">
        <f>Tabla2[[#This Row],[FECHA]]-Tabla2[[#This Row],[FECHA AGENDO CITA]]</f>
        <v>44993</v>
      </c>
    </row>
    <row r="1710" spans="1:27" ht="42.75" hidden="1" customHeight="1">
      <c r="A1710" s="154">
        <v>44993</v>
      </c>
      <c r="B1710" s="155">
        <v>0.36458333333333331</v>
      </c>
      <c r="C1710" s="155"/>
      <c r="D1710" s="156">
        <v>3260</v>
      </c>
      <c r="E1710" s="157">
        <v>112542</v>
      </c>
      <c r="F1710" s="157" t="s">
        <v>944</v>
      </c>
      <c r="G1710" s="162" t="s">
        <v>1480</v>
      </c>
      <c r="H1710" s="163" t="s">
        <v>5</v>
      </c>
      <c r="I1710" s="157" t="s">
        <v>5605</v>
      </c>
      <c r="J1710" s="160" t="s">
        <v>5606</v>
      </c>
      <c r="K1710" s="160" t="s">
        <v>5607</v>
      </c>
      <c r="L1710" s="157" t="s">
        <v>289</v>
      </c>
      <c r="M1710" s="161" t="s">
        <v>93</v>
      </c>
      <c r="N1710" s="161">
        <v>0.4375</v>
      </c>
      <c r="O1710" s="161">
        <v>0.58333333333333337</v>
      </c>
      <c r="P1710" s="207" t="s">
        <v>2061</v>
      </c>
      <c r="Q1710" s="157">
        <v>2016</v>
      </c>
      <c r="R1710" s="131"/>
      <c r="S1710" s="3" t="str">
        <f>TEXT(Tabla2[[#This Row],[FECHA]],"MMMM")</f>
        <v>marzo</v>
      </c>
      <c r="T1710" s="3" t="e">
        <f>VLOOKUP(Tabla2[[#This Row],[FOLIO]],Noshow11[[FOLIO]:[STATUS]],5,0)</f>
        <v>#N/A</v>
      </c>
      <c r="U1710" s="2"/>
      <c r="V1710" s="27"/>
      <c r="W1710" s="27"/>
      <c r="X1710" s="27"/>
      <c r="Y1710" s="28"/>
      <c r="Z1710" s="27"/>
      <c r="AA1710" s="14">
        <f>Tabla2[[#This Row],[FECHA]]-Tabla2[[#This Row],[FECHA AGENDO CITA]]</f>
        <v>44993</v>
      </c>
    </row>
    <row r="1711" spans="1:27" ht="42.75" hidden="1" customHeight="1">
      <c r="A1711" s="154">
        <v>44993</v>
      </c>
      <c r="B1711" s="155">
        <v>0.375</v>
      </c>
      <c r="C1711" s="155"/>
      <c r="D1711" s="156">
        <v>0</v>
      </c>
      <c r="E1711" s="157">
        <v>112508</v>
      </c>
      <c r="F1711" s="157" t="s">
        <v>920</v>
      </c>
      <c r="G1711" s="162" t="s">
        <v>5608</v>
      </c>
      <c r="H1711" s="163"/>
      <c r="I1711" s="157" t="s">
        <v>5609</v>
      </c>
      <c r="J1711" s="160" t="s">
        <v>143</v>
      </c>
      <c r="K1711" s="160" t="s">
        <v>5610</v>
      </c>
      <c r="L1711" s="157" t="s">
        <v>193</v>
      </c>
      <c r="M1711" s="161" t="s">
        <v>93</v>
      </c>
      <c r="N1711" s="161">
        <v>0.38541666666666669</v>
      </c>
      <c r="O1711" s="161">
        <v>0.5</v>
      </c>
      <c r="P1711" s="207" t="s">
        <v>975</v>
      </c>
      <c r="Q1711" s="157">
        <v>2020</v>
      </c>
      <c r="R1711" s="131"/>
      <c r="S1711" s="3" t="str">
        <f>TEXT(Tabla2[[#This Row],[FECHA]],"MMMM")</f>
        <v>marzo</v>
      </c>
      <c r="T1711" s="3" t="e">
        <f>VLOOKUP(Tabla2[[#This Row],[FOLIO]],Noshow11[[FOLIO]:[STATUS]],5,0)</f>
        <v>#N/A</v>
      </c>
      <c r="U1711" s="2"/>
      <c r="V1711" s="27"/>
      <c r="W1711" s="27"/>
      <c r="X1711" s="27"/>
      <c r="Y1711" s="28"/>
      <c r="Z1711" s="27"/>
      <c r="AA1711" s="14">
        <f>Tabla2[[#This Row],[FECHA]]-Tabla2[[#This Row],[FECHA AGENDO CITA]]</f>
        <v>44993</v>
      </c>
    </row>
    <row r="1712" spans="1:27" ht="42.75" hidden="1" customHeight="1">
      <c r="A1712" s="154">
        <v>44993</v>
      </c>
      <c r="B1712" s="155">
        <v>0.375</v>
      </c>
      <c r="C1712" s="155"/>
      <c r="D1712" s="156">
        <v>1899</v>
      </c>
      <c r="E1712" s="157">
        <v>112591</v>
      </c>
      <c r="F1712" s="157" t="s">
        <v>944</v>
      </c>
      <c r="G1712" s="162" t="s">
        <v>939</v>
      </c>
      <c r="H1712" s="163"/>
      <c r="I1712" s="157" t="s">
        <v>4337</v>
      </c>
      <c r="J1712" s="160" t="s">
        <v>4338</v>
      </c>
      <c r="K1712" s="160" t="s">
        <v>4339</v>
      </c>
      <c r="L1712" s="157" t="s">
        <v>193</v>
      </c>
      <c r="M1712" s="161" t="s">
        <v>84</v>
      </c>
      <c r="N1712" s="161">
        <v>0.41666666666666669</v>
      </c>
      <c r="O1712" s="161">
        <v>0.58333333333333337</v>
      </c>
      <c r="P1712" s="207" t="s">
        <v>949</v>
      </c>
      <c r="Q1712" s="157">
        <v>2022</v>
      </c>
      <c r="R1712" s="131"/>
      <c r="S1712" s="3" t="str">
        <f>TEXT(Tabla2[[#This Row],[FECHA]],"MMMM")</f>
        <v>marzo</v>
      </c>
      <c r="T1712" s="3" t="e">
        <f>VLOOKUP(Tabla2[[#This Row],[FOLIO]],Noshow11[[FOLIO]:[STATUS]],5,0)</f>
        <v>#N/A</v>
      </c>
      <c r="U1712" s="2"/>
      <c r="V1712" s="27"/>
      <c r="W1712" s="27"/>
      <c r="X1712" s="27"/>
      <c r="Y1712" s="28"/>
      <c r="Z1712" s="27"/>
      <c r="AA1712" s="14">
        <f>Tabla2[[#This Row],[FECHA]]-Tabla2[[#This Row],[FECHA AGENDO CITA]]</f>
        <v>44993</v>
      </c>
    </row>
    <row r="1713" spans="1:27" ht="42.75" hidden="1" customHeight="1">
      <c r="A1713" s="154">
        <v>44993</v>
      </c>
      <c r="B1713" s="155">
        <v>0.39583333333333331</v>
      </c>
      <c r="C1713" s="155"/>
      <c r="D1713" s="156">
        <v>1899</v>
      </c>
      <c r="E1713" s="157">
        <v>112564</v>
      </c>
      <c r="F1713" s="157" t="s">
        <v>100</v>
      </c>
      <c r="G1713" s="162" t="s">
        <v>945</v>
      </c>
      <c r="H1713" s="163" t="s">
        <v>5</v>
      </c>
      <c r="I1713" s="157" t="s">
        <v>2220</v>
      </c>
      <c r="J1713" s="160" t="s">
        <v>2221</v>
      </c>
      <c r="K1713" s="160" t="s">
        <v>2222</v>
      </c>
      <c r="L1713" s="157" t="s">
        <v>108</v>
      </c>
      <c r="M1713" s="161" t="s">
        <v>98</v>
      </c>
      <c r="N1713" s="161">
        <v>0.4513888888888889</v>
      </c>
      <c r="O1713" s="161">
        <v>0.66666666666666663</v>
      </c>
      <c r="P1713" s="207" t="s">
        <v>2061</v>
      </c>
      <c r="Q1713" s="157">
        <v>2022</v>
      </c>
      <c r="R1713" s="131"/>
      <c r="S1713" s="3" t="str">
        <f>TEXT(Tabla2[[#This Row],[FECHA]],"MMMM")</f>
        <v>marzo</v>
      </c>
      <c r="T1713" s="3" t="e">
        <f>VLOOKUP(Tabla2[[#This Row],[FOLIO]],Noshow11[[FOLIO]:[STATUS]],5,0)</f>
        <v>#N/A</v>
      </c>
      <c r="U1713" s="2"/>
      <c r="V1713" s="27"/>
      <c r="W1713" s="27"/>
      <c r="X1713" s="27"/>
      <c r="Y1713" s="28"/>
      <c r="Z1713" s="27"/>
      <c r="AA1713" s="14">
        <f>Tabla2[[#This Row],[FECHA]]-Tabla2[[#This Row],[FECHA AGENDO CITA]]</f>
        <v>44993</v>
      </c>
    </row>
    <row r="1714" spans="1:27" ht="42.75" hidden="1" customHeight="1">
      <c r="A1714" s="154">
        <v>44993</v>
      </c>
      <c r="B1714" s="155">
        <v>0.39583333333333331</v>
      </c>
      <c r="C1714" s="155"/>
      <c r="D1714" s="156">
        <v>3260</v>
      </c>
      <c r="E1714" s="157">
        <v>112572</v>
      </c>
      <c r="F1714" s="157" t="s">
        <v>944</v>
      </c>
      <c r="G1714" s="162" t="s">
        <v>1070</v>
      </c>
      <c r="H1714" s="163" t="s">
        <v>5</v>
      </c>
      <c r="I1714" s="157" t="s">
        <v>5611</v>
      </c>
      <c r="J1714" s="160" t="s">
        <v>5612</v>
      </c>
      <c r="K1714" s="160" t="s">
        <v>5613</v>
      </c>
      <c r="L1714" s="157" t="s">
        <v>170</v>
      </c>
      <c r="M1714" s="161" t="s">
        <v>93</v>
      </c>
      <c r="N1714" s="161">
        <v>0.42708333333333331</v>
      </c>
      <c r="O1714" s="161">
        <v>0.66666666666666663</v>
      </c>
      <c r="P1714" s="207" t="s">
        <v>2061</v>
      </c>
      <c r="Q1714" s="157">
        <v>2022</v>
      </c>
      <c r="R1714" s="131"/>
      <c r="S1714" s="3" t="str">
        <f>TEXT(Tabla2[[#This Row],[FECHA]],"MMMM")</f>
        <v>marzo</v>
      </c>
      <c r="T1714" s="3" t="e">
        <f>VLOOKUP(Tabla2[[#This Row],[FOLIO]],Noshow11[[FOLIO]:[STATUS]],5,0)</f>
        <v>#N/A</v>
      </c>
      <c r="U1714" s="2"/>
      <c r="V1714" s="27"/>
      <c r="W1714" s="27"/>
      <c r="X1714" s="27"/>
      <c r="Y1714" s="28"/>
      <c r="Z1714" s="27"/>
      <c r="AA1714" s="14">
        <f>Tabla2[[#This Row],[FECHA]]-Tabla2[[#This Row],[FECHA AGENDO CITA]]</f>
        <v>44993</v>
      </c>
    </row>
    <row r="1715" spans="1:27" ht="42.75" hidden="1" customHeight="1">
      <c r="A1715" s="154">
        <v>44993</v>
      </c>
      <c r="B1715" s="155">
        <v>0.39583333333333331</v>
      </c>
      <c r="C1715" s="155"/>
      <c r="D1715" s="156">
        <v>3260</v>
      </c>
      <c r="E1715" s="157">
        <v>112581</v>
      </c>
      <c r="F1715" s="157" t="s">
        <v>920</v>
      </c>
      <c r="G1715" s="162" t="s">
        <v>1070</v>
      </c>
      <c r="H1715" s="163"/>
      <c r="I1715" s="157" t="s">
        <v>5614</v>
      </c>
      <c r="J1715" s="160" t="s">
        <v>5615</v>
      </c>
      <c r="K1715" s="160" t="s">
        <v>5616</v>
      </c>
      <c r="L1715" s="157" t="s">
        <v>160</v>
      </c>
      <c r="M1715" s="161" t="s">
        <v>84</v>
      </c>
      <c r="N1715" s="161">
        <v>0.4375</v>
      </c>
      <c r="O1715" s="161">
        <v>0.58333333333333337</v>
      </c>
      <c r="P1715" s="207" t="s">
        <v>954</v>
      </c>
      <c r="Q1715" s="157">
        <v>2021</v>
      </c>
      <c r="R1715" s="131"/>
      <c r="S1715" s="3" t="str">
        <f>TEXT(Tabla2[[#This Row],[FECHA]],"MMMM")</f>
        <v>marzo</v>
      </c>
      <c r="T1715" s="3" t="e">
        <f>VLOOKUP(Tabla2[[#This Row],[FOLIO]],Noshow11[[FOLIO]:[STATUS]],5,0)</f>
        <v>#N/A</v>
      </c>
      <c r="U1715" s="2"/>
      <c r="V1715" s="27"/>
      <c r="W1715" s="27"/>
      <c r="X1715" s="27"/>
      <c r="Y1715" s="28"/>
      <c r="Z1715" s="27"/>
      <c r="AA1715" s="14">
        <f>Tabla2[[#This Row],[FECHA]]-Tabla2[[#This Row],[FECHA AGENDO CITA]]</f>
        <v>44993</v>
      </c>
    </row>
    <row r="1716" spans="1:27" ht="42.75" hidden="1" customHeight="1">
      <c r="A1716" s="154">
        <v>44993</v>
      </c>
      <c r="B1716" s="155">
        <v>0.41666666666666669</v>
      </c>
      <c r="C1716" s="155"/>
      <c r="D1716" s="156">
        <v>3260</v>
      </c>
      <c r="E1716" s="157">
        <v>112312</v>
      </c>
      <c r="F1716" s="157" t="s">
        <v>920</v>
      </c>
      <c r="G1716" s="162" t="s">
        <v>1070</v>
      </c>
      <c r="H1716" s="176" t="s">
        <v>42</v>
      </c>
      <c r="I1716" s="157" t="s">
        <v>5617</v>
      </c>
      <c r="J1716" s="160" t="s">
        <v>143</v>
      </c>
      <c r="K1716" s="160" t="s">
        <v>5618</v>
      </c>
      <c r="L1716" s="157" t="s">
        <v>193</v>
      </c>
      <c r="M1716" s="161" t="s">
        <v>93</v>
      </c>
      <c r="N1716" s="161" t="s">
        <v>2500</v>
      </c>
      <c r="O1716" s="161" t="s">
        <v>1195</v>
      </c>
      <c r="P1716" s="207" t="s">
        <v>925</v>
      </c>
      <c r="Q1716" s="157">
        <v>2021</v>
      </c>
      <c r="R1716" s="131"/>
      <c r="S1716" s="3" t="str">
        <f>TEXT(Tabla2[[#This Row],[FECHA]],"MMMM")</f>
        <v>marzo</v>
      </c>
      <c r="T1716" s="3" t="e">
        <f>VLOOKUP(Tabla2[[#This Row],[FOLIO]],Noshow11[[FOLIO]:[STATUS]],5,0)</f>
        <v>#N/A</v>
      </c>
      <c r="U1716" s="2"/>
      <c r="V1716" s="27"/>
      <c r="W1716" s="27"/>
      <c r="X1716" s="27"/>
      <c r="Y1716" s="28"/>
      <c r="Z1716" s="27"/>
      <c r="AA1716" s="14">
        <f>Tabla2[[#This Row],[FECHA]]-Tabla2[[#This Row],[FECHA AGENDO CITA]]</f>
        <v>44993</v>
      </c>
    </row>
    <row r="1717" spans="1:27" ht="42.75" hidden="1" customHeight="1">
      <c r="A1717" s="154">
        <v>44993</v>
      </c>
      <c r="B1717" s="155">
        <v>0.41666666666666669</v>
      </c>
      <c r="C1717" s="155"/>
      <c r="D1717" s="156">
        <v>1899</v>
      </c>
      <c r="E1717" s="157">
        <v>112577</v>
      </c>
      <c r="F1717" s="157" t="s">
        <v>100</v>
      </c>
      <c r="G1717" s="162" t="s">
        <v>1015</v>
      </c>
      <c r="H1717" s="163" t="s">
        <v>5</v>
      </c>
      <c r="I1717" s="157" t="s">
        <v>5619</v>
      </c>
      <c r="J1717" s="160" t="s">
        <v>5620</v>
      </c>
      <c r="K1717" s="160" t="s">
        <v>5621</v>
      </c>
      <c r="L1717" s="157" t="s">
        <v>97</v>
      </c>
      <c r="M1717" s="161" t="s">
        <v>98</v>
      </c>
      <c r="N1717" s="161">
        <v>0.4375</v>
      </c>
      <c r="O1717" s="161">
        <v>0.58333333333333337</v>
      </c>
      <c r="P1717" s="207" t="s">
        <v>2061</v>
      </c>
      <c r="Q1717" s="157">
        <v>2021</v>
      </c>
      <c r="R1717" s="131"/>
      <c r="S1717" s="3" t="str">
        <f>TEXT(Tabla2[[#This Row],[FECHA]],"MMMM")</f>
        <v>marzo</v>
      </c>
      <c r="T1717" s="3" t="e">
        <f>VLOOKUP(Tabla2[[#This Row],[FOLIO]],Noshow11[[FOLIO]:[STATUS]],5,0)</f>
        <v>#N/A</v>
      </c>
      <c r="U1717" s="2"/>
      <c r="V1717" s="27"/>
      <c r="W1717" s="27"/>
      <c r="X1717" s="27"/>
      <c r="Y1717" s="28"/>
      <c r="Z1717" s="27"/>
      <c r="AA1717" s="14">
        <f>Tabla2[[#This Row],[FECHA]]-Tabla2[[#This Row],[FECHA AGENDO CITA]]</f>
        <v>44993</v>
      </c>
    </row>
    <row r="1718" spans="1:27" ht="42.75" hidden="1" customHeight="1">
      <c r="A1718" s="154">
        <v>44993</v>
      </c>
      <c r="B1718" s="155">
        <v>0.41666666666666669</v>
      </c>
      <c r="C1718" s="155"/>
      <c r="D1718" s="156">
        <v>4210</v>
      </c>
      <c r="E1718" s="157">
        <v>112578</v>
      </c>
      <c r="F1718" s="157" t="s">
        <v>944</v>
      </c>
      <c r="G1718" s="162" t="s">
        <v>2150</v>
      </c>
      <c r="H1718" s="163"/>
      <c r="I1718" s="157" t="s">
        <v>5622</v>
      </c>
      <c r="J1718" s="160" t="s">
        <v>5623</v>
      </c>
      <c r="K1718" s="160" t="s">
        <v>5624</v>
      </c>
      <c r="L1718" s="157" t="s">
        <v>160</v>
      </c>
      <c r="M1718" s="161" t="s">
        <v>84</v>
      </c>
      <c r="N1718" s="161">
        <v>0.4375</v>
      </c>
      <c r="O1718" s="161">
        <v>0.58333333333333337</v>
      </c>
      <c r="P1718" s="207" t="s">
        <v>1916</v>
      </c>
      <c r="Q1718" s="157">
        <v>2019</v>
      </c>
      <c r="R1718" s="131"/>
      <c r="S1718" s="3" t="str">
        <f>TEXT(Tabla2[[#This Row],[FECHA]],"MMMM")</f>
        <v>marzo</v>
      </c>
      <c r="T1718" s="3" t="e">
        <f>VLOOKUP(Tabla2[[#This Row],[FOLIO]],Noshow11[[FOLIO]:[STATUS]],5,0)</f>
        <v>#N/A</v>
      </c>
      <c r="U1718" s="2"/>
      <c r="V1718" s="27"/>
      <c r="W1718" s="27"/>
      <c r="X1718" s="27"/>
      <c r="Y1718" s="28"/>
      <c r="Z1718" s="27"/>
      <c r="AA1718" s="14">
        <f>Tabla2[[#This Row],[FECHA]]-Tabla2[[#This Row],[FECHA AGENDO CITA]]</f>
        <v>44993</v>
      </c>
    </row>
    <row r="1719" spans="1:27" ht="42.75" hidden="1" customHeight="1">
      <c r="A1719" s="154">
        <v>44993</v>
      </c>
      <c r="B1719" s="155">
        <v>0.4375</v>
      </c>
      <c r="C1719" s="155"/>
      <c r="D1719" s="156">
        <v>1899</v>
      </c>
      <c r="E1719" s="157">
        <v>112362</v>
      </c>
      <c r="F1719" s="157" t="s">
        <v>920</v>
      </c>
      <c r="G1719" s="162" t="s">
        <v>945</v>
      </c>
      <c r="H1719" s="176" t="s">
        <v>42</v>
      </c>
      <c r="I1719" s="157" t="s">
        <v>5625</v>
      </c>
      <c r="J1719" s="160" t="s">
        <v>5626</v>
      </c>
      <c r="K1719" s="160" t="s">
        <v>5627</v>
      </c>
      <c r="L1719" s="157" t="s">
        <v>230</v>
      </c>
      <c r="M1719" s="161" t="s">
        <v>84</v>
      </c>
      <c r="N1719" s="161" t="s">
        <v>2500</v>
      </c>
      <c r="O1719" s="161" t="s">
        <v>1195</v>
      </c>
      <c r="P1719" s="207" t="s">
        <v>925</v>
      </c>
      <c r="Q1719" s="157">
        <v>2019</v>
      </c>
      <c r="R1719" s="131"/>
      <c r="S1719" s="3" t="str">
        <f>TEXT(Tabla2[[#This Row],[FECHA]],"MMMM")</f>
        <v>marzo</v>
      </c>
      <c r="T1719" s="3" t="e">
        <f>VLOOKUP(Tabla2[[#This Row],[FOLIO]],Noshow11[[FOLIO]:[STATUS]],5,0)</f>
        <v>#N/A</v>
      </c>
      <c r="U1719" s="2"/>
      <c r="V1719" s="27"/>
      <c r="W1719" s="27"/>
      <c r="X1719" s="27"/>
      <c r="Y1719" s="28"/>
      <c r="Z1719" s="27"/>
      <c r="AA1719" s="14">
        <f>Tabla2[[#This Row],[FECHA]]-Tabla2[[#This Row],[FECHA AGENDO CITA]]</f>
        <v>44993</v>
      </c>
    </row>
    <row r="1720" spans="1:27" ht="42.75" hidden="1" customHeight="1">
      <c r="A1720" s="154">
        <v>44993</v>
      </c>
      <c r="B1720" s="155">
        <v>0.4375</v>
      </c>
      <c r="C1720" s="155"/>
      <c r="D1720" s="156">
        <v>0</v>
      </c>
      <c r="E1720" s="157" t="s">
        <v>5628</v>
      </c>
      <c r="F1720" s="157" t="s">
        <v>1111</v>
      </c>
      <c r="G1720" s="162" t="s">
        <v>5629</v>
      </c>
      <c r="H1720" s="163"/>
      <c r="I1720" s="157" t="s">
        <v>5630</v>
      </c>
      <c r="J1720" s="160" t="s">
        <v>143</v>
      </c>
      <c r="K1720" s="160" t="s">
        <v>5631</v>
      </c>
      <c r="L1720" s="157" t="s">
        <v>357</v>
      </c>
      <c r="M1720" s="161" t="s">
        <v>93</v>
      </c>
      <c r="N1720" s="161">
        <v>0.45833333333333331</v>
      </c>
      <c r="O1720" s="161">
        <v>0.75</v>
      </c>
      <c r="P1720" s="207"/>
      <c r="Q1720" s="157">
        <v>2023</v>
      </c>
      <c r="R1720" s="131"/>
      <c r="S1720" s="3" t="str">
        <f>TEXT(Tabla2[[#This Row],[FECHA]],"MMMM")</f>
        <v>marzo</v>
      </c>
      <c r="T1720" s="3" t="e">
        <f>VLOOKUP(Tabla2[[#This Row],[FOLIO]],Noshow11[[FOLIO]:[STATUS]],5,0)</f>
        <v>#N/A</v>
      </c>
      <c r="U1720" s="2"/>
      <c r="V1720" s="27"/>
      <c r="W1720" s="27"/>
      <c r="X1720" s="27"/>
      <c r="Y1720" s="28"/>
      <c r="Z1720" s="27"/>
      <c r="AA1720" s="14">
        <f>Tabla2[[#This Row],[FECHA]]-Tabla2[[#This Row],[FECHA AGENDO CITA]]</f>
        <v>44993</v>
      </c>
    </row>
    <row r="1721" spans="1:27" ht="42.75" hidden="1" customHeight="1">
      <c r="A1721" s="154">
        <v>44993</v>
      </c>
      <c r="B1721" s="155">
        <v>0.4375</v>
      </c>
      <c r="C1721" s="155"/>
      <c r="D1721" s="156">
        <v>835.2</v>
      </c>
      <c r="E1721" s="157">
        <v>112529</v>
      </c>
      <c r="F1721" s="157" t="s">
        <v>944</v>
      </c>
      <c r="G1721" s="162" t="s">
        <v>5632</v>
      </c>
      <c r="H1721" s="163"/>
      <c r="I1721" s="157" t="s">
        <v>5633</v>
      </c>
      <c r="J1721" s="160" t="s">
        <v>5634</v>
      </c>
      <c r="K1721" s="160" t="s">
        <v>5635</v>
      </c>
      <c r="L1721" s="157" t="s">
        <v>230</v>
      </c>
      <c r="M1721" s="161" t="s">
        <v>98</v>
      </c>
      <c r="N1721" s="161">
        <v>0.45833333333333331</v>
      </c>
      <c r="O1721" s="161" t="s">
        <v>929</v>
      </c>
      <c r="P1721" s="207" t="s">
        <v>2126</v>
      </c>
      <c r="Q1721" s="157">
        <v>2014</v>
      </c>
      <c r="R1721" s="131"/>
      <c r="S1721" s="3" t="str">
        <f>TEXT(Tabla2[[#This Row],[FECHA]],"MMMM")</f>
        <v>marzo</v>
      </c>
      <c r="T1721" s="3" t="e">
        <f>VLOOKUP(Tabla2[[#This Row],[FOLIO]],Noshow11[[FOLIO]:[STATUS]],5,0)</f>
        <v>#N/A</v>
      </c>
      <c r="U1721" s="2"/>
      <c r="V1721" s="27"/>
      <c r="W1721" s="27"/>
      <c r="X1721" s="27"/>
      <c r="Y1721" s="28"/>
      <c r="Z1721" s="27"/>
      <c r="AA1721" s="14">
        <f>Tabla2[[#This Row],[FECHA]]-Tabla2[[#This Row],[FECHA AGENDO CITA]]</f>
        <v>44993</v>
      </c>
    </row>
    <row r="1722" spans="1:27" ht="42.75" hidden="1" customHeight="1">
      <c r="A1722" s="154">
        <v>44993</v>
      </c>
      <c r="B1722" s="155">
        <v>0.44791666666666669</v>
      </c>
      <c r="C1722" s="155"/>
      <c r="D1722" s="156">
        <v>0</v>
      </c>
      <c r="E1722" s="157">
        <v>112531</v>
      </c>
      <c r="F1722" s="157" t="s">
        <v>944</v>
      </c>
      <c r="G1722" s="165" t="s">
        <v>5636</v>
      </c>
      <c r="H1722" s="163" t="s">
        <v>10</v>
      </c>
      <c r="I1722" s="157" t="s">
        <v>5633</v>
      </c>
      <c r="J1722" s="160" t="s">
        <v>5634</v>
      </c>
      <c r="K1722" s="160" t="s">
        <v>5635</v>
      </c>
      <c r="L1722" s="157" t="s">
        <v>230</v>
      </c>
      <c r="M1722" s="161" t="s">
        <v>98</v>
      </c>
      <c r="N1722" s="161">
        <v>0.58333333333333337</v>
      </c>
      <c r="O1722" s="161" t="s">
        <v>929</v>
      </c>
      <c r="P1722" s="207" t="s">
        <v>2126</v>
      </c>
      <c r="Q1722" s="157">
        <v>2014</v>
      </c>
      <c r="R1722" s="131"/>
      <c r="S1722" s="3" t="str">
        <f>TEXT(Tabla2[[#This Row],[FECHA]],"MMMM")</f>
        <v>marzo</v>
      </c>
      <c r="T1722" s="3" t="e">
        <f>VLOOKUP(Tabla2[[#This Row],[FOLIO]],Noshow11[[FOLIO]:[STATUS]],5,0)</f>
        <v>#N/A</v>
      </c>
      <c r="U1722" s="2"/>
      <c r="V1722" s="27"/>
      <c r="W1722" s="27"/>
      <c r="X1722" s="27"/>
      <c r="Y1722" s="28"/>
      <c r="Z1722" s="27"/>
      <c r="AA1722" s="14">
        <f>Tabla2[[#This Row],[FECHA]]-Tabla2[[#This Row],[FECHA AGENDO CITA]]</f>
        <v>44993</v>
      </c>
    </row>
    <row r="1723" spans="1:27" ht="42.75" hidden="1" customHeight="1">
      <c r="A1723" s="154">
        <v>44993</v>
      </c>
      <c r="B1723" s="155">
        <v>0.45833333333333331</v>
      </c>
      <c r="C1723" s="155"/>
      <c r="D1723" s="156">
        <v>1899</v>
      </c>
      <c r="E1723" s="157">
        <v>112405</v>
      </c>
      <c r="F1723" s="157" t="s">
        <v>1111</v>
      </c>
      <c r="G1723" s="162" t="s">
        <v>939</v>
      </c>
      <c r="H1723" s="176" t="s">
        <v>42</v>
      </c>
      <c r="I1723" s="157" t="s">
        <v>2463</v>
      </c>
      <c r="J1723" s="160" t="s">
        <v>2464</v>
      </c>
      <c r="K1723" s="160" t="s">
        <v>1820</v>
      </c>
      <c r="L1723" s="157" t="s">
        <v>97</v>
      </c>
      <c r="M1723" s="161" t="s">
        <v>93</v>
      </c>
      <c r="N1723" s="161" t="s">
        <v>2500</v>
      </c>
      <c r="O1723" s="161" t="s">
        <v>1195</v>
      </c>
      <c r="P1723" s="207" t="s">
        <v>925</v>
      </c>
      <c r="Q1723" s="157">
        <v>2021</v>
      </c>
      <c r="R1723" s="131"/>
      <c r="S1723" s="3" t="str">
        <f>TEXT(Tabla2[[#This Row],[FECHA]],"MMMM")</f>
        <v>marzo</v>
      </c>
      <c r="T1723" s="3" t="e">
        <f>VLOOKUP(Tabla2[[#This Row],[FOLIO]],Noshow11[[FOLIO]:[STATUS]],5,0)</f>
        <v>#N/A</v>
      </c>
      <c r="U1723" s="2"/>
      <c r="V1723" s="27"/>
      <c r="W1723" s="27"/>
      <c r="X1723" s="27"/>
      <c r="Y1723" s="28"/>
      <c r="Z1723" s="27"/>
      <c r="AA1723" s="14">
        <f>Tabla2[[#This Row],[FECHA]]-Tabla2[[#This Row],[FECHA AGENDO CITA]]</f>
        <v>44993</v>
      </c>
    </row>
    <row r="1724" spans="1:27" ht="42.75" hidden="1" customHeight="1">
      <c r="A1724" s="154">
        <v>44993</v>
      </c>
      <c r="B1724" s="155">
        <v>0.45833333333333331</v>
      </c>
      <c r="C1724" s="155"/>
      <c r="D1724" s="156">
        <v>1899</v>
      </c>
      <c r="E1724" s="157">
        <v>112494</v>
      </c>
      <c r="F1724" s="157" t="s">
        <v>1111</v>
      </c>
      <c r="G1724" s="162" t="s">
        <v>1605</v>
      </c>
      <c r="H1724" s="163"/>
      <c r="I1724" s="157" t="s">
        <v>5637</v>
      </c>
      <c r="J1724" s="160" t="s">
        <v>5638</v>
      </c>
      <c r="K1724" s="160" t="s">
        <v>5639</v>
      </c>
      <c r="L1724" s="157" t="s">
        <v>193</v>
      </c>
      <c r="M1724" s="161" t="s">
        <v>84</v>
      </c>
      <c r="N1724" s="161">
        <v>0.46875</v>
      </c>
      <c r="O1724" s="161">
        <v>0.66666666666666663</v>
      </c>
      <c r="P1724" s="207" t="s">
        <v>949</v>
      </c>
      <c r="Q1724" s="157">
        <v>2016</v>
      </c>
      <c r="R1724" s="131"/>
      <c r="S1724" s="3" t="str">
        <f>TEXT(Tabla2[[#This Row],[FECHA]],"MMMM")</f>
        <v>marzo</v>
      </c>
      <c r="T1724" s="3" t="e">
        <f>VLOOKUP(Tabla2[[#This Row],[FOLIO]],Noshow11[[FOLIO]:[STATUS]],5,0)</f>
        <v>#N/A</v>
      </c>
      <c r="U1724" s="2" t="s">
        <v>38</v>
      </c>
      <c r="V1724" s="27">
        <v>44993</v>
      </c>
      <c r="W1724" s="27" t="s">
        <v>13</v>
      </c>
      <c r="X1724" s="27" t="s">
        <v>9</v>
      </c>
      <c r="Y1724" s="28" t="s">
        <v>5640</v>
      </c>
      <c r="Z1724" s="27">
        <v>44995</v>
      </c>
      <c r="AA1724" s="14">
        <f>Tabla2[[#This Row],[FECHA]]-Tabla2[[#This Row],[FECHA AGENDO CITA]]</f>
        <v>-2</v>
      </c>
    </row>
    <row r="1725" spans="1:27" ht="42.75" hidden="1" customHeight="1">
      <c r="A1725" s="154">
        <v>44993</v>
      </c>
      <c r="B1725" s="155">
        <v>0.47916666666666669</v>
      </c>
      <c r="C1725" s="155"/>
      <c r="D1725" s="156">
        <v>5330</v>
      </c>
      <c r="E1725" s="157">
        <v>112406</v>
      </c>
      <c r="F1725" s="157" t="s">
        <v>1111</v>
      </c>
      <c r="G1725" s="162" t="s">
        <v>988</v>
      </c>
      <c r="H1725" s="176" t="s">
        <v>42</v>
      </c>
      <c r="I1725" s="157" t="s">
        <v>1818</v>
      </c>
      <c r="J1725" s="160" t="s">
        <v>5641</v>
      </c>
      <c r="K1725" s="160" t="s">
        <v>1820</v>
      </c>
      <c r="L1725" s="157" t="s">
        <v>97</v>
      </c>
      <c r="M1725" s="161" t="s">
        <v>93</v>
      </c>
      <c r="N1725" s="161" t="s">
        <v>2500</v>
      </c>
      <c r="O1725" s="161" t="s">
        <v>1195</v>
      </c>
      <c r="P1725" s="207" t="s">
        <v>925</v>
      </c>
      <c r="Q1725" s="157">
        <v>2022</v>
      </c>
      <c r="R1725" s="131"/>
      <c r="S1725" s="3" t="str">
        <f>TEXT(Tabla2[[#This Row],[FECHA]],"MMMM")</f>
        <v>marzo</v>
      </c>
      <c r="T1725" s="3" t="e">
        <f>VLOOKUP(Tabla2[[#This Row],[FOLIO]],Noshow11[[FOLIO]:[STATUS]],5,0)</f>
        <v>#N/A</v>
      </c>
      <c r="U1725" s="2"/>
      <c r="V1725" s="27"/>
      <c r="W1725" s="27"/>
      <c r="X1725" s="27"/>
      <c r="Y1725" s="28"/>
      <c r="Z1725" s="27"/>
      <c r="AA1725" s="14">
        <f>Tabla2[[#This Row],[FECHA]]-Tabla2[[#This Row],[FECHA AGENDO CITA]]</f>
        <v>44993</v>
      </c>
    </row>
    <row r="1726" spans="1:27" ht="42.75" hidden="1" customHeight="1">
      <c r="A1726" s="154">
        <v>44993</v>
      </c>
      <c r="B1726" s="155">
        <v>0.47916666666666669</v>
      </c>
      <c r="C1726" s="155"/>
      <c r="D1726" s="156">
        <v>3260</v>
      </c>
      <c r="E1726" s="157">
        <v>112589</v>
      </c>
      <c r="F1726" s="157" t="s">
        <v>944</v>
      </c>
      <c r="G1726" s="162" t="s">
        <v>1070</v>
      </c>
      <c r="H1726" s="163" t="s">
        <v>5</v>
      </c>
      <c r="I1726" s="157" t="s">
        <v>5563</v>
      </c>
      <c r="J1726" s="160" t="s">
        <v>143</v>
      </c>
      <c r="K1726" s="160" t="s">
        <v>5564</v>
      </c>
      <c r="L1726" s="157" t="s">
        <v>83</v>
      </c>
      <c r="M1726" s="161" t="s">
        <v>98</v>
      </c>
      <c r="N1726" s="161">
        <v>0.48958333333333331</v>
      </c>
      <c r="O1726" s="161">
        <v>0.70833333333333337</v>
      </c>
      <c r="P1726" s="207" t="s">
        <v>2061</v>
      </c>
      <c r="Q1726" s="157">
        <v>2021</v>
      </c>
      <c r="R1726" s="131"/>
      <c r="S1726" s="3" t="str">
        <f>TEXT(Tabla2[[#This Row],[FECHA]],"MMMM")</f>
        <v>marzo</v>
      </c>
      <c r="T1726" s="3" t="e">
        <f>VLOOKUP(Tabla2[[#This Row],[FOLIO]],Noshow11[[FOLIO]:[STATUS]],5,0)</f>
        <v>#N/A</v>
      </c>
      <c r="U1726" s="2" t="s">
        <v>32</v>
      </c>
      <c r="V1726" s="27">
        <v>44998</v>
      </c>
      <c r="W1726" s="27" t="s">
        <v>13</v>
      </c>
      <c r="X1726" s="27" t="s">
        <v>9</v>
      </c>
      <c r="Y1726" s="43" t="s">
        <v>5642</v>
      </c>
      <c r="Z1726" s="27">
        <v>44988</v>
      </c>
      <c r="AA1726" s="14">
        <f>Tabla2[[#This Row],[FECHA]]-Tabla2[[#This Row],[FECHA AGENDO CITA]]</f>
        <v>5</v>
      </c>
    </row>
    <row r="1727" spans="1:27" ht="42.75" hidden="1" customHeight="1">
      <c r="A1727" s="154">
        <v>44993</v>
      </c>
      <c r="B1727" s="155">
        <v>0.5</v>
      </c>
      <c r="C1727" s="155"/>
      <c r="D1727" s="156">
        <v>1899</v>
      </c>
      <c r="E1727" s="157">
        <v>112587</v>
      </c>
      <c r="F1727" s="157" t="s">
        <v>944</v>
      </c>
      <c r="G1727" s="162" t="s">
        <v>939</v>
      </c>
      <c r="H1727" s="163"/>
      <c r="I1727" s="157" t="s">
        <v>5643</v>
      </c>
      <c r="J1727" s="160" t="s">
        <v>5644</v>
      </c>
      <c r="K1727" s="160" t="s">
        <v>5645</v>
      </c>
      <c r="L1727" s="157" t="s">
        <v>482</v>
      </c>
      <c r="M1727" s="161" t="s">
        <v>98</v>
      </c>
      <c r="N1727" s="161">
        <v>0.51041666666666663</v>
      </c>
      <c r="O1727" s="161">
        <v>0.66666666666666663</v>
      </c>
      <c r="P1727" s="207" t="s">
        <v>954</v>
      </c>
      <c r="Q1727" s="157">
        <v>2020</v>
      </c>
      <c r="R1727" s="131"/>
      <c r="S1727" s="3" t="str">
        <f>TEXT(Tabla2[[#This Row],[FECHA]],"MMMM")</f>
        <v>marzo</v>
      </c>
      <c r="T1727" s="3" t="e">
        <f>VLOOKUP(Tabla2[[#This Row],[FOLIO]],Noshow11[[FOLIO]:[STATUS]],5,0)</f>
        <v>#N/A</v>
      </c>
      <c r="U1727" s="2"/>
      <c r="V1727" s="27"/>
      <c r="W1727" s="27"/>
      <c r="X1727" s="27"/>
      <c r="Y1727" s="28"/>
      <c r="Z1727" s="27"/>
      <c r="AA1727" s="14">
        <f>Tabla2[[#This Row],[FECHA]]-Tabla2[[#This Row],[FECHA AGENDO CITA]]</f>
        <v>44993</v>
      </c>
    </row>
    <row r="1728" spans="1:27" ht="42.75" hidden="1" customHeight="1">
      <c r="A1728" s="154">
        <v>44993</v>
      </c>
      <c r="B1728" s="155">
        <v>0.5</v>
      </c>
      <c r="C1728" s="155"/>
      <c r="D1728" s="156">
        <v>1899</v>
      </c>
      <c r="E1728" s="157">
        <v>112588</v>
      </c>
      <c r="F1728" s="157" t="s">
        <v>100</v>
      </c>
      <c r="G1728" s="162" t="s">
        <v>939</v>
      </c>
      <c r="H1728" s="163"/>
      <c r="I1728" s="157" t="s">
        <v>5646</v>
      </c>
      <c r="J1728" s="160" t="s">
        <v>5647</v>
      </c>
      <c r="K1728" s="160" t="s">
        <v>5648</v>
      </c>
      <c r="L1728" s="157" t="s">
        <v>152</v>
      </c>
      <c r="M1728" s="161" t="s">
        <v>93</v>
      </c>
      <c r="N1728" s="161">
        <v>0.51041666666666663</v>
      </c>
      <c r="O1728" s="161">
        <v>0.70833333333333337</v>
      </c>
      <c r="P1728" s="207" t="s">
        <v>949</v>
      </c>
      <c r="Q1728" s="157">
        <v>2019</v>
      </c>
      <c r="R1728" s="131"/>
      <c r="S1728" s="3" t="str">
        <f>TEXT(Tabla2[[#This Row],[FECHA]],"MMMM")</f>
        <v>marzo</v>
      </c>
      <c r="T1728" s="3" t="e">
        <f>VLOOKUP(Tabla2[[#This Row],[FOLIO]],Noshow11[[FOLIO]:[STATUS]],5,0)</f>
        <v>#N/A</v>
      </c>
      <c r="U1728" s="2"/>
      <c r="V1728" s="27"/>
      <c r="W1728" s="27"/>
      <c r="X1728" s="27"/>
      <c r="Y1728" s="28"/>
      <c r="Z1728" s="27"/>
      <c r="AA1728" s="14">
        <f>Tabla2[[#This Row],[FECHA]]-Tabla2[[#This Row],[FECHA AGENDO CITA]]</f>
        <v>44993</v>
      </c>
    </row>
    <row r="1729" spans="1:27" ht="42.75" hidden="1" customHeight="1">
      <c r="A1729" s="154">
        <v>44993</v>
      </c>
      <c r="B1729" s="155">
        <v>0.52083333333333337</v>
      </c>
      <c r="C1729" s="155"/>
      <c r="D1729" s="156">
        <v>1899</v>
      </c>
      <c r="E1729" s="157">
        <v>112584</v>
      </c>
      <c r="F1729" s="157" t="s">
        <v>100</v>
      </c>
      <c r="G1729" s="162" t="s">
        <v>1023</v>
      </c>
      <c r="H1729" s="163"/>
      <c r="I1729" s="157" t="s">
        <v>5649</v>
      </c>
      <c r="J1729" s="160" t="s">
        <v>5650</v>
      </c>
      <c r="K1729" s="160" t="s">
        <v>5651</v>
      </c>
      <c r="L1729" s="157" t="s">
        <v>193</v>
      </c>
      <c r="M1729" s="161" t="s">
        <v>98</v>
      </c>
      <c r="N1729" s="161">
        <v>0.54166666666666663</v>
      </c>
      <c r="O1729" s="161">
        <v>0.70833333333333337</v>
      </c>
      <c r="P1729" s="207" t="s">
        <v>954</v>
      </c>
      <c r="Q1729" s="157">
        <v>2016</v>
      </c>
      <c r="R1729" s="131"/>
      <c r="S1729" s="3" t="str">
        <f>TEXT(Tabla2[[#This Row],[FECHA]],"MMMM")</f>
        <v>marzo</v>
      </c>
      <c r="T1729" s="3" t="e">
        <f>VLOOKUP(Tabla2[[#This Row],[FOLIO]],Noshow11[[FOLIO]:[STATUS]],5,0)</f>
        <v>#N/A</v>
      </c>
      <c r="U1729" s="2"/>
      <c r="V1729" s="27"/>
      <c r="W1729" s="27"/>
      <c r="X1729" s="27"/>
      <c r="Y1729" s="28"/>
      <c r="Z1729" s="27"/>
      <c r="AA1729" s="14">
        <f>Tabla2[[#This Row],[FECHA]]-Tabla2[[#This Row],[FECHA AGENDO CITA]]</f>
        <v>44993</v>
      </c>
    </row>
    <row r="1730" spans="1:27" ht="42.75" hidden="1" customHeight="1">
      <c r="A1730" s="154">
        <v>44993</v>
      </c>
      <c r="B1730" s="155">
        <v>0.52083333333333337</v>
      </c>
      <c r="C1730" s="155"/>
      <c r="D1730" s="156">
        <f>3260+950</f>
        <v>4210</v>
      </c>
      <c r="E1730" s="157">
        <v>112594</v>
      </c>
      <c r="F1730" s="157" t="s">
        <v>944</v>
      </c>
      <c r="G1730" s="162" t="s">
        <v>2066</v>
      </c>
      <c r="H1730" s="163" t="s">
        <v>5</v>
      </c>
      <c r="I1730" s="157" t="s">
        <v>5652</v>
      </c>
      <c r="J1730" s="160" t="s">
        <v>5653</v>
      </c>
      <c r="K1730" s="160" t="s">
        <v>5654</v>
      </c>
      <c r="L1730" s="157" t="s">
        <v>165</v>
      </c>
      <c r="M1730" s="161" t="s">
        <v>93</v>
      </c>
      <c r="N1730" s="161">
        <v>0.54166666666666663</v>
      </c>
      <c r="O1730" s="161">
        <v>0.70833333333333337</v>
      </c>
      <c r="P1730" s="207" t="s">
        <v>4340</v>
      </c>
      <c r="Q1730" s="157">
        <v>2022</v>
      </c>
      <c r="R1730" s="131"/>
      <c r="S1730" s="3" t="str">
        <f>TEXT(Tabla2[[#This Row],[FECHA]],"MMMM")</f>
        <v>marzo</v>
      </c>
      <c r="T1730" s="3" t="e">
        <f>VLOOKUP(Tabla2[[#This Row],[FOLIO]],Noshow11[[FOLIO]:[STATUS]],5,0)</f>
        <v>#N/A</v>
      </c>
      <c r="U1730" s="2"/>
      <c r="V1730" s="27"/>
      <c r="W1730" s="27"/>
      <c r="X1730" s="27"/>
      <c r="Y1730" s="28"/>
      <c r="Z1730" s="27"/>
      <c r="AA1730" s="14">
        <f>Tabla2[[#This Row],[FECHA]]-Tabla2[[#This Row],[FECHA AGENDO CITA]]</f>
        <v>44993</v>
      </c>
    </row>
    <row r="1731" spans="1:27" ht="42.75" hidden="1" customHeight="1">
      <c r="A1731" s="154">
        <v>44993</v>
      </c>
      <c r="B1731" s="155">
        <v>0.54166666666666663</v>
      </c>
      <c r="C1731" s="155"/>
      <c r="D1731" s="156">
        <v>1899</v>
      </c>
      <c r="E1731" s="157">
        <v>112592</v>
      </c>
      <c r="F1731" s="157" t="s">
        <v>920</v>
      </c>
      <c r="G1731" s="162" t="s">
        <v>994</v>
      </c>
      <c r="H1731" s="163" t="s">
        <v>5</v>
      </c>
      <c r="I1731" s="157" t="s">
        <v>1726</v>
      </c>
      <c r="J1731" s="160" t="s">
        <v>1727</v>
      </c>
      <c r="K1731" s="160" t="s">
        <v>1728</v>
      </c>
      <c r="L1731" s="157" t="s">
        <v>92</v>
      </c>
      <c r="M1731" s="161" t="s">
        <v>98</v>
      </c>
      <c r="N1731" s="161">
        <v>0.55208333333333337</v>
      </c>
      <c r="O1731" s="161">
        <v>0.66666666666666663</v>
      </c>
      <c r="P1731" s="207" t="s">
        <v>2061</v>
      </c>
      <c r="Q1731" s="157">
        <v>2019</v>
      </c>
      <c r="R1731" s="131"/>
      <c r="S1731" s="3" t="str">
        <f>TEXT(Tabla2[[#This Row],[FECHA]],"MMMM")</f>
        <v>marzo</v>
      </c>
      <c r="T1731" s="3" t="e">
        <f>VLOOKUP(Tabla2[[#This Row],[FOLIO]],Noshow11[[FOLIO]:[STATUS]],5,0)</f>
        <v>#N/A</v>
      </c>
      <c r="U1731" s="2"/>
      <c r="V1731" s="27"/>
      <c r="W1731" s="27"/>
      <c r="X1731" s="27"/>
      <c r="Y1731" s="28"/>
      <c r="Z1731" s="27"/>
      <c r="AA1731" s="14">
        <f>Tabla2[[#This Row],[FECHA]]-Tabla2[[#This Row],[FECHA AGENDO CITA]]</f>
        <v>44993</v>
      </c>
    </row>
    <row r="1732" spans="1:27" ht="42.75" hidden="1" customHeight="1">
      <c r="A1732" s="154">
        <v>44993</v>
      </c>
      <c r="B1732" s="155">
        <v>0.54166666666666663</v>
      </c>
      <c r="C1732" s="155"/>
      <c r="D1732" s="156">
        <v>3260</v>
      </c>
      <c r="E1732" s="157">
        <v>112595</v>
      </c>
      <c r="F1732" s="157" t="s">
        <v>944</v>
      </c>
      <c r="G1732" s="162" t="s">
        <v>5655</v>
      </c>
      <c r="H1732" s="163"/>
      <c r="I1732" s="157" t="s">
        <v>5656</v>
      </c>
      <c r="J1732" s="160" t="s">
        <v>5657</v>
      </c>
      <c r="K1732" s="160" t="s">
        <v>5658</v>
      </c>
      <c r="L1732" s="157" t="s">
        <v>83</v>
      </c>
      <c r="M1732" s="161" t="s">
        <v>93</v>
      </c>
      <c r="N1732" s="161">
        <v>0.57291666666666663</v>
      </c>
      <c r="O1732" s="161">
        <v>0.73958333333333337</v>
      </c>
      <c r="P1732" s="207" t="s">
        <v>954</v>
      </c>
      <c r="Q1732" s="157">
        <v>2014</v>
      </c>
      <c r="R1732" s="131"/>
      <c r="S1732" s="3" t="str">
        <f>TEXT(Tabla2[[#This Row],[FECHA]],"MMMM")</f>
        <v>marzo</v>
      </c>
      <c r="T1732" s="3" t="e">
        <f>VLOOKUP(Tabla2[[#This Row],[FOLIO]],Noshow11[[FOLIO]:[STATUS]],5,0)</f>
        <v>#N/A</v>
      </c>
      <c r="U1732" s="2"/>
      <c r="V1732" s="27"/>
      <c r="W1732" s="27"/>
      <c r="X1732" s="27"/>
      <c r="Y1732" s="28"/>
      <c r="Z1732" s="27"/>
      <c r="AA1732" s="14">
        <f>Tabla2[[#This Row],[FECHA]]-Tabla2[[#This Row],[FECHA AGENDO CITA]]</f>
        <v>44993</v>
      </c>
    </row>
    <row r="1733" spans="1:27" ht="42.75" hidden="1" customHeight="1">
      <c r="A1733" s="154">
        <v>44993</v>
      </c>
      <c r="B1733" s="155">
        <v>0.64583333333333337</v>
      </c>
      <c r="C1733" s="155"/>
      <c r="D1733" s="156">
        <v>3260</v>
      </c>
      <c r="E1733" s="157">
        <v>112558</v>
      </c>
      <c r="F1733" s="157" t="s">
        <v>944</v>
      </c>
      <c r="G1733" s="162" t="s">
        <v>1631</v>
      </c>
      <c r="H1733" s="163"/>
      <c r="I1733" s="157" t="s">
        <v>5659</v>
      </c>
      <c r="J1733" s="160" t="s">
        <v>5660</v>
      </c>
      <c r="K1733" s="160" t="s">
        <v>5661</v>
      </c>
      <c r="L1733" s="157" t="s">
        <v>97</v>
      </c>
      <c r="M1733" s="161" t="s">
        <v>98</v>
      </c>
      <c r="N1733" s="161">
        <v>0.65625</v>
      </c>
      <c r="O1733" s="161">
        <v>0.75</v>
      </c>
      <c r="P1733" s="207" t="s">
        <v>949</v>
      </c>
      <c r="Q1733" s="157">
        <v>2011</v>
      </c>
      <c r="R1733" s="131"/>
      <c r="S1733" s="3" t="str">
        <f>TEXT(Tabla2[[#This Row],[FECHA]],"MMMM")</f>
        <v>marzo</v>
      </c>
      <c r="T1733" s="3" t="e">
        <f>VLOOKUP(Tabla2[[#This Row],[FOLIO]],Noshow11[[FOLIO]:[STATUS]],5,0)</f>
        <v>#N/A</v>
      </c>
      <c r="U1733" s="2"/>
      <c r="V1733" s="27"/>
      <c r="W1733" s="27"/>
      <c r="X1733" s="27"/>
      <c r="Y1733" s="28"/>
      <c r="Z1733" s="27"/>
      <c r="AA1733" s="14">
        <f>Tabla2[[#This Row],[FECHA]]-Tabla2[[#This Row],[FECHA AGENDO CITA]]</f>
        <v>44993</v>
      </c>
    </row>
    <row r="1734" spans="1:27" ht="53.1" hidden="1" customHeight="1">
      <c r="A1734" s="154">
        <v>44994</v>
      </c>
      <c r="B1734" s="155">
        <v>0.33333333333333331</v>
      </c>
      <c r="C1734" s="155"/>
      <c r="D1734" s="156">
        <v>4210</v>
      </c>
      <c r="E1734" s="157">
        <v>112530</v>
      </c>
      <c r="F1734" s="157" t="s">
        <v>1111</v>
      </c>
      <c r="G1734" s="158" t="s">
        <v>5257</v>
      </c>
      <c r="H1734" s="159" t="s">
        <v>5</v>
      </c>
      <c r="I1734" s="157" t="s">
        <v>4631</v>
      </c>
      <c r="J1734" s="160" t="s">
        <v>4632</v>
      </c>
      <c r="K1734" s="160" t="s">
        <v>4633</v>
      </c>
      <c r="L1734" s="157" t="s">
        <v>152</v>
      </c>
      <c r="M1734" s="161" t="s">
        <v>93</v>
      </c>
      <c r="N1734" s="161">
        <v>0.35416666666666669</v>
      </c>
      <c r="O1734" s="161">
        <v>0.45833333333333331</v>
      </c>
      <c r="P1734" s="207" t="s">
        <v>4340</v>
      </c>
      <c r="Q1734" s="157">
        <v>2018</v>
      </c>
      <c r="R1734" s="131"/>
      <c r="S1734" s="3" t="str">
        <f>TEXT(Tabla2[[#This Row],[FECHA]],"MMMM")</f>
        <v>marzo</v>
      </c>
      <c r="T1734" s="3" t="e">
        <f>VLOOKUP(Tabla2[[#This Row],[FOLIO]],Noshow11[[FOLIO]:[STATUS]],5,0)</f>
        <v>#N/A</v>
      </c>
      <c r="U1734" s="2"/>
      <c r="V1734" s="27"/>
      <c r="W1734" s="27"/>
      <c r="X1734" s="27"/>
      <c r="Y1734" s="28"/>
      <c r="Z1734" s="27"/>
      <c r="AA1734" s="14">
        <f>Tabla2[[#This Row],[FECHA]]-Tabla2[[#This Row],[FECHA AGENDO CITA]]</f>
        <v>44994</v>
      </c>
    </row>
    <row r="1735" spans="1:27" ht="53.1" hidden="1" customHeight="1">
      <c r="A1735" s="154">
        <v>44994</v>
      </c>
      <c r="B1735" s="155">
        <v>0.33333333333333331</v>
      </c>
      <c r="C1735" s="155"/>
      <c r="D1735" s="156">
        <v>5330</v>
      </c>
      <c r="E1735" s="157">
        <v>112561</v>
      </c>
      <c r="F1735" s="157" t="s">
        <v>920</v>
      </c>
      <c r="G1735" s="158" t="s">
        <v>1124</v>
      </c>
      <c r="H1735" s="159" t="s">
        <v>5</v>
      </c>
      <c r="I1735" s="157" t="s">
        <v>1146</v>
      </c>
      <c r="J1735" s="160" t="s">
        <v>1147</v>
      </c>
      <c r="K1735" s="160" t="s">
        <v>1148</v>
      </c>
      <c r="L1735" s="157" t="s">
        <v>193</v>
      </c>
      <c r="M1735" s="161" t="s">
        <v>98</v>
      </c>
      <c r="N1735" s="161">
        <v>0.36805555555555558</v>
      </c>
      <c r="O1735" s="161">
        <v>0.47916666666666669</v>
      </c>
      <c r="P1735" s="207" t="s">
        <v>2061</v>
      </c>
      <c r="Q1735" s="157">
        <v>2020</v>
      </c>
      <c r="R1735" s="131"/>
      <c r="S1735" s="3" t="str">
        <f>TEXT(Tabla2[[#This Row],[FECHA]],"MMMM")</f>
        <v>marzo</v>
      </c>
      <c r="T1735" s="3" t="e">
        <f>VLOOKUP(Tabla2[[#This Row],[FOLIO]],Noshow11[[FOLIO]:[STATUS]],5,0)</f>
        <v>#N/A</v>
      </c>
      <c r="U1735" s="2"/>
      <c r="V1735" s="27"/>
      <c r="W1735" s="27"/>
      <c r="X1735" s="27"/>
      <c r="Y1735" s="28"/>
      <c r="Z1735" s="27"/>
      <c r="AA1735" s="14">
        <f>Tabla2[[#This Row],[FECHA]]-Tabla2[[#This Row],[FECHA AGENDO CITA]]</f>
        <v>44994</v>
      </c>
    </row>
    <row r="1736" spans="1:27" ht="53.1" hidden="1" customHeight="1">
      <c r="A1736" s="154">
        <v>44994</v>
      </c>
      <c r="B1736" s="155">
        <v>0.34375</v>
      </c>
      <c r="C1736" s="155"/>
      <c r="D1736" s="156">
        <v>6599</v>
      </c>
      <c r="E1736" s="157">
        <v>112567</v>
      </c>
      <c r="F1736" s="157" t="s">
        <v>100</v>
      </c>
      <c r="G1736" s="162" t="s">
        <v>1343</v>
      </c>
      <c r="H1736" s="163"/>
      <c r="I1736" s="157" t="s">
        <v>1903</v>
      </c>
      <c r="J1736" s="160" t="s">
        <v>1904</v>
      </c>
      <c r="K1736" s="160" t="s">
        <v>1439</v>
      </c>
      <c r="L1736" s="157" t="s">
        <v>250</v>
      </c>
      <c r="M1736" s="161" t="s">
        <v>98</v>
      </c>
      <c r="N1736" s="161">
        <v>0.36458333333333331</v>
      </c>
      <c r="O1736" s="161">
        <v>0.5</v>
      </c>
      <c r="P1736" s="207" t="s">
        <v>949</v>
      </c>
      <c r="Q1736" s="157">
        <v>2021</v>
      </c>
      <c r="R1736" s="131"/>
      <c r="S1736" s="3" t="str">
        <f>TEXT(Tabla2[[#This Row],[FECHA]],"MMMM")</f>
        <v>marzo</v>
      </c>
      <c r="T1736" s="3" t="e">
        <f>VLOOKUP(Tabla2[[#This Row],[FOLIO]],Noshow11[[FOLIO]:[STATUS]],5,0)</f>
        <v>#N/A</v>
      </c>
      <c r="U1736" s="2"/>
      <c r="V1736" s="27"/>
      <c r="W1736" s="27"/>
      <c r="X1736" s="27"/>
      <c r="Y1736" s="28"/>
      <c r="Z1736" s="27"/>
      <c r="AA1736" s="14">
        <f>Tabla2[[#This Row],[FECHA]]-Tabla2[[#This Row],[FECHA AGENDO CITA]]</f>
        <v>44994</v>
      </c>
    </row>
    <row r="1737" spans="1:27" ht="53.1" hidden="1" customHeight="1">
      <c r="A1737" s="154">
        <v>44994</v>
      </c>
      <c r="B1737" s="155">
        <v>0.34375</v>
      </c>
      <c r="C1737" s="155"/>
      <c r="D1737" s="156">
        <v>2734.2</v>
      </c>
      <c r="E1737" s="157">
        <v>112615</v>
      </c>
      <c r="F1737" s="157" t="s">
        <v>100</v>
      </c>
      <c r="G1737" s="162" t="s">
        <v>5662</v>
      </c>
      <c r="H1737" s="163"/>
      <c r="I1737" s="157" t="s">
        <v>5663</v>
      </c>
      <c r="J1737" s="160" t="s">
        <v>5664</v>
      </c>
      <c r="K1737" s="160" t="s">
        <v>5665</v>
      </c>
      <c r="L1737" s="157" t="s">
        <v>92</v>
      </c>
      <c r="M1737" s="161" t="s">
        <v>93</v>
      </c>
      <c r="N1737" s="161">
        <v>0.35416666666666669</v>
      </c>
      <c r="O1737" s="161" t="s">
        <v>929</v>
      </c>
      <c r="P1737" s="207" t="s">
        <v>5666</v>
      </c>
      <c r="Q1737" s="157">
        <v>2021</v>
      </c>
      <c r="R1737" s="131"/>
      <c r="S1737" s="3" t="str">
        <f>TEXT(Tabla2[[#This Row],[FECHA]],"MMMM")</f>
        <v>marzo</v>
      </c>
      <c r="T1737" s="3" t="e">
        <f>VLOOKUP(Tabla2[[#This Row],[FOLIO]],Noshow11[[FOLIO]:[STATUS]],5,0)</f>
        <v>#N/A</v>
      </c>
      <c r="U1737" s="2"/>
      <c r="V1737" s="27"/>
      <c r="W1737" s="27"/>
      <c r="X1737" s="27"/>
      <c r="Y1737" s="28"/>
      <c r="Z1737" s="27"/>
      <c r="AA1737" s="14">
        <f>Tabla2[[#This Row],[FECHA]]-Tabla2[[#This Row],[FECHA AGENDO CITA]]</f>
        <v>44994</v>
      </c>
    </row>
    <row r="1738" spans="1:27" ht="53.1" hidden="1" customHeight="1">
      <c r="A1738" s="154">
        <v>44994</v>
      </c>
      <c r="B1738" s="155">
        <v>0.35416666666666669</v>
      </c>
      <c r="C1738" s="155"/>
      <c r="D1738" s="156">
        <v>5330</v>
      </c>
      <c r="E1738" s="157">
        <v>112582</v>
      </c>
      <c r="F1738" s="157" t="s">
        <v>1111</v>
      </c>
      <c r="G1738" s="162" t="s">
        <v>1124</v>
      </c>
      <c r="H1738" s="163"/>
      <c r="I1738" s="157" t="s">
        <v>5667</v>
      </c>
      <c r="J1738" s="160" t="s">
        <v>5668</v>
      </c>
      <c r="K1738" s="160" t="s">
        <v>5669</v>
      </c>
      <c r="L1738" s="157" t="s">
        <v>92</v>
      </c>
      <c r="M1738" s="161" t="s">
        <v>84</v>
      </c>
      <c r="N1738" s="161">
        <v>0.375</v>
      </c>
      <c r="O1738" s="161">
        <v>0.47916666666666669</v>
      </c>
      <c r="P1738" s="207" t="s">
        <v>5670</v>
      </c>
      <c r="Q1738" s="157">
        <v>2017</v>
      </c>
      <c r="R1738" s="131"/>
      <c r="S1738" s="3" t="str">
        <f>TEXT(Tabla2[[#This Row],[FECHA]],"MMMM")</f>
        <v>marzo</v>
      </c>
      <c r="T1738" s="3" t="e">
        <f>VLOOKUP(Tabla2[[#This Row],[FOLIO]],Noshow11[[FOLIO]:[STATUS]],5,0)</f>
        <v>#N/A</v>
      </c>
      <c r="U1738" s="2"/>
      <c r="V1738" s="27"/>
      <c r="W1738" s="27"/>
      <c r="X1738" s="27"/>
      <c r="Y1738" s="28"/>
      <c r="Z1738" s="27"/>
      <c r="AA1738" s="14">
        <f>Tabla2[[#This Row],[FECHA]]-Tabla2[[#This Row],[FECHA AGENDO CITA]]</f>
        <v>44994</v>
      </c>
    </row>
    <row r="1739" spans="1:27" ht="53.1" hidden="1" customHeight="1">
      <c r="A1739" s="154">
        <v>44994</v>
      </c>
      <c r="B1739" s="155">
        <v>0.35416666666666669</v>
      </c>
      <c r="C1739" s="155"/>
      <c r="D1739" s="156">
        <v>3260</v>
      </c>
      <c r="E1739" s="157">
        <v>112623</v>
      </c>
      <c r="F1739" s="157" t="s">
        <v>944</v>
      </c>
      <c r="G1739" s="158" t="s">
        <v>1070</v>
      </c>
      <c r="H1739" s="159" t="s">
        <v>5</v>
      </c>
      <c r="I1739" s="157" t="s">
        <v>5671</v>
      </c>
      <c r="J1739" s="160" t="s">
        <v>143</v>
      </c>
      <c r="K1739" s="160" t="s">
        <v>5672</v>
      </c>
      <c r="L1739" s="157" t="s">
        <v>97</v>
      </c>
      <c r="M1739" s="161" t="s">
        <v>93</v>
      </c>
      <c r="N1739" s="161">
        <v>0.39583333333333331</v>
      </c>
      <c r="O1739" s="161">
        <v>0.58333333333333337</v>
      </c>
      <c r="P1739" s="207" t="s">
        <v>2061</v>
      </c>
      <c r="Q1739" s="157">
        <v>2021</v>
      </c>
      <c r="R1739" s="131"/>
      <c r="S1739" s="3" t="str">
        <f>TEXT(Tabla2[[#This Row],[FECHA]],"MMMM")</f>
        <v>marzo</v>
      </c>
      <c r="T1739" s="3" t="e">
        <f>VLOOKUP(Tabla2[[#This Row],[FOLIO]],Noshow11[[FOLIO]:[STATUS]],5,0)</f>
        <v>#N/A</v>
      </c>
      <c r="U1739" s="2"/>
      <c r="V1739" s="27"/>
      <c r="W1739" s="27"/>
      <c r="X1739" s="27"/>
      <c r="Y1739" s="28"/>
      <c r="Z1739" s="27"/>
      <c r="AA1739" s="14">
        <f>Tabla2[[#This Row],[FECHA]]-Tabla2[[#This Row],[FECHA AGENDO CITA]]</f>
        <v>44994</v>
      </c>
    </row>
    <row r="1740" spans="1:27" ht="53.1" hidden="1" customHeight="1">
      <c r="A1740" s="154">
        <v>44994</v>
      </c>
      <c r="B1740" s="155">
        <v>0.375</v>
      </c>
      <c r="C1740" s="155"/>
      <c r="D1740" s="156">
        <v>1899</v>
      </c>
      <c r="E1740" s="157">
        <v>112546</v>
      </c>
      <c r="F1740" s="157" t="s">
        <v>944</v>
      </c>
      <c r="G1740" s="158" t="s">
        <v>5673</v>
      </c>
      <c r="H1740" s="159" t="s">
        <v>5</v>
      </c>
      <c r="I1740" s="157" t="s">
        <v>715</v>
      </c>
      <c r="J1740" s="160" t="s">
        <v>716</v>
      </c>
      <c r="K1740" s="160" t="s">
        <v>5674</v>
      </c>
      <c r="L1740" s="157" t="s">
        <v>83</v>
      </c>
      <c r="M1740" s="161" t="s">
        <v>98</v>
      </c>
      <c r="N1740" s="161">
        <v>0.40625</v>
      </c>
      <c r="O1740" s="161">
        <v>0.5</v>
      </c>
      <c r="P1740" s="207" t="s">
        <v>2061</v>
      </c>
      <c r="Q1740" s="157">
        <v>2022</v>
      </c>
      <c r="R1740" s="131"/>
      <c r="S1740" s="3" t="str">
        <f>TEXT(Tabla2[[#This Row],[FECHA]],"MMMM")</f>
        <v>marzo</v>
      </c>
      <c r="T1740" s="3" t="e">
        <f>VLOOKUP(Tabla2[[#This Row],[FOLIO]],Noshow11[[FOLIO]:[STATUS]],5,0)</f>
        <v>#N/A</v>
      </c>
      <c r="U1740" s="2"/>
      <c r="V1740" s="27"/>
      <c r="W1740" s="27"/>
      <c r="X1740" s="27"/>
      <c r="Y1740" s="28"/>
      <c r="Z1740" s="27"/>
      <c r="AA1740" s="14">
        <f>Tabla2[[#This Row],[FECHA]]-Tabla2[[#This Row],[FECHA AGENDO CITA]]</f>
        <v>44994</v>
      </c>
    </row>
    <row r="1741" spans="1:27" ht="53.1" hidden="1" customHeight="1">
      <c r="A1741" s="154">
        <v>44994</v>
      </c>
      <c r="B1741" s="155">
        <v>0.375</v>
      </c>
      <c r="C1741" s="155"/>
      <c r="D1741" s="156">
        <v>1899</v>
      </c>
      <c r="E1741" s="157">
        <v>112547</v>
      </c>
      <c r="F1741" s="157" t="s">
        <v>944</v>
      </c>
      <c r="G1741" s="162" t="s">
        <v>1015</v>
      </c>
      <c r="H1741" s="163"/>
      <c r="I1741" s="157" t="s">
        <v>5675</v>
      </c>
      <c r="J1741" s="160" t="s">
        <v>5676</v>
      </c>
      <c r="K1741" s="160" t="s">
        <v>5677</v>
      </c>
      <c r="L1741" s="157" t="s">
        <v>357</v>
      </c>
      <c r="M1741" s="161" t="s">
        <v>93</v>
      </c>
      <c r="N1741" s="161">
        <v>0.38541666666666669</v>
      </c>
      <c r="O1741" s="161">
        <v>0.53125</v>
      </c>
      <c r="P1741" s="207" t="s">
        <v>954</v>
      </c>
      <c r="Q1741" s="157">
        <v>2022</v>
      </c>
      <c r="R1741" s="131"/>
      <c r="S1741" s="3" t="str">
        <f>TEXT(Tabla2[[#This Row],[FECHA]],"MMMM")</f>
        <v>marzo</v>
      </c>
      <c r="T1741" s="3" t="e">
        <f>VLOOKUP(Tabla2[[#This Row],[FOLIO]],Noshow11[[FOLIO]:[STATUS]],5,0)</f>
        <v>#N/A</v>
      </c>
      <c r="U1741" s="2"/>
      <c r="V1741" s="27"/>
      <c r="W1741" s="27"/>
      <c r="X1741" s="27"/>
      <c r="Y1741" s="28"/>
      <c r="Z1741" s="27"/>
      <c r="AA1741" s="14">
        <f>Tabla2[[#This Row],[FECHA]]-Tabla2[[#This Row],[FECHA AGENDO CITA]]</f>
        <v>44994</v>
      </c>
    </row>
    <row r="1742" spans="1:27" ht="53.1" hidden="1" customHeight="1">
      <c r="A1742" s="154">
        <v>44994</v>
      </c>
      <c r="B1742" s="155">
        <v>0.375</v>
      </c>
      <c r="C1742" s="155"/>
      <c r="D1742" s="156">
        <v>835.2</v>
      </c>
      <c r="E1742" s="157">
        <v>112627</v>
      </c>
      <c r="F1742" s="157" t="s">
        <v>944</v>
      </c>
      <c r="G1742" s="162" t="s">
        <v>5678</v>
      </c>
      <c r="H1742" s="163"/>
      <c r="I1742" s="157" t="s">
        <v>5679</v>
      </c>
      <c r="J1742" s="160" t="s">
        <v>143</v>
      </c>
      <c r="K1742" s="160" t="s">
        <v>5680</v>
      </c>
      <c r="L1742" s="157" t="s">
        <v>230</v>
      </c>
      <c r="M1742" s="161" t="s">
        <v>84</v>
      </c>
      <c r="N1742" s="161">
        <v>0.39583333333333331</v>
      </c>
      <c r="O1742" s="161" t="s">
        <v>929</v>
      </c>
      <c r="P1742" s="207" t="s">
        <v>2263</v>
      </c>
      <c r="Q1742" s="157">
        <v>2015</v>
      </c>
      <c r="R1742" s="131"/>
      <c r="S1742" s="3" t="str">
        <f>TEXT(Tabla2[[#This Row],[FECHA]],"MMMM")</f>
        <v>marzo</v>
      </c>
      <c r="T1742" s="3" t="e">
        <f>VLOOKUP(Tabla2[[#This Row],[FOLIO]],Noshow11[[FOLIO]:[STATUS]],5,0)</f>
        <v>#N/A</v>
      </c>
      <c r="U1742" s="2"/>
      <c r="V1742" s="27"/>
      <c r="W1742" s="27"/>
      <c r="X1742" s="27"/>
      <c r="Y1742" s="28"/>
      <c r="Z1742" s="27"/>
      <c r="AA1742" s="14">
        <f>Tabla2[[#This Row],[FECHA]]-Tabla2[[#This Row],[FECHA AGENDO CITA]]</f>
        <v>44994</v>
      </c>
    </row>
    <row r="1743" spans="1:27" s="177" customFormat="1" ht="53.1" hidden="1" customHeight="1">
      <c r="A1743" s="154">
        <v>44994</v>
      </c>
      <c r="B1743" s="155">
        <v>0.38541666666666669</v>
      </c>
      <c r="C1743" s="155"/>
      <c r="D1743" s="156">
        <v>3260</v>
      </c>
      <c r="E1743" s="157">
        <v>112636</v>
      </c>
      <c r="F1743" s="157" t="s">
        <v>1111</v>
      </c>
      <c r="G1743" s="162" t="s">
        <v>1161</v>
      </c>
      <c r="H1743" s="163"/>
      <c r="I1743" s="157" t="s">
        <v>5681</v>
      </c>
      <c r="J1743" s="160" t="s">
        <v>5682</v>
      </c>
      <c r="K1743" s="160" t="s">
        <v>5683</v>
      </c>
      <c r="L1743" s="157" t="s">
        <v>170</v>
      </c>
      <c r="M1743" s="161" t="s">
        <v>93</v>
      </c>
      <c r="N1743" s="161">
        <v>0.41666666666666669</v>
      </c>
      <c r="O1743" s="161">
        <v>0.58333333333333337</v>
      </c>
      <c r="P1743" s="207" t="s">
        <v>943</v>
      </c>
      <c r="Q1743" s="157">
        <v>2013</v>
      </c>
      <c r="R1743" s="157"/>
      <c r="S1743" s="3" t="str">
        <f>TEXT(Tabla2[[#This Row],[FECHA]],"MMMM")</f>
        <v>marzo</v>
      </c>
      <c r="T1743" s="3" t="e">
        <f>VLOOKUP(Tabla2[[#This Row],[FOLIO]],Noshow11[[FOLIO]:[STATUS]],5,0)</f>
        <v>#N/A</v>
      </c>
      <c r="U1743" s="2"/>
      <c r="V1743" s="27"/>
      <c r="W1743" s="27"/>
      <c r="X1743" s="27"/>
      <c r="Y1743" s="28"/>
      <c r="Z1743" s="27"/>
      <c r="AA1743" s="14">
        <f>Tabla2[[#This Row],[FECHA]]-Tabla2[[#This Row],[FECHA AGENDO CITA]]</f>
        <v>44994</v>
      </c>
    </row>
    <row r="1744" spans="1:27" ht="53.1" hidden="1" customHeight="1">
      <c r="A1744" s="154">
        <v>44994</v>
      </c>
      <c r="B1744" s="155">
        <v>0.39583333333333331</v>
      </c>
      <c r="C1744" s="155"/>
      <c r="D1744" s="156">
        <v>835.2</v>
      </c>
      <c r="E1744" s="157">
        <v>112502</v>
      </c>
      <c r="F1744" s="157" t="s">
        <v>944</v>
      </c>
      <c r="G1744" s="162" t="s">
        <v>5684</v>
      </c>
      <c r="H1744" s="163"/>
      <c r="I1744" s="157" t="s">
        <v>3479</v>
      </c>
      <c r="J1744" s="160" t="s">
        <v>3480</v>
      </c>
      <c r="K1744" s="160" t="s">
        <v>3481</v>
      </c>
      <c r="L1744" s="157" t="s">
        <v>3046</v>
      </c>
      <c r="M1744" s="161" t="s">
        <v>93</v>
      </c>
      <c r="N1744" s="161">
        <v>0.41666666666666669</v>
      </c>
      <c r="O1744" s="161" t="s">
        <v>929</v>
      </c>
      <c r="P1744" s="207" t="s">
        <v>2126</v>
      </c>
      <c r="Q1744" s="157">
        <v>2020</v>
      </c>
      <c r="R1744" s="131"/>
      <c r="S1744" s="3" t="str">
        <f>TEXT(Tabla2[[#This Row],[FECHA]],"MMMM")</f>
        <v>marzo</v>
      </c>
      <c r="T1744" s="3" t="e">
        <f>VLOOKUP(Tabla2[[#This Row],[FOLIO]],Noshow11[[FOLIO]:[STATUS]],5,0)</f>
        <v>#N/A</v>
      </c>
      <c r="U1744" s="2"/>
      <c r="V1744" s="27"/>
      <c r="W1744" s="27"/>
      <c r="X1744" s="27"/>
      <c r="Y1744" s="28"/>
      <c r="Z1744" s="27"/>
      <c r="AA1744" s="14">
        <f>Tabla2[[#This Row],[FECHA]]-Tabla2[[#This Row],[FECHA AGENDO CITA]]</f>
        <v>44994</v>
      </c>
    </row>
    <row r="1745" spans="1:27" ht="53.1" hidden="1" customHeight="1">
      <c r="A1745" s="154">
        <v>44994</v>
      </c>
      <c r="B1745" s="155">
        <v>0.39583333333333331</v>
      </c>
      <c r="C1745" s="155"/>
      <c r="D1745" s="156">
        <v>1899</v>
      </c>
      <c r="E1745" s="157">
        <v>112563</v>
      </c>
      <c r="F1745" s="157" t="s">
        <v>920</v>
      </c>
      <c r="G1745" s="162" t="s">
        <v>1436</v>
      </c>
      <c r="H1745" s="159"/>
      <c r="I1745" s="157" t="s">
        <v>5685</v>
      </c>
      <c r="J1745" s="160" t="s">
        <v>5686</v>
      </c>
      <c r="K1745" s="160" t="s">
        <v>5687</v>
      </c>
      <c r="L1745" s="157" t="s">
        <v>250</v>
      </c>
      <c r="M1745" s="161" t="s">
        <v>98</v>
      </c>
      <c r="N1745" s="161">
        <v>0.43055555555555558</v>
      </c>
      <c r="O1745" s="161">
        <v>0.65625</v>
      </c>
      <c r="P1745" s="207" t="s">
        <v>949</v>
      </c>
      <c r="Q1745" s="157">
        <v>2019</v>
      </c>
      <c r="R1745" s="131"/>
      <c r="S1745" s="3" t="str">
        <f>TEXT(Tabla2[[#This Row],[FECHA]],"MMMM")</f>
        <v>marzo</v>
      </c>
      <c r="T1745" s="3" t="e">
        <f>VLOOKUP(Tabla2[[#This Row],[FOLIO]],Noshow11[[FOLIO]:[STATUS]],5,0)</f>
        <v>#N/A</v>
      </c>
      <c r="U1745" s="2"/>
      <c r="V1745" s="27"/>
      <c r="W1745" s="27"/>
      <c r="X1745" s="27"/>
      <c r="Y1745" s="28"/>
      <c r="Z1745" s="27"/>
      <c r="AA1745" s="14">
        <f>Tabla2[[#This Row],[FECHA]]-Tabla2[[#This Row],[FECHA AGENDO CITA]]</f>
        <v>44994</v>
      </c>
    </row>
    <row r="1746" spans="1:27" ht="53.1" hidden="1" customHeight="1">
      <c r="A1746" s="154">
        <v>44994</v>
      </c>
      <c r="B1746" s="155">
        <v>0.39583333333333331</v>
      </c>
      <c r="C1746" s="155"/>
      <c r="D1746" s="156">
        <v>5330</v>
      </c>
      <c r="E1746" s="157">
        <v>112590</v>
      </c>
      <c r="F1746" s="157" t="s">
        <v>1111</v>
      </c>
      <c r="G1746" s="162" t="s">
        <v>1124</v>
      </c>
      <c r="H1746" s="163"/>
      <c r="I1746" s="157" t="s">
        <v>5688</v>
      </c>
      <c r="J1746" s="160" t="s">
        <v>5689</v>
      </c>
      <c r="K1746" s="160" t="s">
        <v>5690</v>
      </c>
      <c r="L1746" s="157" t="s">
        <v>193</v>
      </c>
      <c r="M1746" s="161" t="s">
        <v>84</v>
      </c>
      <c r="N1746" s="161">
        <v>0.44791666666666669</v>
      </c>
      <c r="O1746" s="161">
        <v>0.625</v>
      </c>
      <c r="P1746" s="207" t="s">
        <v>954</v>
      </c>
      <c r="Q1746" s="157">
        <v>2020</v>
      </c>
      <c r="R1746" s="131"/>
      <c r="S1746" s="3" t="str">
        <f>TEXT(Tabla2[[#This Row],[FECHA]],"MMMM")</f>
        <v>marzo</v>
      </c>
      <c r="T1746" s="3" t="e">
        <f>VLOOKUP(Tabla2[[#This Row],[FOLIO]],Noshow11[[FOLIO]:[STATUS]],5,0)</f>
        <v>#N/A</v>
      </c>
      <c r="U1746" s="2"/>
      <c r="V1746" s="27"/>
      <c r="W1746" s="27"/>
      <c r="X1746" s="27"/>
      <c r="Y1746" s="28"/>
      <c r="Z1746" s="27"/>
      <c r="AA1746" s="14">
        <f>Tabla2[[#This Row],[FECHA]]-Tabla2[[#This Row],[FECHA AGENDO CITA]]</f>
        <v>44994</v>
      </c>
    </row>
    <row r="1747" spans="1:27" ht="53.1" hidden="1" customHeight="1">
      <c r="A1747" s="154">
        <v>44994</v>
      </c>
      <c r="B1747" s="155">
        <v>0.41666666666666669</v>
      </c>
      <c r="C1747" s="155"/>
      <c r="D1747" s="156">
        <v>1899</v>
      </c>
      <c r="E1747" s="157">
        <v>112232</v>
      </c>
      <c r="F1747" s="157" t="s">
        <v>100</v>
      </c>
      <c r="G1747" s="162" t="s">
        <v>1015</v>
      </c>
      <c r="H1747" s="163"/>
      <c r="I1747" s="157" t="s">
        <v>5691</v>
      </c>
      <c r="J1747" s="160" t="s">
        <v>5692</v>
      </c>
      <c r="K1747" s="160" t="s">
        <v>5693</v>
      </c>
      <c r="L1747" s="157" t="s">
        <v>92</v>
      </c>
      <c r="M1747" s="161" t="s">
        <v>98</v>
      </c>
      <c r="N1747" s="161">
        <v>0.42708333333333331</v>
      </c>
      <c r="O1747" s="161">
        <v>0.60416666666666663</v>
      </c>
      <c r="P1747" s="207" t="s">
        <v>954</v>
      </c>
      <c r="Q1747" s="157">
        <v>2020</v>
      </c>
      <c r="R1747" s="131"/>
      <c r="S1747" s="3" t="str">
        <f>TEXT(Tabla2[[#This Row],[FECHA]],"MMMM")</f>
        <v>marzo</v>
      </c>
      <c r="T1747" s="3" t="e">
        <f>VLOOKUP(Tabla2[[#This Row],[FOLIO]],Noshow11[[FOLIO]:[STATUS]],5,0)</f>
        <v>#N/A</v>
      </c>
      <c r="U1747" s="2"/>
      <c r="V1747" s="27"/>
      <c r="W1747" s="27"/>
      <c r="X1747" s="27"/>
      <c r="Y1747" s="28"/>
      <c r="Z1747" s="27"/>
      <c r="AA1747" s="14">
        <f>Tabla2[[#This Row],[FECHA]]-Tabla2[[#This Row],[FECHA AGENDO CITA]]</f>
        <v>44994</v>
      </c>
    </row>
    <row r="1748" spans="1:27" ht="53.1" hidden="1" customHeight="1">
      <c r="A1748" s="154">
        <v>44994</v>
      </c>
      <c r="B1748" s="155">
        <v>0.41666666666666669</v>
      </c>
      <c r="C1748" s="155"/>
      <c r="D1748" s="156">
        <v>2849</v>
      </c>
      <c r="E1748" s="157">
        <v>112569</v>
      </c>
      <c r="F1748" s="157" t="s">
        <v>944</v>
      </c>
      <c r="G1748" s="158" t="s">
        <v>1158</v>
      </c>
      <c r="H1748" s="159" t="s">
        <v>5</v>
      </c>
      <c r="I1748" s="157" t="s">
        <v>5694</v>
      </c>
      <c r="J1748" s="160" t="s">
        <v>143</v>
      </c>
      <c r="K1748" s="160" t="s">
        <v>5695</v>
      </c>
      <c r="L1748" s="157" t="s">
        <v>145</v>
      </c>
      <c r="M1748" s="161" t="s">
        <v>84</v>
      </c>
      <c r="N1748" s="161">
        <v>0.44791666666666669</v>
      </c>
      <c r="O1748" s="161">
        <v>0.65625</v>
      </c>
      <c r="P1748" s="207" t="s">
        <v>4340</v>
      </c>
      <c r="Q1748" s="157">
        <v>2012</v>
      </c>
      <c r="R1748" s="131"/>
      <c r="S1748" s="3" t="str">
        <f>TEXT(Tabla2[[#This Row],[FECHA]],"MMMM")</f>
        <v>marzo</v>
      </c>
      <c r="T1748" s="3" t="e">
        <f>VLOOKUP(Tabla2[[#This Row],[FOLIO]],Noshow11[[FOLIO]:[STATUS]],5,0)</f>
        <v>#N/A</v>
      </c>
      <c r="U1748" s="2"/>
      <c r="V1748" s="27"/>
      <c r="W1748" s="27"/>
      <c r="X1748" s="27"/>
      <c r="Y1748" s="28"/>
      <c r="Z1748" s="27"/>
      <c r="AA1748" s="14">
        <f>Tabla2[[#This Row],[FECHA]]-Tabla2[[#This Row],[FECHA AGENDO CITA]]</f>
        <v>44994</v>
      </c>
    </row>
    <row r="1749" spans="1:27" ht="53.1" hidden="1" customHeight="1">
      <c r="A1749" s="154">
        <v>44994</v>
      </c>
      <c r="B1749" s="155">
        <v>0.41666666666666669</v>
      </c>
      <c r="C1749" s="155"/>
      <c r="D1749" s="156">
        <v>1899</v>
      </c>
      <c r="E1749" s="157">
        <v>112608</v>
      </c>
      <c r="F1749" s="157" t="s">
        <v>100</v>
      </c>
      <c r="G1749" s="162" t="s">
        <v>1605</v>
      </c>
      <c r="H1749" s="163"/>
      <c r="I1749" s="157" t="s">
        <v>5696</v>
      </c>
      <c r="J1749" s="160" t="s">
        <v>5697</v>
      </c>
      <c r="K1749" s="160" t="s">
        <v>5698</v>
      </c>
      <c r="L1749" s="157" t="s">
        <v>92</v>
      </c>
      <c r="M1749" s="161" t="s">
        <v>93</v>
      </c>
      <c r="N1749" s="161">
        <v>0.44791666666666669</v>
      </c>
      <c r="O1749" s="161">
        <v>0.58333333333333337</v>
      </c>
      <c r="P1749" s="207" t="s">
        <v>5670</v>
      </c>
      <c r="Q1749" s="157">
        <v>2008</v>
      </c>
      <c r="R1749" s="131"/>
      <c r="S1749" s="3" t="str">
        <f>TEXT(Tabla2[[#This Row],[FECHA]],"MMMM")</f>
        <v>marzo</v>
      </c>
      <c r="T1749" s="3" t="e">
        <f>VLOOKUP(Tabla2[[#This Row],[FOLIO]],Noshow11[[FOLIO]:[STATUS]],5,0)</f>
        <v>#N/A</v>
      </c>
      <c r="U1749" s="2"/>
      <c r="V1749" s="27"/>
      <c r="W1749" s="27"/>
      <c r="X1749" s="27"/>
      <c r="Y1749" s="28"/>
      <c r="Z1749" s="27"/>
      <c r="AA1749" s="14">
        <f>Tabla2[[#This Row],[FECHA]]-Tabla2[[#This Row],[FECHA AGENDO CITA]]</f>
        <v>44994</v>
      </c>
    </row>
    <row r="1750" spans="1:27" ht="53.1" hidden="1" customHeight="1">
      <c r="A1750" s="154">
        <v>44994</v>
      </c>
      <c r="B1750" s="155">
        <v>0.4375</v>
      </c>
      <c r="C1750" s="155"/>
      <c r="D1750" s="156">
        <v>5330</v>
      </c>
      <c r="E1750" s="157">
        <v>112513</v>
      </c>
      <c r="F1750" s="157" t="s">
        <v>920</v>
      </c>
      <c r="G1750" s="162" t="s">
        <v>988</v>
      </c>
      <c r="H1750" s="163"/>
      <c r="I1750" s="157" t="s">
        <v>5699</v>
      </c>
      <c r="J1750" s="160" t="s">
        <v>5700</v>
      </c>
      <c r="K1750" s="160" t="s">
        <v>5701</v>
      </c>
      <c r="L1750" s="157" t="s">
        <v>193</v>
      </c>
      <c r="M1750" s="161" t="s">
        <v>93</v>
      </c>
      <c r="N1750" s="161">
        <v>0.47916666666666669</v>
      </c>
      <c r="O1750" s="161">
        <v>0.69791666666666663</v>
      </c>
      <c r="P1750" s="207" t="s">
        <v>5670</v>
      </c>
      <c r="Q1750" s="157">
        <v>2018</v>
      </c>
      <c r="R1750" s="131"/>
      <c r="S1750" s="3" t="str">
        <f>TEXT(Tabla2[[#This Row],[FECHA]],"MMMM")</f>
        <v>marzo</v>
      </c>
      <c r="T1750" s="3" t="e">
        <f>VLOOKUP(Tabla2[[#This Row],[FOLIO]],Noshow11[[FOLIO]:[STATUS]],5,0)</f>
        <v>#N/A</v>
      </c>
      <c r="U1750" s="2"/>
      <c r="V1750" s="27"/>
      <c r="W1750" s="27"/>
      <c r="X1750" s="27"/>
      <c r="Y1750" s="28"/>
      <c r="Z1750" s="27"/>
      <c r="AA1750" s="14">
        <f>Tabla2[[#This Row],[FECHA]]-Tabla2[[#This Row],[FECHA AGENDO CITA]]</f>
        <v>44994</v>
      </c>
    </row>
    <row r="1751" spans="1:27" ht="53.1" hidden="1" customHeight="1">
      <c r="A1751" s="154">
        <v>44994</v>
      </c>
      <c r="B1751" s="155">
        <v>0.4375</v>
      </c>
      <c r="C1751" s="155"/>
      <c r="D1751" s="156">
        <v>835.2</v>
      </c>
      <c r="E1751" s="157">
        <v>112602</v>
      </c>
      <c r="F1751" s="157" t="s">
        <v>944</v>
      </c>
      <c r="G1751" s="162" t="s">
        <v>5702</v>
      </c>
      <c r="H1751" s="163"/>
      <c r="I1751" s="157" t="s">
        <v>5703</v>
      </c>
      <c r="J1751" s="160" t="s">
        <v>5704</v>
      </c>
      <c r="K1751" s="160" t="s">
        <v>5705</v>
      </c>
      <c r="L1751" s="157" t="s">
        <v>145</v>
      </c>
      <c r="M1751" s="161" t="s">
        <v>98</v>
      </c>
      <c r="N1751" s="161">
        <v>0.5</v>
      </c>
      <c r="O1751" s="161" t="s">
        <v>929</v>
      </c>
      <c r="P1751" s="207" t="s">
        <v>2126</v>
      </c>
      <c r="Q1751" s="157">
        <v>2015</v>
      </c>
      <c r="R1751" s="131"/>
      <c r="S1751" s="3" t="str">
        <f>TEXT(Tabla2[[#This Row],[FECHA]],"MMMM")</f>
        <v>marzo</v>
      </c>
      <c r="T1751" s="3" t="e">
        <f>VLOOKUP(Tabla2[[#This Row],[FOLIO]],Noshow11[[FOLIO]:[STATUS]],5,0)</f>
        <v>#N/A</v>
      </c>
      <c r="U1751" s="2"/>
      <c r="V1751" s="27"/>
      <c r="W1751" s="27"/>
      <c r="X1751" s="27"/>
      <c r="Y1751" s="28"/>
      <c r="Z1751" s="27"/>
      <c r="AA1751" s="14">
        <f>Tabla2[[#This Row],[FECHA]]-Tabla2[[#This Row],[FECHA AGENDO CITA]]</f>
        <v>44994</v>
      </c>
    </row>
    <row r="1752" spans="1:27" ht="53.1" hidden="1" customHeight="1">
      <c r="A1752" s="154">
        <v>44994</v>
      </c>
      <c r="B1752" s="155">
        <v>0.4375</v>
      </c>
      <c r="C1752" s="155"/>
      <c r="D1752" s="156">
        <v>835.2</v>
      </c>
      <c r="E1752" s="157">
        <v>112629</v>
      </c>
      <c r="F1752" s="157" t="s">
        <v>944</v>
      </c>
      <c r="G1752" s="162" t="s">
        <v>5706</v>
      </c>
      <c r="H1752" s="163"/>
      <c r="I1752" s="157" t="s">
        <v>5707</v>
      </c>
      <c r="J1752" s="160" t="s">
        <v>5708</v>
      </c>
      <c r="K1752" s="160" t="s">
        <v>5709</v>
      </c>
      <c r="L1752" s="157" t="s">
        <v>152</v>
      </c>
      <c r="M1752" s="161" t="s">
        <v>84</v>
      </c>
      <c r="N1752" s="161">
        <v>0.46875</v>
      </c>
      <c r="O1752" s="161">
        <v>0.58333333333333337</v>
      </c>
      <c r="P1752" s="207" t="s">
        <v>1036</v>
      </c>
      <c r="Q1752" s="157">
        <v>2020</v>
      </c>
      <c r="R1752" s="131"/>
      <c r="S1752" s="3" t="str">
        <f>TEXT(Tabla2[[#This Row],[FECHA]],"MMMM")</f>
        <v>marzo</v>
      </c>
      <c r="T1752" s="3" t="e">
        <f>VLOOKUP(Tabla2[[#This Row],[FOLIO]],Noshow11[[FOLIO]:[STATUS]],5,0)</f>
        <v>#N/A</v>
      </c>
      <c r="U1752" s="2" t="s">
        <v>12</v>
      </c>
      <c r="V1752" s="27">
        <v>44994</v>
      </c>
      <c r="W1752" s="27" t="s">
        <v>13</v>
      </c>
      <c r="X1752" s="27" t="s">
        <v>9</v>
      </c>
      <c r="Y1752" s="43" t="s">
        <v>5710</v>
      </c>
      <c r="Z1752" s="27">
        <v>44994</v>
      </c>
      <c r="AA1752" s="14">
        <f>Tabla2[[#This Row],[FECHA]]-Tabla2[[#This Row],[FECHA AGENDO CITA]]</f>
        <v>0</v>
      </c>
    </row>
    <row r="1753" spans="1:27" ht="53.1" hidden="1" customHeight="1">
      <c r="A1753" s="154">
        <v>44994</v>
      </c>
      <c r="B1753" s="155">
        <v>0.45833333333333331</v>
      </c>
      <c r="C1753" s="155"/>
      <c r="D1753" s="156">
        <v>1899</v>
      </c>
      <c r="E1753" s="157">
        <v>112610</v>
      </c>
      <c r="F1753" s="157" t="s">
        <v>100</v>
      </c>
      <c r="G1753" s="162" t="s">
        <v>939</v>
      </c>
      <c r="H1753" s="163"/>
      <c r="I1753" s="157" t="s">
        <v>5711</v>
      </c>
      <c r="J1753" s="160" t="s">
        <v>5712</v>
      </c>
      <c r="K1753" s="160" t="s">
        <v>5713</v>
      </c>
      <c r="L1753" s="157" t="s">
        <v>193</v>
      </c>
      <c r="M1753" s="161" t="s">
        <v>98</v>
      </c>
      <c r="N1753" s="161">
        <v>0.46875</v>
      </c>
      <c r="O1753" s="161">
        <v>0.57291666666666663</v>
      </c>
      <c r="P1753" s="207" t="s">
        <v>949</v>
      </c>
      <c r="Q1753" s="157">
        <v>2017</v>
      </c>
      <c r="R1753" s="131"/>
      <c r="S1753" s="3" t="str">
        <f>TEXT(Tabla2[[#This Row],[FECHA]],"MMMM")</f>
        <v>marzo</v>
      </c>
      <c r="T1753" s="3" t="e">
        <f>VLOOKUP(Tabla2[[#This Row],[FOLIO]],Noshow11[[FOLIO]:[STATUS]],5,0)</f>
        <v>#N/A</v>
      </c>
      <c r="U1753" s="2"/>
      <c r="V1753" s="27"/>
      <c r="W1753" s="27"/>
      <c r="X1753" s="27"/>
      <c r="Y1753" s="28"/>
      <c r="Z1753" s="27"/>
      <c r="AA1753" s="14">
        <f>Tabla2[[#This Row],[FECHA]]-Tabla2[[#This Row],[FECHA AGENDO CITA]]</f>
        <v>44994</v>
      </c>
    </row>
    <row r="1754" spans="1:27" ht="53.1" hidden="1" customHeight="1">
      <c r="A1754" s="154">
        <v>44994</v>
      </c>
      <c r="B1754" s="155">
        <v>0.45833333333333331</v>
      </c>
      <c r="C1754" s="155"/>
      <c r="D1754" s="156">
        <v>1899</v>
      </c>
      <c r="E1754" s="157">
        <v>112622</v>
      </c>
      <c r="F1754" s="157" t="s">
        <v>920</v>
      </c>
      <c r="G1754" s="158" t="s">
        <v>1015</v>
      </c>
      <c r="H1754" s="159" t="s">
        <v>5</v>
      </c>
      <c r="I1754" s="157" t="s">
        <v>5714</v>
      </c>
      <c r="J1754" s="160" t="s">
        <v>143</v>
      </c>
      <c r="K1754" s="160" t="s">
        <v>1728</v>
      </c>
      <c r="L1754" s="157" t="s">
        <v>193</v>
      </c>
      <c r="M1754" s="161" t="s">
        <v>93</v>
      </c>
      <c r="N1754" s="161">
        <v>0.47916666666666669</v>
      </c>
      <c r="O1754" s="161">
        <v>0.6875</v>
      </c>
      <c r="P1754" s="207" t="s">
        <v>2061</v>
      </c>
      <c r="Q1754" s="157">
        <v>2023</v>
      </c>
      <c r="R1754" s="131"/>
      <c r="S1754" s="3" t="str">
        <f>TEXT(Tabla2[[#This Row],[FECHA]],"MMMM")</f>
        <v>marzo</v>
      </c>
      <c r="T1754" s="3" t="e">
        <f>VLOOKUP(Tabla2[[#This Row],[FOLIO]],Noshow11[[FOLIO]:[STATUS]],5,0)</f>
        <v>#N/A</v>
      </c>
      <c r="U1754" s="2"/>
      <c r="V1754" s="27"/>
      <c r="W1754" s="27"/>
      <c r="X1754" s="27"/>
      <c r="Y1754" s="28"/>
      <c r="Z1754" s="27"/>
      <c r="AA1754" s="14">
        <f>Tabla2[[#This Row],[FECHA]]-Tabla2[[#This Row],[FECHA AGENDO CITA]]</f>
        <v>44994</v>
      </c>
    </row>
    <row r="1755" spans="1:27" ht="53.1" hidden="1" customHeight="1">
      <c r="A1755" s="154">
        <v>44994</v>
      </c>
      <c r="B1755" s="155">
        <v>0.45833333333333331</v>
      </c>
      <c r="C1755" s="155"/>
      <c r="D1755" s="156">
        <f>3260+950</f>
        <v>4210</v>
      </c>
      <c r="E1755" s="157">
        <v>112634</v>
      </c>
      <c r="F1755" s="157" t="s">
        <v>944</v>
      </c>
      <c r="G1755" s="158" t="s">
        <v>5715</v>
      </c>
      <c r="H1755" s="163" t="s">
        <v>5</v>
      </c>
      <c r="I1755" s="157" t="s">
        <v>5716</v>
      </c>
      <c r="J1755" s="160" t="s">
        <v>5717</v>
      </c>
      <c r="K1755" s="160" t="s">
        <v>5718</v>
      </c>
      <c r="L1755" s="157" t="s">
        <v>83</v>
      </c>
      <c r="M1755" s="161" t="s">
        <v>84</v>
      </c>
      <c r="N1755" s="161">
        <v>0.49305555555555558</v>
      </c>
      <c r="O1755" s="161">
        <v>0.66666666666666663</v>
      </c>
      <c r="P1755" s="207" t="s">
        <v>4340</v>
      </c>
      <c r="Q1755" s="157">
        <v>2017</v>
      </c>
      <c r="R1755" s="131"/>
      <c r="S1755" s="3" t="str">
        <f>TEXT(Tabla2[[#This Row],[FECHA]],"MMMM")</f>
        <v>marzo</v>
      </c>
      <c r="T1755" s="3" t="e">
        <f>VLOOKUP(Tabla2[[#This Row],[FOLIO]],Noshow11[[FOLIO]:[STATUS]],5,0)</f>
        <v>#N/A</v>
      </c>
      <c r="U1755" s="2"/>
      <c r="V1755" s="27"/>
      <c r="W1755" s="27"/>
      <c r="X1755" s="27"/>
      <c r="Y1755" s="28"/>
      <c r="Z1755" s="27"/>
      <c r="AA1755" s="14">
        <f>Tabla2[[#This Row],[FECHA]]-Tabla2[[#This Row],[FECHA AGENDO CITA]]</f>
        <v>44994</v>
      </c>
    </row>
    <row r="1756" spans="1:27" ht="53.1" hidden="1" customHeight="1">
      <c r="A1756" s="154">
        <v>44994</v>
      </c>
      <c r="B1756" s="155">
        <v>0.47916666666666669</v>
      </c>
      <c r="C1756" s="155"/>
      <c r="D1756" s="156">
        <v>3260</v>
      </c>
      <c r="E1756" s="157">
        <v>112487</v>
      </c>
      <c r="F1756" s="157" t="s">
        <v>100</v>
      </c>
      <c r="G1756" s="162" t="s">
        <v>1070</v>
      </c>
      <c r="H1756" s="114" t="s">
        <v>15</v>
      </c>
      <c r="I1756" s="157" t="s">
        <v>5719</v>
      </c>
      <c r="J1756" s="160" t="s">
        <v>5720</v>
      </c>
      <c r="K1756" s="160" t="s">
        <v>5721</v>
      </c>
      <c r="L1756" s="157" t="s">
        <v>160</v>
      </c>
      <c r="M1756" s="161" t="s">
        <v>93</v>
      </c>
      <c r="N1756" s="161">
        <v>0.53125</v>
      </c>
      <c r="O1756" s="161">
        <v>0.66666666666666663</v>
      </c>
      <c r="P1756" s="207" t="s">
        <v>954</v>
      </c>
      <c r="Q1756" s="157">
        <v>2021</v>
      </c>
      <c r="R1756" s="131"/>
      <c r="S1756" s="3" t="str">
        <f>TEXT(Tabla2[[#This Row],[FECHA]],"MMMM")</f>
        <v>marzo</v>
      </c>
      <c r="T1756" s="3" t="e">
        <f>VLOOKUP(Tabla2[[#This Row],[FOLIO]],Noshow11[[FOLIO]:[STATUS]],5,0)</f>
        <v>#N/A</v>
      </c>
      <c r="U1756" s="2"/>
      <c r="V1756" s="27"/>
      <c r="W1756" s="27"/>
      <c r="X1756" s="27"/>
      <c r="Y1756" s="28"/>
      <c r="Z1756" s="27"/>
      <c r="AA1756" s="14">
        <f>Tabla2[[#This Row],[FECHA]]-Tabla2[[#This Row],[FECHA AGENDO CITA]]</f>
        <v>44994</v>
      </c>
    </row>
    <row r="1757" spans="1:27" ht="53.1" hidden="1" customHeight="1">
      <c r="A1757" s="154">
        <v>44994</v>
      </c>
      <c r="B1757" s="155">
        <v>0.47916666666666669</v>
      </c>
      <c r="C1757" s="155"/>
      <c r="D1757" s="156">
        <v>3260</v>
      </c>
      <c r="E1757" s="157">
        <v>112579</v>
      </c>
      <c r="F1757" s="157" t="s">
        <v>920</v>
      </c>
      <c r="G1757" s="162" t="s">
        <v>1161</v>
      </c>
      <c r="H1757" s="163"/>
      <c r="I1757" s="157" t="s">
        <v>5722</v>
      </c>
      <c r="J1757" s="160" t="s">
        <v>5723</v>
      </c>
      <c r="K1757" s="160" t="s">
        <v>5724</v>
      </c>
      <c r="L1757" s="157" t="s">
        <v>97</v>
      </c>
      <c r="M1757" s="161" t="s">
        <v>98</v>
      </c>
      <c r="N1757" s="161">
        <v>0.48958333333333331</v>
      </c>
      <c r="O1757" s="161">
        <v>0.60416666666666663</v>
      </c>
      <c r="P1757" s="207" t="s">
        <v>949</v>
      </c>
      <c r="Q1757" s="157">
        <v>2021</v>
      </c>
      <c r="R1757" s="131"/>
      <c r="S1757" s="3" t="str">
        <f>TEXT(Tabla2[[#This Row],[FECHA]],"MMMM")</f>
        <v>marzo</v>
      </c>
      <c r="T1757" s="3" t="e">
        <f>VLOOKUP(Tabla2[[#This Row],[FOLIO]],Noshow11[[FOLIO]:[STATUS]],5,0)</f>
        <v>#N/A</v>
      </c>
      <c r="U1757" s="2"/>
      <c r="V1757" s="27"/>
      <c r="W1757" s="27"/>
      <c r="X1757" s="27"/>
      <c r="Y1757" s="28"/>
      <c r="Z1757" s="27"/>
      <c r="AA1757" s="14">
        <f>Tabla2[[#This Row],[FECHA]]-Tabla2[[#This Row],[FECHA AGENDO CITA]]</f>
        <v>44994</v>
      </c>
    </row>
    <row r="1758" spans="1:27" ht="53.1" hidden="1" customHeight="1">
      <c r="A1758" s="154">
        <v>44994</v>
      </c>
      <c r="B1758" s="155">
        <v>0.625</v>
      </c>
      <c r="C1758" s="155"/>
      <c r="D1758" s="156">
        <v>835.2</v>
      </c>
      <c r="E1758" s="157">
        <v>112620</v>
      </c>
      <c r="F1758" s="157" t="s">
        <v>100</v>
      </c>
      <c r="G1758" s="162" t="s">
        <v>1251</v>
      </c>
      <c r="H1758" s="163"/>
      <c r="I1758" s="157" t="s">
        <v>5725</v>
      </c>
      <c r="J1758" s="160" t="s">
        <v>143</v>
      </c>
      <c r="K1758" s="160" t="s">
        <v>5726</v>
      </c>
      <c r="L1758" s="157" t="s">
        <v>289</v>
      </c>
      <c r="M1758" s="161" t="s">
        <v>98</v>
      </c>
      <c r="N1758" s="161">
        <v>0.64583333333333337</v>
      </c>
      <c r="O1758" s="161" t="s">
        <v>929</v>
      </c>
      <c r="P1758" s="207" t="s">
        <v>2126</v>
      </c>
      <c r="Q1758" s="157">
        <v>2020</v>
      </c>
      <c r="R1758" s="131"/>
      <c r="S1758" s="3" t="str">
        <f>TEXT(Tabla2[[#This Row],[FECHA]],"MMMM")</f>
        <v>marzo</v>
      </c>
      <c r="T1758" s="3" t="e">
        <f>VLOOKUP(Tabla2[[#This Row],[FOLIO]],Noshow11[[FOLIO]:[STATUS]],5,0)</f>
        <v>#N/A</v>
      </c>
      <c r="U1758" s="2"/>
      <c r="V1758" s="27"/>
      <c r="W1758" s="27"/>
      <c r="X1758" s="27"/>
      <c r="Y1758" s="28"/>
      <c r="Z1758" s="27"/>
      <c r="AA1758" s="14">
        <f>Tabla2[[#This Row],[FECHA]]-Tabla2[[#This Row],[FECHA AGENDO CITA]]</f>
        <v>44994</v>
      </c>
    </row>
    <row r="1759" spans="1:27" ht="53.1" hidden="1" customHeight="1">
      <c r="A1759" s="154">
        <v>44994</v>
      </c>
      <c r="B1759" s="155">
        <v>0.64583333333333337</v>
      </c>
      <c r="C1759" s="155"/>
      <c r="D1759" s="156">
        <v>1899</v>
      </c>
      <c r="E1759" s="157">
        <v>112598</v>
      </c>
      <c r="F1759" s="157" t="s">
        <v>100</v>
      </c>
      <c r="G1759" s="162" t="s">
        <v>1108</v>
      </c>
      <c r="H1759" s="163"/>
      <c r="I1759" s="157" t="s">
        <v>5727</v>
      </c>
      <c r="J1759" s="160" t="s">
        <v>143</v>
      </c>
      <c r="K1759" s="160" t="s">
        <v>5728</v>
      </c>
      <c r="L1759" s="157" t="s">
        <v>83</v>
      </c>
      <c r="M1759" s="161" t="s">
        <v>98</v>
      </c>
      <c r="N1759" s="161">
        <v>0.66666666666666663</v>
      </c>
      <c r="O1759" s="161">
        <v>0.75</v>
      </c>
      <c r="P1759" s="207" t="s">
        <v>1036</v>
      </c>
      <c r="Q1759" s="157">
        <v>2022</v>
      </c>
      <c r="R1759" s="131"/>
      <c r="S1759" s="3" t="str">
        <f>TEXT(Tabla2[[#This Row],[FECHA]],"MMMM")</f>
        <v>marzo</v>
      </c>
      <c r="T1759" s="3" t="e">
        <f>VLOOKUP(Tabla2[[#This Row],[FOLIO]],Noshow11[[FOLIO]:[STATUS]],5,0)</f>
        <v>#N/A</v>
      </c>
      <c r="U1759" s="2"/>
      <c r="V1759" s="27"/>
      <c r="W1759" s="27"/>
      <c r="X1759" s="27"/>
      <c r="Y1759" s="28"/>
      <c r="Z1759" s="27"/>
      <c r="AA1759" s="14">
        <f>Tabla2[[#This Row],[FECHA]]-Tabla2[[#This Row],[FECHA AGENDO CITA]]</f>
        <v>44994</v>
      </c>
    </row>
    <row r="1760" spans="1:27" ht="53.1" hidden="1" customHeight="1">
      <c r="A1760" s="154">
        <v>44994</v>
      </c>
      <c r="B1760" s="155">
        <v>0.65625</v>
      </c>
      <c r="C1760" s="155"/>
      <c r="D1760" s="156">
        <v>0</v>
      </c>
      <c r="E1760" s="157">
        <v>112599</v>
      </c>
      <c r="F1760" s="157" t="s">
        <v>100</v>
      </c>
      <c r="G1760" s="162" t="s">
        <v>5729</v>
      </c>
      <c r="H1760" s="163" t="s">
        <v>10</v>
      </c>
      <c r="I1760" s="157" t="s">
        <v>5727</v>
      </c>
      <c r="J1760" s="160" t="s">
        <v>143</v>
      </c>
      <c r="K1760" s="160" t="s">
        <v>5728</v>
      </c>
      <c r="L1760" s="157" t="s">
        <v>83</v>
      </c>
      <c r="M1760" s="161" t="s">
        <v>98</v>
      </c>
      <c r="N1760" s="161">
        <v>0.65625</v>
      </c>
      <c r="O1760" s="161">
        <v>0.75</v>
      </c>
      <c r="P1760" s="207" t="s">
        <v>1036</v>
      </c>
      <c r="Q1760" s="157">
        <v>2022</v>
      </c>
      <c r="R1760" s="131"/>
      <c r="S1760" s="3" t="str">
        <f>TEXT(Tabla2[[#This Row],[FECHA]],"MMMM")</f>
        <v>marzo</v>
      </c>
      <c r="T1760" s="3" t="e">
        <f>VLOOKUP(Tabla2[[#This Row],[FOLIO]],Noshow11[[FOLIO]:[STATUS]],5,0)</f>
        <v>#N/A</v>
      </c>
      <c r="U1760" s="2"/>
      <c r="V1760" s="27"/>
      <c r="W1760" s="27"/>
      <c r="X1760" s="27"/>
      <c r="Y1760" s="28"/>
      <c r="Z1760" s="27"/>
      <c r="AA1760" s="14">
        <f>Tabla2[[#This Row],[FECHA]]-Tabla2[[#This Row],[FECHA AGENDO CITA]]</f>
        <v>44994</v>
      </c>
    </row>
    <row r="1761" spans="1:27" ht="45" hidden="1" customHeight="1">
      <c r="A1761" s="154">
        <v>44995</v>
      </c>
      <c r="B1761" s="155">
        <v>0.33333333333333331</v>
      </c>
      <c r="C1761" s="155"/>
      <c r="D1761" s="156">
        <v>1899</v>
      </c>
      <c r="E1761" s="157">
        <v>111795</v>
      </c>
      <c r="F1761" s="157" t="s">
        <v>100</v>
      </c>
      <c r="G1761" s="158" t="s">
        <v>1015</v>
      </c>
      <c r="H1761" s="159" t="s">
        <v>5</v>
      </c>
      <c r="I1761" s="157" t="s">
        <v>5730</v>
      </c>
      <c r="J1761" s="160" t="s">
        <v>5731</v>
      </c>
      <c r="K1761" s="160" t="s">
        <v>5732</v>
      </c>
      <c r="L1761" s="157" t="s">
        <v>83</v>
      </c>
      <c r="M1761" s="161" t="s">
        <v>84</v>
      </c>
      <c r="N1761" s="161">
        <v>0.375</v>
      </c>
      <c r="O1761" s="161">
        <v>0.5</v>
      </c>
      <c r="P1761" s="207" t="s">
        <v>2061</v>
      </c>
      <c r="Q1761" s="157">
        <v>2021</v>
      </c>
      <c r="R1761" s="131"/>
      <c r="S1761" s="3" t="str">
        <f>TEXT(Tabla2[[#This Row],[FECHA]],"MMMM")</f>
        <v>marzo</v>
      </c>
      <c r="T1761" s="3" t="e">
        <f>VLOOKUP(Tabla2[[#This Row],[FOLIO]],Noshow11[[FOLIO]:[STATUS]],5,0)</f>
        <v>#N/A</v>
      </c>
      <c r="U1761" s="2"/>
      <c r="V1761" s="27"/>
      <c r="W1761" s="27"/>
      <c r="X1761" s="27"/>
      <c r="Y1761" s="28"/>
      <c r="Z1761" s="27"/>
      <c r="AA1761" s="14">
        <f>Tabla2[[#This Row],[FECHA]]-Tabla2[[#This Row],[FECHA AGENDO CITA]]</f>
        <v>44995</v>
      </c>
    </row>
    <row r="1762" spans="1:27" ht="45" hidden="1" customHeight="1">
      <c r="A1762" s="154">
        <v>44995</v>
      </c>
      <c r="B1762" s="155">
        <v>0.33333333333333331</v>
      </c>
      <c r="C1762" s="155"/>
      <c r="D1762" s="156">
        <v>3260</v>
      </c>
      <c r="E1762" s="157">
        <v>112076</v>
      </c>
      <c r="F1762" s="157" t="s">
        <v>944</v>
      </c>
      <c r="G1762" s="162" t="s">
        <v>1070</v>
      </c>
      <c r="H1762" s="163"/>
      <c r="I1762" s="157" t="s">
        <v>5733</v>
      </c>
      <c r="J1762" s="160" t="s">
        <v>5734</v>
      </c>
      <c r="K1762" s="160" t="s">
        <v>5735</v>
      </c>
      <c r="L1762" s="157" t="s">
        <v>3046</v>
      </c>
      <c r="M1762" s="161" t="s">
        <v>93</v>
      </c>
      <c r="N1762" s="161">
        <v>0.375</v>
      </c>
      <c r="O1762" s="161">
        <v>0.58333333333333337</v>
      </c>
      <c r="P1762" s="207" t="s">
        <v>954</v>
      </c>
      <c r="Q1762" s="157">
        <v>2022</v>
      </c>
      <c r="R1762" s="131"/>
      <c r="S1762" s="3" t="str">
        <f>TEXT(Tabla2[[#This Row],[FECHA]],"MMMM")</f>
        <v>marzo</v>
      </c>
      <c r="T1762" s="3" t="e">
        <f>VLOOKUP(Tabla2[[#This Row],[FOLIO]],Noshow11[[FOLIO]:[STATUS]],5,0)</f>
        <v>#N/A</v>
      </c>
      <c r="U1762" s="2"/>
      <c r="V1762" s="27"/>
      <c r="W1762" s="27"/>
      <c r="X1762" s="27"/>
      <c r="Y1762" s="28"/>
      <c r="Z1762" s="27"/>
      <c r="AA1762" s="14">
        <f>Tabla2[[#This Row],[FECHA]]-Tabla2[[#This Row],[FECHA AGENDO CITA]]</f>
        <v>44995</v>
      </c>
    </row>
    <row r="1763" spans="1:27" ht="45" hidden="1" customHeight="1">
      <c r="A1763" s="154">
        <v>44995</v>
      </c>
      <c r="B1763" s="155">
        <v>0.34375</v>
      </c>
      <c r="C1763" s="155"/>
      <c r="D1763" s="156">
        <v>1899</v>
      </c>
      <c r="E1763" s="157">
        <v>112571</v>
      </c>
      <c r="F1763" s="157" t="s">
        <v>100</v>
      </c>
      <c r="G1763" s="162" t="s">
        <v>939</v>
      </c>
      <c r="H1763" s="163"/>
      <c r="I1763" s="157" t="s">
        <v>5736</v>
      </c>
      <c r="J1763" s="160" t="s">
        <v>5737</v>
      </c>
      <c r="K1763" s="160" t="s">
        <v>117</v>
      </c>
      <c r="L1763" s="157" t="s">
        <v>482</v>
      </c>
      <c r="M1763" s="161" t="s">
        <v>98</v>
      </c>
      <c r="N1763" s="161">
        <v>0.375</v>
      </c>
      <c r="O1763" s="161">
        <v>0.5</v>
      </c>
      <c r="P1763" s="207" t="s">
        <v>949</v>
      </c>
      <c r="Q1763" s="157">
        <v>2020</v>
      </c>
      <c r="R1763" s="131"/>
      <c r="S1763" s="3" t="str">
        <f>TEXT(Tabla2[[#This Row],[FECHA]],"MMMM")</f>
        <v>marzo</v>
      </c>
      <c r="T1763" s="3" t="e">
        <f>VLOOKUP(Tabla2[[#This Row],[FOLIO]],Noshow11[[FOLIO]:[STATUS]],5,0)</f>
        <v>#N/A</v>
      </c>
      <c r="U1763" s="2"/>
      <c r="V1763" s="27"/>
      <c r="W1763" s="27"/>
      <c r="X1763" s="27"/>
      <c r="Y1763" s="28"/>
      <c r="Z1763" s="27"/>
      <c r="AA1763" s="14">
        <f>Tabla2[[#This Row],[FECHA]]-Tabla2[[#This Row],[FECHA AGENDO CITA]]</f>
        <v>44995</v>
      </c>
    </row>
    <row r="1764" spans="1:27" ht="45" hidden="1" customHeight="1">
      <c r="A1764" s="154">
        <v>44995</v>
      </c>
      <c r="B1764" s="155">
        <v>0.34375</v>
      </c>
      <c r="C1764" s="155"/>
      <c r="D1764" s="156">
        <v>1899</v>
      </c>
      <c r="E1764" s="157">
        <v>112585</v>
      </c>
      <c r="F1764" s="157" t="s">
        <v>944</v>
      </c>
      <c r="G1764" s="162" t="s">
        <v>956</v>
      </c>
      <c r="H1764" s="163"/>
      <c r="I1764" s="157" t="s">
        <v>5738</v>
      </c>
      <c r="J1764" s="160" t="s">
        <v>5739</v>
      </c>
      <c r="K1764" s="160" t="s">
        <v>5740</v>
      </c>
      <c r="L1764" s="157" t="s">
        <v>357</v>
      </c>
      <c r="M1764" s="161" t="s">
        <v>84</v>
      </c>
      <c r="N1764" s="161">
        <v>0.375</v>
      </c>
      <c r="O1764" s="161">
        <v>0.5</v>
      </c>
      <c r="P1764" s="207" t="s">
        <v>1897</v>
      </c>
      <c r="Q1764" s="157">
        <v>2021</v>
      </c>
      <c r="R1764" s="131"/>
      <c r="S1764" s="3" t="str">
        <f>TEXT(Tabla2[[#This Row],[FECHA]],"MMMM")</f>
        <v>marzo</v>
      </c>
      <c r="T1764" s="3" t="e">
        <f>VLOOKUP(Tabla2[[#This Row],[FOLIO]],Noshow11[[FOLIO]:[STATUS]],5,0)</f>
        <v>#N/A</v>
      </c>
      <c r="U1764" s="2"/>
      <c r="V1764" s="27"/>
      <c r="W1764" s="27"/>
      <c r="X1764" s="27"/>
      <c r="Y1764" s="28"/>
      <c r="Z1764" s="27"/>
      <c r="AA1764" s="14">
        <f>Tabla2[[#This Row],[FECHA]]-Tabla2[[#This Row],[FECHA AGENDO CITA]]</f>
        <v>44995</v>
      </c>
    </row>
    <row r="1765" spans="1:27" ht="45" hidden="1" customHeight="1">
      <c r="A1765" s="154">
        <v>44995</v>
      </c>
      <c r="B1765" s="155">
        <v>0.34375</v>
      </c>
      <c r="C1765" s="155"/>
      <c r="D1765" s="156">
        <v>6599</v>
      </c>
      <c r="E1765" s="157">
        <v>112637</v>
      </c>
      <c r="F1765" s="157" t="s">
        <v>944</v>
      </c>
      <c r="G1765" s="162" t="s">
        <v>989</v>
      </c>
      <c r="H1765" s="163"/>
      <c r="I1765" s="157" t="s">
        <v>5741</v>
      </c>
      <c r="J1765" s="160" t="s">
        <v>5742</v>
      </c>
      <c r="K1765" s="160" t="s">
        <v>5743</v>
      </c>
      <c r="L1765" s="157" t="s">
        <v>482</v>
      </c>
      <c r="M1765" s="161" t="s">
        <v>93</v>
      </c>
      <c r="N1765" s="161">
        <v>0.40625</v>
      </c>
      <c r="O1765" s="161">
        <v>0.5</v>
      </c>
      <c r="P1765" s="207" t="s">
        <v>949</v>
      </c>
      <c r="Q1765" s="157">
        <v>2021</v>
      </c>
      <c r="R1765" s="131"/>
      <c r="S1765" s="3" t="str">
        <f>TEXT(Tabla2[[#This Row],[FECHA]],"MMMM")</f>
        <v>marzo</v>
      </c>
      <c r="T1765" s="3" t="e">
        <f>VLOOKUP(Tabla2[[#This Row],[FOLIO]],Noshow11[[FOLIO]:[STATUS]],5,0)</f>
        <v>#N/A</v>
      </c>
      <c r="U1765" s="2"/>
      <c r="V1765" s="27"/>
      <c r="W1765" s="27"/>
      <c r="X1765" s="27"/>
      <c r="Y1765" s="28"/>
      <c r="Z1765" s="27"/>
      <c r="AA1765" s="14">
        <f>Tabla2[[#This Row],[FECHA]]-Tabla2[[#This Row],[FECHA AGENDO CITA]]</f>
        <v>44995</v>
      </c>
    </row>
    <row r="1766" spans="1:27" ht="45" hidden="1" customHeight="1">
      <c r="A1766" s="154">
        <v>44995</v>
      </c>
      <c r="B1766" s="155">
        <v>0.35416666666666669</v>
      </c>
      <c r="C1766" s="155"/>
      <c r="D1766" s="156">
        <v>1899</v>
      </c>
      <c r="E1766" s="157">
        <v>112609</v>
      </c>
      <c r="F1766" s="157" t="s">
        <v>1111</v>
      </c>
      <c r="G1766" s="162" t="s">
        <v>1015</v>
      </c>
      <c r="H1766" s="163"/>
      <c r="I1766" s="157" t="s">
        <v>5744</v>
      </c>
      <c r="J1766" s="160" t="s">
        <v>143</v>
      </c>
      <c r="K1766" s="160" t="s">
        <v>5745</v>
      </c>
      <c r="L1766" s="157" t="s">
        <v>145</v>
      </c>
      <c r="M1766" s="161" t="s">
        <v>93</v>
      </c>
      <c r="N1766" s="161">
        <v>0.375</v>
      </c>
      <c r="O1766" s="161">
        <v>0.5</v>
      </c>
      <c r="P1766" s="207" t="s">
        <v>943</v>
      </c>
      <c r="Q1766" s="157">
        <v>2020</v>
      </c>
      <c r="R1766" s="131"/>
      <c r="S1766" s="3" t="str">
        <f>TEXT(Tabla2[[#This Row],[FECHA]],"MMMM")</f>
        <v>marzo</v>
      </c>
      <c r="T1766" s="3" t="e">
        <f>VLOOKUP(Tabla2[[#This Row],[FOLIO]],Noshow11[[FOLIO]:[STATUS]],5,0)</f>
        <v>#N/A</v>
      </c>
      <c r="U1766" s="2"/>
      <c r="V1766" s="27"/>
      <c r="W1766" s="27"/>
      <c r="X1766" s="27"/>
      <c r="Y1766" s="28"/>
      <c r="Z1766" s="27"/>
      <c r="AA1766" s="14">
        <f>Tabla2[[#This Row],[FECHA]]-Tabla2[[#This Row],[FECHA AGENDO CITA]]</f>
        <v>44995</v>
      </c>
    </row>
    <row r="1767" spans="1:27" s="177" customFormat="1" ht="45" hidden="1" customHeight="1">
      <c r="A1767" s="154">
        <v>44995</v>
      </c>
      <c r="B1767" s="155">
        <v>0.35416666666666669</v>
      </c>
      <c r="C1767" s="155"/>
      <c r="D1767" s="156">
        <v>1899</v>
      </c>
      <c r="E1767" s="157">
        <v>112671</v>
      </c>
      <c r="F1767" s="157" t="s">
        <v>100</v>
      </c>
      <c r="G1767" s="162" t="s">
        <v>5746</v>
      </c>
      <c r="H1767" s="163"/>
      <c r="I1767" s="157" t="s">
        <v>5747</v>
      </c>
      <c r="J1767" s="160" t="s">
        <v>5748</v>
      </c>
      <c r="K1767" s="160" t="s">
        <v>5749</v>
      </c>
      <c r="L1767" s="157" t="s">
        <v>92</v>
      </c>
      <c r="M1767" s="161" t="s">
        <v>84</v>
      </c>
      <c r="N1767" s="161">
        <v>0.375</v>
      </c>
      <c r="O1767" s="161">
        <v>0.5</v>
      </c>
      <c r="P1767" s="207" t="s">
        <v>943</v>
      </c>
      <c r="Q1767" s="157">
        <v>2011</v>
      </c>
      <c r="R1767" s="157"/>
      <c r="S1767" s="3" t="str">
        <f>TEXT(Tabla2[[#This Row],[FECHA]],"MMMM")</f>
        <v>marzo</v>
      </c>
      <c r="T1767" s="3" t="e">
        <f>VLOOKUP(Tabla2[[#This Row],[FOLIO]],Noshow11[[FOLIO]:[STATUS]],5,0)</f>
        <v>#N/A</v>
      </c>
      <c r="U1767" s="2"/>
      <c r="V1767" s="27"/>
      <c r="W1767" s="27"/>
      <c r="X1767" s="27"/>
      <c r="Y1767" s="28"/>
      <c r="Z1767" s="27"/>
      <c r="AA1767" s="14">
        <f>Tabla2[[#This Row],[FECHA]]-Tabla2[[#This Row],[FECHA AGENDO CITA]]</f>
        <v>44995</v>
      </c>
    </row>
    <row r="1768" spans="1:27" ht="45" hidden="1" customHeight="1">
      <c r="A1768" s="154">
        <v>44995</v>
      </c>
      <c r="B1768" s="155">
        <v>0.35416666666666669</v>
      </c>
      <c r="C1768" s="155"/>
      <c r="D1768" s="156">
        <v>3260</v>
      </c>
      <c r="E1768" s="157">
        <v>112657</v>
      </c>
      <c r="F1768" s="157" t="s">
        <v>1111</v>
      </c>
      <c r="G1768" s="162" t="s">
        <v>1150</v>
      </c>
      <c r="H1768" s="163"/>
      <c r="I1768" s="157" t="s">
        <v>5750</v>
      </c>
      <c r="J1768" s="160" t="s">
        <v>5751</v>
      </c>
      <c r="K1768" s="160" t="s">
        <v>5752</v>
      </c>
      <c r="L1768" s="157" t="s">
        <v>92</v>
      </c>
      <c r="M1768" s="161" t="s">
        <v>98</v>
      </c>
      <c r="N1768" s="161">
        <v>0.65625</v>
      </c>
      <c r="O1768" s="161">
        <v>0.70833333333333337</v>
      </c>
      <c r="P1768" s="207" t="s">
        <v>975</v>
      </c>
      <c r="Q1768" s="157">
        <v>2020</v>
      </c>
      <c r="R1768" s="131"/>
      <c r="S1768" s="3" t="str">
        <f>TEXT(Tabla2[[#This Row],[FECHA]],"MMMM")</f>
        <v>marzo</v>
      </c>
      <c r="T1768" s="3" t="e">
        <f>VLOOKUP(Tabla2[[#This Row],[FOLIO]],Noshow11[[FOLIO]:[STATUS]],5,0)</f>
        <v>#N/A</v>
      </c>
      <c r="U1768" s="2"/>
      <c r="V1768" s="27"/>
      <c r="W1768" s="27"/>
      <c r="X1768" s="27"/>
      <c r="Y1768" s="28"/>
      <c r="Z1768" s="27"/>
      <c r="AA1768" s="14">
        <f>Tabla2[[#This Row],[FECHA]]-Tabla2[[#This Row],[FECHA AGENDO CITA]]</f>
        <v>44995</v>
      </c>
    </row>
    <row r="1769" spans="1:27" ht="45" hidden="1" customHeight="1">
      <c r="A1769" s="154">
        <v>44995</v>
      </c>
      <c r="B1769" s="155">
        <v>0.36458333333333331</v>
      </c>
      <c r="C1769" s="155"/>
      <c r="D1769" s="156">
        <v>0</v>
      </c>
      <c r="E1769" s="157">
        <v>112659</v>
      </c>
      <c r="F1769" s="157" t="s">
        <v>1111</v>
      </c>
      <c r="G1769" s="165" t="s">
        <v>4143</v>
      </c>
      <c r="H1769" s="163" t="s">
        <v>10</v>
      </c>
      <c r="I1769" s="157" t="s">
        <v>5750</v>
      </c>
      <c r="J1769" s="160" t="s">
        <v>5751</v>
      </c>
      <c r="K1769" s="160" t="s">
        <v>5752</v>
      </c>
      <c r="L1769" s="157" t="s">
        <v>5753</v>
      </c>
      <c r="M1769" s="161" t="s">
        <v>98</v>
      </c>
      <c r="N1769" s="161">
        <v>0.65625</v>
      </c>
      <c r="O1769" s="161">
        <v>0.70833333333333337</v>
      </c>
      <c r="P1769" s="207" t="s">
        <v>975</v>
      </c>
      <c r="Q1769" s="157">
        <v>2020</v>
      </c>
      <c r="R1769" s="131"/>
      <c r="S1769" s="3" t="str">
        <f>TEXT(Tabla2[[#This Row],[FECHA]],"MMMM")</f>
        <v>marzo</v>
      </c>
      <c r="T1769" s="3" t="e">
        <f>VLOOKUP(Tabla2[[#This Row],[FOLIO]],Noshow11[[FOLIO]:[STATUS]],5,0)</f>
        <v>#N/A</v>
      </c>
      <c r="U1769" s="2"/>
      <c r="V1769" s="27"/>
      <c r="W1769" s="27"/>
      <c r="X1769" s="27"/>
      <c r="Y1769" s="28"/>
      <c r="Z1769" s="27"/>
      <c r="AA1769" s="14">
        <f>Tabla2[[#This Row],[FECHA]]-Tabla2[[#This Row],[FECHA AGENDO CITA]]</f>
        <v>44995</v>
      </c>
    </row>
    <row r="1770" spans="1:27" ht="45" hidden="1" customHeight="1">
      <c r="A1770" s="154">
        <v>44995</v>
      </c>
      <c r="B1770" s="155">
        <v>0.36458333333333331</v>
      </c>
      <c r="C1770" s="155"/>
      <c r="D1770" s="156">
        <v>5330</v>
      </c>
      <c r="E1770" s="157">
        <v>112665</v>
      </c>
      <c r="F1770" s="157" t="s">
        <v>100</v>
      </c>
      <c r="G1770" s="158" t="s">
        <v>988</v>
      </c>
      <c r="H1770" s="159" t="s">
        <v>5</v>
      </c>
      <c r="I1770" s="157" t="s">
        <v>5754</v>
      </c>
      <c r="J1770" s="160" t="s">
        <v>5755</v>
      </c>
      <c r="K1770" s="160" t="s">
        <v>5756</v>
      </c>
      <c r="L1770" s="157" t="s">
        <v>92</v>
      </c>
      <c r="M1770" s="161" t="s">
        <v>93</v>
      </c>
      <c r="N1770" s="161">
        <v>0.41666666666666669</v>
      </c>
      <c r="O1770" s="161">
        <v>0.58333333333333337</v>
      </c>
      <c r="P1770" s="207" t="s">
        <v>2061</v>
      </c>
      <c r="Q1770" s="157">
        <v>2021</v>
      </c>
      <c r="R1770" s="131"/>
      <c r="S1770" s="3" t="str">
        <f>TEXT(Tabla2[[#This Row],[FECHA]],"MMMM")</f>
        <v>marzo</v>
      </c>
      <c r="T1770" s="3" t="e">
        <f>VLOOKUP(Tabla2[[#This Row],[FOLIO]],Noshow11[[FOLIO]:[STATUS]],5,0)</f>
        <v>#N/A</v>
      </c>
      <c r="U1770" s="2"/>
      <c r="V1770" s="27"/>
      <c r="W1770" s="27"/>
      <c r="X1770" s="27"/>
      <c r="Y1770" s="28"/>
      <c r="Z1770" s="27"/>
      <c r="AA1770" s="14">
        <f>Tabla2[[#This Row],[FECHA]]-Tabla2[[#This Row],[FECHA AGENDO CITA]]</f>
        <v>44995</v>
      </c>
    </row>
    <row r="1771" spans="1:27" ht="45" hidden="1" customHeight="1">
      <c r="A1771" s="154">
        <v>44995</v>
      </c>
      <c r="B1771" s="155">
        <v>0.36458333333333331</v>
      </c>
      <c r="C1771" s="155"/>
      <c r="D1771" s="156">
        <v>4210</v>
      </c>
      <c r="E1771" s="157">
        <v>112601</v>
      </c>
      <c r="F1771" s="157" t="s">
        <v>944</v>
      </c>
      <c r="G1771" s="162" t="s">
        <v>2150</v>
      </c>
      <c r="H1771" s="163"/>
      <c r="I1771" s="157" t="s">
        <v>5757</v>
      </c>
      <c r="J1771" s="160" t="s">
        <v>5758</v>
      </c>
      <c r="K1771" s="160" t="s">
        <v>5759</v>
      </c>
      <c r="L1771" s="157" t="s">
        <v>83</v>
      </c>
      <c r="M1771" s="161" t="s">
        <v>84</v>
      </c>
      <c r="N1771" s="161">
        <v>0.40625</v>
      </c>
      <c r="O1771" s="161">
        <v>0.58333333333333337</v>
      </c>
      <c r="P1771" s="207" t="s">
        <v>1897</v>
      </c>
      <c r="Q1771" s="157">
        <v>2021</v>
      </c>
      <c r="R1771" s="131"/>
      <c r="S1771" s="3" t="str">
        <f>TEXT(Tabla2[[#This Row],[FECHA]],"MMMM")</f>
        <v>marzo</v>
      </c>
      <c r="T1771" s="3" t="e">
        <f>VLOOKUP(Tabla2[[#This Row],[FOLIO]],Noshow11[[FOLIO]:[STATUS]],5,0)</f>
        <v>#N/A</v>
      </c>
      <c r="U1771" s="2"/>
      <c r="V1771" s="27"/>
      <c r="W1771" s="27"/>
      <c r="X1771" s="27"/>
      <c r="Y1771" s="28"/>
      <c r="Z1771" s="27"/>
      <c r="AA1771" s="14">
        <f>Tabla2[[#This Row],[FECHA]]-Tabla2[[#This Row],[FECHA AGENDO CITA]]</f>
        <v>44995</v>
      </c>
    </row>
    <row r="1772" spans="1:27" ht="45" hidden="1" customHeight="1">
      <c r="A1772" s="154">
        <v>44995</v>
      </c>
      <c r="B1772" s="155">
        <v>0.375</v>
      </c>
      <c r="C1772" s="155"/>
      <c r="D1772" s="156">
        <v>5140</v>
      </c>
      <c r="E1772" s="157">
        <v>112402</v>
      </c>
      <c r="F1772" s="157" t="s">
        <v>100</v>
      </c>
      <c r="G1772" s="158" t="s">
        <v>1102</v>
      </c>
      <c r="H1772" s="159" t="s">
        <v>5</v>
      </c>
      <c r="I1772" s="157" t="s">
        <v>5760</v>
      </c>
      <c r="J1772" s="160" t="s">
        <v>5761</v>
      </c>
      <c r="K1772" s="160" t="s">
        <v>117</v>
      </c>
      <c r="L1772" s="157" t="s">
        <v>482</v>
      </c>
      <c r="M1772" s="161" t="s">
        <v>98</v>
      </c>
      <c r="N1772" s="161">
        <v>0.3888888888888889</v>
      </c>
      <c r="O1772" s="161">
        <v>0.58333333333333337</v>
      </c>
      <c r="P1772" s="207" t="s">
        <v>2061</v>
      </c>
      <c r="Q1772" s="157">
        <v>2020</v>
      </c>
      <c r="R1772" s="131"/>
      <c r="S1772" s="3" t="str">
        <f>TEXT(Tabla2[[#This Row],[FECHA]],"MMMM")</f>
        <v>marzo</v>
      </c>
      <c r="T1772" s="3" t="e">
        <f>VLOOKUP(Tabla2[[#This Row],[FOLIO]],Noshow11[[FOLIO]:[STATUS]],5,0)</f>
        <v>#N/A</v>
      </c>
      <c r="U1772" s="2" t="s">
        <v>32</v>
      </c>
      <c r="V1772" s="27">
        <v>44995</v>
      </c>
      <c r="W1772" s="27" t="s">
        <v>18</v>
      </c>
      <c r="X1772" s="27" t="s">
        <v>9</v>
      </c>
      <c r="Y1772" s="28" t="s">
        <v>993</v>
      </c>
      <c r="Z1772" s="27">
        <v>44994</v>
      </c>
      <c r="AA1772" s="14">
        <f>Tabla2[[#This Row],[FECHA]]-Tabla2[[#This Row],[FECHA AGENDO CITA]]</f>
        <v>1</v>
      </c>
    </row>
    <row r="1773" spans="1:27" ht="45" hidden="1" customHeight="1">
      <c r="A1773" s="154">
        <v>44995</v>
      </c>
      <c r="B1773" s="155">
        <v>0.375</v>
      </c>
      <c r="C1773" s="155"/>
      <c r="D1773" s="156">
        <v>6599</v>
      </c>
      <c r="E1773" s="157">
        <v>112447</v>
      </c>
      <c r="F1773" s="157" t="s">
        <v>920</v>
      </c>
      <c r="G1773" s="158" t="s">
        <v>1343</v>
      </c>
      <c r="H1773" s="159" t="s">
        <v>5</v>
      </c>
      <c r="I1773" s="157" t="s">
        <v>5762</v>
      </c>
      <c r="J1773" s="160" t="s">
        <v>5763</v>
      </c>
      <c r="K1773" s="160" t="s">
        <v>5764</v>
      </c>
      <c r="L1773" s="157" t="s">
        <v>230</v>
      </c>
      <c r="M1773" s="161" t="s">
        <v>93</v>
      </c>
      <c r="N1773" s="161">
        <v>0.44791666666666669</v>
      </c>
      <c r="O1773" s="161">
        <v>0.70833333333333337</v>
      </c>
      <c r="P1773" s="207" t="s">
        <v>2061</v>
      </c>
      <c r="Q1773" s="157">
        <v>2016</v>
      </c>
      <c r="R1773" s="131"/>
      <c r="S1773" s="3" t="str">
        <f>TEXT(Tabla2[[#This Row],[FECHA]],"MMMM")</f>
        <v>marzo</v>
      </c>
      <c r="T1773" s="3" t="e">
        <f>VLOOKUP(Tabla2[[#This Row],[FOLIO]],Noshow11[[FOLIO]:[STATUS]],5,0)</f>
        <v>#N/A</v>
      </c>
      <c r="U1773" s="2"/>
      <c r="V1773" s="27"/>
      <c r="W1773" s="27"/>
      <c r="X1773" s="27"/>
      <c r="Y1773" s="28"/>
      <c r="Z1773" s="27"/>
      <c r="AA1773" s="14">
        <f>Tabla2[[#This Row],[FECHA]]-Tabla2[[#This Row],[FECHA AGENDO CITA]]</f>
        <v>44995</v>
      </c>
    </row>
    <row r="1774" spans="1:27" ht="45" hidden="1" customHeight="1">
      <c r="A1774" s="154">
        <v>44995</v>
      </c>
      <c r="B1774" s="155">
        <v>0.375</v>
      </c>
      <c r="C1774" s="155"/>
      <c r="D1774" s="156">
        <v>0</v>
      </c>
      <c r="E1774" s="157" t="s">
        <v>5765</v>
      </c>
      <c r="F1774" s="157" t="s">
        <v>944</v>
      </c>
      <c r="G1774" s="162" t="s">
        <v>929</v>
      </c>
      <c r="H1774" s="163"/>
      <c r="I1774" s="157" t="s">
        <v>5766</v>
      </c>
      <c r="J1774" s="160" t="s">
        <v>143</v>
      </c>
      <c r="K1774" s="160" t="s">
        <v>5767</v>
      </c>
      <c r="L1774" s="157" t="s">
        <v>5768</v>
      </c>
      <c r="M1774" s="161" t="s">
        <v>84</v>
      </c>
      <c r="N1774" s="161">
        <v>0.40625</v>
      </c>
      <c r="O1774" s="161">
        <v>0.58333333333333337</v>
      </c>
      <c r="P1774" s="207" t="s">
        <v>954</v>
      </c>
      <c r="Q1774" s="157">
        <v>2022</v>
      </c>
      <c r="R1774" s="131"/>
      <c r="S1774" s="3" t="str">
        <f>TEXT(Tabla2[[#This Row],[FECHA]],"MMMM")</f>
        <v>marzo</v>
      </c>
      <c r="T1774" s="3" t="e">
        <f>VLOOKUP(Tabla2[[#This Row],[FOLIO]],Noshow11[[FOLIO]:[STATUS]],5,0)</f>
        <v>#N/A</v>
      </c>
      <c r="U1774" s="2"/>
      <c r="V1774" s="27"/>
      <c r="W1774" s="27"/>
      <c r="X1774" s="27"/>
      <c r="Y1774" s="28"/>
      <c r="Z1774" s="27"/>
      <c r="AA1774" s="14">
        <f>Tabla2[[#This Row],[FECHA]]-Tabla2[[#This Row],[FECHA AGENDO CITA]]</f>
        <v>44995</v>
      </c>
    </row>
    <row r="1775" spans="1:27" s="177" customFormat="1" ht="78.95" hidden="1" customHeight="1">
      <c r="A1775" s="154">
        <v>44995</v>
      </c>
      <c r="B1775" s="155">
        <v>0.375</v>
      </c>
      <c r="C1775" s="155"/>
      <c r="D1775" s="156"/>
      <c r="E1775" s="157">
        <v>112673</v>
      </c>
      <c r="F1775" s="157" t="s">
        <v>100</v>
      </c>
      <c r="G1775" s="178" t="s">
        <v>5769</v>
      </c>
      <c r="H1775" s="163" t="s">
        <v>10</v>
      </c>
      <c r="I1775" s="157" t="s">
        <v>5747</v>
      </c>
      <c r="J1775" s="160" t="s">
        <v>5748</v>
      </c>
      <c r="K1775" s="160" t="s">
        <v>5749</v>
      </c>
      <c r="L1775" s="157" t="s">
        <v>92</v>
      </c>
      <c r="M1775" s="161" t="s">
        <v>84</v>
      </c>
      <c r="N1775" s="161">
        <v>0.375</v>
      </c>
      <c r="O1775" s="161">
        <v>0.5</v>
      </c>
      <c r="P1775" s="207" t="s">
        <v>943</v>
      </c>
      <c r="Q1775" s="157">
        <v>2011</v>
      </c>
      <c r="R1775" s="157"/>
      <c r="S1775" s="3" t="str">
        <f>TEXT(Tabla2[[#This Row],[FECHA]],"MMMM")</f>
        <v>marzo</v>
      </c>
      <c r="T1775" s="3" t="e">
        <f>VLOOKUP(Tabla2[[#This Row],[FOLIO]],Noshow11[[FOLIO]:[STATUS]],5,0)</f>
        <v>#N/A</v>
      </c>
      <c r="U1775" s="2"/>
      <c r="V1775" s="27"/>
      <c r="W1775" s="27"/>
      <c r="X1775" s="27"/>
      <c r="Y1775" s="28"/>
      <c r="Z1775" s="27"/>
      <c r="AA1775" s="14">
        <f>Tabla2[[#This Row],[FECHA]]-Tabla2[[#This Row],[FECHA AGENDO CITA]]</f>
        <v>44995</v>
      </c>
    </row>
    <row r="1776" spans="1:27" ht="38.1" hidden="1" customHeight="1">
      <c r="A1776" s="154">
        <v>44995</v>
      </c>
      <c r="B1776" s="155">
        <v>0.39583333333333331</v>
      </c>
      <c r="C1776" s="155"/>
      <c r="D1776" s="156">
        <v>1899</v>
      </c>
      <c r="E1776" s="157">
        <v>112635</v>
      </c>
      <c r="F1776" s="157" t="s">
        <v>1111</v>
      </c>
      <c r="G1776" s="162" t="s">
        <v>1605</v>
      </c>
      <c r="H1776" s="163"/>
      <c r="I1776" s="157" t="s">
        <v>5637</v>
      </c>
      <c r="J1776" s="160" t="s">
        <v>5638</v>
      </c>
      <c r="K1776" s="160" t="s">
        <v>5639</v>
      </c>
      <c r="L1776" s="157" t="s">
        <v>193</v>
      </c>
      <c r="M1776" s="161" t="s">
        <v>84</v>
      </c>
      <c r="N1776" s="161">
        <v>0.4375</v>
      </c>
      <c r="O1776" s="161">
        <v>0.58333333333333337</v>
      </c>
      <c r="P1776" s="207" t="s">
        <v>975</v>
      </c>
      <c r="Q1776" s="157">
        <v>2016</v>
      </c>
      <c r="R1776" s="131"/>
      <c r="S1776" s="3" t="str">
        <f>TEXT(Tabla2[[#This Row],[FECHA]],"MMMM")</f>
        <v>marzo</v>
      </c>
      <c r="T1776" s="3" t="e">
        <f>VLOOKUP(Tabla2[[#This Row],[FOLIO]],Noshow11[[FOLIO]:[STATUS]],5,0)</f>
        <v>#N/A</v>
      </c>
      <c r="U1776" s="2"/>
      <c r="V1776" s="27"/>
      <c r="W1776" s="27"/>
      <c r="X1776" s="27"/>
      <c r="Y1776" s="28"/>
      <c r="Z1776" s="27"/>
      <c r="AA1776" s="14">
        <f>Tabla2[[#This Row],[FECHA]]-Tabla2[[#This Row],[FECHA AGENDO CITA]]</f>
        <v>44995</v>
      </c>
    </row>
    <row r="1777" spans="1:27" ht="38.1" hidden="1" customHeight="1">
      <c r="A1777" s="154">
        <v>44995</v>
      </c>
      <c r="B1777" s="155">
        <v>0.41666666666666669</v>
      </c>
      <c r="C1777" s="155"/>
      <c r="D1777" s="156">
        <v>5140</v>
      </c>
      <c r="E1777" s="157">
        <v>112505</v>
      </c>
      <c r="F1777" s="157" t="s">
        <v>920</v>
      </c>
      <c r="G1777" s="162" t="s">
        <v>1102</v>
      </c>
      <c r="H1777" s="176" t="s">
        <v>42</v>
      </c>
      <c r="I1777" s="157" t="s">
        <v>5770</v>
      </c>
      <c r="J1777" s="160" t="s">
        <v>5771</v>
      </c>
      <c r="K1777" s="160" t="s">
        <v>5772</v>
      </c>
      <c r="L1777" s="157" t="s">
        <v>482</v>
      </c>
      <c r="M1777" s="161" t="s">
        <v>93</v>
      </c>
      <c r="N1777" s="161" t="s">
        <v>1194</v>
      </c>
      <c r="O1777" s="161" t="s">
        <v>1195</v>
      </c>
      <c r="P1777" s="207" t="s">
        <v>5773</v>
      </c>
      <c r="Q1777" s="157">
        <v>2020</v>
      </c>
      <c r="R1777" s="131"/>
      <c r="S1777" s="3" t="str">
        <f>TEXT(Tabla2[[#This Row],[FECHA]],"MMMM")</f>
        <v>marzo</v>
      </c>
      <c r="T1777" s="3" t="e">
        <f>VLOOKUP(Tabla2[[#This Row],[FOLIO]],Noshow11[[FOLIO]:[STATUS]],5,0)</f>
        <v>#N/A</v>
      </c>
      <c r="U1777" s="2"/>
      <c r="V1777" s="27"/>
      <c r="W1777" s="27"/>
      <c r="X1777" s="27"/>
      <c r="Y1777" s="28"/>
      <c r="Z1777" s="27"/>
      <c r="AA1777" s="14">
        <f>Tabla2[[#This Row],[FECHA]]-Tabla2[[#This Row],[FECHA AGENDO CITA]]</f>
        <v>44995</v>
      </c>
    </row>
    <row r="1778" spans="1:27" ht="38.1" hidden="1" customHeight="1">
      <c r="A1778" s="154">
        <v>44995</v>
      </c>
      <c r="B1778" s="155">
        <v>0.41666666666666669</v>
      </c>
      <c r="C1778" s="155"/>
      <c r="D1778" s="156">
        <v>1899</v>
      </c>
      <c r="E1778" s="157">
        <v>112597</v>
      </c>
      <c r="F1778" s="157" t="s">
        <v>920</v>
      </c>
      <c r="G1778" s="162" t="s">
        <v>945</v>
      </c>
      <c r="H1778" s="163"/>
      <c r="I1778" s="157" t="s">
        <v>1900</v>
      </c>
      <c r="J1778" s="160" t="s">
        <v>1901</v>
      </c>
      <c r="K1778" s="160" t="s">
        <v>1902</v>
      </c>
      <c r="L1778" s="157" t="s">
        <v>277</v>
      </c>
      <c r="M1778" s="161" t="s">
        <v>98</v>
      </c>
      <c r="N1778" s="161">
        <v>0.46875</v>
      </c>
      <c r="O1778" s="161">
        <v>0.66666666666666663</v>
      </c>
      <c r="P1778" s="207" t="s">
        <v>949</v>
      </c>
      <c r="Q1778" s="157">
        <v>2022</v>
      </c>
      <c r="R1778" s="131"/>
      <c r="S1778" s="3" t="str">
        <f>TEXT(Tabla2[[#This Row],[FECHA]],"MMMM")</f>
        <v>marzo</v>
      </c>
      <c r="T1778" s="3" t="e">
        <f>VLOOKUP(Tabla2[[#This Row],[FOLIO]],Noshow11[[FOLIO]:[STATUS]],5,0)</f>
        <v>#N/A</v>
      </c>
      <c r="U1778" s="2"/>
      <c r="V1778" s="27"/>
      <c r="W1778" s="27"/>
      <c r="X1778" s="27"/>
      <c r="Y1778" s="28"/>
      <c r="Z1778" s="27"/>
      <c r="AA1778" s="14">
        <f>Tabla2[[#This Row],[FECHA]]-Tabla2[[#This Row],[FECHA AGENDO CITA]]</f>
        <v>44995</v>
      </c>
    </row>
    <row r="1779" spans="1:27" ht="38.1" hidden="1" customHeight="1">
      <c r="A1779" s="154">
        <v>44995</v>
      </c>
      <c r="B1779" s="155">
        <v>0.41666666666666669</v>
      </c>
      <c r="C1779" s="155"/>
      <c r="D1779" s="156">
        <v>3260</v>
      </c>
      <c r="E1779" s="157">
        <v>112600</v>
      </c>
      <c r="F1779" s="157" t="s">
        <v>100</v>
      </c>
      <c r="G1779" s="162" t="s">
        <v>1480</v>
      </c>
      <c r="H1779" s="163"/>
      <c r="I1779" s="157" t="s">
        <v>5774</v>
      </c>
      <c r="J1779" s="160" t="s">
        <v>5775</v>
      </c>
      <c r="K1779" s="160" t="s">
        <v>5776</v>
      </c>
      <c r="L1779" s="157" t="s">
        <v>83</v>
      </c>
      <c r="M1779" s="161" t="s">
        <v>84</v>
      </c>
      <c r="N1779" s="161">
        <v>0.48958333333333331</v>
      </c>
      <c r="O1779" s="161">
        <v>0.625</v>
      </c>
      <c r="P1779" s="207" t="s">
        <v>949</v>
      </c>
      <c r="Q1779" s="157">
        <v>2017</v>
      </c>
      <c r="R1779" s="131"/>
      <c r="S1779" s="3" t="str">
        <f>TEXT(Tabla2[[#This Row],[FECHA]],"MMMM")</f>
        <v>marzo</v>
      </c>
      <c r="T1779" s="3" t="e">
        <f>VLOOKUP(Tabla2[[#This Row],[FOLIO]],Noshow11[[FOLIO]:[STATUS]],5,0)</f>
        <v>#N/A</v>
      </c>
      <c r="U1779" s="2"/>
      <c r="V1779" s="27"/>
      <c r="W1779" s="27"/>
      <c r="X1779" s="27"/>
      <c r="Y1779" s="28"/>
      <c r="Z1779" s="27"/>
      <c r="AA1779" s="14">
        <f>Tabla2[[#This Row],[FECHA]]-Tabla2[[#This Row],[FECHA AGENDO CITA]]</f>
        <v>44995</v>
      </c>
    </row>
    <row r="1780" spans="1:27" ht="45" hidden="1" customHeight="1">
      <c r="A1780" s="154">
        <v>44995</v>
      </c>
      <c r="B1780" s="155">
        <v>0.4375</v>
      </c>
      <c r="C1780" s="155"/>
      <c r="D1780" s="156">
        <v>835.2</v>
      </c>
      <c r="E1780" s="157">
        <v>112471</v>
      </c>
      <c r="F1780" s="157" t="s">
        <v>920</v>
      </c>
      <c r="G1780" s="54" t="s">
        <v>5777</v>
      </c>
      <c r="H1780" s="176" t="s">
        <v>42</v>
      </c>
      <c r="I1780" s="157" t="s">
        <v>4314</v>
      </c>
      <c r="J1780" s="160" t="s">
        <v>4315</v>
      </c>
      <c r="K1780" s="160" t="s">
        <v>4316</v>
      </c>
      <c r="L1780" s="157" t="s">
        <v>108</v>
      </c>
      <c r="M1780" s="161" t="s">
        <v>98</v>
      </c>
      <c r="N1780" s="161" t="s">
        <v>1194</v>
      </c>
      <c r="O1780" s="161" t="s">
        <v>1195</v>
      </c>
      <c r="P1780" s="207" t="s">
        <v>925</v>
      </c>
      <c r="Q1780" s="157">
        <v>2022</v>
      </c>
      <c r="R1780" s="131"/>
      <c r="S1780" s="3" t="str">
        <f>TEXT(Tabla2[[#This Row],[FECHA]],"MMMM")</f>
        <v>marzo</v>
      </c>
      <c r="T1780" s="3" t="e">
        <f>VLOOKUP(Tabla2[[#This Row],[FOLIO]],Noshow11[[FOLIO]:[STATUS]],5,0)</f>
        <v>#N/A</v>
      </c>
      <c r="U1780" s="2"/>
      <c r="V1780" s="27"/>
      <c r="W1780" s="27"/>
      <c r="X1780" s="27"/>
      <c r="Y1780" s="28"/>
      <c r="Z1780" s="27"/>
      <c r="AA1780" s="14">
        <f>Tabla2[[#This Row],[FECHA]]-Tabla2[[#This Row],[FECHA AGENDO CITA]]</f>
        <v>44995</v>
      </c>
    </row>
    <row r="1781" spans="1:27" ht="45" hidden="1" customHeight="1">
      <c r="A1781" s="154">
        <v>44995</v>
      </c>
      <c r="B1781" s="155">
        <v>0.45833333333333331</v>
      </c>
      <c r="C1781" s="155"/>
      <c r="D1781" s="156">
        <v>1899</v>
      </c>
      <c r="E1781" s="157">
        <v>110846</v>
      </c>
      <c r="F1781" s="157" t="s">
        <v>920</v>
      </c>
      <c r="G1781" s="162" t="s">
        <v>1108</v>
      </c>
      <c r="H1781" s="163"/>
      <c r="I1781" s="157" t="s">
        <v>5778</v>
      </c>
      <c r="J1781" s="160" t="s">
        <v>143</v>
      </c>
      <c r="K1781" s="160" t="s">
        <v>5779</v>
      </c>
      <c r="L1781" s="157" t="s">
        <v>145</v>
      </c>
      <c r="M1781" s="161" t="s">
        <v>93</v>
      </c>
      <c r="N1781" s="161">
        <v>0.51041666666666663</v>
      </c>
      <c r="O1781" s="161">
        <v>0.66666666666666663</v>
      </c>
      <c r="P1781" s="207" t="s">
        <v>954</v>
      </c>
      <c r="Q1781" s="157">
        <v>2022</v>
      </c>
      <c r="R1781" s="131"/>
      <c r="S1781" s="3" t="str">
        <f>TEXT(Tabla2[[#This Row],[FECHA]],"MMMM")</f>
        <v>marzo</v>
      </c>
      <c r="T1781" s="3" t="e">
        <f>VLOOKUP(Tabla2[[#This Row],[FOLIO]],Noshow11[[FOLIO]:[STATUS]],5,0)</f>
        <v>#N/A</v>
      </c>
      <c r="U1781" s="2"/>
      <c r="V1781" s="27"/>
      <c r="W1781" s="27"/>
      <c r="X1781" s="27"/>
      <c r="Y1781" s="28"/>
      <c r="Z1781" s="27"/>
      <c r="AA1781" s="14">
        <f>Tabla2[[#This Row],[FECHA]]-Tabla2[[#This Row],[FECHA AGENDO CITA]]</f>
        <v>44995</v>
      </c>
    </row>
    <row r="1782" spans="1:27" ht="45" hidden="1" customHeight="1">
      <c r="A1782" s="154">
        <v>44995</v>
      </c>
      <c r="B1782" s="155">
        <v>0.45833333333333331</v>
      </c>
      <c r="C1782" s="155"/>
      <c r="D1782" s="156">
        <v>0</v>
      </c>
      <c r="E1782" s="157">
        <v>112613</v>
      </c>
      <c r="F1782" s="157" t="s">
        <v>1111</v>
      </c>
      <c r="G1782" s="54" t="s">
        <v>5780</v>
      </c>
      <c r="H1782" s="163"/>
      <c r="I1782" s="157" t="s">
        <v>5781</v>
      </c>
      <c r="J1782" s="160" t="s">
        <v>724</v>
      </c>
      <c r="K1782" s="160" t="s">
        <v>5782</v>
      </c>
      <c r="L1782" s="157" t="s">
        <v>5783</v>
      </c>
      <c r="M1782" s="161" t="s">
        <v>98</v>
      </c>
      <c r="N1782" s="161">
        <v>0.47916666666666669</v>
      </c>
      <c r="O1782" s="161">
        <v>0.58333333333333337</v>
      </c>
      <c r="P1782" s="207" t="s">
        <v>2126</v>
      </c>
      <c r="Q1782" s="157">
        <v>2018</v>
      </c>
      <c r="R1782" s="131"/>
      <c r="S1782" s="3" t="str">
        <f>TEXT(Tabla2[[#This Row],[FECHA]],"MMMM")</f>
        <v>marzo</v>
      </c>
      <c r="T1782" s="3" t="e">
        <f>VLOOKUP(Tabla2[[#This Row],[FOLIO]],Noshow11[[FOLIO]:[STATUS]],5,0)</f>
        <v>#N/A</v>
      </c>
      <c r="U1782" s="2"/>
      <c r="V1782" s="27"/>
      <c r="W1782" s="27"/>
      <c r="X1782" s="27"/>
      <c r="Y1782" s="28"/>
      <c r="Z1782" s="27"/>
      <c r="AA1782" s="14">
        <f>Tabla2[[#This Row],[FECHA]]-Tabla2[[#This Row],[FECHA AGENDO CITA]]</f>
        <v>44995</v>
      </c>
    </row>
    <row r="1783" spans="1:27" ht="36.6" hidden="1" customHeight="1">
      <c r="A1783" s="154">
        <v>44995</v>
      </c>
      <c r="B1783" s="155">
        <v>0.45833333333333331</v>
      </c>
      <c r="C1783" s="155"/>
      <c r="D1783" s="156">
        <v>3260</v>
      </c>
      <c r="E1783" s="157">
        <v>112638</v>
      </c>
      <c r="F1783" s="157" t="s">
        <v>944</v>
      </c>
      <c r="G1783" s="158" t="s">
        <v>1070</v>
      </c>
      <c r="H1783" s="159" t="s">
        <v>5</v>
      </c>
      <c r="I1783" s="157" t="s">
        <v>5784</v>
      </c>
      <c r="J1783" s="160" t="s">
        <v>5785</v>
      </c>
      <c r="K1783" s="160" t="s">
        <v>5786</v>
      </c>
      <c r="L1783" s="157" t="s">
        <v>83</v>
      </c>
      <c r="M1783" s="161" t="s">
        <v>84</v>
      </c>
      <c r="N1783" s="161">
        <v>0.52083333333333337</v>
      </c>
      <c r="O1783" s="161">
        <v>0.70833333333333337</v>
      </c>
      <c r="P1783" s="207" t="s">
        <v>2061</v>
      </c>
      <c r="Q1783" s="157">
        <v>2023</v>
      </c>
      <c r="R1783" s="131"/>
      <c r="S1783" s="3" t="str">
        <f>TEXT(Tabla2[[#This Row],[FECHA]],"MMMM")</f>
        <v>marzo</v>
      </c>
      <c r="T1783" s="3" t="e">
        <f>VLOOKUP(Tabla2[[#This Row],[FOLIO]],Noshow11[[FOLIO]:[STATUS]],5,0)</f>
        <v>#N/A</v>
      </c>
      <c r="U1783" s="2"/>
      <c r="V1783" s="27"/>
      <c r="W1783" s="27"/>
      <c r="X1783" s="27"/>
      <c r="Y1783" s="28"/>
      <c r="Z1783" s="27"/>
      <c r="AA1783" s="14">
        <f>Tabla2[[#This Row],[FECHA]]-Tabla2[[#This Row],[FECHA AGENDO CITA]]</f>
        <v>44995</v>
      </c>
    </row>
    <row r="1784" spans="1:27" ht="36.6" hidden="1" customHeight="1">
      <c r="A1784" s="154">
        <v>44995</v>
      </c>
      <c r="B1784" s="155">
        <v>0.46875</v>
      </c>
      <c r="C1784" s="155"/>
      <c r="D1784" s="156">
        <v>6599</v>
      </c>
      <c r="E1784" s="157">
        <v>112570</v>
      </c>
      <c r="F1784" s="157" t="s">
        <v>944</v>
      </c>
      <c r="G1784" s="162" t="s">
        <v>989</v>
      </c>
      <c r="H1784" s="176" t="s">
        <v>42</v>
      </c>
      <c r="I1784" s="157" t="s">
        <v>5787</v>
      </c>
      <c r="J1784" s="160" t="s">
        <v>5788</v>
      </c>
      <c r="K1784" s="160" t="s">
        <v>5789</v>
      </c>
      <c r="L1784" s="157" t="s">
        <v>145</v>
      </c>
      <c r="M1784" s="161" t="s">
        <v>93</v>
      </c>
      <c r="N1784" s="161" t="s">
        <v>1194</v>
      </c>
      <c r="O1784" s="161" t="s">
        <v>1195</v>
      </c>
      <c r="P1784" s="207" t="s">
        <v>925</v>
      </c>
      <c r="Q1784" s="157">
        <v>2018</v>
      </c>
      <c r="R1784" s="131"/>
      <c r="S1784" s="3" t="str">
        <f>TEXT(Tabla2[[#This Row],[FECHA]],"MMMM")</f>
        <v>marzo</v>
      </c>
      <c r="T1784" s="3" t="e">
        <f>VLOOKUP(Tabla2[[#This Row],[FOLIO]],Noshow11[[FOLIO]:[STATUS]],5,0)</f>
        <v>#N/A</v>
      </c>
      <c r="U1784" s="2"/>
      <c r="V1784" s="27"/>
      <c r="W1784" s="27"/>
      <c r="X1784" s="27"/>
      <c r="Y1784" s="28"/>
      <c r="Z1784" s="27"/>
      <c r="AA1784" s="14">
        <f>Tabla2[[#This Row],[FECHA]]-Tabla2[[#This Row],[FECHA AGENDO CITA]]</f>
        <v>44995</v>
      </c>
    </row>
    <row r="1785" spans="1:27" ht="36.6" hidden="1" customHeight="1">
      <c r="A1785" s="154">
        <v>44995</v>
      </c>
      <c r="B1785" s="155">
        <v>0.47916666666666669</v>
      </c>
      <c r="C1785" s="155"/>
      <c r="D1785" s="156">
        <v>1899</v>
      </c>
      <c r="E1785" s="157">
        <v>112641</v>
      </c>
      <c r="F1785" s="157" t="s">
        <v>1111</v>
      </c>
      <c r="G1785" s="162" t="s">
        <v>939</v>
      </c>
      <c r="H1785" s="176" t="s">
        <v>42</v>
      </c>
      <c r="I1785" s="157" t="s">
        <v>2463</v>
      </c>
      <c r="J1785" s="160" t="s">
        <v>2464</v>
      </c>
      <c r="K1785" s="160" t="s">
        <v>1820</v>
      </c>
      <c r="L1785" s="157" t="s">
        <v>97</v>
      </c>
      <c r="M1785" s="161" t="s">
        <v>93</v>
      </c>
      <c r="N1785" s="161" t="s">
        <v>1194</v>
      </c>
      <c r="O1785" s="161" t="s">
        <v>1195</v>
      </c>
      <c r="P1785" s="207" t="s">
        <v>925</v>
      </c>
      <c r="Q1785" s="157">
        <v>2021</v>
      </c>
      <c r="R1785" s="131"/>
      <c r="S1785" s="3" t="str">
        <f>TEXT(Tabla2[[#This Row],[FECHA]],"MMMM")</f>
        <v>marzo</v>
      </c>
      <c r="T1785" s="3" t="e">
        <f>VLOOKUP(Tabla2[[#This Row],[FOLIO]],Noshow11[[FOLIO]:[STATUS]],5,0)</f>
        <v>#N/A</v>
      </c>
      <c r="U1785" s="2"/>
      <c r="V1785" s="27"/>
      <c r="W1785" s="27"/>
      <c r="X1785" s="27"/>
      <c r="Y1785" s="28"/>
      <c r="Z1785" s="27"/>
      <c r="AA1785" s="14">
        <f>Tabla2[[#This Row],[FECHA]]-Tabla2[[#This Row],[FECHA AGENDO CITA]]</f>
        <v>44995</v>
      </c>
    </row>
    <row r="1786" spans="1:27" ht="36.6" hidden="1" customHeight="1">
      <c r="A1786" s="154">
        <v>44995</v>
      </c>
      <c r="B1786" s="155">
        <v>0.47916666666666669</v>
      </c>
      <c r="C1786" s="155"/>
      <c r="D1786" s="156">
        <v>1899</v>
      </c>
      <c r="E1786" s="157">
        <v>112649</v>
      </c>
      <c r="F1786" s="157" t="s">
        <v>100</v>
      </c>
      <c r="G1786" s="158" t="s">
        <v>1015</v>
      </c>
      <c r="H1786" s="159" t="s">
        <v>5</v>
      </c>
      <c r="I1786" s="157" t="s">
        <v>5790</v>
      </c>
      <c r="J1786" s="160" t="s">
        <v>5791</v>
      </c>
      <c r="K1786" s="160" t="s">
        <v>5792</v>
      </c>
      <c r="L1786" s="157" t="s">
        <v>482</v>
      </c>
      <c r="M1786" s="161" t="s">
        <v>98</v>
      </c>
      <c r="N1786" s="161">
        <v>0.53125</v>
      </c>
      <c r="O1786" s="161">
        <v>0.70833333333333337</v>
      </c>
      <c r="P1786" s="207" t="s">
        <v>2061</v>
      </c>
      <c r="Q1786" s="157">
        <v>2020</v>
      </c>
      <c r="R1786" s="131"/>
      <c r="S1786" s="3" t="str">
        <f>TEXT(Tabla2[[#This Row],[FECHA]],"MMMM")</f>
        <v>marzo</v>
      </c>
      <c r="T1786" s="3" t="e">
        <f>VLOOKUP(Tabla2[[#This Row],[FOLIO]],Noshow11[[FOLIO]:[STATUS]],5,0)</f>
        <v>#N/A</v>
      </c>
      <c r="U1786" s="2"/>
      <c r="V1786" s="27"/>
      <c r="W1786" s="27"/>
      <c r="X1786" s="27"/>
      <c r="Y1786" s="28"/>
      <c r="Z1786" s="27"/>
      <c r="AA1786" s="14">
        <f>Tabla2[[#This Row],[FECHA]]-Tabla2[[#This Row],[FECHA AGENDO CITA]]</f>
        <v>44995</v>
      </c>
    </row>
    <row r="1787" spans="1:27" ht="36.6" hidden="1" customHeight="1">
      <c r="A1787" s="154">
        <v>44995</v>
      </c>
      <c r="B1787" s="155">
        <v>0.5</v>
      </c>
      <c r="C1787" s="155"/>
      <c r="D1787" s="156">
        <v>3260</v>
      </c>
      <c r="E1787" s="157">
        <v>112625</v>
      </c>
      <c r="F1787" s="157" t="s">
        <v>1111</v>
      </c>
      <c r="G1787" s="162" t="s">
        <v>1070</v>
      </c>
      <c r="H1787" s="163"/>
      <c r="I1787" s="157" t="s">
        <v>5427</v>
      </c>
      <c r="J1787" s="160" t="s">
        <v>5428</v>
      </c>
      <c r="K1787" s="160" t="s">
        <v>5429</v>
      </c>
      <c r="L1787" s="157" t="s">
        <v>160</v>
      </c>
      <c r="M1787" s="161" t="s">
        <v>98</v>
      </c>
      <c r="N1787" s="161">
        <v>0.54166666666666663</v>
      </c>
      <c r="O1787" s="161">
        <v>0.70833333333333337</v>
      </c>
      <c r="P1787" s="207" t="s">
        <v>954</v>
      </c>
      <c r="Q1787" s="157">
        <v>2022</v>
      </c>
      <c r="R1787" s="131"/>
      <c r="S1787" s="3" t="str">
        <f>TEXT(Tabla2[[#This Row],[FECHA]],"MMMM")</f>
        <v>marzo</v>
      </c>
      <c r="T1787" s="3" t="e">
        <f>VLOOKUP(Tabla2[[#This Row],[FOLIO]],Noshow11[[FOLIO]:[STATUS]],5,0)</f>
        <v>#N/A</v>
      </c>
      <c r="U1787" s="2"/>
      <c r="V1787" s="27"/>
      <c r="W1787" s="27"/>
      <c r="X1787" s="27"/>
      <c r="Y1787" s="28"/>
      <c r="Z1787" s="27"/>
      <c r="AA1787" s="14">
        <f>Tabla2[[#This Row],[FECHA]]-Tabla2[[#This Row],[FECHA AGENDO CITA]]</f>
        <v>44995</v>
      </c>
    </row>
    <row r="1788" spans="1:27" ht="36.6" hidden="1" customHeight="1">
      <c r="A1788" s="154">
        <v>44995</v>
      </c>
      <c r="B1788" s="155">
        <v>0.5</v>
      </c>
      <c r="C1788" s="155"/>
      <c r="D1788" s="156">
        <v>5330</v>
      </c>
      <c r="E1788" s="157">
        <v>112639</v>
      </c>
      <c r="F1788" s="157" t="s">
        <v>1111</v>
      </c>
      <c r="G1788" s="158" t="s">
        <v>5793</v>
      </c>
      <c r="H1788" s="159" t="s">
        <v>5</v>
      </c>
      <c r="I1788" s="157" t="s">
        <v>3399</v>
      </c>
      <c r="J1788" s="160" t="s">
        <v>5794</v>
      </c>
      <c r="K1788" s="160" t="s">
        <v>5795</v>
      </c>
      <c r="L1788" s="157" t="s">
        <v>152</v>
      </c>
      <c r="M1788" s="161" t="s">
        <v>84</v>
      </c>
      <c r="N1788" s="161">
        <v>0.57638888888888895</v>
      </c>
      <c r="O1788" s="161">
        <v>0.70833333333333337</v>
      </c>
      <c r="P1788" s="207" t="s">
        <v>2061</v>
      </c>
      <c r="Q1788" s="157">
        <v>2017</v>
      </c>
      <c r="R1788" s="131"/>
      <c r="S1788" s="3" t="str">
        <f>TEXT(Tabla2[[#This Row],[FECHA]],"MMMM")</f>
        <v>marzo</v>
      </c>
      <c r="T1788" s="3" t="e">
        <f>VLOOKUP(Tabla2[[#This Row],[FOLIO]],Noshow11[[FOLIO]:[STATUS]],5,0)</f>
        <v>#N/A</v>
      </c>
      <c r="U1788" s="2"/>
      <c r="V1788" s="27"/>
      <c r="W1788" s="27"/>
      <c r="X1788" s="27"/>
      <c r="Y1788" s="28"/>
      <c r="Z1788" s="27"/>
      <c r="AA1788" s="14">
        <f>Tabla2[[#This Row],[FECHA]]-Tabla2[[#This Row],[FECHA AGENDO CITA]]</f>
        <v>44995</v>
      </c>
    </row>
    <row r="1789" spans="1:27" ht="36.6" hidden="1" customHeight="1">
      <c r="A1789" s="154">
        <v>44995</v>
      </c>
      <c r="B1789" s="155">
        <v>0.5</v>
      </c>
      <c r="C1789" s="155"/>
      <c r="D1789" s="156">
        <v>5330</v>
      </c>
      <c r="E1789" s="157">
        <v>112651</v>
      </c>
      <c r="F1789" s="157" t="s">
        <v>1111</v>
      </c>
      <c r="G1789" s="162" t="s">
        <v>988</v>
      </c>
      <c r="H1789" s="176" t="s">
        <v>42</v>
      </c>
      <c r="I1789" s="157" t="s">
        <v>1818</v>
      </c>
      <c r="J1789" s="160" t="s">
        <v>5796</v>
      </c>
      <c r="K1789" s="160" t="s">
        <v>1820</v>
      </c>
      <c r="L1789" s="157" t="s">
        <v>97</v>
      </c>
      <c r="M1789" s="161" t="s">
        <v>93</v>
      </c>
      <c r="N1789" s="161" t="s">
        <v>1194</v>
      </c>
      <c r="O1789" s="161" t="s">
        <v>1195</v>
      </c>
      <c r="P1789" s="207" t="s">
        <v>925</v>
      </c>
      <c r="Q1789" s="157">
        <v>2022</v>
      </c>
      <c r="R1789" s="131"/>
      <c r="S1789" s="3" t="str">
        <f>TEXT(Tabla2[[#This Row],[FECHA]],"MMMM")</f>
        <v>marzo</v>
      </c>
      <c r="T1789" s="3" t="e">
        <f>VLOOKUP(Tabla2[[#This Row],[FOLIO]],Noshow11[[FOLIO]:[STATUS]],5,0)</f>
        <v>#N/A</v>
      </c>
      <c r="U1789" s="2"/>
      <c r="V1789" s="27"/>
      <c r="W1789" s="27"/>
      <c r="X1789" s="27"/>
      <c r="Y1789" s="28"/>
      <c r="Z1789" s="27"/>
      <c r="AA1789" s="14">
        <f>Tabla2[[#This Row],[FECHA]]-Tabla2[[#This Row],[FECHA AGENDO CITA]]</f>
        <v>44995</v>
      </c>
    </row>
    <row r="1790" spans="1:27" ht="36.6" hidden="1" customHeight="1">
      <c r="A1790" s="154">
        <v>44995</v>
      </c>
      <c r="B1790" s="155">
        <v>0.52083333333333337</v>
      </c>
      <c r="C1790" s="155"/>
      <c r="D1790" s="156">
        <v>835.2</v>
      </c>
      <c r="E1790" s="157">
        <v>112662</v>
      </c>
      <c r="F1790" s="157" t="s">
        <v>100</v>
      </c>
      <c r="G1790" s="162" t="s">
        <v>5797</v>
      </c>
      <c r="H1790" s="163"/>
      <c r="I1790" s="157" t="s">
        <v>5798</v>
      </c>
      <c r="J1790" s="160" t="s">
        <v>5799</v>
      </c>
      <c r="K1790" s="160" t="s">
        <v>5800</v>
      </c>
      <c r="L1790" s="157" t="s">
        <v>97</v>
      </c>
      <c r="M1790" s="161" t="s">
        <v>93</v>
      </c>
      <c r="N1790" s="161">
        <v>0.64583333333333337</v>
      </c>
      <c r="O1790" s="161">
        <v>0.75</v>
      </c>
      <c r="P1790" s="207" t="s">
        <v>975</v>
      </c>
      <c r="Q1790" s="157">
        <v>2014</v>
      </c>
      <c r="R1790" s="131"/>
      <c r="S1790" s="3" t="str">
        <f>TEXT(Tabla2[[#This Row],[FECHA]],"MMMM")</f>
        <v>marzo</v>
      </c>
      <c r="T1790" s="3" t="e">
        <f>VLOOKUP(Tabla2[[#This Row],[FOLIO]],Noshow11[[FOLIO]:[STATUS]],5,0)</f>
        <v>#N/A</v>
      </c>
      <c r="U1790" s="2"/>
      <c r="V1790" s="27"/>
      <c r="W1790" s="27"/>
      <c r="X1790" s="27"/>
      <c r="Y1790" s="28"/>
      <c r="Z1790" s="27"/>
      <c r="AA1790" s="14">
        <f>Tabla2[[#This Row],[FECHA]]-Tabla2[[#This Row],[FECHA AGENDO CITA]]</f>
        <v>44995</v>
      </c>
    </row>
    <row r="1791" spans="1:27" s="177" customFormat="1" ht="36.6" hidden="1" customHeight="1">
      <c r="A1791" s="154">
        <v>44995</v>
      </c>
      <c r="B1791" s="155">
        <v>0.52083333333333337</v>
      </c>
      <c r="C1791" s="155"/>
      <c r="D1791" s="156">
        <v>0</v>
      </c>
      <c r="E1791" s="157">
        <v>112672</v>
      </c>
      <c r="F1791" s="157" t="s">
        <v>1111</v>
      </c>
      <c r="G1791" s="162" t="s">
        <v>5801</v>
      </c>
      <c r="H1791" s="163"/>
      <c r="I1791" s="157" t="s">
        <v>4762</v>
      </c>
      <c r="J1791" s="160" t="s">
        <v>4763</v>
      </c>
      <c r="K1791" s="160" t="s">
        <v>4764</v>
      </c>
      <c r="L1791" s="157" t="s">
        <v>193</v>
      </c>
      <c r="M1791" s="161" t="s">
        <v>98</v>
      </c>
      <c r="N1791" s="161">
        <v>0.54166666666666663</v>
      </c>
      <c r="O1791" s="161">
        <v>0.66666666666666663</v>
      </c>
      <c r="P1791" s="207" t="s">
        <v>2185</v>
      </c>
      <c r="Q1791" s="157">
        <v>2016</v>
      </c>
      <c r="R1791" s="157"/>
      <c r="S1791" s="3" t="str">
        <f>TEXT(Tabla2[[#This Row],[FECHA]],"MMMM")</f>
        <v>marzo</v>
      </c>
      <c r="T1791" s="3" t="e">
        <f>VLOOKUP(Tabla2[[#This Row],[FOLIO]],Noshow11[[FOLIO]:[STATUS]],5,0)</f>
        <v>#N/A</v>
      </c>
      <c r="U1791" s="2" t="s">
        <v>7</v>
      </c>
      <c r="V1791" s="27">
        <v>44995</v>
      </c>
      <c r="W1791" s="27" t="s">
        <v>931</v>
      </c>
      <c r="X1791" s="27" t="s">
        <v>932</v>
      </c>
      <c r="Y1791" s="28" t="s">
        <v>5802</v>
      </c>
      <c r="Z1791" s="27">
        <v>44995</v>
      </c>
      <c r="AA1791" s="14">
        <f>Tabla2[[#This Row],[FECHA]]-Tabla2[[#This Row],[FECHA AGENDO CITA]]</f>
        <v>0</v>
      </c>
    </row>
    <row r="1792" spans="1:27" s="177" customFormat="1" ht="36.6" hidden="1" customHeight="1">
      <c r="A1792" s="154">
        <v>44995</v>
      </c>
      <c r="B1792" s="155">
        <v>0.52083333333333337</v>
      </c>
      <c r="C1792" s="155"/>
      <c r="D1792" s="156">
        <v>1899</v>
      </c>
      <c r="E1792" s="157">
        <v>112674</v>
      </c>
      <c r="F1792" s="157" t="s">
        <v>944</v>
      </c>
      <c r="G1792" s="162" t="s">
        <v>984</v>
      </c>
      <c r="H1792" s="163"/>
      <c r="I1792" s="157" t="s">
        <v>5803</v>
      </c>
      <c r="J1792" s="160" t="s">
        <v>143</v>
      </c>
      <c r="K1792" s="160" t="s">
        <v>1537</v>
      </c>
      <c r="L1792" s="157" t="s">
        <v>83</v>
      </c>
      <c r="M1792" s="161" t="s">
        <v>84</v>
      </c>
      <c r="N1792" s="161">
        <v>0.53125</v>
      </c>
      <c r="O1792" s="161">
        <v>0.625</v>
      </c>
      <c r="P1792" s="207" t="s">
        <v>943</v>
      </c>
      <c r="Q1792" s="157">
        <v>2019</v>
      </c>
      <c r="R1792" s="157"/>
      <c r="S1792" s="3" t="str">
        <f>TEXT(Tabla2[[#This Row],[FECHA]],"MMMM")</f>
        <v>marzo</v>
      </c>
      <c r="T1792" s="3" t="e">
        <f>VLOOKUP(Tabla2[[#This Row],[FOLIO]],Noshow11[[FOLIO]:[STATUS]],5,0)</f>
        <v>#N/A</v>
      </c>
      <c r="U1792" s="2"/>
      <c r="V1792" s="27"/>
      <c r="W1792" s="27"/>
      <c r="X1792" s="27"/>
      <c r="Y1792" s="28"/>
      <c r="Z1792" s="27"/>
      <c r="AA1792" s="14">
        <f>Tabla2[[#This Row],[FECHA]]-Tabla2[[#This Row],[FECHA AGENDO CITA]]</f>
        <v>44995</v>
      </c>
    </row>
    <row r="1793" spans="1:27" ht="36.6" hidden="1" customHeight="1">
      <c r="A1793" s="154">
        <v>44995</v>
      </c>
      <c r="B1793" s="155">
        <v>0.54166666666666663</v>
      </c>
      <c r="C1793" s="155"/>
      <c r="D1793" s="156">
        <v>1899</v>
      </c>
      <c r="E1793" s="157">
        <v>112628</v>
      </c>
      <c r="F1793" s="157" t="s">
        <v>100</v>
      </c>
      <c r="G1793" s="158" t="s">
        <v>939</v>
      </c>
      <c r="H1793" s="159" t="s">
        <v>5</v>
      </c>
      <c r="I1793" s="157" t="s">
        <v>5804</v>
      </c>
      <c r="J1793" s="160" t="s">
        <v>5805</v>
      </c>
      <c r="K1793" s="160" t="s">
        <v>5806</v>
      </c>
      <c r="L1793" s="157" t="s">
        <v>92</v>
      </c>
      <c r="M1793" s="161" t="s">
        <v>93</v>
      </c>
      <c r="N1793" s="161">
        <v>0.55208333333333337</v>
      </c>
      <c r="O1793" s="161">
        <v>0.75</v>
      </c>
      <c r="P1793" s="207" t="s">
        <v>2061</v>
      </c>
      <c r="Q1793" s="157">
        <v>2015</v>
      </c>
      <c r="R1793" s="131"/>
      <c r="S1793" s="3" t="str">
        <f>TEXT(Tabla2[[#This Row],[FECHA]],"MMMM")</f>
        <v>marzo</v>
      </c>
      <c r="T1793" s="3" t="e">
        <f>VLOOKUP(Tabla2[[#This Row],[FOLIO]],Noshow11[[FOLIO]:[STATUS]],5,0)</f>
        <v>#N/A</v>
      </c>
      <c r="U1793" s="2"/>
      <c r="V1793" s="27"/>
      <c r="W1793" s="27"/>
      <c r="X1793" s="27"/>
      <c r="Y1793" s="28"/>
      <c r="Z1793" s="27"/>
      <c r="AA1793" s="14">
        <f>Tabla2[[#This Row],[FECHA]]-Tabla2[[#This Row],[FECHA AGENDO CITA]]</f>
        <v>44995</v>
      </c>
    </row>
    <row r="1794" spans="1:27" ht="53.25" hidden="1" customHeight="1">
      <c r="A1794" s="185">
        <v>44996</v>
      </c>
      <c r="B1794" s="186">
        <v>0.32291666666666669</v>
      </c>
      <c r="C1794" s="186"/>
      <c r="D1794" s="187">
        <v>3260</v>
      </c>
      <c r="E1794" s="188">
        <v>112661</v>
      </c>
      <c r="F1794" s="188" t="s">
        <v>100</v>
      </c>
      <c r="G1794" s="189" t="s">
        <v>5807</v>
      </c>
      <c r="H1794" s="190"/>
      <c r="I1794" s="190" t="s">
        <v>5808</v>
      </c>
      <c r="J1794" s="190" t="s">
        <v>5809</v>
      </c>
      <c r="K1794" s="190" t="s">
        <v>5810</v>
      </c>
      <c r="L1794" s="190" t="s">
        <v>357</v>
      </c>
      <c r="M1794" s="190" t="s">
        <v>84</v>
      </c>
      <c r="N1794" s="191">
        <v>0.34375</v>
      </c>
      <c r="O1794" s="191">
        <v>0.5</v>
      </c>
      <c r="P1794" s="190" t="s">
        <v>1036</v>
      </c>
      <c r="Q1794" s="190">
        <v>2020</v>
      </c>
      <c r="R1794" s="188"/>
      <c r="S1794" s="3" t="str">
        <f>TEXT(Tabla2[[#This Row],[FECHA]],"MMMM")</f>
        <v>marzo</v>
      </c>
      <c r="T1794" s="3" t="e">
        <f>VLOOKUP(Tabla2[[#This Row],[FOLIO]],Noshow11[[FOLIO]:[STATUS]],5,0)</f>
        <v>#N/A</v>
      </c>
      <c r="U1794" s="2"/>
      <c r="V1794" s="27"/>
      <c r="W1794" s="27"/>
      <c r="X1794" s="27"/>
      <c r="Y1794" s="28"/>
      <c r="Z1794" s="27"/>
      <c r="AA1794" s="14">
        <f>Tabla2[[#This Row],[FECHA]]-Tabla2[[#This Row],[FECHA AGENDO CITA]]</f>
        <v>44996</v>
      </c>
    </row>
    <row r="1795" spans="1:27" ht="53.25" hidden="1" customHeight="1">
      <c r="A1795" s="185">
        <v>44996</v>
      </c>
      <c r="B1795" s="186">
        <v>0.33333333333333331</v>
      </c>
      <c r="C1795" s="186"/>
      <c r="D1795" s="187">
        <v>0</v>
      </c>
      <c r="E1795" s="188">
        <v>112467</v>
      </c>
      <c r="F1795" s="188" t="s">
        <v>1111</v>
      </c>
      <c r="G1795" s="217" t="s">
        <v>4162</v>
      </c>
      <c r="H1795" s="192" t="s">
        <v>10</v>
      </c>
      <c r="I1795" s="190" t="s">
        <v>5811</v>
      </c>
      <c r="J1795" s="190" t="s">
        <v>5812</v>
      </c>
      <c r="K1795" s="190" t="s">
        <v>3900</v>
      </c>
      <c r="L1795" s="190" t="s">
        <v>92</v>
      </c>
      <c r="M1795" s="190" t="s">
        <v>84</v>
      </c>
      <c r="N1795" s="191">
        <v>0.34375</v>
      </c>
      <c r="O1795" s="191">
        <v>0.46875</v>
      </c>
      <c r="P1795" s="190" t="s">
        <v>925</v>
      </c>
      <c r="Q1795" s="173">
        <v>2013</v>
      </c>
      <c r="R1795" s="188"/>
      <c r="S1795" s="3" t="str">
        <f>TEXT(Tabla2[[#This Row],[FECHA]],"MMMM")</f>
        <v>marzo</v>
      </c>
      <c r="T1795" s="3" t="e">
        <f>VLOOKUP(Tabla2[[#This Row],[FOLIO]],Noshow11[[FOLIO]:[STATUS]],5,0)</f>
        <v>#N/A</v>
      </c>
      <c r="U1795" s="2" t="s">
        <v>32</v>
      </c>
      <c r="V1795" s="27">
        <v>44996</v>
      </c>
      <c r="W1795" s="27" t="s">
        <v>13</v>
      </c>
      <c r="X1795" s="27" t="s">
        <v>9</v>
      </c>
      <c r="Y1795" s="28" t="s">
        <v>5813</v>
      </c>
      <c r="Z1795" s="27">
        <v>44996</v>
      </c>
      <c r="AA1795" s="14">
        <f>Tabla2[[#This Row],[FECHA]]-Tabla2[[#This Row],[FECHA AGENDO CITA]]</f>
        <v>0</v>
      </c>
    </row>
    <row r="1796" spans="1:27" ht="53.25" hidden="1" customHeight="1">
      <c r="A1796" s="185">
        <v>44996</v>
      </c>
      <c r="B1796" s="186">
        <v>0.33333333333333331</v>
      </c>
      <c r="C1796" s="186"/>
      <c r="D1796" s="187">
        <v>0</v>
      </c>
      <c r="E1796" s="188">
        <v>112484</v>
      </c>
      <c r="F1796" s="188" t="s">
        <v>1111</v>
      </c>
      <c r="G1796" s="217" t="s">
        <v>5177</v>
      </c>
      <c r="H1796" s="192" t="s">
        <v>10</v>
      </c>
      <c r="I1796" s="190" t="s">
        <v>131</v>
      </c>
      <c r="J1796" s="190" t="s">
        <v>132</v>
      </c>
      <c r="K1796" s="190" t="s">
        <v>133</v>
      </c>
      <c r="L1796" s="190" t="s">
        <v>83</v>
      </c>
      <c r="M1796" s="190" t="s">
        <v>98</v>
      </c>
      <c r="N1796" s="191">
        <v>0.375</v>
      </c>
      <c r="O1796" s="191">
        <v>0.45833333333333331</v>
      </c>
      <c r="P1796" s="190" t="s">
        <v>925</v>
      </c>
      <c r="Q1796" s="173">
        <v>2022</v>
      </c>
      <c r="R1796" s="188"/>
      <c r="S1796" s="3" t="str">
        <f>TEXT(Tabla2[[#This Row],[FECHA]],"MMMM")</f>
        <v>marzo</v>
      </c>
      <c r="T1796" s="3" t="e">
        <f>VLOOKUP(Tabla2[[#This Row],[FOLIO]],Noshow11[[FOLIO]:[STATUS]],5,0)</f>
        <v>#N/A</v>
      </c>
      <c r="U1796" s="2" t="s">
        <v>32</v>
      </c>
      <c r="V1796" s="27">
        <v>45014</v>
      </c>
      <c r="W1796" s="27" t="s">
        <v>13</v>
      </c>
      <c r="X1796" s="27" t="s">
        <v>19</v>
      </c>
      <c r="Y1796" s="28" t="s">
        <v>5814</v>
      </c>
      <c r="Z1796" s="27">
        <v>44988</v>
      </c>
      <c r="AA1796" s="14">
        <f>Tabla2[[#This Row],[FECHA]]-Tabla2[[#This Row],[FECHA AGENDO CITA]]</f>
        <v>8</v>
      </c>
    </row>
    <row r="1797" spans="1:27" ht="53.25" hidden="1" customHeight="1">
      <c r="A1797" s="185">
        <v>44996</v>
      </c>
      <c r="B1797" s="186">
        <v>0.33333333333333331</v>
      </c>
      <c r="C1797" s="186"/>
      <c r="D1797" s="187">
        <v>5330</v>
      </c>
      <c r="E1797" s="188">
        <v>112648</v>
      </c>
      <c r="F1797" s="188" t="s">
        <v>944</v>
      </c>
      <c r="G1797" s="189" t="s">
        <v>5815</v>
      </c>
      <c r="H1797" s="190"/>
      <c r="I1797" s="190" t="s">
        <v>1689</v>
      </c>
      <c r="J1797" s="190" t="s">
        <v>1690</v>
      </c>
      <c r="K1797" s="190" t="s">
        <v>1691</v>
      </c>
      <c r="L1797" s="190" t="s">
        <v>277</v>
      </c>
      <c r="M1797" s="190" t="s">
        <v>93</v>
      </c>
      <c r="N1797" s="191">
        <v>0.34375</v>
      </c>
      <c r="O1797" s="191">
        <v>0.69791666666666663</v>
      </c>
      <c r="P1797" s="190" t="s">
        <v>949</v>
      </c>
      <c r="Q1797" s="190">
        <v>2022</v>
      </c>
      <c r="R1797" s="188"/>
      <c r="S1797" s="3" t="str">
        <f>TEXT(Tabla2[[#This Row],[FECHA]],"MMMM")</f>
        <v>marzo</v>
      </c>
      <c r="T1797" s="3" t="e">
        <f>VLOOKUP(Tabla2[[#This Row],[FOLIO]],Noshow11[[FOLIO]:[STATUS]],5,0)</f>
        <v>#N/A</v>
      </c>
      <c r="U1797" s="2"/>
      <c r="V1797" s="27"/>
      <c r="W1797" s="27"/>
      <c r="X1797" s="27"/>
      <c r="Y1797" s="28"/>
      <c r="Z1797" s="27"/>
      <c r="AA1797" s="14">
        <f>Tabla2[[#This Row],[FECHA]]-Tabla2[[#This Row],[FECHA AGENDO CITA]]</f>
        <v>44996</v>
      </c>
    </row>
    <row r="1798" spans="1:27" ht="53.25" hidden="1" customHeight="1">
      <c r="A1798" s="185">
        <v>44996</v>
      </c>
      <c r="B1798" s="186">
        <v>0.34375</v>
      </c>
      <c r="C1798" s="186"/>
      <c r="D1798" s="187">
        <v>1899</v>
      </c>
      <c r="E1798" s="188">
        <v>112624</v>
      </c>
      <c r="F1798" s="188" t="s">
        <v>100</v>
      </c>
      <c r="G1798" s="189" t="s">
        <v>939</v>
      </c>
      <c r="H1798" s="193" t="s">
        <v>5</v>
      </c>
      <c r="I1798" s="190" t="s">
        <v>5816</v>
      </c>
      <c r="J1798" s="190" t="s">
        <v>5817</v>
      </c>
      <c r="K1798" s="190" t="s">
        <v>5818</v>
      </c>
      <c r="L1798" s="190" t="s">
        <v>193</v>
      </c>
      <c r="M1798" s="190" t="s">
        <v>93</v>
      </c>
      <c r="N1798" s="191">
        <v>0.36458333333333331</v>
      </c>
      <c r="O1798" s="191">
        <v>0.53125</v>
      </c>
      <c r="P1798" s="190" t="s">
        <v>2061</v>
      </c>
      <c r="Q1798" s="190">
        <v>2020</v>
      </c>
      <c r="R1798" s="188"/>
      <c r="S1798" s="3" t="str">
        <f>TEXT(Tabla2[[#This Row],[FECHA]],"MMMM")</f>
        <v>marzo</v>
      </c>
      <c r="T1798" s="3" t="e">
        <f>VLOOKUP(Tabla2[[#This Row],[FOLIO]],Noshow11[[FOLIO]:[STATUS]],5,0)</f>
        <v>#N/A</v>
      </c>
      <c r="U1798" s="2"/>
      <c r="V1798" s="27"/>
      <c r="W1798" s="27"/>
      <c r="X1798" s="27"/>
      <c r="Y1798" s="28"/>
      <c r="Z1798" s="27"/>
      <c r="AA1798" s="14">
        <f>Tabla2[[#This Row],[FECHA]]-Tabla2[[#This Row],[FECHA AGENDO CITA]]</f>
        <v>44996</v>
      </c>
    </row>
    <row r="1799" spans="1:27" ht="53.25" hidden="1" customHeight="1">
      <c r="A1799" s="185">
        <v>44996</v>
      </c>
      <c r="B1799" s="186">
        <v>0.34375</v>
      </c>
      <c r="C1799" s="186"/>
      <c r="D1799" s="187">
        <v>1899</v>
      </c>
      <c r="E1799" s="188">
        <v>112632</v>
      </c>
      <c r="F1799" s="188" t="s">
        <v>944</v>
      </c>
      <c r="G1799" s="189" t="s">
        <v>2679</v>
      </c>
      <c r="H1799" s="190"/>
      <c r="I1799" s="190" t="s">
        <v>5819</v>
      </c>
      <c r="J1799" s="190" t="s">
        <v>5820</v>
      </c>
      <c r="K1799" s="190" t="s">
        <v>5821</v>
      </c>
      <c r="L1799" s="190" t="s">
        <v>145</v>
      </c>
      <c r="M1799" s="190" t="s">
        <v>98</v>
      </c>
      <c r="N1799" s="191">
        <v>0.38541666666666669</v>
      </c>
      <c r="O1799" s="191">
        <v>0.60416666666666663</v>
      </c>
      <c r="P1799" s="190" t="s">
        <v>949</v>
      </c>
      <c r="Q1799" s="190">
        <v>2012</v>
      </c>
      <c r="R1799" s="188"/>
      <c r="S1799" s="3" t="str">
        <f>TEXT(Tabla2[[#This Row],[FECHA]],"MMMM")</f>
        <v>marzo</v>
      </c>
      <c r="T1799" s="3" t="e">
        <f>VLOOKUP(Tabla2[[#This Row],[FOLIO]],Noshow11[[FOLIO]:[STATUS]],5,0)</f>
        <v>#N/A</v>
      </c>
      <c r="U1799" s="2"/>
      <c r="V1799" s="27"/>
      <c r="W1799" s="27"/>
      <c r="X1799" s="27"/>
      <c r="Y1799" s="28"/>
      <c r="Z1799" s="27"/>
      <c r="AA1799" s="14">
        <f>Tabla2[[#This Row],[FECHA]]-Tabla2[[#This Row],[FECHA AGENDO CITA]]</f>
        <v>44996</v>
      </c>
    </row>
    <row r="1800" spans="1:27" ht="53.25" hidden="1" customHeight="1">
      <c r="A1800" s="185">
        <v>44996</v>
      </c>
      <c r="B1800" s="186">
        <v>0.35416666666666669</v>
      </c>
      <c r="C1800" s="186"/>
      <c r="D1800" s="187">
        <v>1899</v>
      </c>
      <c r="E1800" s="188">
        <v>112465</v>
      </c>
      <c r="F1800" s="188" t="s">
        <v>920</v>
      </c>
      <c r="G1800" s="189" t="s">
        <v>1108</v>
      </c>
      <c r="H1800" s="193" t="s">
        <v>5</v>
      </c>
      <c r="I1800" s="190" t="s">
        <v>5822</v>
      </c>
      <c r="J1800" s="190" t="s">
        <v>143</v>
      </c>
      <c r="K1800" s="190" t="s">
        <v>5823</v>
      </c>
      <c r="L1800" s="190" t="s">
        <v>92</v>
      </c>
      <c r="M1800" s="190" t="s">
        <v>93</v>
      </c>
      <c r="N1800" s="191">
        <v>0.36458333333333331</v>
      </c>
      <c r="O1800" s="191">
        <v>0.47916666666666669</v>
      </c>
      <c r="P1800" s="190" t="s">
        <v>2061</v>
      </c>
      <c r="Q1800" s="190">
        <v>2022</v>
      </c>
      <c r="R1800" s="188"/>
      <c r="S1800" s="3" t="str">
        <f>TEXT(Tabla2[[#This Row],[FECHA]],"MMMM")</f>
        <v>marzo</v>
      </c>
      <c r="T1800" s="3" t="e">
        <f>VLOOKUP(Tabla2[[#This Row],[FOLIO]],Noshow11[[FOLIO]:[STATUS]],5,0)</f>
        <v>#N/A</v>
      </c>
      <c r="U1800" s="2"/>
      <c r="V1800" s="27"/>
      <c r="W1800" s="27"/>
      <c r="X1800" s="27"/>
      <c r="Y1800" s="28"/>
      <c r="Z1800" s="27"/>
      <c r="AA1800" s="14">
        <f>Tabla2[[#This Row],[FECHA]]-Tabla2[[#This Row],[FECHA AGENDO CITA]]</f>
        <v>44996</v>
      </c>
    </row>
    <row r="1801" spans="1:27" ht="53.25" hidden="1" customHeight="1">
      <c r="A1801" s="185">
        <v>44996</v>
      </c>
      <c r="B1801" s="186">
        <v>0.35416666666666669</v>
      </c>
      <c r="C1801" s="186"/>
      <c r="D1801" s="187">
        <v>1899</v>
      </c>
      <c r="E1801" s="188">
        <v>112501</v>
      </c>
      <c r="F1801" s="188" t="s">
        <v>944</v>
      </c>
      <c r="G1801" s="189" t="s">
        <v>4152</v>
      </c>
      <c r="H1801" s="190"/>
      <c r="I1801" s="190" t="s">
        <v>5824</v>
      </c>
      <c r="J1801" s="190" t="s">
        <v>5825</v>
      </c>
      <c r="K1801" s="190" t="s">
        <v>5826</v>
      </c>
      <c r="L1801" s="190" t="s">
        <v>357</v>
      </c>
      <c r="M1801" s="190" t="s">
        <v>84</v>
      </c>
      <c r="N1801" s="191">
        <v>0.375</v>
      </c>
      <c r="O1801" s="191">
        <v>0.61527777777777781</v>
      </c>
      <c r="P1801" s="190" t="s">
        <v>1036</v>
      </c>
      <c r="Q1801" s="190">
        <v>2021</v>
      </c>
      <c r="R1801" s="188"/>
      <c r="S1801" s="3" t="str">
        <f>TEXT(Tabla2[[#This Row],[FECHA]],"MMMM")</f>
        <v>marzo</v>
      </c>
      <c r="T1801" s="3" t="e">
        <f>VLOOKUP(Tabla2[[#This Row],[FOLIO]],Noshow11[[FOLIO]:[STATUS]],5,0)</f>
        <v>#N/A</v>
      </c>
      <c r="U1801" s="2"/>
      <c r="V1801" s="27"/>
      <c r="W1801" s="27"/>
      <c r="X1801" s="27"/>
      <c r="Y1801" s="28"/>
      <c r="Z1801" s="27"/>
      <c r="AA1801" s="14">
        <f>Tabla2[[#This Row],[FECHA]]-Tabla2[[#This Row],[FECHA AGENDO CITA]]</f>
        <v>44996</v>
      </c>
    </row>
    <row r="1802" spans="1:27" ht="53.25" hidden="1" customHeight="1">
      <c r="A1802" s="185">
        <v>44996</v>
      </c>
      <c r="B1802" s="186">
        <v>0.36458333333333331</v>
      </c>
      <c r="C1802" s="186"/>
      <c r="D1802" s="187">
        <v>1899</v>
      </c>
      <c r="E1802" s="188">
        <v>112573</v>
      </c>
      <c r="F1802" s="188" t="s">
        <v>100</v>
      </c>
      <c r="G1802" s="189" t="s">
        <v>1108</v>
      </c>
      <c r="H1802" s="193" t="s">
        <v>5</v>
      </c>
      <c r="I1802" s="190" t="s">
        <v>5827</v>
      </c>
      <c r="J1802" s="190" t="s">
        <v>143</v>
      </c>
      <c r="K1802" s="190" t="s">
        <v>5828</v>
      </c>
      <c r="L1802" s="190" t="s">
        <v>83</v>
      </c>
      <c r="M1802" s="190" t="s">
        <v>98</v>
      </c>
      <c r="N1802" s="191">
        <v>0.38541666666666669</v>
      </c>
      <c r="O1802" s="191">
        <v>0.5</v>
      </c>
      <c r="P1802" s="190" t="s">
        <v>2061</v>
      </c>
      <c r="Q1802" s="190">
        <v>2023</v>
      </c>
      <c r="R1802" s="188"/>
      <c r="S1802" s="3" t="str">
        <f>TEXT(Tabla2[[#This Row],[FECHA]],"MMMM")</f>
        <v>marzo</v>
      </c>
      <c r="T1802" s="3" t="e">
        <f>VLOOKUP(Tabla2[[#This Row],[FOLIO]],Noshow11[[FOLIO]:[STATUS]],5,0)</f>
        <v>#N/A</v>
      </c>
      <c r="U1802" s="2"/>
      <c r="V1802" s="27"/>
      <c r="W1802" s="27"/>
      <c r="X1802" s="27"/>
      <c r="Y1802" s="28"/>
      <c r="Z1802" s="27"/>
      <c r="AA1802" s="14">
        <f>Tabla2[[#This Row],[FECHA]]-Tabla2[[#This Row],[FECHA AGENDO CITA]]</f>
        <v>44996</v>
      </c>
    </row>
    <row r="1803" spans="1:27" ht="53.25" hidden="1" customHeight="1">
      <c r="A1803" s="185">
        <v>44996</v>
      </c>
      <c r="B1803" s="186">
        <v>0.36458333333333331</v>
      </c>
      <c r="C1803" s="186"/>
      <c r="D1803" s="187">
        <v>1899</v>
      </c>
      <c r="E1803" s="188">
        <v>112642</v>
      </c>
      <c r="F1803" s="188" t="s">
        <v>944</v>
      </c>
      <c r="G1803" s="189" t="s">
        <v>1598</v>
      </c>
      <c r="H1803" s="190"/>
      <c r="I1803" s="190" t="s">
        <v>5829</v>
      </c>
      <c r="J1803" s="190" t="s">
        <v>5830</v>
      </c>
      <c r="K1803" s="190" t="s">
        <v>5831</v>
      </c>
      <c r="L1803" s="190" t="s">
        <v>92</v>
      </c>
      <c r="M1803" s="190" t="s">
        <v>93</v>
      </c>
      <c r="N1803" s="191">
        <v>0.40625</v>
      </c>
      <c r="O1803" s="191">
        <v>0.60416666666666663</v>
      </c>
      <c r="P1803" s="190" t="s">
        <v>949</v>
      </c>
      <c r="Q1803" s="190">
        <v>2017</v>
      </c>
      <c r="R1803" s="188"/>
      <c r="S1803" s="3" t="str">
        <f>TEXT(Tabla2[[#This Row],[FECHA]],"MMMM")</f>
        <v>marzo</v>
      </c>
      <c r="T1803" s="3" t="e">
        <f>VLOOKUP(Tabla2[[#This Row],[FOLIO]],Noshow11[[FOLIO]:[STATUS]],5,0)</f>
        <v>#N/A</v>
      </c>
      <c r="U1803" s="2"/>
      <c r="V1803" s="27"/>
      <c r="W1803" s="27"/>
      <c r="X1803" s="27"/>
      <c r="Y1803" s="28"/>
      <c r="Z1803" s="27"/>
      <c r="AA1803" s="14">
        <f>Tabla2[[#This Row],[FECHA]]-Tabla2[[#This Row],[FECHA AGENDO CITA]]</f>
        <v>44996</v>
      </c>
    </row>
    <row r="1804" spans="1:27" ht="53.25" hidden="1" customHeight="1">
      <c r="A1804" s="185">
        <v>44996</v>
      </c>
      <c r="B1804" s="186">
        <v>0.36458333333333331</v>
      </c>
      <c r="C1804" s="186"/>
      <c r="D1804" s="187">
        <v>1899</v>
      </c>
      <c r="E1804" s="188">
        <v>112646</v>
      </c>
      <c r="F1804" s="188" t="s">
        <v>944</v>
      </c>
      <c r="G1804" s="189" t="s">
        <v>1297</v>
      </c>
      <c r="H1804" s="193" t="s">
        <v>5</v>
      </c>
      <c r="I1804" s="190" t="s">
        <v>5832</v>
      </c>
      <c r="J1804" s="190" t="s">
        <v>5833</v>
      </c>
      <c r="K1804" s="190" t="s">
        <v>5834</v>
      </c>
      <c r="L1804" s="190" t="s">
        <v>92</v>
      </c>
      <c r="M1804" s="190" t="s">
        <v>84</v>
      </c>
      <c r="N1804" s="191">
        <v>0.41666666666666669</v>
      </c>
      <c r="O1804" s="191">
        <v>0.64583333333333337</v>
      </c>
      <c r="P1804" s="190" t="s">
        <v>2061</v>
      </c>
      <c r="Q1804" s="190">
        <v>2014</v>
      </c>
      <c r="R1804" s="188"/>
      <c r="S1804" s="3" t="str">
        <f>TEXT(Tabla2[[#This Row],[FECHA]],"MMMM")</f>
        <v>marzo</v>
      </c>
      <c r="T1804" s="3" t="e">
        <f>VLOOKUP(Tabla2[[#This Row],[FOLIO]],Noshow11[[FOLIO]:[STATUS]],5,0)</f>
        <v>#N/A</v>
      </c>
      <c r="U1804" s="2"/>
      <c r="V1804" s="27"/>
      <c r="W1804" s="27"/>
      <c r="X1804" s="27"/>
      <c r="Y1804" s="28"/>
      <c r="Z1804" s="27"/>
      <c r="AA1804" s="14">
        <f>Tabla2[[#This Row],[FECHA]]-Tabla2[[#This Row],[FECHA AGENDO CITA]]</f>
        <v>44996</v>
      </c>
    </row>
    <row r="1805" spans="1:27" ht="53.25" hidden="1" customHeight="1">
      <c r="A1805" s="185">
        <v>44996</v>
      </c>
      <c r="B1805" s="186">
        <v>0.375</v>
      </c>
      <c r="C1805" s="186"/>
      <c r="D1805" s="187">
        <v>1899</v>
      </c>
      <c r="E1805" s="188">
        <v>112463</v>
      </c>
      <c r="F1805" s="188" t="s">
        <v>920</v>
      </c>
      <c r="G1805" s="189" t="s">
        <v>1108</v>
      </c>
      <c r="H1805" s="190"/>
      <c r="I1805" s="190" t="s">
        <v>5835</v>
      </c>
      <c r="J1805" s="190" t="s">
        <v>143</v>
      </c>
      <c r="K1805" s="190" t="s">
        <v>5836</v>
      </c>
      <c r="L1805" s="190" t="s">
        <v>230</v>
      </c>
      <c r="M1805" s="190" t="s">
        <v>93</v>
      </c>
      <c r="N1805" s="191">
        <v>0.39583333333333331</v>
      </c>
      <c r="O1805" s="191">
        <v>0.5</v>
      </c>
      <c r="P1805" s="190" t="s">
        <v>925</v>
      </c>
      <c r="Q1805" s="190">
        <v>2022</v>
      </c>
      <c r="R1805" s="188"/>
      <c r="S1805" s="3" t="str">
        <f>TEXT(Tabla2[[#This Row],[FECHA]],"MMMM")</f>
        <v>marzo</v>
      </c>
      <c r="T1805" s="3" t="e">
        <f>VLOOKUP(Tabla2[[#This Row],[FOLIO]],Noshow11[[FOLIO]:[STATUS]],5,0)</f>
        <v>#N/A</v>
      </c>
      <c r="U1805" s="2" t="s">
        <v>40</v>
      </c>
      <c r="V1805" s="27">
        <v>45009</v>
      </c>
      <c r="W1805" s="27" t="s">
        <v>931</v>
      </c>
      <c r="X1805" s="27" t="s">
        <v>932</v>
      </c>
      <c r="Y1805" s="28" t="s">
        <v>5837</v>
      </c>
      <c r="Z1805" s="27">
        <v>44987</v>
      </c>
      <c r="AA1805" s="14">
        <f>Tabla2[[#This Row],[FECHA]]-Tabla2[[#This Row],[FECHA AGENDO CITA]]</f>
        <v>9</v>
      </c>
    </row>
    <row r="1806" spans="1:27" ht="53.25" hidden="1" customHeight="1">
      <c r="A1806" s="185">
        <v>44996</v>
      </c>
      <c r="B1806" s="186">
        <v>0.375</v>
      </c>
      <c r="C1806" s="186"/>
      <c r="D1806" s="187">
        <f>1899+950</f>
        <v>2849</v>
      </c>
      <c r="E1806" s="188">
        <v>112478</v>
      </c>
      <c r="F1806" s="188" t="s">
        <v>944</v>
      </c>
      <c r="G1806" s="189" t="s">
        <v>5838</v>
      </c>
      <c r="H1806" s="193" t="s">
        <v>5</v>
      </c>
      <c r="I1806" s="190" t="s">
        <v>5839</v>
      </c>
      <c r="J1806" s="190" t="s">
        <v>5840</v>
      </c>
      <c r="K1806" s="190" t="s">
        <v>5841</v>
      </c>
      <c r="L1806" s="190" t="s">
        <v>83</v>
      </c>
      <c r="M1806" s="190" t="s">
        <v>98</v>
      </c>
      <c r="N1806" s="191">
        <v>0.40625</v>
      </c>
      <c r="O1806" s="191">
        <v>0.61458333333333337</v>
      </c>
      <c r="P1806" s="190" t="s">
        <v>2061</v>
      </c>
      <c r="Q1806" s="190">
        <v>2022</v>
      </c>
      <c r="R1806" s="188"/>
      <c r="S1806" s="3" t="str">
        <f>TEXT(Tabla2[[#This Row],[FECHA]],"MMMM")</f>
        <v>marzo</v>
      </c>
      <c r="T1806" s="3" t="e">
        <f>VLOOKUP(Tabla2[[#This Row],[FOLIO]],Noshow11[[FOLIO]:[STATUS]],5,0)</f>
        <v>#N/A</v>
      </c>
      <c r="U1806" s="2"/>
      <c r="V1806" s="27"/>
      <c r="W1806" s="27"/>
      <c r="X1806" s="27"/>
      <c r="Y1806" s="28"/>
      <c r="Z1806" s="27"/>
      <c r="AA1806" s="14">
        <f>Tabla2[[#This Row],[FECHA]]-Tabla2[[#This Row],[FECHA AGENDO CITA]]</f>
        <v>44996</v>
      </c>
    </row>
    <row r="1807" spans="1:27" ht="53.25" hidden="1" customHeight="1">
      <c r="A1807" s="185">
        <v>44996</v>
      </c>
      <c r="B1807" s="186">
        <v>0.39583333333333331</v>
      </c>
      <c r="C1807" s="186"/>
      <c r="D1807" s="187">
        <v>1899</v>
      </c>
      <c r="E1807" s="188">
        <v>112583</v>
      </c>
      <c r="F1807" s="188" t="s">
        <v>100</v>
      </c>
      <c r="G1807" s="189" t="s">
        <v>1436</v>
      </c>
      <c r="H1807" s="190"/>
      <c r="I1807" s="190" t="s">
        <v>5842</v>
      </c>
      <c r="J1807" s="190" t="s">
        <v>5843</v>
      </c>
      <c r="K1807" s="190" t="s">
        <v>5844</v>
      </c>
      <c r="L1807" s="190" t="s">
        <v>230</v>
      </c>
      <c r="M1807" s="190" t="s">
        <v>98</v>
      </c>
      <c r="N1807" s="191">
        <v>0.44791666666666669</v>
      </c>
      <c r="O1807" s="191">
        <v>0.54166666666666663</v>
      </c>
      <c r="P1807" s="190" t="s">
        <v>949</v>
      </c>
      <c r="Q1807" s="190">
        <v>2008</v>
      </c>
      <c r="R1807" s="188"/>
      <c r="S1807" s="3" t="str">
        <f>TEXT(Tabla2[[#This Row],[FECHA]],"MMMM")</f>
        <v>marzo</v>
      </c>
      <c r="T1807" s="3" t="e">
        <f>VLOOKUP(Tabla2[[#This Row],[FOLIO]],Noshow11[[FOLIO]:[STATUS]],5,0)</f>
        <v>#N/A</v>
      </c>
      <c r="U1807" s="2"/>
      <c r="V1807" s="27"/>
      <c r="W1807" s="27"/>
      <c r="X1807" s="27"/>
      <c r="Y1807" s="28"/>
      <c r="Z1807" s="27"/>
      <c r="AA1807" s="14">
        <f>Tabla2[[#This Row],[FECHA]]-Tabla2[[#This Row],[FECHA AGENDO CITA]]</f>
        <v>44996</v>
      </c>
    </row>
    <row r="1808" spans="1:27" ht="53.25" hidden="1" customHeight="1">
      <c r="A1808" s="185">
        <v>44996</v>
      </c>
      <c r="B1808" s="186">
        <v>0.39583333333333331</v>
      </c>
      <c r="C1808" s="186"/>
      <c r="D1808" s="187">
        <v>3260</v>
      </c>
      <c r="E1808" s="188">
        <v>112677</v>
      </c>
      <c r="F1808" s="188" t="s">
        <v>100</v>
      </c>
      <c r="G1808" s="189" t="s">
        <v>1480</v>
      </c>
      <c r="H1808" s="190"/>
      <c r="I1808" s="190" t="s">
        <v>5845</v>
      </c>
      <c r="J1808" s="190" t="s">
        <v>5846</v>
      </c>
      <c r="K1808" s="190" t="s">
        <v>4312</v>
      </c>
      <c r="L1808" s="190" t="s">
        <v>145</v>
      </c>
      <c r="M1808" s="190" t="s">
        <v>93</v>
      </c>
      <c r="N1808" s="191">
        <v>0.41666666666666669</v>
      </c>
      <c r="O1808" s="191">
        <v>0.53125</v>
      </c>
      <c r="P1808" s="190" t="s">
        <v>925</v>
      </c>
      <c r="Q1808" s="190">
        <v>2014</v>
      </c>
      <c r="R1808" s="188"/>
      <c r="S1808" s="3" t="str">
        <f>TEXT(Tabla2[[#This Row],[FECHA]],"MMMM")</f>
        <v>marzo</v>
      </c>
      <c r="T1808" s="3" t="e">
        <f>VLOOKUP(Tabla2[[#This Row],[FOLIO]],Noshow11[[FOLIO]:[STATUS]],5,0)</f>
        <v>#N/A</v>
      </c>
      <c r="U1808" s="2" t="s">
        <v>32</v>
      </c>
      <c r="V1808" s="27">
        <v>44996</v>
      </c>
      <c r="W1808" s="27" t="s">
        <v>18</v>
      </c>
      <c r="X1808" s="27" t="s">
        <v>9</v>
      </c>
      <c r="Y1808" s="28" t="s">
        <v>2287</v>
      </c>
      <c r="Z1808" s="27">
        <v>44995</v>
      </c>
      <c r="AA1808" s="14">
        <f>Tabla2[[#This Row],[FECHA]]-Tabla2[[#This Row],[FECHA AGENDO CITA]]</f>
        <v>1</v>
      </c>
    </row>
    <row r="1809" spans="1:27" ht="53.25" hidden="1" customHeight="1">
      <c r="A1809" s="185">
        <v>44996</v>
      </c>
      <c r="B1809" s="186">
        <v>0.41666666666666669</v>
      </c>
      <c r="C1809" s="186"/>
      <c r="D1809" s="187">
        <v>1899</v>
      </c>
      <c r="E1809" s="188">
        <v>112511</v>
      </c>
      <c r="F1809" s="188" t="s">
        <v>100</v>
      </c>
      <c r="G1809" s="189" t="s">
        <v>1015</v>
      </c>
      <c r="H1809" s="190"/>
      <c r="I1809" s="190" t="s">
        <v>5423</v>
      </c>
      <c r="J1809" s="190" t="s">
        <v>5424</v>
      </c>
      <c r="K1809" s="190" t="s">
        <v>5425</v>
      </c>
      <c r="L1809" s="190" t="s">
        <v>193</v>
      </c>
      <c r="M1809" s="190" t="s">
        <v>98</v>
      </c>
      <c r="N1809" s="191">
        <v>0.5</v>
      </c>
      <c r="O1809" s="191">
        <v>0.60416666666666663</v>
      </c>
      <c r="P1809" s="190" t="s">
        <v>949</v>
      </c>
      <c r="Q1809" s="190">
        <v>2021</v>
      </c>
      <c r="R1809" s="188"/>
      <c r="S1809" s="3" t="str">
        <f>TEXT(Tabla2[[#This Row],[FECHA]],"MMMM")</f>
        <v>marzo</v>
      </c>
      <c r="T1809" s="3" t="e">
        <f>VLOOKUP(Tabla2[[#This Row],[FOLIO]],Noshow11[[FOLIO]:[STATUS]],5,0)</f>
        <v>#N/A</v>
      </c>
      <c r="U1809" s="2" t="s">
        <v>32</v>
      </c>
      <c r="V1809" s="27">
        <v>44998</v>
      </c>
      <c r="W1809" s="27" t="s">
        <v>18</v>
      </c>
      <c r="X1809" s="27" t="s">
        <v>9</v>
      </c>
      <c r="Y1809" s="28" t="s">
        <v>993</v>
      </c>
      <c r="Z1809" s="27">
        <v>44991</v>
      </c>
      <c r="AA1809" s="14">
        <f>Tabla2[[#This Row],[FECHA]]-Tabla2[[#This Row],[FECHA AGENDO CITA]]</f>
        <v>5</v>
      </c>
    </row>
    <row r="1810" spans="1:27" ht="53.25" hidden="1" customHeight="1">
      <c r="A1810" s="185">
        <v>44996</v>
      </c>
      <c r="B1810" s="186">
        <v>0.41666666666666669</v>
      </c>
      <c r="C1810" s="186"/>
      <c r="D1810" s="187">
        <v>1899</v>
      </c>
      <c r="E1810" s="188">
        <v>112553</v>
      </c>
      <c r="F1810" s="188" t="s">
        <v>920</v>
      </c>
      <c r="G1810" s="189" t="s">
        <v>956</v>
      </c>
      <c r="H1810" s="190"/>
      <c r="I1810" s="190" t="s">
        <v>5847</v>
      </c>
      <c r="J1810" s="190" t="s">
        <v>5848</v>
      </c>
      <c r="K1810" s="190" t="s">
        <v>5849</v>
      </c>
      <c r="L1810" s="190" t="s">
        <v>3046</v>
      </c>
      <c r="M1810" s="190" t="s">
        <v>84</v>
      </c>
      <c r="N1810" s="191">
        <v>0.46875</v>
      </c>
      <c r="O1810" s="191">
        <v>0.65625</v>
      </c>
      <c r="P1810" s="190" t="s">
        <v>949</v>
      </c>
      <c r="Q1810" s="190">
        <v>2020</v>
      </c>
      <c r="R1810" s="188"/>
      <c r="S1810" s="3" t="str">
        <f>TEXT(Tabla2[[#This Row],[FECHA]],"MMMM")</f>
        <v>marzo</v>
      </c>
      <c r="T1810" s="3" t="e">
        <f>VLOOKUP(Tabla2[[#This Row],[FOLIO]],Noshow11[[FOLIO]:[STATUS]],5,0)</f>
        <v>#N/A</v>
      </c>
      <c r="U1810" s="2"/>
      <c r="V1810" s="27"/>
      <c r="W1810" s="27"/>
      <c r="X1810" s="27"/>
      <c r="Y1810" s="28"/>
      <c r="Z1810" s="27"/>
      <c r="AA1810" s="14">
        <f>Tabla2[[#This Row],[FECHA]]-Tabla2[[#This Row],[FECHA AGENDO CITA]]</f>
        <v>44996</v>
      </c>
    </row>
    <row r="1811" spans="1:27" ht="53.25" hidden="1" customHeight="1">
      <c r="A1811" s="185">
        <v>44996</v>
      </c>
      <c r="B1811" s="186">
        <v>0.41666666666666669</v>
      </c>
      <c r="C1811" s="186"/>
      <c r="D1811" s="187">
        <v>1899</v>
      </c>
      <c r="E1811" s="188">
        <v>112611</v>
      </c>
      <c r="F1811" s="188" t="s">
        <v>944</v>
      </c>
      <c r="G1811" s="189" t="s">
        <v>1108</v>
      </c>
      <c r="H1811" s="193" t="s">
        <v>5</v>
      </c>
      <c r="I1811" s="190" t="s">
        <v>5850</v>
      </c>
      <c r="J1811" s="190" t="s">
        <v>143</v>
      </c>
      <c r="K1811" s="190" t="s">
        <v>5851</v>
      </c>
      <c r="L1811" s="190" t="s">
        <v>237</v>
      </c>
      <c r="M1811" s="190" t="s">
        <v>93</v>
      </c>
      <c r="N1811" s="191">
        <v>0.4375</v>
      </c>
      <c r="O1811" s="191">
        <v>0.61458333333333337</v>
      </c>
      <c r="P1811" s="190" t="s">
        <v>2061</v>
      </c>
      <c r="Q1811" s="190">
        <v>2023</v>
      </c>
      <c r="R1811" s="188"/>
      <c r="S1811" s="3" t="str">
        <f>TEXT(Tabla2[[#This Row],[FECHA]],"MMMM")</f>
        <v>marzo</v>
      </c>
      <c r="T1811" s="3" t="e">
        <f>VLOOKUP(Tabla2[[#This Row],[FOLIO]],Noshow11[[FOLIO]:[STATUS]],5,0)</f>
        <v>#N/A</v>
      </c>
      <c r="U1811" s="2"/>
      <c r="V1811" s="27"/>
      <c r="W1811" s="27"/>
      <c r="X1811" s="27"/>
      <c r="Y1811" s="28"/>
      <c r="Z1811" s="27"/>
      <c r="AA1811" s="14">
        <f>Tabla2[[#This Row],[FECHA]]-Tabla2[[#This Row],[FECHA AGENDO CITA]]</f>
        <v>44996</v>
      </c>
    </row>
    <row r="1812" spans="1:27" ht="53.25" hidden="1" customHeight="1">
      <c r="A1812" s="185">
        <v>44996</v>
      </c>
      <c r="B1812" s="186">
        <v>0.4375</v>
      </c>
      <c r="C1812" s="186"/>
      <c r="D1812" s="187">
        <v>6599</v>
      </c>
      <c r="E1812" s="188">
        <v>112617</v>
      </c>
      <c r="F1812" s="188" t="s">
        <v>100</v>
      </c>
      <c r="G1812" s="189" t="s">
        <v>989</v>
      </c>
      <c r="H1812" s="193" t="s">
        <v>5</v>
      </c>
      <c r="I1812" s="190" t="s">
        <v>5852</v>
      </c>
      <c r="J1812" s="190" t="s">
        <v>5853</v>
      </c>
      <c r="K1812" s="190" t="s">
        <v>5854</v>
      </c>
      <c r="L1812" s="190" t="s">
        <v>83</v>
      </c>
      <c r="M1812" s="190" t="s">
        <v>84</v>
      </c>
      <c r="N1812" s="191">
        <v>0.44791666666666669</v>
      </c>
      <c r="O1812" s="191">
        <v>0.58333333333333337</v>
      </c>
      <c r="P1812" s="190" t="s">
        <v>2061</v>
      </c>
      <c r="Q1812" s="190">
        <v>2018</v>
      </c>
      <c r="R1812" s="188"/>
      <c r="S1812" s="3" t="str">
        <f>TEXT(Tabla2[[#This Row],[FECHA]],"MMMM")</f>
        <v>marzo</v>
      </c>
      <c r="T1812" s="3" t="e">
        <f>VLOOKUP(Tabla2[[#This Row],[FOLIO]],Noshow11[[FOLIO]:[STATUS]],5,0)</f>
        <v>#N/A</v>
      </c>
      <c r="U1812" s="2"/>
      <c r="V1812" s="27"/>
      <c r="W1812" s="27"/>
      <c r="X1812" s="27"/>
      <c r="Y1812" s="28"/>
      <c r="Z1812" s="27"/>
      <c r="AA1812" s="14">
        <f>Tabla2[[#This Row],[FECHA]]-Tabla2[[#This Row],[FECHA AGENDO CITA]]</f>
        <v>44996</v>
      </c>
    </row>
    <row r="1813" spans="1:27" ht="53.25" hidden="1" customHeight="1">
      <c r="A1813" s="185">
        <v>44996</v>
      </c>
      <c r="B1813" s="186">
        <v>0.4375</v>
      </c>
      <c r="C1813" s="186"/>
      <c r="D1813" s="187">
        <v>0</v>
      </c>
      <c r="E1813" s="188">
        <v>112647</v>
      </c>
      <c r="F1813" s="188" t="s">
        <v>100</v>
      </c>
      <c r="G1813" s="189" t="s">
        <v>5855</v>
      </c>
      <c r="H1813" s="190"/>
      <c r="I1813" s="190" t="s">
        <v>1085</v>
      </c>
      <c r="J1813" s="190" t="s">
        <v>1086</v>
      </c>
      <c r="K1813" s="190" t="s">
        <v>1087</v>
      </c>
      <c r="L1813" s="190" t="s">
        <v>83</v>
      </c>
      <c r="M1813" s="190" t="s">
        <v>98</v>
      </c>
      <c r="N1813" s="191">
        <v>0.44791666666666669</v>
      </c>
      <c r="O1813" s="191">
        <v>0.58333333333333337</v>
      </c>
      <c r="P1813" s="190" t="s">
        <v>925</v>
      </c>
      <c r="Q1813" s="190">
        <v>2019</v>
      </c>
      <c r="R1813" s="188"/>
      <c r="S1813" s="3" t="str">
        <f>TEXT(Tabla2[[#This Row],[FECHA]],"MMMM")</f>
        <v>marzo</v>
      </c>
      <c r="T1813" s="3" t="e">
        <f>VLOOKUP(Tabla2[[#This Row],[FOLIO]],Noshow11[[FOLIO]:[STATUS]],5,0)</f>
        <v>#N/A</v>
      </c>
      <c r="U1813" s="2" t="s">
        <v>32</v>
      </c>
      <c r="V1813" s="27">
        <v>44998</v>
      </c>
      <c r="W1813" s="27" t="s">
        <v>18</v>
      </c>
      <c r="X1813" s="27" t="s">
        <v>9</v>
      </c>
      <c r="Y1813" s="28" t="s">
        <v>5856</v>
      </c>
      <c r="Z1813" s="27">
        <v>44994</v>
      </c>
      <c r="AA1813" s="14">
        <f>Tabla2[[#This Row],[FECHA]]-Tabla2[[#This Row],[FECHA AGENDO CITA]]</f>
        <v>2</v>
      </c>
    </row>
    <row r="1814" spans="1:27" ht="53.25" hidden="1" customHeight="1">
      <c r="A1814" s="185">
        <v>44996</v>
      </c>
      <c r="B1814" s="186">
        <v>0.45833333333333331</v>
      </c>
      <c r="C1814" s="186"/>
      <c r="D1814" s="187">
        <v>1899</v>
      </c>
      <c r="E1814" s="188">
        <v>112568</v>
      </c>
      <c r="F1814" s="188" t="s">
        <v>100</v>
      </c>
      <c r="G1814" s="189" t="s">
        <v>939</v>
      </c>
      <c r="H1814" s="193" t="s">
        <v>5</v>
      </c>
      <c r="I1814" s="190" t="s">
        <v>5857</v>
      </c>
      <c r="J1814" s="190" t="s">
        <v>5858</v>
      </c>
      <c r="K1814" s="190" t="s">
        <v>5859</v>
      </c>
      <c r="L1814" s="190" t="s">
        <v>97</v>
      </c>
      <c r="M1814" s="190" t="s">
        <v>93</v>
      </c>
      <c r="N1814" s="191">
        <v>0.47916666666666669</v>
      </c>
      <c r="O1814" s="191">
        <v>0.58333333333333337</v>
      </c>
      <c r="P1814" s="190" t="s">
        <v>2061</v>
      </c>
      <c r="Q1814" s="190">
        <v>2018</v>
      </c>
      <c r="R1814" s="188"/>
      <c r="S1814" s="3" t="str">
        <f>TEXT(Tabla2[[#This Row],[FECHA]],"MMMM")</f>
        <v>marzo</v>
      </c>
      <c r="T1814" s="3" t="e">
        <f>VLOOKUP(Tabla2[[#This Row],[FOLIO]],Noshow11[[FOLIO]:[STATUS]],5,0)</f>
        <v>#N/A</v>
      </c>
      <c r="U1814" s="2"/>
      <c r="V1814" s="27"/>
      <c r="W1814" s="27"/>
      <c r="X1814" s="27"/>
      <c r="Y1814" s="28"/>
      <c r="Z1814" s="27"/>
      <c r="AA1814" s="14">
        <f>Tabla2[[#This Row],[FECHA]]-Tabla2[[#This Row],[FECHA AGENDO CITA]]</f>
        <v>44996</v>
      </c>
    </row>
    <row r="1815" spans="1:27" ht="53.25" hidden="1" customHeight="1">
      <c r="A1815" s="185">
        <v>44996</v>
      </c>
      <c r="B1815" s="186">
        <v>0.45833333333333331</v>
      </c>
      <c r="C1815" s="186"/>
      <c r="D1815" s="187">
        <f>1899+950</f>
        <v>2849</v>
      </c>
      <c r="E1815" s="188">
        <v>112614</v>
      </c>
      <c r="F1815" s="188" t="s">
        <v>944</v>
      </c>
      <c r="G1815" s="189" t="s">
        <v>5860</v>
      </c>
      <c r="H1815" s="193" t="s">
        <v>5</v>
      </c>
      <c r="I1815" s="190" t="s">
        <v>5861</v>
      </c>
      <c r="J1815" s="190" t="s">
        <v>5862</v>
      </c>
      <c r="K1815" s="190" t="s">
        <v>5863</v>
      </c>
      <c r="L1815" s="190" t="s">
        <v>92</v>
      </c>
      <c r="M1815" s="190" t="s">
        <v>84</v>
      </c>
      <c r="N1815" s="191">
        <v>0.48958333333333331</v>
      </c>
      <c r="O1815" s="191">
        <v>0.58333333333333337</v>
      </c>
      <c r="P1815" s="190" t="s">
        <v>5864</v>
      </c>
      <c r="Q1815" s="190">
        <v>2017</v>
      </c>
      <c r="R1815" s="188"/>
      <c r="S1815" s="3" t="str">
        <f>TEXT(Tabla2[[#This Row],[FECHA]],"MMMM")</f>
        <v>marzo</v>
      </c>
      <c r="T1815" s="3" t="e">
        <f>VLOOKUP(Tabla2[[#This Row],[FOLIO]],Noshow11[[FOLIO]:[STATUS]],5,0)</f>
        <v>#N/A</v>
      </c>
      <c r="U1815" s="2"/>
      <c r="V1815" s="27"/>
      <c r="W1815" s="27"/>
      <c r="X1815" s="27"/>
      <c r="Y1815" s="28"/>
      <c r="Z1815" s="27"/>
      <c r="AA1815" s="14">
        <f>Tabla2[[#This Row],[FECHA]]-Tabla2[[#This Row],[FECHA AGENDO CITA]]</f>
        <v>44996</v>
      </c>
    </row>
    <row r="1816" spans="1:27" ht="53.25" hidden="1" customHeight="1">
      <c r="A1816" s="185">
        <v>44996</v>
      </c>
      <c r="B1816" s="186">
        <v>0.45833333333333331</v>
      </c>
      <c r="C1816" s="186"/>
      <c r="D1816" s="187">
        <v>1899</v>
      </c>
      <c r="E1816" s="188">
        <v>112652</v>
      </c>
      <c r="F1816" s="188" t="s">
        <v>944</v>
      </c>
      <c r="G1816" s="189" t="s">
        <v>945</v>
      </c>
      <c r="H1816" s="190"/>
      <c r="I1816" s="190" t="s">
        <v>5865</v>
      </c>
      <c r="J1816" s="190" t="s">
        <v>5866</v>
      </c>
      <c r="K1816" s="190" t="s">
        <v>5867</v>
      </c>
      <c r="L1816" s="190" t="s">
        <v>145</v>
      </c>
      <c r="M1816" s="190" t="s">
        <v>98</v>
      </c>
      <c r="N1816" s="191">
        <v>0.51041666666666663</v>
      </c>
      <c r="O1816" s="191">
        <v>0.73958333333333337</v>
      </c>
      <c r="P1816" s="190" t="s">
        <v>2061</v>
      </c>
      <c r="Q1816" s="190">
        <v>2018</v>
      </c>
      <c r="R1816" s="188"/>
      <c r="S1816" s="3" t="str">
        <f>TEXT(Tabla2[[#This Row],[FECHA]],"MMMM")</f>
        <v>marzo</v>
      </c>
      <c r="T1816" s="3" t="e">
        <f>VLOOKUP(Tabla2[[#This Row],[FOLIO]],Noshow11[[FOLIO]:[STATUS]],5,0)</f>
        <v>#N/A</v>
      </c>
      <c r="U1816" s="2"/>
      <c r="V1816" s="27"/>
      <c r="W1816" s="27"/>
      <c r="X1816" s="27"/>
      <c r="Y1816" s="28"/>
      <c r="Z1816" s="27"/>
      <c r="AA1816" s="14">
        <f>Tabla2[[#This Row],[FECHA]]-Tabla2[[#This Row],[FECHA AGENDO CITA]]</f>
        <v>44996</v>
      </c>
    </row>
    <row r="1817" spans="1:27" ht="53.25" hidden="1" customHeight="1">
      <c r="A1817" s="185">
        <v>44996</v>
      </c>
      <c r="B1817" s="186">
        <v>0.47916666666666669</v>
      </c>
      <c r="C1817" s="186"/>
      <c r="D1817" s="187">
        <v>3260</v>
      </c>
      <c r="E1817" s="188">
        <v>112678</v>
      </c>
      <c r="F1817" s="188" t="s">
        <v>944</v>
      </c>
      <c r="G1817" s="189" t="s">
        <v>1150</v>
      </c>
      <c r="H1817" s="190"/>
      <c r="I1817" s="190" t="s">
        <v>5868</v>
      </c>
      <c r="J1817" s="190" t="s">
        <v>5869</v>
      </c>
      <c r="K1817" s="190" t="s">
        <v>5870</v>
      </c>
      <c r="L1817" s="190" t="s">
        <v>193</v>
      </c>
      <c r="M1817" s="190" t="s">
        <v>84</v>
      </c>
      <c r="N1817" s="191">
        <v>0.48958333333333331</v>
      </c>
      <c r="O1817" s="191">
        <v>0.6875</v>
      </c>
      <c r="P1817" s="190" t="s">
        <v>925</v>
      </c>
      <c r="Q1817" s="190">
        <v>2018</v>
      </c>
      <c r="R1817" s="188"/>
      <c r="S1817" s="3" t="str">
        <f>TEXT(Tabla2[[#This Row],[FECHA]],"MMMM")</f>
        <v>marzo</v>
      </c>
      <c r="T1817" s="3" t="e">
        <f>VLOOKUP(Tabla2[[#This Row],[FOLIO]],Noshow11[[FOLIO]:[STATUS]],5,0)</f>
        <v>#N/A</v>
      </c>
      <c r="U1817" s="2"/>
      <c r="V1817" s="27"/>
      <c r="W1817" s="27"/>
      <c r="X1817" s="27"/>
      <c r="Y1817" s="28"/>
      <c r="Z1817" s="27"/>
      <c r="AA1817" s="14">
        <f>Tabla2[[#This Row],[FECHA]]-Tabla2[[#This Row],[FECHA AGENDO CITA]]</f>
        <v>44996</v>
      </c>
    </row>
    <row r="1818" spans="1:27" ht="53.25" hidden="1" customHeight="1">
      <c r="A1818" s="185">
        <v>44996</v>
      </c>
      <c r="B1818" s="186">
        <v>0.47916666666666669</v>
      </c>
      <c r="C1818" s="186"/>
      <c r="D1818" s="187">
        <v>5330</v>
      </c>
      <c r="E1818" s="188">
        <v>112681</v>
      </c>
      <c r="F1818" s="188" t="s">
        <v>920</v>
      </c>
      <c r="G1818" s="189" t="s">
        <v>1124</v>
      </c>
      <c r="H1818" s="193" t="s">
        <v>5</v>
      </c>
      <c r="I1818" s="190" t="s">
        <v>5871</v>
      </c>
      <c r="J1818" s="190" t="s">
        <v>5872</v>
      </c>
      <c r="K1818" s="190" t="s">
        <v>5873</v>
      </c>
      <c r="L1818" s="190" t="s">
        <v>152</v>
      </c>
      <c r="M1818" s="190" t="s">
        <v>98</v>
      </c>
      <c r="N1818" s="191">
        <v>0.52083333333333337</v>
      </c>
      <c r="O1818" s="191">
        <v>0.60416666666666663</v>
      </c>
      <c r="P1818" s="190" t="s">
        <v>2061</v>
      </c>
      <c r="Q1818" s="190">
        <v>2016</v>
      </c>
      <c r="R1818" s="188"/>
      <c r="S1818" s="3" t="str">
        <f>TEXT(Tabla2[[#This Row],[FECHA]],"MMMM")</f>
        <v>marzo</v>
      </c>
      <c r="T1818" s="3" t="e">
        <f>VLOOKUP(Tabla2[[#This Row],[FOLIO]],Noshow11[[FOLIO]:[STATUS]],5,0)</f>
        <v>#N/A</v>
      </c>
      <c r="U1818" s="2"/>
      <c r="V1818" s="27"/>
      <c r="W1818" s="27"/>
      <c r="X1818" s="27"/>
      <c r="Y1818" s="28"/>
      <c r="Z1818" s="27"/>
      <c r="AA1818" s="14">
        <f>Tabla2[[#This Row],[FECHA]]-Tabla2[[#This Row],[FECHA AGENDO CITA]]</f>
        <v>44996</v>
      </c>
    </row>
    <row r="1819" spans="1:27" ht="53.25" hidden="1" customHeight="1">
      <c r="A1819" s="185">
        <v>44996</v>
      </c>
      <c r="B1819" s="186">
        <v>0.47916666666666669</v>
      </c>
      <c r="C1819" s="186"/>
      <c r="D1819" s="187">
        <v>1899</v>
      </c>
      <c r="E1819" s="188">
        <v>112682</v>
      </c>
      <c r="F1819" s="188" t="s">
        <v>920</v>
      </c>
      <c r="G1819" s="189" t="s">
        <v>956</v>
      </c>
      <c r="H1819" s="190"/>
      <c r="I1819" s="190" t="s">
        <v>5874</v>
      </c>
      <c r="J1819" s="190" t="s">
        <v>5875</v>
      </c>
      <c r="K1819" s="190" t="s">
        <v>5876</v>
      </c>
      <c r="L1819" s="190" t="s">
        <v>83</v>
      </c>
      <c r="M1819" s="190" t="s">
        <v>93</v>
      </c>
      <c r="N1819" s="191">
        <v>0.53125</v>
      </c>
      <c r="O1819" s="191">
        <v>0.625</v>
      </c>
      <c r="P1819" s="190" t="s">
        <v>949</v>
      </c>
      <c r="Q1819" s="190">
        <v>2020</v>
      </c>
      <c r="R1819" s="188"/>
      <c r="S1819" s="3" t="str">
        <f>TEXT(Tabla2[[#This Row],[FECHA]],"MMMM")</f>
        <v>marzo</v>
      </c>
      <c r="T1819" s="3" t="e">
        <f>VLOOKUP(Tabla2[[#This Row],[FOLIO]],Noshow11[[FOLIO]:[STATUS]],5,0)</f>
        <v>#N/A</v>
      </c>
      <c r="U1819" s="2"/>
      <c r="V1819" s="27"/>
      <c r="W1819" s="27"/>
      <c r="X1819" s="27"/>
      <c r="Y1819" s="28"/>
      <c r="Z1819" s="27"/>
      <c r="AA1819" s="14">
        <f>Tabla2[[#This Row],[FECHA]]-Tabla2[[#This Row],[FECHA AGENDO CITA]]</f>
        <v>44996</v>
      </c>
    </row>
    <row r="1820" spans="1:27" ht="35.1" hidden="1" customHeight="1">
      <c r="A1820" s="154">
        <v>44998</v>
      </c>
      <c r="B1820" s="155">
        <v>0.33333333333333331</v>
      </c>
      <c r="C1820" s="155"/>
      <c r="D1820" s="156">
        <v>1899</v>
      </c>
      <c r="E1820" s="157">
        <v>111949</v>
      </c>
      <c r="F1820" s="157" t="s">
        <v>944</v>
      </c>
      <c r="G1820" s="162" t="s">
        <v>1015</v>
      </c>
      <c r="H1820" s="163"/>
      <c r="I1820" s="157" t="s">
        <v>516</v>
      </c>
      <c r="J1820" s="160" t="s">
        <v>517</v>
      </c>
      <c r="K1820" s="160" t="s">
        <v>518</v>
      </c>
      <c r="L1820" s="157" t="s">
        <v>92</v>
      </c>
      <c r="M1820" s="161" t="s">
        <v>98</v>
      </c>
      <c r="N1820" s="161">
        <v>0.34375</v>
      </c>
      <c r="O1820" s="161">
        <v>0.58333333333333337</v>
      </c>
      <c r="P1820" s="207" t="s">
        <v>1036</v>
      </c>
      <c r="Q1820" s="157">
        <v>2022</v>
      </c>
      <c r="R1820" s="131"/>
      <c r="S1820" s="3" t="str">
        <f>TEXT(Tabla2[[#This Row],[FECHA]],"MMMM")</f>
        <v>marzo</v>
      </c>
      <c r="T1820" s="3" t="e">
        <f>VLOOKUP(Tabla2[[#This Row],[FOLIO]],Noshow11[[FOLIO]:[STATUS]],5,0)</f>
        <v>#N/A</v>
      </c>
      <c r="U1820" s="2"/>
      <c r="V1820" s="27"/>
      <c r="W1820" s="27"/>
      <c r="X1820" s="27"/>
      <c r="Y1820" s="28"/>
      <c r="Z1820" s="27"/>
      <c r="AA1820" s="14">
        <f>Tabla2[[#This Row],[FECHA]]-Tabla2[[#This Row],[FECHA AGENDO CITA]]</f>
        <v>44998</v>
      </c>
    </row>
    <row r="1821" spans="1:27" ht="35.1" hidden="1" customHeight="1">
      <c r="A1821" s="154">
        <v>44998</v>
      </c>
      <c r="B1821" s="155">
        <v>0.33333333333333331</v>
      </c>
      <c r="C1821" s="155"/>
      <c r="D1821" s="156">
        <v>1899</v>
      </c>
      <c r="E1821" s="157">
        <v>112616</v>
      </c>
      <c r="F1821" s="157" t="s">
        <v>1111</v>
      </c>
      <c r="G1821" s="162" t="s">
        <v>945</v>
      </c>
      <c r="H1821" s="163"/>
      <c r="I1821" s="157">
        <v>91323313</v>
      </c>
      <c r="J1821" s="160" t="s">
        <v>5877</v>
      </c>
      <c r="K1821" s="160" t="s">
        <v>5878</v>
      </c>
      <c r="L1821" s="157" t="s">
        <v>83</v>
      </c>
      <c r="M1821" s="161" t="s">
        <v>84</v>
      </c>
      <c r="N1821" s="161">
        <v>0.35416666666666669</v>
      </c>
      <c r="O1821" s="161">
        <v>0.5</v>
      </c>
      <c r="P1821" s="207" t="s">
        <v>949</v>
      </c>
      <c r="Q1821" s="157">
        <v>2009</v>
      </c>
      <c r="R1821" s="131"/>
      <c r="S1821" s="3" t="str">
        <f>TEXT(Tabla2[[#This Row],[FECHA]],"MMMM")</f>
        <v>marzo</v>
      </c>
      <c r="T1821" s="3" t="e">
        <f>VLOOKUP(Tabla2[[#This Row],[FOLIO]],Noshow11[[FOLIO]:[STATUS]],5,0)</f>
        <v>#N/A</v>
      </c>
      <c r="U1821" s="2"/>
      <c r="V1821" s="27"/>
      <c r="W1821" s="27"/>
      <c r="X1821" s="27"/>
      <c r="Y1821" s="28"/>
      <c r="Z1821" s="27"/>
      <c r="AA1821" s="14">
        <f>Tabla2[[#This Row],[FECHA]]-Tabla2[[#This Row],[FECHA AGENDO CITA]]</f>
        <v>44998</v>
      </c>
    </row>
    <row r="1822" spans="1:27" ht="35.1" hidden="1" customHeight="1">
      <c r="A1822" s="154">
        <v>44998</v>
      </c>
      <c r="B1822" s="155">
        <v>0.34375</v>
      </c>
      <c r="C1822" s="155"/>
      <c r="D1822" s="156">
        <v>3260</v>
      </c>
      <c r="E1822" s="157">
        <v>112586</v>
      </c>
      <c r="F1822" s="157" t="s">
        <v>100</v>
      </c>
      <c r="G1822" s="158" t="s">
        <v>1150</v>
      </c>
      <c r="H1822" s="159" t="s">
        <v>5</v>
      </c>
      <c r="I1822" s="157" t="s">
        <v>5879</v>
      </c>
      <c r="J1822" s="160" t="s">
        <v>5880</v>
      </c>
      <c r="K1822" s="160" t="s">
        <v>5881</v>
      </c>
      <c r="L1822" s="157" t="s">
        <v>97</v>
      </c>
      <c r="M1822" s="161" t="s">
        <v>93</v>
      </c>
      <c r="N1822" s="161">
        <v>0.35416666666666669</v>
      </c>
      <c r="O1822" s="161">
        <v>0.45833333333333331</v>
      </c>
      <c r="P1822" s="207" t="s">
        <v>2061</v>
      </c>
      <c r="Q1822" s="157">
        <v>2020</v>
      </c>
      <c r="R1822" s="131"/>
      <c r="S1822" s="3" t="str">
        <f>TEXT(Tabla2[[#This Row],[FECHA]],"MMMM")</f>
        <v>marzo</v>
      </c>
      <c r="T1822" s="3" t="e">
        <f>VLOOKUP(Tabla2[[#This Row],[FOLIO]],Noshow11[[FOLIO]:[STATUS]],5,0)</f>
        <v>#N/A</v>
      </c>
      <c r="U1822" s="2"/>
      <c r="V1822" s="27"/>
      <c r="W1822" s="27"/>
      <c r="X1822" s="27"/>
      <c r="Y1822" s="28"/>
      <c r="Z1822" s="27"/>
      <c r="AA1822" s="14">
        <f>Tabla2[[#This Row],[FECHA]]-Tabla2[[#This Row],[FECHA AGENDO CITA]]</f>
        <v>44998</v>
      </c>
    </row>
    <row r="1823" spans="1:27" ht="40.5" hidden="1" customHeight="1">
      <c r="A1823" s="154">
        <v>44998</v>
      </c>
      <c r="B1823" s="155">
        <v>0.34375</v>
      </c>
      <c r="C1823" s="155"/>
      <c r="D1823" s="156">
        <v>0</v>
      </c>
      <c r="E1823" s="157">
        <v>112618</v>
      </c>
      <c r="F1823" s="157" t="s">
        <v>1111</v>
      </c>
      <c r="G1823" s="162" t="s">
        <v>5882</v>
      </c>
      <c r="H1823" s="163" t="s">
        <v>10</v>
      </c>
      <c r="I1823" s="157">
        <v>91323313</v>
      </c>
      <c r="J1823" s="160" t="s">
        <v>5877</v>
      </c>
      <c r="K1823" s="160" t="s">
        <v>5878</v>
      </c>
      <c r="L1823" s="157" t="s">
        <v>83</v>
      </c>
      <c r="M1823" s="161" t="s">
        <v>84</v>
      </c>
      <c r="N1823" s="161">
        <v>0.35416666666666669</v>
      </c>
      <c r="O1823" s="161">
        <v>0.5</v>
      </c>
      <c r="P1823" s="207" t="s">
        <v>949</v>
      </c>
      <c r="Q1823" s="157">
        <v>2009</v>
      </c>
      <c r="R1823" s="131"/>
      <c r="S1823" s="3" t="str">
        <f>TEXT(Tabla2[[#This Row],[FECHA]],"MMMM")</f>
        <v>marzo</v>
      </c>
      <c r="T1823" s="3" t="e">
        <f>VLOOKUP(Tabla2[[#This Row],[FOLIO]],Noshow11[[FOLIO]:[STATUS]],5,0)</f>
        <v>#N/A</v>
      </c>
      <c r="U1823" s="2"/>
      <c r="V1823" s="27"/>
      <c r="W1823" s="27"/>
      <c r="X1823" s="27"/>
      <c r="Y1823" s="28"/>
      <c r="Z1823" s="27"/>
      <c r="AA1823" s="14">
        <f>Tabla2[[#This Row],[FECHA]]-Tabla2[[#This Row],[FECHA AGENDO CITA]]</f>
        <v>44998</v>
      </c>
    </row>
    <row r="1824" spans="1:27" ht="35.1" hidden="1" customHeight="1">
      <c r="A1824" s="154">
        <v>44998</v>
      </c>
      <c r="B1824" s="155">
        <v>0.34375</v>
      </c>
      <c r="C1824" s="155"/>
      <c r="D1824" s="156">
        <v>1899</v>
      </c>
      <c r="E1824" s="157">
        <v>112675</v>
      </c>
      <c r="F1824" s="157" t="s">
        <v>100</v>
      </c>
      <c r="G1824" s="162" t="s">
        <v>1555</v>
      </c>
      <c r="H1824" s="163"/>
      <c r="I1824" s="157" t="s">
        <v>3187</v>
      </c>
      <c r="J1824" s="160" t="s">
        <v>5883</v>
      </c>
      <c r="K1824" s="160" t="s">
        <v>1439</v>
      </c>
      <c r="L1824" s="157" t="s">
        <v>250</v>
      </c>
      <c r="M1824" s="161" t="s">
        <v>98</v>
      </c>
      <c r="N1824" s="161">
        <v>0.35416666666666669</v>
      </c>
      <c r="O1824" s="161">
        <v>0.45833333333333331</v>
      </c>
      <c r="P1824" s="207" t="s">
        <v>943</v>
      </c>
      <c r="Q1824" s="157">
        <v>2019</v>
      </c>
      <c r="R1824" s="131"/>
      <c r="S1824" s="3" t="str">
        <f>TEXT(Tabla2[[#This Row],[FECHA]],"MMMM")</f>
        <v>marzo</v>
      </c>
      <c r="T1824" s="3" t="e">
        <f>VLOOKUP(Tabla2[[#This Row],[FOLIO]],Noshow11[[FOLIO]:[STATUS]],5,0)</f>
        <v>#N/A</v>
      </c>
      <c r="U1824" s="2"/>
      <c r="V1824" s="27"/>
      <c r="W1824" s="27"/>
      <c r="X1824" s="27"/>
      <c r="Y1824" s="28"/>
      <c r="Z1824" s="27"/>
      <c r="AA1824" s="14">
        <f>Tabla2[[#This Row],[FECHA]]-Tabla2[[#This Row],[FECHA AGENDO CITA]]</f>
        <v>44998</v>
      </c>
    </row>
    <row r="1825" spans="1:27" ht="70.5" hidden="1" customHeight="1">
      <c r="A1825" s="154">
        <v>44998</v>
      </c>
      <c r="B1825" s="155">
        <v>0.35416666666666669</v>
      </c>
      <c r="C1825" s="155"/>
      <c r="D1825" s="156">
        <v>6280</v>
      </c>
      <c r="E1825" s="157">
        <v>112603</v>
      </c>
      <c r="F1825" s="157" t="s">
        <v>944</v>
      </c>
      <c r="G1825" s="162" t="s">
        <v>5884</v>
      </c>
      <c r="H1825" s="163"/>
      <c r="I1825" s="157" t="s">
        <v>5885</v>
      </c>
      <c r="J1825" s="160" t="s">
        <v>5886</v>
      </c>
      <c r="K1825" s="160" t="s">
        <v>5887</v>
      </c>
      <c r="L1825" s="157" t="s">
        <v>160</v>
      </c>
      <c r="M1825" s="161" t="s">
        <v>84</v>
      </c>
      <c r="N1825" s="161">
        <v>0.375</v>
      </c>
      <c r="O1825" s="161" t="s">
        <v>929</v>
      </c>
      <c r="P1825" s="207" t="s">
        <v>2263</v>
      </c>
      <c r="Q1825" s="157">
        <v>2021</v>
      </c>
      <c r="R1825" s="131"/>
      <c r="S1825" s="3" t="str">
        <f>TEXT(Tabla2[[#This Row],[FECHA]],"MMMM")</f>
        <v>marzo</v>
      </c>
      <c r="T1825" s="3" t="e">
        <f>VLOOKUP(Tabla2[[#This Row],[FOLIO]],Noshow11[[FOLIO]:[STATUS]],5,0)</f>
        <v>#N/A</v>
      </c>
      <c r="U1825" s="2"/>
      <c r="V1825" s="27"/>
      <c r="W1825" s="27"/>
      <c r="X1825" s="27"/>
      <c r="Y1825" s="28"/>
      <c r="Z1825" s="27"/>
      <c r="AA1825" s="14">
        <f>Tabla2[[#This Row],[FECHA]]-Tabla2[[#This Row],[FECHA AGENDO CITA]]</f>
        <v>44998</v>
      </c>
    </row>
    <row r="1826" spans="1:27" ht="35.1" hidden="1" customHeight="1">
      <c r="A1826" s="154">
        <v>44998</v>
      </c>
      <c r="B1826" s="155">
        <v>0.35416666666666669</v>
      </c>
      <c r="C1826" s="155"/>
      <c r="D1826" s="156">
        <v>0</v>
      </c>
      <c r="E1826" s="157">
        <v>112654</v>
      </c>
      <c r="F1826" s="157" t="s">
        <v>100</v>
      </c>
      <c r="G1826" s="162" t="s">
        <v>5888</v>
      </c>
      <c r="H1826" s="163"/>
      <c r="I1826" s="157" t="s">
        <v>1172</v>
      </c>
      <c r="J1826" s="160" t="s">
        <v>5889</v>
      </c>
      <c r="K1826" s="160" t="s">
        <v>1174</v>
      </c>
      <c r="L1826" s="157" t="s">
        <v>145</v>
      </c>
      <c r="M1826" s="161" t="s">
        <v>98</v>
      </c>
      <c r="N1826" s="161">
        <v>0.375</v>
      </c>
      <c r="O1826" s="161">
        <v>0.58333333333333337</v>
      </c>
      <c r="P1826" s="207" t="s">
        <v>975</v>
      </c>
      <c r="Q1826" s="157">
        <v>2012</v>
      </c>
      <c r="R1826" s="131"/>
      <c r="S1826" s="3" t="str">
        <f>TEXT(Tabla2[[#This Row],[FECHA]],"MMMM")</f>
        <v>marzo</v>
      </c>
      <c r="T1826" s="3" t="e">
        <f>VLOOKUP(Tabla2[[#This Row],[FOLIO]],Noshow11[[FOLIO]:[STATUS]],5,0)</f>
        <v>#N/A</v>
      </c>
      <c r="U1826" s="2"/>
      <c r="V1826" s="27"/>
      <c r="W1826" s="27"/>
      <c r="X1826" s="27"/>
      <c r="Y1826" s="28"/>
      <c r="Z1826" s="27"/>
      <c r="AA1826" s="14">
        <f>Tabla2[[#This Row],[FECHA]]-Tabla2[[#This Row],[FECHA AGENDO CITA]]</f>
        <v>44998</v>
      </c>
    </row>
    <row r="1827" spans="1:27" ht="35.1" hidden="1" customHeight="1">
      <c r="A1827" s="154">
        <v>44998</v>
      </c>
      <c r="B1827" s="155">
        <v>0.35416666666666669</v>
      </c>
      <c r="C1827" s="155"/>
      <c r="D1827" s="156">
        <v>5330</v>
      </c>
      <c r="E1827" s="157">
        <v>112663</v>
      </c>
      <c r="F1827" s="157" t="s">
        <v>100</v>
      </c>
      <c r="G1827" s="162" t="s">
        <v>988</v>
      </c>
      <c r="H1827" s="163"/>
      <c r="I1827" s="157" t="s">
        <v>5890</v>
      </c>
      <c r="J1827" s="160" t="s">
        <v>5891</v>
      </c>
      <c r="K1827" s="160" t="s">
        <v>117</v>
      </c>
      <c r="L1827" s="157" t="s">
        <v>482</v>
      </c>
      <c r="M1827" s="161" t="s">
        <v>93</v>
      </c>
      <c r="N1827" s="161">
        <v>0.38541666666666669</v>
      </c>
      <c r="O1827" s="161">
        <v>0.5</v>
      </c>
      <c r="P1827" s="207" t="s">
        <v>943</v>
      </c>
      <c r="Q1827" s="157">
        <v>2021</v>
      </c>
      <c r="R1827" s="131"/>
      <c r="S1827" s="3" t="str">
        <f>TEXT(Tabla2[[#This Row],[FECHA]],"MMMM")</f>
        <v>marzo</v>
      </c>
      <c r="T1827" s="3" t="e">
        <f>VLOOKUP(Tabla2[[#This Row],[FOLIO]],Noshow11[[FOLIO]:[STATUS]],5,0)</f>
        <v>#N/A</v>
      </c>
      <c r="U1827" s="2"/>
      <c r="V1827" s="27"/>
      <c r="W1827" s="27"/>
      <c r="X1827" s="27"/>
      <c r="Y1827" s="28"/>
      <c r="Z1827" s="27"/>
      <c r="AA1827" s="14">
        <f>Tabla2[[#This Row],[FECHA]]-Tabla2[[#This Row],[FECHA AGENDO CITA]]</f>
        <v>44998</v>
      </c>
    </row>
    <row r="1828" spans="1:27" ht="35.1" hidden="1" customHeight="1">
      <c r="A1828" s="154">
        <v>44998</v>
      </c>
      <c r="B1828" s="155">
        <v>0.36458333333333331</v>
      </c>
      <c r="C1828" s="155"/>
      <c r="D1828" s="156">
        <v>1899</v>
      </c>
      <c r="E1828" s="157">
        <v>112660</v>
      </c>
      <c r="F1828" s="157" t="s">
        <v>944</v>
      </c>
      <c r="G1828" s="158" t="s">
        <v>1015</v>
      </c>
      <c r="H1828" s="159" t="s">
        <v>5</v>
      </c>
      <c r="I1828" s="157" t="s">
        <v>5892</v>
      </c>
      <c r="J1828" s="160" t="s">
        <v>5893</v>
      </c>
      <c r="K1828" s="160" t="s">
        <v>5894</v>
      </c>
      <c r="L1828" s="157" t="s">
        <v>97</v>
      </c>
      <c r="M1828" s="161" t="s">
        <v>84</v>
      </c>
      <c r="N1828" s="161">
        <v>0.375</v>
      </c>
      <c r="O1828" s="161">
        <v>0.45833333333333331</v>
      </c>
      <c r="P1828" s="207" t="s">
        <v>2061</v>
      </c>
      <c r="Q1828" s="157">
        <v>2020</v>
      </c>
      <c r="R1828" s="131"/>
      <c r="S1828" s="3" t="str">
        <f>TEXT(Tabla2[[#This Row],[FECHA]],"MMMM")</f>
        <v>marzo</v>
      </c>
      <c r="T1828" s="3" t="e">
        <f>VLOOKUP(Tabla2[[#This Row],[FOLIO]],Noshow11[[FOLIO]:[STATUS]],5,0)</f>
        <v>#N/A</v>
      </c>
      <c r="U1828" s="2"/>
      <c r="V1828" s="27"/>
      <c r="W1828" s="27"/>
      <c r="X1828" s="27"/>
      <c r="Y1828" s="28"/>
      <c r="Z1828" s="27"/>
      <c r="AA1828" s="14">
        <f>Tabla2[[#This Row],[FECHA]]-Tabla2[[#This Row],[FECHA AGENDO CITA]]</f>
        <v>44998</v>
      </c>
    </row>
    <row r="1829" spans="1:27" ht="35.1" hidden="1" customHeight="1">
      <c r="A1829" s="154">
        <v>44998</v>
      </c>
      <c r="B1829" s="155">
        <v>0.36458333333333331</v>
      </c>
      <c r="C1829" s="155"/>
      <c r="D1829" s="156">
        <v>4210</v>
      </c>
      <c r="E1829" s="157">
        <v>112676</v>
      </c>
      <c r="F1829" s="157" t="s">
        <v>944</v>
      </c>
      <c r="G1829" s="162" t="s">
        <v>2150</v>
      </c>
      <c r="H1829" s="163"/>
      <c r="I1829" s="157" t="s">
        <v>5757</v>
      </c>
      <c r="J1829" s="160" t="s">
        <v>5758</v>
      </c>
      <c r="K1829" s="160" t="s">
        <v>5759</v>
      </c>
      <c r="L1829" s="157" t="s">
        <v>83</v>
      </c>
      <c r="M1829" s="161" t="s">
        <v>98</v>
      </c>
      <c r="N1829" s="161">
        <v>0.42708333333333331</v>
      </c>
      <c r="O1829" s="161">
        <v>0.625</v>
      </c>
      <c r="P1829" s="207" t="s">
        <v>943</v>
      </c>
      <c r="Q1829" s="157">
        <v>2021</v>
      </c>
      <c r="R1829" s="131"/>
      <c r="S1829" s="3" t="str">
        <f>TEXT(Tabla2[[#This Row],[FECHA]],"MMMM")</f>
        <v>marzo</v>
      </c>
      <c r="T1829" s="3" t="e">
        <f>VLOOKUP(Tabla2[[#This Row],[FOLIO]],Noshow11[[FOLIO]:[STATUS]],5,0)</f>
        <v>#N/A</v>
      </c>
      <c r="U1829" s="2"/>
      <c r="V1829" s="27"/>
      <c r="W1829" s="27"/>
      <c r="X1829" s="27"/>
      <c r="Y1829" s="28"/>
      <c r="Z1829" s="27"/>
      <c r="AA1829" s="14">
        <f>Tabla2[[#This Row],[FECHA]]-Tabla2[[#This Row],[FECHA AGENDO CITA]]</f>
        <v>44998</v>
      </c>
    </row>
    <row r="1830" spans="1:27" ht="35.1" hidden="1" customHeight="1">
      <c r="A1830" s="154">
        <v>44998</v>
      </c>
      <c r="B1830" s="155">
        <v>0.36458333333333331</v>
      </c>
      <c r="C1830" s="155"/>
      <c r="D1830" s="156">
        <v>3260</v>
      </c>
      <c r="E1830" s="157">
        <v>112705</v>
      </c>
      <c r="F1830" s="157" t="s">
        <v>1111</v>
      </c>
      <c r="G1830" s="158" t="s">
        <v>1070</v>
      </c>
      <c r="H1830" s="159" t="s">
        <v>5</v>
      </c>
      <c r="I1830" s="157" t="s">
        <v>5895</v>
      </c>
      <c r="J1830" s="160" t="s">
        <v>5896</v>
      </c>
      <c r="K1830" s="160" t="s">
        <v>5897</v>
      </c>
      <c r="L1830" s="157" t="s">
        <v>165</v>
      </c>
      <c r="M1830" s="161" t="s">
        <v>93</v>
      </c>
      <c r="N1830" s="161">
        <v>0.54166666666666663</v>
      </c>
      <c r="O1830" s="161">
        <v>0.70833333333333337</v>
      </c>
      <c r="P1830" s="207" t="s">
        <v>2061</v>
      </c>
      <c r="Q1830" s="157">
        <v>2022</v>
      </c>
      <c r="R1830" s="131"/>
      <c r="S1830" s="3" t="str">
        <f>TEXT(Tabla2[[#This Row],[FECHA]],"MMMM")</f>
        <v>marzo</v>
      </c>
      <c r="T1830" s="3" t="e">
        <f>VLOOKUP(Tabla2[[#This Row],[FOLIO]],Noshow11[[FOLIO]:[STATUS]],5,0)</f>
        <v>#N/A</v>
      </c>
      <c r="U1830" s="2"/>
      <c r="V1830" s="27"/>
      <c r="W1830" s="27"/>
      <c r="X1830" s="27"/>
      <c r="Y1830" s="28"/>
      <c r="Z1830" s="27"/>
      <c r="AA1830" s="14">
        <f>Tabla2[[#This Row],[FECHA]]-Tabla2[[#This Row],[FECHA AGENDO CITA]]</f>
        <v>44998</v>
      </c>
    </row>
    <row r="1831" spans="1:27" ht="35.1" hidden="1" customHeight="1">
      <c r="A1831" s="154">
        <v>44998</v>
      </c>
      <c r="B1831" s="155">
        <v>0.375</v>
      </c>
      <c r="C1831" s="155"/>
      <c r="D1831" s="156">
        <v>3260</v>
      </c>
      <c r="E1831" s="157">
        <v>112527</v>
      </c>
      <c r="F1831" s="157" t="s">
        <v>100</v>
      </c>
      <c r="G1831" s="158" t="s">
        <v>1070</v>
      </c>
      <c r="H1831" s="159" t="s">
        <v>5</v>
      </c>
      <c r="I1831" s="157" t="s">
        <v>5898</v>
      </c>
      <c r="J1831" s="160" t="s">
        <v>5899</v>
      </c>
      <c r="K1831" s="160" t="s">
        <v>5900</v>
      </c>
      <c r="L1831" s="157" t="s">
        <v>165</v>
      </c>
      <c r="M1831" s="161" t="s">
        <v>98</v>
      </c>
      <c r="N1831" s="161">
        <v>0.40277777777777773</v>
      </c>
      <c r="O1831" s="161">
        <v>0.58333333333333337</v>
      </c>
      <c r="P1831" s="207" t="s">
        <v>2061</v>
      </c>
      <c r="Q1831" s="157">
        <v>2022</v>
      </c>
      <c r="R1831" s="131"/>
      <c r="S1831" s="3" t="str">
        <f>TEXT(Tabla2[[#This Row],[FECHA]],"MMMM")</f>
        <v>marzo</v>
      </c>
      <c r="T1831" s="3" t="e">
        <f>VLOOKUP(Tabla2[[#This Row],[FOLIO]],Noshow11[[FOLIO]:[STATUS]],5,0)</f>
        <v>#N/A</v>
      </c>
      <c r="U1831" s="2"/>
      <c r="V1831" s="27"/>
      <c r="W1831" s="27"/>
      <c r="X1831" s="27"/>
      <c r="Y1831" s="28"/>
      <c r="Z1831" s="27"/>
      <c r="AA1831" s="14">
        <f>Tabla2[[#This Row],[FECHA]]-Tabla2[[#This Row],[FECHA AGENDO CITA]]</f>
        <v>44998</v>
      </c>
    </row>
    <row r="1832" spans="1:27" ht="35.1" hidden="1" customHeight="1">
      <c r="A1832" s="154">
        <v>44998</v>
      </c>
      <c r="B1832" s="155">
        <v>0.375</v>
      </c>
      <c r="C1832" s="155"/>
      <c r="D1832" s="156">
        <v>1899</v>
      </c>
      <c r="E1832" s="157">
        <v>112575</v>
      </c>
      <c r="F1832" s="157" t="s">
        <v>920</v>
      </c>
      <c r="G1832" s="158" t="s">
        <v>939</v>
      </c>
      <c r="H1832" s="159" t="s">
        <v>5</v>
      </c>
      <c r="I1832" s="157" t="s">
        <v>5901</v>
      </c>
      <c r="J1832" s="160" t="s">
        <v>5902</v>
      </c>
      <c r="K1832" s="160" t="s">
        <v>5903</v>
      </c>
      <c r="L1832" s="157" t="s">
        <v>230</v>
      </c>
      <c r="M1832" s="161" t="s">
        <v>93</v>
      </c>
      <c r="N1832" s="161">
        <v>0.3888888888888889</v>
      </c>
      <c r="O1832" s="161">
        <v>0.47916666666666669</v>
      </c>
      <c r="P1832" s="207" t="s">
        <v>2061</v>
      </c>
      <c r="Q1832" s="157">
        <v>2015</v>
      </c>
      <c r="R1832" s="131"/>
      <c r="S1832" s="3" t="str">
        <f>TEXT(Tabla2[[#This Row],[FECHA]],"MMMM")</f>
        <v>marzo</v>
      </c>
      <c r="T1832" s="3" t="e">
        <f>VLOOKUP(Tabla2[[#This Row],[FOLIO]],Noshow11[[FOLIO]:[STATUS]],5,0)</f>
        <v>#N/A</v>
      </c>
      <c r="U1832" s="2"/>
      <c r="V1832" s="27"/>
      <c r="W1832" s="27"/>
      <c r="X1832" s="27"/>
      <c r="Y1832" s="28"/>
      <c r="Z1832" s="27"/>
      <c r="AA1832" s="14">
        <f>Tabla2[[#This Row],[FECHA]]-Tabla2[[#This Row],[FECHA AGENDO CITA]]</f>
        <v>44998</v>
      </c>
    </row>
    <row r="1833" spans="1:27" ht="35.1" hidden="1" customHeight="1">
      <c r="A1833" s="154">
        <v>44998</v>
      </c>
      <c r="B1833" s="155">
        <v>0.375</v>
      </c>
      <c r="C1833" s="155"/>
      <c r="D1833" s="156">
        <v>1899</v>
      </c>
      <c r="E1833" s="157">
        <v>112630</v>
      </c>
      <c r="F1833" s="157" t="s">
        <v>1111</v>
      </c>
      <c r="G1833" s="162" t="s">
        <v>1015</v>
      </c>
      <c r="H1833" s="163"/>
      <c r="I1833" s="157" t="s">
        <v>1810</v>
      </c>
      <c r="J1833" s="160" t="s">
        <v>1811</v>
      </c>
      <c r="K1833" s="160" t="s">
        <v>5904</v>
      </c>
      <c r="L1833" s="157" t="s">
        <v>5905</v>
      </c>
      <c r="M1833" s="161" t="s">
        <v>84</v>
      </c>
      <c r="N1833" s="161">
        <v>0.38541666666666669</v>
      </c>
      <c r="O1833" s="161">
        <v>0.54166666666666663</v>
      </c>
      <c r="P1833" s="207" t="s">
        <v>949</v>
      </c>
      <c r="Q1833" s="157">
        <v>2022</v>
      </c>
      <c r="R1833" s="131"/>
      <c r="S1833" s="3" t="str">
        <f>TEXT(Tabla2[[#This Row],[FECHA]],"MMMM")</f>
        <v>marzo</v>
      </c>
      <c r="T1833" s="3" t="e">
        <f>VLOOKUP(Tabla2[[#This Row],[FOLIO]],Noshow11[[FOLIO]:[STATUS]],5,0)</f>
        <v>#N/A</v>
      </c>
      <c r="U1833" s="2"/>
      <c r="V1833" s="27"/>
      <c r="W1833" s="27"/>
      <c r="X1833" s="27"/>
      <c r="Y1833" s="28"/>
      <c r="Z1833" s="27"/>
      <c r="AA1833" s="14">
        <f>Tabla2[[#This Row],[FECHA]]-Tabla2[[#This Row],[FECHA AGENDO CITA]]</f>
        <v>44998</v>
      </c>
    </row>
    <row r="1834" spans="1:27" ht="35.1" hidden="1" customHeight="1">
      <c r="A1834" s="154">
        <v>44998</v>
      </c>
      <c r="B1834" s="155">
        <v>0.39583333333333331</v>
      </c>
      <c r="C1834" s="155"/>
      <c r="D1834" s="156">
        <v>0</v>
      </c>
      <c r="E1834" s="157">
        <v>112631</v>
      </c>
      <c r="F1834" s="157" t="s">
        <v>100</v>
      </c>
      <c r="G1834" s="162" t="s">
        <v>5906</v>
      </c>
      <c r="H1834" s="163"/>
      <c r="I1834" s="157" t="s">
        <v>5907</v>
      </c>
      <c r="J1834" s="160" t="s">
        <v>5908</v>
      </c>
      <c r="K1834" s="160" t="s">
        <v>5909</v>
      </c>
      <c r="L1834" s="157" t="s">
        <v>193</v>
      </c>
      <c r="M1834" s="161" t="s">
        <v>98</v>
      </c>
      <c r="N1834" s="161">
        <v>0.41666666666666669</v>
      </c>
      <c r="O1834" s="161">
        <v>0.75</v>
      </c>
      <c r="P1834" s="207" t="s">
        <v>975</v>
      </c>
      <c r="Q1834" s="157">
        <v>2016</v>
      </c>
      <c r="R1834" s="131"/>
      <c r="S1834" s="3" t="str">
        <f>TEXT(Tabla2[[#This Row],[FECHA]],"MMMM")</f>
        <v>marzo</v>
      </c>
      <c r="T1834" s="3" t="e">
        <f>VLOOKUP(Tabla2[[#This Row],[FOLIO]],Noshow11[[FOLIO]:[STATUS]],5,0)</f>
        <v>#N/A</v>
      </c>
      <c r="U1834" s="2"/>
      <c r="V1834" s="27"/>
      <c r="W1834" s="27"/>
      <c r="X1834" s="27"/>
      <c r="Y1834" s="28"/>
      <c r="Z1834" s="27"/>
      <c r="AA1834" s="14">
        <f>Tabla2[[#This Row],[FECHA]]-Tabla2[[#This Row],[FECHA AGENDO CITA]]</f>
        <v>44998</v>
      </c>
    </row>
    <row r="1835" spans="1:27" ht="35.1" hidden="1" customHeight="1">
      <c r="A1835" s="154">
        <v>44998</v>
      </c>
      <c r="B1835" s="155">
        <v>0.39583333333333331</v>
      </c>
      <c r="C1835" s="155"/>
      <c r="D1835" s="156">
        <v>5330</v>
      </c>
      <c r="E1835" s="157">
        <v>112645</v>
      </c>
      <c r="F1835" s="157" t="s">
        <v>100</v>
      </c>
      <c r="G1835" s="162" t="s">
        <v>988</v>
      </c>
      <c r="H1835" s="163"/>
      <c r="I1835" s="157" t="s">
        <v>5910</v>
      </c>
      <c r="J1835" s="160" t="s">
        <v>5911</v>
      </c>
      <c r="K1835" s="160" t="s">
        <v>5912</v>
      </c>
      <c r="L1835" s="157" t="s">
        <v>160</v>
      </c>
      <c r="M1835" s="161" t="s">
        <v>93</v>
      </c>
      <c r="N1835" s="161">
        <v>0.41666666666666669</v>
      </c>
      <c r="O1835" s="161">
        <v>0.58333333333333337</v>
      </c>
      <c r="P1835" s="207" t="s">
        <v>949</v>
      </c>
      <c r="Q1835" s="157">
        <v>2021</v>
      </c>
      <c r="R1835" s="131"/>
      <c r="S1835" s="3" t="str">
        <f>TEXT(Tabla2[[#This Row],[FECHA]],"MMMM")</f>
        <v>marzo</v>
      </c>
      <c r="T1835" s="3" t="e">
        <f>VLOOKUP(Tabla2[[#This Row],[FOLIO]],Noshow11[[FOLIO]:[STATUS]],5,0)</f>
        <v>#N/A</v>
      </c>
      <c r="U1835" s="2"/>
      <c r="V1835" s="27"/>
      <c r="W1835" s="27"/>
      <c r="X1835" s="27"/>
      <c r="Y1835" s="28"/>
      <c r="Z1835" s="27"/>
      <c r="AA1835" s="14">
        <f>Tabla2[[#This Row],[FECHA]]-Tabla2[[#This Row],[FECHA AGENDO CITA]]</f>
        <v>44998</v>
      </c>
    </row>
    <row r="1836" spans="1:27" ht="35.1" hidden="1" customHeight="1">
      <c r="A1836" s="154">
        <v>44998</v>
      </c>
      <c r="B1836" s="155">
        <v>0.39583333333333331</v>
      </c>
      <c r="C1836" s="155"/>
      <c r="D1836" s="156">
        <v>1899</v>
      </c>
      <c r="E1836" s="157">
        <v>112655</v>
      </c>
      <c r="F1836" s="157" t="s">
        <v>100</v>
      </c>
      <c r="G1836" s="158" t="s">
        <v>945</v>
      </c>
      <c r="H1836" s="159" t="s">
        <v>5</v>
      </c>
      <c r="I1836" s="157" t="s">
        <v>5913</v>
      </c>
      <c r="J1836" s="160" t="s">
        <v>5914</v>
      </c>
      <c r="K1836" s="160" t="s">
        <v>5915</v>
      </c>
      <c r="L1836" s="157" t="s">
        <v>97</v>
      </c>
      <c r="M1836" s="161" t="s">
        <v>84</v>
      </c>
      <c r="N1836" s="161">
        <v>0.4236111111111111</v>
      </c>
      <c r="O1836" s="161">
        <v>0.58333333333333337</v>
      </c>
      <c r="P1836" s="207" t="s">
        <v>2061</v>
      </c>
      <c r="Q1836" s="157">
        <v>2020</v>
      </c>
      <c r="R1836" s="131"/>
      <c r="S1836" s="3" t="str">
        <f>TEXT(Tabla2[[#This Row],[FECHA]],"MMMM")</f>
        <v>marzo</v>
      </c>
      <c r="T1836" s="3" t="e">
        <f>VLOOKUP(Tabla2[[#This Row],[FOLIO]],Noshow11[[FOLIO]:[STATUS]],5,0)</f>
        <v>#N/A</v>
      </c>
      <c r="U1836" s="2"/>
      <c r="V1836" s="27"/>
      <c r="W1836" s="27"/>
      <c r="X1836" s="27"/>
      <c r="Y1836" s="28"/>
      <c r="Z1836" s="27"/>
      <c r="AA1836" s="14">
        <f>Tabla2[[#This Row],[FECHA]]-Tabla2[[#This Row],[FECHA AGENDO CITA]]</f>
        <v>44998</v>
      </c>
    </row>
    <row r="1837" spans="1:27" ht="122.45" hidden="1" customHeight="1">
      <c r="A1837" s="154">
        <v>44998</v>
      </c>
      <c r="B1837" s="155">
        <v>0.40625</v>
      </c>
      <c r="C1837" s="155"/>
      <c r="D1837" s="156">
        <v>0</v>
      </c>
      <c r="E1837" s="157">
        <v>112679</v>
      </c>
      <c r="F1837" s="157" t="s">
        <v>944</v>
      </c>
      <c r="G1837" s="162" t="s">
        <v>5916</v>
      </c>
      <c r="H1837" s="176" t="s">
        <v>37</v>
      </c>
      <c r="I1837" s="157">
        <v>75034165</v>
      </c>
      <c r="J1837" s="160" t="s">
        <v>5917</v>
      </c>
      <c r="K1837" s="160" t="s">
        <v>2875</v>
      </c>
      <c r="L1837" s="157" t="s">
        <v>83</v>
      </c>
      <c r="M1837" s="161" t="s">
        <v>84</v>
      </c>
      <c r="N1837" s="161" t="s">
        <v>1194</v>
      </c>
      <c r="O1837" s="161" t="s">
        <v>1195</v>
      </c>
      <c r="P1837" s="207" t="s">
        <v>954</v>
      </c>
      <c r="Q1837" s="157">
        <v>2007</v>
      </c>
      <c r="R1837" s="131"/>
      <c r="S1837" s="3" t="str">
        <f>TEXT(Tabla2[[#This Row],[FECHA]],"MMMM")</f>
        <v>marzo</v>
      </c>
      <c r="T1837" s="3" t="e">
        <f>VLOOKUP(Tabla2[[#This Row],[FOLIO]],Noshow11[[FOLIO]:[STATUS]],5,0)</f>
        <v>#N/A</v>
      </c>
      <c r="U1837" s="2"/>
      <c r="V1837" s="27"/>
      <c r="W1837" s="27"/>
      <c r="X1837" s="27"/>
      <c r="Y1837" s="28"/>
      <c r="Z1837" s="27"/>
      <c r="AA1837" s="14">
        <f>Tabla2[[#This Row],[FECHA]]-Tabla2[[#This Row],[FECHA AGENDO CITA]]</f>
        <v>44998</v>
      </c>
    </row>
    <row r="1838" spans="1:27" ht="35.1" hidden="1" customHeight="1">
      <c r="A1838" s="154">
        <v>44998</v>
      </c>
      <c r="B1838" s="155">
        <v>0.41666666666666669</v>
      </c>
      <c r="C1838" s="155"/>
      <c r="D1838" s="156">
        <v>1899</v>
      </c>
      <c r="E1838" s="157">
        <v>112576</v>
      </c>
      <c r="F1838" s="157" t="s">
        <v>944</v>
      </c>
      <c r="G1838" s="158" t="s">
        <v>1023</v>
      </c>
      <c r="H1838" s="159" t="s">
        <v>5</v>
      </c>
      <c r="I1838" s="157" t="s">
        <v>5918</v>
      </c>
      <c r="J1838" s="160" t="s">
        <v>5919</v>
      </c>
      <c r="K1838" s="160" t="s">
        <v>498</v>
      </c>
      <c r="L1838" s="157" t="s">
        <v>1106</v>
      </c>
      <c r="M1838" s="161" t="s">
        <v>93</v>
      </c>
      <c r="N1838" s="161">
        <v>0.41666666666666669</v>
      </c>
      <c r="O1838" s="161">
        <v>0.58333333333333337</v>
      </c>
      <c r="P1838" s="207" t="s">
        <v>2061</v>
      </c>
      <c r="Q1838" s="157">
        <v>2016</v>
      </c>
      <c r="R1838" s="131"/>
      <c r="S1838" s="3" t="str">
        <f>TEXT(Tabla2[[#This Row],[FECHA]],"MMMM")</f>
        <v>marzo</v>
      </c>
      <c r="T1838" s="3" t="e">
        <f>VLOOKUP(Tabla2[[#This Row],[FOLIO]],Noshow11[[FOLIO]:[STATUS]],5,0)</f>
        <v>#N/A</v>
      </c>
      <c r="U1838" s="2"/>
      <c r="V1838" s="27"/>
      <c r="W1838" s="27"/>
      <c r="X1838" s="27"/>
      <c r="Y1838" s="28"/>
      <c r="Z1838" s="27"/>
      <c r="AA1838" s="14">
        <f>Tabla2[[#This Row],[FECHA]]-Tabla2[[#This Row],[FECHA AGENDO CITA]]</f>
        <v>44998</v>
      </c>
    </row>
    <row r="1839" spans="1:27" ht="35.1" hidden="1" customHeight="1">
      <c r="A1839" s="154">
        <v>44998</v>
      </c>
      <c r="B1839" s="155">
        <v>0.41666666666666669</v>
      </c>
      <c r="C1839" s="155"/>
      <c r="D1839" s="156">
        <v>835.2</v>
      </c>
      <c r="E1839" s="157">
        <v>112604</v>
      </c>
      <c r="F1839" s="157" t="s">
        <v>944</v>
      </c>
      <c r="G1839" s="162" t="s">
        <v>5920</v>
      </c>
      <c r="H1839" s="163"/>
      <c r="I1839" s="157" t="s">
        <v>5227</v>
      </c>
      <c r="J1839" s="160" t="s">
        <v>5228</v>
      </c>
      <c r="K1839" s="160" t="s">
        <v>5229</v>
      </c>
      <c r="L1839" s="157" t="s">
        <v>193</v>
      </c>
      <c r="M1839" s="161" t="s">
        <v>84</v>
      </c>
      <c r="N1839" s="161">
        <v>0.54166666666666663</v>
      </c>
      <c r="O1839" s="161" t="s">
        <v>929</v>
      </c>
      <c r="P1839" s="207" t="s">
        <v>2263</v>
      </c>
      <c r="Q1839" s="157">
        <v>2017</v>
      </c>
      <c r="R1839" s="131"/>
      <c r="S1839" s="3" t="str">
        <f>TEXT(Tabla2[[#This Row],[FECHA]],"MMMM")</f>
        <v>marzo</v>
      </c>
      <c r="T1839" s="3" t="e">
        <f>VLOOKUP(Tabla2[[#This Row],[FOLIO]],Noshow11[[FOLIO]:[STATUS]],5,0)</f>
        <v>#N/A</v>
      </c>
      <c r="U1839" s="2"/>
      <c r="V1839" s="27"/>
      <c r="W1839" s="27"/>
      <c r="X1839" s="27"/>
      <c r="Y1839" s="28"/>
      <c r="Z1839" s="27"/>
      <c r="AA1839" s="14">
        <f>Tabla2[[#This Row],[FECHA]]-Tabla2[[#This Row],[FECHA AGENDO CITA]]</f>
        <v>44998</v>
      </c>
    </row>
    <row r="1840" spans="1:27" ht="35.1" hidden="1" customHeight="1">
      <c r="A1840" s="154">
        <v>44998</v>
      </c>
      <c r="B1840" s="155">
        <v>0.41666666666666669</v>
      </c>
      <c r="C1840" s="155"/>
      <c r="D1840" s="156">
        <v>2849</v>
      </c>
      <c r="E1840" s="157">
        <v>112644</v>
      </c>
      <c r="F1840" s="157" t="s">
        <v>100</v>
      </c>
      <c r="G1840" s="158" t="s">
        <v>1736</v>
      </c>
      <c r="H1840" s="159" t="s">
        <v>5</v>
      </c>
      <c r="I1840" s="157" t="s">
        <v>5921</v>
      </c>
      <c r="J1840" s="160" t="s">
        <v>5922</v>
      </c>
      <c r="K1840" s="160" t="s">
        <v>5923</v>
      </c>
      <c r="L1840" s="157" t="s">
        <v>641</v>
      </c>
      <c r="M1840" s="161" t="s">
        <v>98</v>
      </c>
      <c r="N1840" s="161">
        <v>0.4513888888888889</v>
      </c>
      <c r="O1840" s="161">
        <v>0.58333333333333337</v>
      </c>
      <c r="P1840" s="207" t="s">
        <v>4340</v>
      </c>
      <c r="Q1840" s="157">
        <v>2019</v>
      </c>
      <c r="R1840" s="131"/>
      <c r="S1840" s="3" t="str">
        <f>TEXT(Tabla2[[#This Row],[FECHA]],"MMMM")</f>
        <v>marzo</v>
      </c>
      <c r="T1840" s="3" t="e">
        <f>VLOOKUP(Tabla2[[#This Row],[FOLIO]],Noshow11[[FOLIO]:[STATUS]],5,0)</f>
        <v>#N/A</v>
      </c>
      <c r="U1840" s="2" t="s">
        <v>32</v>
      </c>
      <c r="V1840" s="27">
        <v>44998</v>
      </c>
      <c r="W1840" s="27" t="s">
        <v>931</v>
      </c>
      <c r="X1840" s="27" t="s">
        <v>9</v>
      </c>
      <c r="Y1840" s="28" t="s">
        <v>5924</v>
      </c>
      <c r="Z1840" s="27">
        <v>44994</v>
      </c>
      <c r="AA1840" s="14">
        <f>Tabla2[[#This Row],[FECHA]]-Tabla2[[#This Row],[FECHA AGENDO CITA]]</f>
        <v>4</v>
      </c>
    </row>
    <row r="1841" spans="1:27" ht="61.5" hidden="1" customHeight="1">
      <c r="A1841" s="154">
        <v>44998</v>
      </c>
      <c r="B1841" s="155">
        <v>0.42708333333333331</v>
      </c>
      <c r="C1841" s="155"/>
      <c r="D1841" s="156">
        <v>1899</v>
      </c>
      <c r="E1841" s="157">
        <v>112711</v>
      </c>
      <c r="F1841" s="157" t="s">
        <v>920</v>
      </c>
      <c r="G1841" s="162" t="s">
        <v>956</v>
      </c>
      <c r="H1841" s="176" t="s">
        <v>37</v>
      </c>
      <c r="I1841" s="157" t="s">
        <v>5925</v>
      </c>
      <c r="J1841" s="160" t="s">
        <v>143</v>
      </c>
      <c r="K1841" s="160" t="s">
        <v>5926</v>
      </c>
      <c r="L1841" s="157" t="s">
        <v>482</v>
      </c>
      <c r="M1841" s="161" t="s">
        <v>93</v>
      </c>
      <c r="N1841" s="161" t="s">
        <v>1194</v>
      </c>
      <c r="O1841" s="161" t="s">
        <v>1195</v>
      </c>
      <c r="P1841" s="207" t="s">
        <v>954</v>
      </c>
      <c r="Q1841" s="157">
        <v>2020</v>
      </c>
      <c r="R1841" s="131"/>
      <c r="S1841" s="3" t="str">
        <f>TEXT(Tabla2[[#This Row],[FECHA]],"MMMM")</f>
        <v>marzo</v>
      </c>
      <c r="T1841" s="3" t="e">
        <f>VLOOKUP(Tabla2[[#This Row],[FOLIO]],Noshow11[[FOLIO]:[STATUS]],5,0)</f>
        <v>#N/A</v>
      </c>
      <c r="U1841" s="2"/>
      <c r="V1841" s="27"/>
      <c r="W1841" s="27"/>
      <c r="X1841" s="27"/>
      <c r="Y1841" s="28"/>
      <c r="Z1841" s="27"/>
      <c r="AA1841" s="14">
        <f>Tabla2[[#This Row],[FECHA]]-Tabla2[[#This Row],[FECHA AGENDO CITA]]</f>
        <v>44998</v>
      </c>
    </row>
    <row r="1842" spans="1:27" ht="35.1" hidden="1" customHeight="1">
      <c r="A1842" s="154">
        <v>44998</v>
      </c>
      <c r="B1842" s="155">
        <v>0.4375</v>
      </c>
      <c r="C1842" s="155"/>
      <c r="D1842" s="156">
        <v>0</v>
      </c>
      <c r="E1842" s="157">
        <v>112658</v>
      </c>
      <c r="F1842" s="157" t="s">
        <v>100</v>
      </c>
      <c r="G1842" s="162" t="s">
        <v>5927</v>
      </c>
      <c r="H1842" s="163"/>
      <c r="I1842" s="157" t="s">
        <v>5561</v>
      </c>
      <c r="J1842" s="160" t="s">
        <v>5562</v>
      </c>
      <c r="K1842" s="160" t="s">
        <v>2900</v>
      </c>
      <c r="L1842" s="157" t="s">
        <v>482</v>
      </c>
      <c r="M1842" s="161" t="s">
        <v>98</v>
      </c>
      <c r="N1842" s="161">
        <v>0.47916666666666669</v>
      </c>
      <c r="O1842" s="161">
        <v>0.70833333333333337</v>
      </c>
      <c r="P1842" s="207" t="s">
        <v>949</v>
      </c>
      <c r="Q1842" s="157">
        <v>2020</v>
      </c>
      <c r="R1842" s="131"/>
      <c r="S1842" s="3" t="str">
        <f>TEXT(Tabla2[[#This Row],[FECHA]],"MMMM")</f>
        <v>marzo</v>
      </c>
      <c r="T1842" s="3" t="e">
        <f>VLOOKUP(Tabla2[[#This Row],[FOLIO]],Noshow11[[FOLIO]:[STATUS]],5,0)</f>
        <v>#N/A</v>
      </c>
      <c r="U1842" s="2" t="s">
        <v>32</v>
      </c>
      <c r="V1842" s="27">
        <v>44998</v>
      </c>
      <c r="W1842" s="27" t="s">
        <v>13</v>
      </c>
      <c r="X1842" s="27" t="s">
        <v>9</v>
      </c>
      <c r="Y1842" s="28" t="s">
        <v>2287</v>
      </c>
      <c r="Z1842" s="27">
        <v>44994</v>
      </c>
      <c r="AA1842" s="14">
        <f>Tabla2[[#This Row],[FECHA]]-Tabla2[[#This Row],[FECHA AGENDO CITA]]</f>
        <v>4</v>
      </c>
    </row>
    <row r="1843" spans="1:27" ht="35.1" hidden="1" customHeight="1">
      <c r="A1843" s="154">
        <v>44998</v>
      </c>
      <c r="B1843" s="155">
        <v>0.4375</v>
      </c>
      <c r="C1843" s="155"/>
      <c r="D1843" s="156">
        <v>7549</v>
      </c>
      <c r="E1843" s="157">
        <v>112685</v>
      </c>
      <c r="F1843" s="157" t="s">
        <v>1111</v>
      </c>
      <c r="G1843" s="158" t="s">
        <v>5928</v>
      </c>
      <c r="H1843" s="159" t="s">
        <v>5</v>
      </c>
      <c r="I1843" s="157" t="s">
        <v>2680</v>
      </c>
      <c r="J1843" s="160" t="s">
        <v>2681</v>
      </c>
      <c r="K1843" s="160" t="s">
        <v>361</v>
      </c>
      <c r="L1843" s="157" t="s">
        <v>193</v>
      </c>
      <c r="M1843" s="161" t="s">
        <v>84</v>
      </c>
      <c r="N1843" s="161">
        <v>0.47916666666666669</v>
      </c>
      <c r="O1843" s="161">
        <v>0.66666666666666663</v>
      </c>
      <c r="P1843" s="207" t="s">
        <v>4340</v>
      </c>
      <c r="Q1843" s="157">
        <v>2018</v>
      </c>
      <c r="R1843" s="131"/>
      <c r="S1843" s="3" t="str">
        <f>TEXT(Tabla2[[#This Row],[FECHA]],"MMMM")</f>
        <v>marzo</v>
      </c>
      <c r="T1843" s="3" t="e">
        <f>VLOOKUP(Tabla2[[#This Row],[FOLIO]],Noshow11[[FOLIO]:[STATUS]],5,0)</f>
        <v>#N/A</v>
      </c>
      <c r="U1843" s="2"/>
      <c r="V1843" s="27"/>
      <c r="W1843" s="27"/>
      <c r="X1843" s="27"/>
      <c r="Y1843" s="28"/>
      <c r="Z1843" s="27"/>
      <c r="AA1843" s="14">
        <f>Tabla2[[#This Row],[FECHA]]-Tabla2[[#This Row],[FECHA AGENDO CITA]]</f>
        <v>44998</v>
      </c>
    </row>
    <row r="1844" spans="1:27" ht="35.1" hidden="1" customHeight="1">
      <c r="A1844" s="154">
        <v>44998</v>
      </c>
      <c r="B1844" s="155">
        <v>0.45833333333333331</v>
      </c>
      <c r="C1844" s="155"/>
      <c r="D1844" s="156">
        <v>3260</v>
      </c>
      <c r="E1844" s="157">
        <v>112684</v>
      </c>
      <c r="F1844" s="157" t="s">
        <v>944</v>
      </c>
      <c r="G1844" s="158" t="s">
        <v>1070</v>
      </c>
      <c r="H1844" s="159" t="s">
        <v>5</v>
      </c>
      <c r="I1844" s="157" t="s">
        <v>5563</v>
      </c>
      <c r="J1844" s="160" t="s">
        <v>143</v>
      </c>
      <c r="K1844" s="160" t="s">
        <v>5564</v>
      </c>
      <c r="L1844" s="157" t="s">
        <v>83</v>
      </c>
      <c r="M1844" s="161" t="s">
        <v>98</v>
      </c>
      <c r="N1844" s="161">
        <v>0.46527777777777773</v>
      </c>
      <c r="O1844" s="161">
        <v>0.58333333333333337</v>
      </c>
      <c r="P1844" s="207" t="s">
        <v>2061</v>
      </c>
      <c r="Q1844" s="157">
        <v>2021</v>
      </c>
      <c r="R1844" s="131"/>
      <c r="S1844" s="3" t="str">
        <f>TEXT(Tabla2[[#This Row],[FECHA]],"MMMM")</f>
        <v>marzo</v>
      </c>
      <c r="T1844" s="3" t="e">
        <f>VLOOKUP(Tabla2[[#This Row],[FOLIO]],Noshow11[[FOLIO]:[STATUS]],5,0)</f>
        <v>#N/A</v>
      </c>
      <c r="U1844" s="2"/>
      <c r="V1844" s="27"/>
      <c r="W1844" s="27"/>
      <c r="X1844" s="27"/>
      <c r="Y1844" s="28"/>
      <c r="Z1844" s="27"/>
      <c r="AA1844" s="14">
        <f>Tabla2[[#This Row],[FECHA]]-Tabla2[[#This Row],[FECHA AGENDO CITA]]</f>
        <v>44998</v>
      </c>
    </row>
    <row r="1845" spans="1:27" ht="35.1" hidden="1" customHeight="1">
      <c r="A1845" s="154">
        <v>44998</v>
      </c>
      <c r="B1845" s="155">
        <v>0.47916666666666669</v>
      </c>
      <c r="C1845" s="155"/>
      <c r="D1845" s="156">
        <v>1899</v>
      </c>
      <c r="E1845" s="157">
        <v>112692</v>
      </c>
      <c r="F1845" s="157" t="s">
        <v>920</v>
      </c>
      <c r="G1845" s="162" t="s">
        <v>945</v>
      </c>
      <c r="H1845" s="163"/>
      <c r="I1845" s="157" t="s">
        <v>5929</v>
      </c>
      <c r="J1845" s="160" t="s">
        <v>5930</v>
      </c>
      <c r="K1845" s="160" t="s">
        <v>5931</v>
      </c>
      <c r="L1845" s="157" t="s">
        <v>97</v>
      </c>
      <c r="M1845" s="161" t="s">
        <v>84</v>
      </c>
      <c r="N1845" s="161">
        <v>0.51041666666666663</v>
      </c>
      <c r="O1845" s="161">
        <v>0.66666666666666663</v>
      </c>
      <c r="P1845" s="207" t="s">
        <v>949</v>
      </c>
      <c r="Q1845" s="157">
        <v>2021</v>
      </c>
      <c r="R1845" s="131"/>
      <c r="S1845" s="3" t="str">
        <f>TEXT(Tabla2[[#This Row],[FECHA]],"MMMM")</f>
        <v>marzo</v>
      </c>
      <c r="T1845" s="3" t="e">
        <f>VLOOKUP(Tabla2[[#This Row],[FOLIO]],Noshow11[[FOLIO]:[STATUS]],5,0)</f>
        <v>#N/A</v>
      </c>
      <c r="U1845" s="2"/>
      <c r="V1845" s="27"/>
      <c r="W1845" s="27"/>
      <c r="X1845" s="27"/>
      <c r="Y1845" s="28"/>
      <c r="Z1845" s="27"/>
      <c r="AA1845" s="14">
        <f>Tabla2[[#This Row],[FECHA]]-Tabla2[[#This Row],[FECHA AGENDO CITA]]</f>
        <v>44998</v>
      </c>
    </row>
    <row r="1846" spans="1:27" ht="35.1" hidden="1" customHeight="1">
      <c r="A1846" s="154">
        <v>44998</v>
      </c>
      <c r="B1846" s="155">
        <v>0.47916666666666669</v>
      </c>
      <c r="C1846" s="155"/>
      <c r="D1846" s="156">
        <v>5330</v>
      </c>
      <c r="E1846" s="157">
        <v>112709</v>
      </c>
      <c r="F1846" s="157" t="s">
        <v>100</v>
      </c>
      <c r="G1846" s="158" t="s">
        <v>5793</v>
      </c>
      <c r="H1846" s="159" t="s">
        <v>5</v>
      </c>
      <c r="I1846" s="157" t="s">
        <v>3101</v>
      </c>
      <c r="J1846" s="160" t="s">
        <v>3102</v>
      </c>
      <c r="K1846" s="160" t="s">
        <v>5932</v>
      </c>
      <c r="L1846" s="157" t="s">
        <v>193</v>
      </c>
      <c r="M1846" s="161" t="s">
        <v>98</v>
      </c>
      <c r="N1846" s="161">
        <v>0.5625</v>
      </c>
      <c r="O1846" s="161">
        <v>0.70833333333333337</v>
      </c>
      <c r="P1846" s="207" t="s">
        <v>2061</v>
      </c>
      <c r="Q1846" s="157">
        <v>2019</v>
      </c>
      <c r="R1846" s="131"/>
      <c r="S1846" s="3" t="str">
        <f>TEXT(Tabla2[[#This Row],[FECHA]],"MMMM")</f>
        <v>marzo</v>
      </c>
      <c r="T1846" s="3" t="e">
        <f>VLOOKUP(Tabla2[[#This Row],[FOLIO]],Noshow11[[FOLIO]:[STATUS]],5,0)</f>
        <v>#N/A</v>
      </c>
      <c r="U1846" s="2"/>
      <c r="V1846" s="27"/>
      <c r="W1846" s="27"/>
      <c r="X1846" s="27"/>
      <c r="Y1846" s="28"/>
      <c r="Z1846" s="27"/>
      <c r="AA1846" s="14">
        <f>Tabla2[[#This Row],[FECHA]]-Tabla2[[#This Row],[FECHA AGENDO CITA]]</f>
        <v>44998</v>
      </c>
    </row>
    <row r="1847" spans="1:27" ht="35.1" hidden="1" customHeight="1">
      <c r="A1847" s="154">
        <v>44998</v>
      </c>
      <c r="B1847" s="155">
        <v>0.5</v>
      </c>
      <c r="C1847" s="155"/>
      <c r="D1847" s="156">
        <v>1899</v>
      </c>
      <c r="E1847" s="157">
        <v>112706</v>
      </c>
      <c r="F1847" s="157" t="s">
        <v>920</v>
      </c>
      <c r="G1847" s="158" t="s">
        <v>945</v>
      </c>
      <c r="H1847" s="159" t="s">
        <v>5</v>
      </c>
      <c r="I1847" s="157" t="s">
        <v>5933</v>
      </c>
      <c r="J1847" s="160" t="s">
        <v>5934</v>
      </c>
      <c r="K1847" s="160" t="s">
        <v>5935</v>
      </c>
      <c r="L1847" s="157" t="s">
        <v>152</v>
      </c>
      <c r="M1847" s="161" t="s">
        <v>93</v>
      </c>
      <c r="N1847" s="161">
        <v>0.52083333333333337</v>
      </c>
      <c r="O1847" s="161">
        <v>0.70833333333333337</v>
      </c>
      <c r="P1847" s="207" t="s">
        <v>2061</v>
      </c>
      <c r="Q1847" s="157">
        <v>2018</v>
      </c>
      <c r="R1847" s="131"/>
      <c r="S1847" s="3" t="str">
        <f>TEXT(Tabla2[[#This Row],[FECHA]],"MMMM")</f>
        <v>marzo</v>
      </c>
      <c r="T1847" s="3" t="e">
        <f>VLOOKUP(Tabla2[[#This Row],[FOLIO]],Noshow11[[FOLIO]:[STATUS]],5,0)</f>
        <v>#N/A</v>
      </c>
      <c r="U1847" s="2"/>
      <c r="V1847" s="27"/>
      <c r="W1847" s="27"/>
      <c r="X1847" s="27"/>
      <c r="Y1847" s="28"/>
      <c r="Z1847" s="27"/>
      <c r="AA1847" s="14">
        <f>Tabla2[[#This Row],[FECHA]]-Tabla2[[#This Row],[FECHA AGENDO CITA]]</f>
        <v>44998</v>
      </c>
    </row>
    <row r="1848" spans="1:27" ht="35.1" hidden="1" customHeight="1">
      <c r="A1848" s="154">
        <v>44998</v>
      </c>
      <c r="B1848" s="155">
        <v>0.52083333333333337</v>
      </c>
      <c r="C1848" s="155"/>
      <c r="D1848" s="156">
        <v>835.2</v>
      </c>
      <c r="E1848" s="157">
        <v>112664</v>
      </c>
      <c r="F1848" s="157" t="s">
        <v>100</v>
      </c>
      <c r="G1848" s="162" t="s">
        <v>5936</v>
      </c>
      <c r="H1848" s="163"/>
      <c r="I1848" s="157" t="s">
        <v>5937</v>
      </c>
      <c r="J1848" s="160" t="s">
        <v>5938</v>
      </c>
      <c r="K1848" s="160" t="s">
        <v>5939</v>
      </c>
      <c r="L1848" s="157" t="s">
        <v>230</v>
      </c>
      <c r="M1848" s="161" t="s">
        <v>93</v>
      </c>
      <c r="N1848" s="161">
        <v>0.64583333333333337</v>
      </c>
      <c r="O1848" s="161" t="s">
        <v>929</v>
      </c>
      <c r="P1848" s="207" t="s">
        <v>975</v>
      </c>
      <c r="Q1848" s="157">
        <v>2017</v>
      </c>
      <c r="R1848" s="131"/>
      <c r="S1848" s="3" t="str">
        <f>TEXT(Tabla2[[#This Row],[FECHA]],"MMMM")</f>
        <v>marzo</v>
      </c>
      <c r="T1848" s="3" t="e">
        <f>VLOOKUP(Tabla2[[#This Row],[FOLIO]],Noshow11[[FOLIO]:[STATUS]],5,0)</f>
        <v>#N/A</v>
      </c>
      <c r="U1848" s="2" t="s">
        <v>32</v>
      </c>
      <c r="V1848" s="27">
        <v>44998</v>
      </c>
      <c r="W1848" s="27" t="s">
        <v>18</v>
      </c>
      <c r="X1848" s="27" t="s">
        <v>9</v>
      </c>
      <c r="Y1848" s="28" t="s">
        <v>5940</v>
      </c>
      <c r="Z1848" s="27">
        <v>44994</v>
      </c>
      <c r="AA1848" s="14">
        <f>Tabla2[[#This Row],[FECHA]]-Tabla2[[#This Row],[FECHA AGENDO CITA]]</f>
        <v>4</v>
      </c>
    </row>
    <row r="1849" spans="1:27" ht="35.1" hidden="1" customHeight="1">
      <c r="A1849" s="154">
        <v>44998</v>
      </c>
      <c r="B1849" s="155">
        <v>0.54166666666666663</v>
      </c>
      <c r="C1849" s="155"/>
      <c r="D1849" s="156">
        <v>8532</v>
      </c>
      <c r="E1849" s="157">
        <v>112720</v>
      </c>
      <c r="F1849" s="157" t="s">
        <v>100</v>
      </c>
      <c r="G1849" s="162" t="s">
        <v>5941</v>
      </c>
      <c r="H1849" s="163"/>
      <c r="I1849" s="157" t="s">
        <v>1547</v>
      </c>
      <c r="J1849" s="160" t="s">
        <v>1548</v>
      </c>
      <c r="K1849" s="160" t="s">
        <v>1549</v>
      </c>
      <c r="L1849" s="157" t="s">
        <v>92</v>
      </c>
      <c r="M1849" s="161" t="s">
        <v>98</v>
      </c>
      <c r="N1849" s="161">
        <v>0.58333333333333337</v>
      </c>
      <c r="O1849" s="161">
        <v>0.70833333333333337</v>
      </c>
      <c r="P1849" s="207" t="s">
        <v>949</v>
      </c>
      <c r="Q1849" s="157">
        <v>2015</v>
      </c>
      <c r="R1849" s="131"/>
      <c r="S1849" s="3" t="str">
        <f>TEXT(Tabla2[[#This Row],[FECHA]],"MMMM")</f>
        <v>marzo</v>
      </c>
      <c r="T1849" s="3" t="e">
        <f>VLOOKUP(Tabla2[[#This Row],[FOLIO]],Noshow11[[FOLIO]:[STATUS]],5,0)</f>
        <v>#N/A</v>
      </c>
      <c r="U1849" s="2"/>
      <c r="V1849" s="27"/>
      <c r="W1849" s="27"/>
      <c r="X1849" s="27"/>
      <c r="Y1849" s="28"/>
      <c r="Z1849" s="27"/>
      <c r="AA1849" s="14">
        <f>Tabla2[[#This Row],[FECHA]]-Tabla2[[#This Row],[FECHA AGENDO CITA]]</f>
        <v>44998</v>
      </c>
    </row>
    <row r="1850" spans="1:27" ht="35.1" hidden="1" customHeight="1">
      <c r="A1850" s="154">
        <v>44998</v>
      </c>
      <c r="B1850" s="155">
        <v>0.5625</v>
      </c>
      <c r="C1850" s="155"/>
      <c r="D1850" s="156">
        <v>1899</v>
      </c>
      <c r="E1850" s="157">
        <v>112724</v>
      </c>
      <c r="F1850" s="157" t="s">
        <v>920</v>
      </c>
      <c r="G1850" s="158" t="s">
        <v>1015</v>
      </c>
      <c r="H1850" s="159" t="s">
        <v>5</v>
      </c>
      <c r="I1850" s="157" t="s">
        <v>5942</v>
      </c>
      <c r="J1850" s="160" t="s">
        <v>5943</v>
      </c>
      <c r="K1850" s="160" t="s">
        <v>5944</v>
      </c>
      <c r="L1850" s="157" t="s">
        <v>193</v>
      </c>
      <c r="M1850" s="161" t="s">
        <v>93</v>
      </c>
      <c r="N1850" s="161">
        <v>0.59027777777777779</v>
      </c>
      <c r="O1850" s="161">
        <v>0.70833333333333337</v>
      </c>
      <c r="P1850" s="207" t="s">
        <v>2061</v>
      </c>
      <c r="Q1850" s="157">
        <v>2022</v>
      </c>
      <c r="R1850" s="131"/>
      <c r="S1850" s="3" t="str">
        <f>TEXT(Tabla2[[#This Row],[FECHA]],"MMMM")</f>
        <v>marzo</v>
      </c>
      <c r="T1850" s="3" t="e">
        <f>VLOOKUP(Tabla2[[#This Row],[FOLIO]],Noshow11[[FOLIO]:[STATUS]],5,0)</f>
        <v>#N/A</v>
      </c>
      <c r="U1850" s="2"/>
      <c r="V1850" s="27"/>
      <c r="W1850" s="27"/>
      <c r="X1850" s="27"/>
      <c r="Y1850" s="28"/>
      <c r="Z1850" s="27"/>
      <c r="AA1850" s="14">
        <f>Tabla2[[#This Row],[FECHA]]-Tabla2[[#This Row],[FECHA AGENDO CITA]]</f>
        <v>44998</v>
      </c>
    </row>
    <row r="1851" spans="1:27" ht="35.1" hidden="1" customHeight="1">
      <c r="A1851" s="154">
        <v>44998</v>
      </c>
      <c r="B1851" s="155">
        <v>0.60416666666666663</v>
      </c>
      <c r="C1851" s="155"/>
      <c r="D1851" s="156">
        <v>5330</v>
      </c>
      <c r="E1851" s="157">
        <v>112688</v>
      </c>
      <c r="F1851" s="157" t="s">
        <v>100</v>
      </c>
      <c r="G1851" s="162" t="s">
        <v>988</v>
      </c>
      <c r="H1851" s="163"/>
      <c r="I1851" s="157" t="s">
        <v>5945</v>
      </c>
      <c r="J1851" s="160" t="s">
        <v>5946</v>
      </c>
      <c r="K1851" s="160" t="s">
        <v>5947</v>
      </c>
      <c r="L1851" s="157" t="s">
        <v>193</v>
      </c>
      <c r="M1851" s="161" t="s">
        <v>84</v>
      </c>
      <c r="N1851" s="161">
        <v>0.625</v>
      </c>
      <c r="O1851" s="161">
        <v>0.75</v>
      </c>
      <c r="P1851" s="207" t="s">
        <v>943</v>
      </c>
      <c r="Q1851" s="157">
        <v>2021</v>
      </c>
      <c r="R1851" s="131"/>
      <c r="S1851" s="3" t="str">
        <f>TEXT(Tabla2[[#This Row],[FECHA]],"MMMM")</f>
        <v>marzo</v>
      </c>
      <c r="T1851" s="3" t="e">
        <f>VLOOKUP(Tabla2[[#This Row],[FOLIO]],Noshow11[[FOLIO]:[STATUS]],5,0)</f>
        <v>#N/A</v>
      </c>
      <c r="U1851" s="2"/>
      <c r="V1851" s="27"/>
      <c r="W1851" s="27"/>
      <c r="X1851" s="27"/>
      <c r="Y1851" s="28"/>
      <c r="Z1851" s="27"/>
      <c r="AA1851" s="14">
        <f>Tabla2[[#This Row],[FECHA]]-Tabla2[[#This Row],[FECHA AGENDO CITA]]</f>
        <v>44998</v>
      </c>
    </row>
    <row r="1852" spans="1:27" ht="54" hidden="1" customHeight="1">
      <c r="A1852" s="154">
        <v>44998</v>
      </c>
      <c r="B1852" s="155">
        <v>0.625</v>
      </c>
      <c r="C1852" s="155"/>
      <c r="D1852" s="156">
        <v>835.2</v>
      </c>
      <c r="E1852" s="157">
        <v>112712</v>
      </c>
      <c r="F1852" s="157" t="s">
        <v>920</v>
      </c>
      <c r="G1852" s="162" t="s">
        <v>5948</v>
      </c>
      <c r="H1852" s="163"/>
      <c r="I1852" s="157" t="s">
        <v>5949</v>
      </c>
      <c r="J1852" s="160" t="s">
        <v>5950</v>
      </c>
      <c r="K1852" s="160" t="s">
        <v>5951</v>
      </c>
      <c r="L1852" s="157" t="s">
        <v>97</v>
      </c>
      <c r="M1852" s="161" t="s">
        <v>84</v>
      </c>
      <c r="N1852" s="161">
        <v>0.66666666666666663</v>
      </c>
      <c r="O1852" s="161" t="s">
        <v>929</v>
      </c>
      <c r="P1852" s="207" t="s">
        <v>2263</v>
      </c>
      <c r="Q1852" s="157">
        <v>2020</v>
      </c>
      <c r="R1852" s="131"/>
      <c r="S1852" s="3" t="str">
        <f>TEXT(Tabla2[[#This Row],[FECHA]],"MMMM")</f>
        <v>marzo</v>
      </c>
      <c r="T1852" s="3" t="e">
        <f>VLOOKUP(Tabla2[[#This Row],[FOLIO]],Noshow11[[FOLIO]:[STATUS]],5,0)</f>
        <v>#N/A</v>
      </c>
      <c r="U1852" s="2"/>
      <c r="V1852" s="27"/>
      <c r="W1852" s="27"/>
      <c r="X1852" s="27"/>
      <c r="Y1852" s="28"/>
      <c r="Z1852" s="27"/>
      <c r="AA1852" s="14">
        <f>Tabla2[[#This Row],[FECHA]]-Tabla2[[#This Row],[FECHA AGENDO CITA]]</f>
        <v>44998</v>
      </c>
    </row>
    <row r="1853" spans="1:27" ht="35.1" hidden="1" customHeight="1">
      <c r="A1853" s="154">
        <v>44998</v>
      </c>
      <c r="B1853" s="155">
        <v>0.64583333333333337</v>
      </c>
      <c r="C1853" s="155"/>
      <c r="D1853" s="156">
        <v>1899</v>
      </c>
      <c r="E1853" s="157">
        <v>112656</v>
      </c>
      <c r="F1853" s="157" t="s">
        <v>100</v>
      </c>
      <c r="G1853" s="158" t="s">
        <v>984</v>
      </c>
      <c r="H1853" s="159" t="s">
        <v>5</v>
      </c>
      <c r="I1853" s="157" t="s">
        <v>5952</v>
      </c>
      <c r="J1853" s="160" t="s">
        <v>5953</v>
      </c>
      <c r="K1853" s="160" t="s">
        <v>5954</v>
      </c>
      <c r="L1853" s="157" t="s">
        <v>145</v>
      </c>
      <c r="M1853" s="161" t="s">
        <v>98</v>
      </c>
      <c r="N1853" s="161">
        <v>0.66666666666666663</v>
      </c>
      <c r="O1853" s="161">
        <v>0.75</v>
      </c>
      <c r="P1853" s="207" t="s">
        <v>2061</v>
      </c>
      <c r="Q1853" s="157">
        <v>2017</v>
      </c>
      <c r="R1853" s="131"/>
      <c r="S1853" s="3" t="str">
        <f>TEXT(Tabla2[[#This Row],[FECHA]],"MMMM")</f>
        <v>marzo</v>
      </c>
      <c r="T1853" s="3" t="e">
        <f>VLOOKUP(Tabla2[[#This Row],[FOLIO]],Noshow11[[FOLIO]:[STATUS]],5,0)</f>
        <v>#N/A</v>
      </c>
      <c r="U1853" s="2"/>
      <c r="V1853" s="27"/>
      <c r="W1853" s="27"/>
      <c r="X1853" s="27"/>
      <c r="Y1853" s="28"/>
      <c r="Z1853" s="27"/>
      <c r="AA1853" s="14">
        <f>Tabla2[[#This Row],[FECHA]]-Tabla2[[#This Row],[FECHA AGENDO CITA]]</f>
        <v>44998</v>
      </c>
    </row>
    <row r="1854" spans="1:27" ht="35.1" hidden="1" customHeight="1">
      <c r="A1854" s="154">
        <v>44999</v>
      </c>
      <c r="B1854" s="155">
        <v>0.3125</v>
      </c>
      <c r="C1854" s="155"/>
      <c r="D1854" s="156">
        <v>0</v>
      </c>
      <c r="E1854" s="157" t="s">
        <v>5955</v>
      </c>
      <c r="F1854" s="157" t="s">
        <v>944</v>
      </c>
      <c r="G1854" s="162" t="s">
        <v>5956</v>
      </c>
      <c r="H1854" s="163"/>
      <c r="I1854" s="157" t="s">
        <v>5679</v>
      </c>
      <c r="J1854" s="160" t="s">
        <v>5957</v>
      </c>
      <c r="K1854" s="160" t="s">
        <v>5958</v>
      </c>
      <c r="L1854" s="157" t="s">
        <v>230</v>
      </c>
      <c r="M1854" s="161" t="s">
        <v>84</v>
      </c>
      <c r="N1854" s="161">
        <v>0.33333333333333331</v>
      </c>
      <c r="O1854" s="161">
        <v>0.66666666666666663</v>
      </c>
      <c r="P1854" s="207" t="s">
        <v>1036</v>
      </c>
      <c r="Q1854" s="157">
        <v>2015</v>
      </c>
      <c r="R1854" s="131"/>
      <c r="S1854" s="3" t="str">
        <f>TEXT(Tabla2[[#This Row],[FECHA]],"MMMM")</f>
        <v>marzo</v>
      </c>
      <c r="T1854" s="3" t="e">
        <f>VLOOKUP(Tabla2[[#This Row],[FOLIO]],Noshow11[[FOLIO]:[STATUS]],5,0)</f>
        <v>#N/A</v>
      </c>
      <c r="U1854" s="2"/>
      <c r="V1854" s="27"/>
      <c r="W1854" s="27"/>
      <c r="X1854" s="27"/>
      <c r="Y1854" s="28"/>
      <c r="Z1854" s="27"/>
      <c r="AA1854" s="14">
        <f>Tabla2[[#This Row],[FECHA]]-Tabla2[[#This Row],[FECHA AGENDO CITA]]</f>
        <v>44999</v>
      </c>
    </row>
    <row r="1855" spans="1:27" ht="35.1" hidden="1" customHeight="1">
      <c r="A1855" s="154">
        <v>44999</v>
      </c>
      <c r="B1855" s="155">
        <v>0.32291666666666669</v>
      </c>
      <c r="C1855" s="155"/>
      <c r="D1855" s="156">
        <v>0</v>
      </c>
      <c r="E1855" s="157">
        <v>112695</v>
      </c>
      <c r="F1855" s="157" t="s">
        <v>100</v>
      </c>
      <c r="G1855" s="162" t="s">
        <v>5959</v>
      </c>
      <c r="H1855" s="163"/>
      <c r="I1855" s="157" t="s">
        <v>1964</v>
      </c>
      <c r="J1855" s="160" t="s">
        <v>1965</v>
      </c>
      <c r="K1855" s="160" t="s">
        <v>1966</v>
      </c>
      <c r="L1855" s="157" t="s">
        <v>357</v>
      </c>
      <c r="M1855" s="161" t="s">
        <v>84</v>
      </c>
      <c r="N1855" s="161">
        <v>0.33333333333333331</v>
      </c>
      <c r="O1855" s="161">
        <v>0.45833333333333331</v>
      </c>
      <c r="P1855" s="207" t="s">
        <v>943</v>
      </c>
      <c r="Q1855" s="157">
        <v>2021</v>
      </c>
      <c r="R1855" s="131"/>
      <c r="S1855" s="3" t="str">
        <f>TEXT(Tabla2[[#This Row],[FECHA]],"MMMM")</f>
        <v>marzo</v>
      </c>
      <c r="T1855" s="3" t="e">
        <f>VLOOKUP(Tabla2[[#This Row],[FOLIO]],Noshow11[[FOLIO]:[STATUS]],5,0)</f>
        <v>#N/A</v>
      </c>
      <c r="U1855" s="2"/>
      <c r="V1855" s="27"/>
      <c r="W1855" s="27"/>
      <c r="X1855" s="27"/>
      <c r="Y1855" s="28"/>
      <c r="Z1855" s="27"/>
      <c r="AA1855" s="14">
        <f>Tabla2[[#This Row],[FECHA]]-Tabla2[[#This Row],[FECHA AGENDO CITA]]</f>
        <v>44999</v>
      </c>
    </row>
    <row r="1856" spans="1:27" ht="35.1" hidden="1" customHeight="1">
      <c r="A1856" s="154">
        <v>44999</v>
      </c>
      <c r="B1856" s="155">
        <v>0.33333333333333331</v>
      </c>
      <c r="C1856" s="155"/>
      <c r="D1856" s="156">
        <v>1899</v>
      </c>
      <c r="E1856" s="157">
        <v>112687</v>
      </c>
      <c r="F1856" s="157" t="s">
        <v>920</v>
      </c>
      <c r="G1856" s="162" t="s">
        <v>1015</v>
      </c>
      <c r="H1856" s="163"/>
      <c r="I1856" s="157" t="s">
        <v>5960</v>
      </c>
      <c r="J1856" s="160" t="s">
        <v>5961</v>
      </c>
      <c r="K1856" s="160" t="s">
        <v>5962</v>
      </c>
      <c r="L1856" s="157" t="s">
        <v>83</v>
      </c>
      <c r="M1856" s="161" t="s">
        <v>93</v>
      </c>
      <c r="N1856" s="161">
        <v>0.35416666666666669</v>
      </c>
      <c r="O1856" s="161">
        <v>0.45833333333333331</v>
      </c>
      <c r="P1856" s="207" t="s">
        <v>949</v>
      </c>
      <c r="Q1856" s="157">
        <v>2020</v>
      </c>
      <c r="R1856" s="131"/>
      <c r="S1856" s="3" t="str">
        <f>TEXT(Tabla2[[#This Row],[FECHA]],"MMMM")</f>
        <v>marzo</v>
      </c>
      <c r="T1856" s="3" t="e">
        <f>VLOOKUP(Tabla2[[#This Row],[FOLIO]],Noshow11[[FOLIO]:[STATUS]],5,0)</f>
        <v>#N/A</v>
      </c>
      <c r="U1856" s="2"/>
      <c r="V1856" s="27"/>
      <c r="W1856" s="27"/>
      <c r="X1856" s="27"/>
      <c r="Y1856" s="28"/>
      <c r="Z1856" s="27"/>
      <c r="AA1856" s="14">
        <f>Tabla2[[#This Row],[FECHA]]-Tabla2[[#This Row],[FECHA AGENDO CITA]]</f>
        <v>44999</v>
      </c>
    </row>
    <row r="1857" spans="1:27" ht="35.1" hidden="1" customHeight="1">
      <c r="A1857" s="154">
        <v>44999</v>
      </c>
      <c r="B1857" s="155">
        <v>0.33333333333333331</v>
      </c>
      <c r="C1857" s="155"/>
      <c r="D1857" s="156">
        <v>3260</v>
      </c>
      <c r="E1857" s="157">
        <v>112696</v>
      </c>
      <c r="F1857" s="157" t="s">
        <v>920</v>
      </c>
      <c r="G1857" s="158" t="s">
        <v>1070</v>
      </c>
      <c r="H1857" s="159" t="s">
        <v>5</v>
      </c>
      <c r="I1857" s="157" t="s">
        <v>5963</v>
      </c>
      <c r="J1857" s="160" t="s">
        <v>5964</v>
      </c>
      <c r="K1857" s="160" t="s">
        <v>5624</v>
      </c>
      <c r="L1857" s="157" t="s">
        <v>83</v>
      </c>
      <c r="M1857" s="161" t="s">
        <v>98</v>
      </c>
      <c r="N1857" s="161">
        <v>0.35416666666666669</v>
      </c>
      <c r="O1857" s="161">
        <v>0.5</v>
      </c>
      <c r="P1857" s="207" t="s">
        <v>2061</v>
      </c>
      <c r="Q1857" s="157">
        <v>2022</v>
      </c>
      <c r="R1857" s="131"/>
      <c r="S1857" s="3" t="str">
        <f>TEXT(Tabla2[[#This Row],[FECHA]],"MMMM")</f>
        <v>marzo</v>
      </c>
      <c r="T1857" s="3" t="e">
        <f>VLOOKUP(Tabla2[[#This Row],[FOLIO]],Noshow11[[FOLIO]:[STATUS]],5,0)</f>
        <v>#N/A</v>
      </c>
      <c r="U1857" s="2"/>
      <c r="V1857" s="27"/>
      <c r="W1857" s="27"/>
      <c r="X1857" s="27"/>
      <c r="Y1857" s="28"/>
      <c r="Z1857" s="27"/>
      <c r="AA1857" s="14">
        <f>Tabla2[[#This Row],[FECHA]]-Tabla2[[#This Row],[FECHA AGENDO CITA]]</f>
        <v>44999</v>
      </c>
    </row>
    <row r="1858" spans="1:27" ht="60" hidden="1" customHeight="1">
      <c r="A1858" s="154">
        <v>44999</v>
      </c>
      <c r="B1858" s="155">
        <v>0.33333333333333331</v>
      </c>
      <c r="C1858" s="155"/>
      <c r="D1858" s="156">
        <v>0</v>
      </c>
      <c r="E1858" s="157">
        <v>112690</v>
      </c>
      <c r="F1858" s="157" t="s">
        <v>944</v>
      </c>
      <c r="G1858" s="162" t="s">
        <v>5965</v>
      </c>
      <c r="H1858" s="163"/>
      <c r="I1858" s="157" t="s">
        <v>5966</v>
      </c>
      <c r="J1858" s="160" t="s">
        <v>5967</v>
      </c>
      <c r="K1858" s="160" t="s">
        <v>5968</v>
      </c>
      <c r="L1858" s="157" t="s">
        <v>170</v>
      </c>
      <c r="M1858" s="161" t="s">
        <v>84</v>
      </c>
      <c r="N1858" s="161">
        <v>0.375</v>
      </c>
      <c r="O1858" s="161">
        <v>0.75</v>
      </c>
      <c r="P1858" s="207" t="s">
        <v>975</v>
      </c>
      <c r="Q1858" s="157">
        <v>2016</v>
      </c>
      <c r="R1858" s="131"/>
      <c r="S1858" s="3" t="str">
        <f>TEXT(Tabla2[[#This Row],[FECHA]],"MMMM")</f>
        <v>marzo</v>
      </c>
      <c r="T1858" s="3" t="e">
        <f>VLOOKUP(Tabla2[[#This Row],[FOLIO]],Noshow11[[FOLIO]:[STATUS]],5,0)</f>
        <v>#N/A</v>
      </c>
      <c r="U1858" s="2"/>
      <c r="V1858" s="27"/>
      <c r="W1858" s="27"/>
      <c r="X1858" s="27"/>
      <c r="Y1858" s="28"/>
      <c r="Z1858" s="27"/>
      <c r="AA1858" s="14">
        <f>Tabla2[[#This Row],[FECHA]]-Tabla2[[#This Row],[FECHA AGENDO CITA]]</f>
        <v>44999</v>
      </c>
    </row>
    <row r="1859" spans="1:27" ht="35.1" hidden="1" customHeight="1">
      <c r="A1859" s="154">
        <v>44999</v>
      </c>
      <c r="B1859" s="155">
        <v>0.34375</v>
      </c>
      <c r="C1859" s="155"/>
      <c r="D1859" s="156">
        <v>0</v>
      </c>
      <c r="E1859" s="157">
        <v>112691</v>
      </c>
      <c r="F1859" s="157" t="s">
        <v>944</v>
      </c>
      <c r="G1859" s="162" t="s">
        <v>5969</v>
      </c>
      <c r="H1859" s="163" t="s">
        <v>10</v>
      </c>
      <c r="I1859" s="157" t="s">
        <v>5966</v>
      </c>
      <c r="J1859" s="160" t="s">
        <v>5967</v>
      </c>
      <c r="K1859" s="160" t="s">
        <v>5968</v>
      </c>
      <c r="L1859" s="157" t="s">
        <v>170</v>
      </c>
      <c r="M1859" s="161" t="s">
        <v>84</v>
      </c>
      <c r="N1859" s="161">
        <v>0.58333333333333337</v>
      </c>
      <c r="O1859" s="161">
        <v>0.75</v>
      </c>
      <c r="P1859" s="207" t="s">
        <v>975</v>
      </c>
      <c r="Q1859" s="157">
        <v>2016</v>
      </c>
      <c r="R1859" s="131"/>
      <c r="S1859" s="3" t="str">
        <f>TEXT(Tabla2[[#This Row],[FECHA]],"MMMM")</f>
        <v>marzo</v>
      </c>
      <c r="T1859" s="3" t="e">
        <f>VLOOKUP(Tabla2[[#This Row],[FOLIO]],Noshow11[[FOLIO]:[STATUS]],5,0)</f>
        <v>#N/A</v>
      </c>
      <c r="U1859" s="2"/>
      <c r="V1859" s="27"/>
      <c r="W1859" s="27"/>
      <c r="X1859" s="27"/>
      <c r="Y1859" s="28"/>
      <c r="Z1859" s="27"/>
      <c r="AA1859" s="14">
        <f>Tabla2[[#This Row],[FECHA]]-Tabla2[[#This Row],[FECHA AGENDO CITA]]</f>
        <v>44999</v>
      </c>
    </row>
    <row r="1860" spans="1:27" ht="35.1" hidden="1" customHeight="1">
      <c r="A1860" s="154">
        <v>44999</v>
      </c>
      <c r="B1860" s="155">
        <v>0.34375</v>
      </c>
      <c r="C1860" s="155"/>
      <c r="D1860" s="156">
        <v>2699</v>
      </c>
      <c r="E1860" s="157">
        <v>112737</v>
      </c>
      <c r="F1860" s="157" t="s">
        <v>920</v>
      </c>
      <c r="G1860" s="162" t="s">
        <v>5970</v>
      </c>
      <c r="H1860" s="163"/>
      <c r="I1860" s="157" t="s">
        <v>5971</v>
      </c>
      <c r="J1860" s="160" t="s">
        <v>5972</v>
      </c>
      <c r="K1860" s="160" t="s">
        <v>5973</v>
      </c>
      <c r="L1860" s="157" t="s">
        <v>97</v>
      </c>
      <c r="M1860" s="161" t="s">
        <v>93</v>
      </c>
      <c r="N1860" s="161">
        <v>0.38541666666666669</v>
      </c>
      <c r="O1860" s="161">
        <v>0.5</v>
      </c>
      <c r="P1860" s="207" t="s">
        <v>949</v>
      </c>
      <c r="Q1860" s="157">
        <v>2020</v>
      </c>
      <c r="R1860" s="131"/>
      <c r="S1860" s="3" t="str">
        <f>TEXT(Tabla2[[#This Row],[FECHA]],"MMMM")</f>
        <v>marzo</v>
      </c>
      <c r="T1860" s="3" t="e">
        <f>VLOOKUP(Tabla2[[#This Row],[FOLIO]],Noshow11[[FOLIO]:[STATUS]],5,0)</f>
        <v>#N/A</v>
      </c>
      <c r="U1860" s="2"/>
      <c r="V1860" s="27"/>
      <c r="W1860" s="27"/>
      <c r="X1860" s="27"/>
      <c r="Y1860" s="28"/>
      <c r="Z1860" s="27"/>
      <c r="AA1860" s="14">
        <f>Tabla2[[#This Row],[FECHA]]-Tabla2[[#This Row],[FECHA AGENDO CITA]]</f>
        <v>44999</v>
      </c>
    </row>
    <row r="1861" spans="1:27" ht="35.1" hidden="1" customHeight="1">
      <c r="A1861" s="154">
        <v>44999</v>
      </c>
      <c r="B1861" s="155">
        <v>0.34375</v>
      </c>
      <c r="C1861" s="155"/>
      <c r="D1861" s="156">
        <v>3260</v>
      </c>
      <c r="E1861" s="157">
        <v>112738</v>
      </c>
      <c r="F1861" s="157" t="s">
        <v>1111</v>
      </c>
      <c r="G1861" s="162" t="s">
        <v>1070</v>
      </c>
      <c r="H1861" s="163"/>
      <c r="I1861" s="157" t="s">
        <v>5974</v>
      </c>
      <c r="J1861" s="160" t="s">
        <v>5975</v>
      </c>
      <c r="K1861" s="160" t="s">
        <v>5976</v>
      </c>
      <c r="L1861" s="157" t="s">
        <v>289</v>
      </c>
      <c r="M1861" s="161" t="s">
        <v>98</v>
      </c>
      <c r="N1861" s="161">
        <v>0.41666666666666669</v>
      </c>
      <c r="O1861" s="161">
        <v>0.58333333333333337</v>
      </c>
      <c r="P1861" s="207" t="s">
        <v>949</v>
      </c>
      <c r="Q1861" s="157">
        <v>2021</v>
      </c>
      <c r="R1861" s="131"/>
      <c r="S1861" s="3" t="str">
        <f>TEXT(Tabla2[[#This Row],[FECHA]],"MMMM")</f>
        <v>marzo</v>
      </c>
      <c r="T1861" s="3" t="e">
        <f>VLOOKUP(Tabla2[[#This Row],[FOLIO]],Noshow11[[FOLIO]:[STATUS]],5,0)</f>
        <v>#N/A</v>
      </c>
      <c r="U1861" s="2"/>
      <c r="V1861" s="27"/>
      <c r="W1861" s="27"/>
      <c r="X1861" s="27"/>
      <c r="Y1861" s="28"/>
      <c r="Z1861" s="27"/>
      <c r="AA1861" s="14">
        <f>Tabla2[[#This Row],[FECHA]]-Tabla2[[#This Row],[FECHA AGENDO CITA]]</f>
        <v>44999</v>
      </c>
    </row>
    <row r="1862" spans="1:27" ht="35.1" hidden="1" customHeight="1">
      <c r="A1862" s="154">
        <v>44999</v>
      </c>
      <c r="B1862" s="155">
        <v>0.35416666666666669</v>
      </c>
      <c r="C1862" s="155"/>
      <c r="D1862" s="156">
        <v>3260</v>
      </c>
      <c r="E1862" s="157">
        <v>112640</v>
      </c>
      <c r="F1862" s="157" t="s">
        <v>920</v>
      </c>
      <c r="G1862" s="158" t="s">
        <v>1070</v>
      </c>
      <c r="H1862" s="159" t="s">
        <v>5</v>
      </c>
      <c r="I1862" s="157" t="s">
        <v>5977</v>
      </c>
      <c r="J1862" s="160" t="s">
        <v>5978</v>
      </c>
      <c r="K1862" s="160" t="s">
        <v>5979</v>
      </c>
      <c r="L1862" s="157" t="s">
        <v>188</v>
      </c>
      <c r="M1862" s="161" t="s">
        <v>98</v>
      </c>
      <c r="N1862" s="161">
        <v>0.36458333333333331</v>
      </c>
      <c r="O1862" s="161">
        <v>0.47916666666666669</v>
      </c>
      <c r="P1862" s="207" t="s">
        <v>2061</v>
      </c>
      <c r="Q1862" s="157">
        <v>2022</v>
      </c>
      <c r="R1862" s="131"/>
      <c r="S1862" s="3" t="str">
        <f>TEXT(Tabla2[[#This Row],[FECHA]],"MMMM")</f>
        <v>marzo</v>
      </c>
      <c r="T1862" s="3" t="e">
        <f>VLOOKUP(Tabla2[[#This Row],[FOLIO]],Noshow11[[FOLIO]:[STATUS]],5,0)</f>
        <v>#N/A</v>
      </c>
      <c r="U1862" s="2"/>
      <c r="V1862" s="27"/>
      <c r="W1862" s="27"/>
      <c r="X1862" s="27"/>
      <c r="Y1862" s="28"/>
      <c r="Z1862" s="27"/>
      <c r="AA1862" s="14">
        <f>Tabla2[[#This Row],[FECHA]]-Tabla2[[#This Row],[FECHA AGENDO CITA]]</f>
        <v>44999</v>
      </c>
    </row>
    <row r="1863" spans="1:27" ht="35.1" hidden="1" customHeight="1">
      <c r="A1863" s="154">
        <v>44999</v>
      </c>
      <c r="B1863" s="155">
        <v>0.375</v>
      </c>
      <c r="C1863" s="155"/>
      <c r="D1863" s="156">
        <v>3260</v>
      </c>
      <c r="E1863" s="157">
        <v>112593</v>
      </c>
      <c r="F1863" s="157" t="s">
        <v>100</v>
      </c>
      <c r="G1863" s="158" t="s">
        <v>1150</v>
      </c>
      <c r="H1863" s="159" t="s">
        <v>5</v>
      </c>
      <c r="I1863" s="157" t="s">
        <v>5980</v>
      </c>
      <c r="J1863" s="160" t="s">
        <v>5981</v>
      </c>
      <c r="K1863" s="160" t="s">
        <v>5982</v>
      </c>
      <c r="L1863" s="157" t="s">
        <v>83</v>
      </c>
      <c r="M1863" s="161" t="s">
        <v>98</v>
      </c>
      <c r="N1863" s="161">
        <v>0.39930555555555558</v>
      </c>
      <c r="O1863" s="161">
        <v>0.45833333333333331</v>
      </c>
      <c r="P1863" s="207" t="s">
        <v>2061</v>
      </c>
      <c r="Q1863" s="157">
        <v>2018</v>
      </c>
      <c r="R1863" s="131"/>
      <c r="S1863" s="3" t="str">
        <f>TEXT(Tabla2[[#This Row],[FECHA]],"MMMM")</f>
        <v>marzo</v>
      </c>
      <c r="T1863" s="3" t="e">
        <f>VLOOKUP(Tabla2[[#This Row],[FOLIO]],Noshow11[[FOLIO]:[STATUS]],5,0)</f>
        <v>#N/A</v>
      </c>
      <c r="U1863" s="2"/>
      <c r="V1863" s="27"/>
      <c r="W1863" s="27"/>
      <c r="X1863" s="27"/>
      <c r="Y1863" s="28"/>
      <c r="Z1863" s="27"/>
      <c r="AA1863" s="14">
        <f>Tabla2[[#This Row],[FECHA]]-Tabla2[[#This Row],[FECHA AGENDO CITA]]</f>
        <v>44999</v>
      </c>
    </row>
    <row r="1864" spans="1:27" ht="35.1" hidden="1" customHeight="1">
      <c r="A1864" s="154">
        <v>44999</v>
      </c>
      <c r="B1864" s="155">
        <v>0.375</v>
      </c>
      <c r="C1864" s="155"/>
      <c r="D1864" s="156">
        <v>6599</v>
      </c>
      <c r="E1864" s="157">
        <v>112700</v>
      </c>
      <c r="F1864" s="157" t="s">
        <v>100</v>
      </c>
      <c r="G1864" s="158" t="s">
        <v>989</v>
      </c>
      <c r="H1864" s="159" t="s">
        <v>5</v>
      </c>
      <c r="I1864" s="157" t="s">
        <v>5983</v>
      </c>
      <c r="J1864" s="160" t="s">
        <v>5984</v>
      </c>
      <c r="K1864" s="160" t="s">
        <v>5985</v>
      </c>
      <c r="L1864" s="157" t="s">
        <v>237</v>
      </c>
      <c r="M1864" s="161" t="s">
        <v>93</v>
      </c>
      <c r="N1864" s="161">
        <v>0.41319444444444442</v>
      </c>
      <c r="O1864" s="161">
        <v>0.54166666666666663</v>
      </c>
      <c r="P1864" s="207" t="s">
        <v>2061</v>
      </c>
      <c r="Q1864" s="157">
        <v>2019</v>
      </c>
      <c r="R1864" s="131"/>
      <c r="S1864" s="3" t="str">
        <f>TEXT(Tabla2[[#This Row],[FECHA]],"MMMM")</f>
        <v>marzo</v>
      </c>
      <c r="T1864" s="3" t="e">
        <f>VLOOKUP(Tabla2[[#This Row],[FOLIO]],Noshow11[[FOLIO]:[STATUS]],5,0)</f>
        <v>#N/A</v>
      </c>
      <c r="U1864" s="2"/>
      <c r="V1864" s="27"/>
      <c r="W1864" s="27"/>
      <c r="X1864" s="27"/>
      <c r="Y1864" s="28"/>
      <c r="Z1864" s="27"/>
      <c r="AA1864" s="14">
        <f>Tabla2[[#This Row],[FECHA]]-Tabla2[[#This Row],[FECHA AGENDO CITA]]</f>
        <v>44999</v>
      </c>
    </row>
    <row r="1865" spans="1:27" ht="35.1" hidden="1" customHeight="1">
      <c r="A1865" s="154">
        <v>44999</v>
      </c>
      <c r="B1865" s="155">
        <v>0.375</v>
      </c>
      <c r="C1865" s="155"/>
      <c r="D1865" s="156">
        <v>5140</v>
      </c>
      <c r="E1865" s="157">
        <v>112703</v>
      </c>
      <c r="F1865" s="157" t="s">
        <v>100</v>
      </c>
      <c r="G1865" s="162" t="s">
        <v>1102</v>
      </c>
      <c r="H1865" s="163"/>
      <c r="I1865" s="157" t="s">
        <v>5760</v>
      </c>
      <c r="J1865" s="160" t="s">
        <v>5761</v>
      </c>
      <c r="K1865" s="160" t="s">
        <v>117</v>
      </c>
      <c r="L1865" s="157" t="s">
        <v>482</v>
      </c>
      <c r="M1865" s="161" t="s">
        <v>84</v>
      </c>
      <c r="N1865" s="161">
        <v>0.39583333333333331</v>
      </c>
      <c r="O1865" s="161">
        <v>0.58333333333333337</v>
      </c>
      <c r="P1865" s="207" t="s">
        <v>943</v>
      </c>
      <c r="Q1865" s="157">
        <v>2020</v>
      </c>
      <c r="R1865" s="131"/>
      <c r="S1865" s="3" t="str">
        <f>TEXT(Tabla2[[#This Row],[FECHA]],"MMMM")</f>
        <v>marzo</v>
      </c>
      <c r="T1865" s="3" t="e">
        <f>VLOOKUP(Tabla2[[#This Row],[FOLIO]],Noshow11[[FOLIO]:[STATUS]],5,0)</f>
        <v>#N/A</v>
      </c>
      <c r="U1865" s="2"/>
      <c r="V1865" s="27"/>
      <c r="W1865" s="27"/>
      <c r="X1865" s="27"/>
      <c r="Y1865" s="28"/>
      <c r="Z1865" s="27"/>
      <c r="AA1865" s="14">
        <f>Tabla2[[#This Row],[FECHA]]-Tabla2[[#This Row],[FECHA AGENDO CITA]]</f>
        <v>44999</v>
      </c>
    </row>
    <row r="1866" spans="1:27" ht="35.1" hidden="1" customHeight="1">
      <c r="A1866" s="154">
        <v>44999</v>
      </c>
      <c r="B1866" s="155">
        <v>0.41666666666666669</v>
      </c>
      <c r="C1866" s="155"/>
      <c r="D1866" s="156">
        <v>7549</v>
      </c>
      <c r="E1866" s="157">
        <v>112545</v>
      </c>
      <c r="F1866" s="157" t="s">
        <v>944</v>
      </c>
      <c r="G1866" s="158" t="s">
        <v>4336</v>
      </c>
      <c r="H1866" s="159" t="s">
        <v>5</v>
      </c>
      <c r="I1866" s="157" t="s">
        <v>5986</v>
      </c>
      <c r="J1866" s="160" t="s">
        <v>5987</v>
      </c>
      <c r="K1866" s="160" t="s">
        <v>5988</v>
      </c>
      <c r="L1866" s="157" t="s">
        <v>482</v>
      </c>
      <c r="M1866" s="161" t="s">
        <v>98</v>
      </c>
      <c r="N1866" s="161">
        <v>0.4375</v>
      </c>
      <c r="O1866" s="161">
        <v>0.58333333333333337</v>
      </c>
      <c r="P1866" s="207" t="s">
        <v>4340</v>
      </c>
      <c r="Q1866" s="157">
        <v>2019</v>
      </c>
      <c r="R1866" s="131"/>
      <c r="S1866" s="3" t="str">
        <f>TEXT(Tabla2[[#This Row],[FECHA]],"MMMM")</f>
        <v>marzo</v>
      </c>
      <c r="T1866" s="3" t="e">
        <f>VLOOKUP(Tabla2[[#This Row],[FOLIO]],Noshow11[[FOLIO]:[STATUS]],5,0)</f>
        <v>#N/A</v>
      </c>
      <c r="U1866" s="2"/>
      <c r="V1866" s="27"/>
      <c r="W1866" s="27"/>
      <c r="X1866" s="27"/>
      <c r="Y1866" s="28"/>
      <c r="Z1866" s="27"/>
      <c r="AA1866" s="14">
        <f>Tabla2[[#This Row],[FECHA]]-Tabla2[[#This Row],[FECHA AGENDO CITA]]</f>
        <v>44999</v>
      </c>
    </row>
    <row r="1867" spans="1:27" ht="35.1" hidden="1" customHeight="1">
      <c r="A1867" s="154">
        <v>44999</v>
      </c>
      <c r="B1867" s="155">
        <v>0.4375</v>
      </c>
      <c r="C1867" s="155"/>
      <c r="D1867" s="156">
        <v>6599</v>
      </c>
      <c r="E1867" s="157">
        <v>112667</v>
      </c>
      <c r="F1867" s="157" t="s">
        <v>1111</v>
      </c>
      <c r="G1867" s="162" t="s">
        <v>989</v>
      </c>
      <c r="H1867" s="163"/>
      <c r="I1867" s="157" t="s">
        <v>5989</v>
      </c>
      <c r="J1867" s="160" t="s">
        <v>5990</v>
      </c>
      <c r="K1867" s="160" t="s">
        <v>5991</v>
      </c>
      <c r="L1867" s="157" t="s">
        <v>237</v>
      </c>
      <c r="M1867" s="161" t="s">
        <v>98</v>
      </c>
      <c r="N1867" s="161">
        <v>0.45833333333333331</v>
      </c>
      <c r="O1867" s="161">
        <v>0.70833333333333337</v>
      </c>
      <c r="P1867" s="207" t="s">
        <v>949</v>
      </c>
      <c r="Q1867" s="157">
        <v>2020</v>
      </c>
      <c r="R1867" s="131"/>
      <c r="S1867" s="3" t="str">
        <f>TEXT(Tabla2[[#This Row],[FECHA]],"MMMM")</f>
        <v>marzo</v>
      </c>
      <c r="T1867" s="3" t="e">
        <f>VLOOKUP(Tabla2[[#This Row],[FOLIO]],Noshow11[[FOLIO]:[STATUS]],5,0)</f>
        <v>#N/A</v>
      </c>
      <c r="U1867" s="2"/>
      <c r="V1867" s="27"/>
      <c r="W1867" s="27"/>
      <c r="X1867" s="27"/>
      <c r="Y1867" s="28"/>
      <c r="Z1867" s="27"/>
      <c r="AA1867" s="14">
        <f>Tabla2[[#This Row],[FECHA]]-Tabla2[[#This Row],[FECHA AGENDO CITA]]</f>
        <v>44999</v>
      </c>
    </row>
    <row r="1868" spans="1:27" ht="35.1" hidden="1" customHeight="1">
      <c r="A1868" s="154">
        <v>44999</v>
      </c>
      <c r="B1868" s="155">
        <v>0.4375</v>
      </c>
      <c r="C1868" s="155"/>
      <c r="D1868" s="156">
        <v>2849</v>
      </c>
      <c r="E1868" s="157">
        <v>112757</v>
      </c>
      <c r="F1868" s="157" t="s">
        <v>944</v>
      </c>
      <c r="G1868" s="162" t="s">
        <v>1736</v>
      </c>
      <c r="H1868" s="163"/>
      <c r="I1868" s="157" t="s">
        <v>5992</v>
      </c>
      <c r="J1868" s="160" t="s">
        <v>5993</v>
      </c>
      <c r="K1868" s="160" t="s">
        <v>5994</v>
      </c>
      <c r="L1868" s="157" t="s">
        <v>83</v>
      </c>
      <c r="M1868" s="161" t="s">
        <v>84</v>
      </c>
      <c r="N1868" s="161">
        <v>0.5</v>
      </c>
      <c r="O1868" s="161">
        <v>0.70833333333333337</v>
      </c>
      <c r="P1868" s="207" t="s">
        <v>4322</v>
      </c>
      <c r="Q1868" s="157">
        <v>2021</v>
      </c>
      <c r="R1868" s="131"/>
      <c r="S1868" s="3" t="str">
        <f>TEXT(Tabla2[[#This Row],[FECHA]],"MMMM")</f>
        <v>marzo</v>
      </c>
      <c r="T1868" s="3" t="e">
        <f>VLOOKUP(Tabla2[[#This Row],[FOLIO]],Noshow11[[FOLIO]:[STATUS]],5,0)</f>
        <v>#N/A</v>
      </c>
      <c r="U1868" s="2"/>
      <c r="V1868" s="27"/>
      <c r="W1868" s="27"/>
      <c r="X1868" s="27"/>
      <c r="Y1868" s="28"/>
      <c r="Z1868" s="27"/>
      <c r="AA1868" s="14">
        <f>Tabla2[[#This Row],[FECHA]]-Tabla2[[#This Row],[FECHA AGENDO CITA]]</f>
        <v>44999</v>
      </c>
    </row>
    <row r="1869" spans="1:27" ht="35.1" hidden="1" customHeight="1">
      <c r="A1869" s="154">
        <v>44999</v>
      </c>
      <c r="B1869" s="155">
        <v>0.45833333333333331</v>
      </c>
      <c r="C1869" s="155"/>
      <c r="D1869" s="156">
        <v>6599</v>
      </c>
      <c r="E1869" s="157">
        <v>112716</v>
      </c>
      <c r="F1869" s="157" t="s">
        <v>920</v>
      </c>
      <c r="G1869" s="158" t="s">
        <v>5995</v>
      </c>
      <c r="H1869" s="159" t="s">
        <v>29</v>
      </c>
      <c r="I1869" s="157" t="s">
        <v>5996</v>
      </c>
      <c r="J1869" s="160" t="s">
        <v>5997</v>
      </c>
      <c r="K1869" s="160" t="s">
        <v>5998</v>
      </c>
      <c r="L1869" s="157" t="s">
        <v>160</v>
      </c>
      <c r="M1869" s="161" t="s">
        <v>98</v>
      </c>
      <c r="N1869" s="161">
        <v>0.46875</v>
      </c>
      <c r="O1869" s="161">
        <v>0.66666666666666663</v>
      </c>
      <c r="P1869" s="207" t="s">
        <v>2061</v>
      </c>
      <c r="Q1869" s="157">
        <v>2019</v>
      </c>
      <c r="R1869" s="131"/>
      <c r="S1869" s="3" t="str">
        <f>TEXT(Tabla2[[#This Row],[FECHA]],"MMMM")</f>
        <v>marzo</v>
      </c>
      <c r="T1869" s="3" t="e">
        <f>VLOOKUP(Tabla2[[#This Row],[FOLIO]],Noshow11[[FOLIO]:[STATUS]],5,0)</f>
        <v>#N/A</v>
      </c>
      <c r="U1869" s="2" t="s">
        <v>25</v>
      </c>
      <c r="V1869" s="27">
        <v>45009</v>
      </c>
      <c r="W1869" s="27" t="s">
        <v>4432</v>
      </c>
      <c r="X1869" s="27" t="s">
        <v>14</v>
      </c>
      <c r="Y1869" s="28" t="s">
        <v>5999</v>
      </c>
      <c r="Z1869" s="27">
        <v>44995</v>
      </c>
      <c r="AA1869" s="14">
        <f>Tabla2[[#This Row],[FECHA]]-Tabla2[[#This Row],[FECHA AGENDO CITA]]</f>
        <v>4</v>
      </c>
    </row>
    <row r="1870" spans="1:27" ht="35.1" hidden="1" customHeight="1">
      <c r="A1870" s="154">
        <v>44999</v>
      </c>
      <c r="B1870" s="155">
        <v>0.47916666666666669</v>
      </c>
      <c r="C1870" s="155"/>
      <c r="D1870" s="156">
        <v>6599</v>
      </c>
      <c r="E1870" s="157">
        <v>112728</v>
      </c>
      <c r="F1870" s="157" t="s">
        <v>100</v>
      </c>
      <c r="G1870" s="158" t="s">
        <v>989</v>
      </c>
      <c r="H1870" s="159" t="s">
        <v>5</v>
      </c>
      <c r="I1870" s="157" t="s">
        <v>6000</v>
      </c>
      <c r="J1870" s="160" t="s">
        <v>6001</v>
      </c>
      <c r="K1870" s="160" t="s">
        <v>6002</v>
      </c>
      <c r="L1870" s="157" t="s">
        <v>1095</v>
      </c>
      <c r="M1870" s="161" t="s">
        <v>84</v>
      </c>
      <c r="N1870" s="161">
        <v>0.51041666666666663</v>
      </c>
      <c r="O1870" s="161">
        <v>0.70833333333333337</v>
      </c>
      <c r="P1870" s="207" t="s">
        <v>2061</v>
      </c>
      <c r="Q1870" s="157">
        <v>2022</v>
      </c>
      <c r="R1870" s="131"/>
      <c r="S1870" s="3" t="str">
        <f>TEXT(Tabla2[[#This Row],[FECHA]],"MMMM")</f>
        <v>marzo</v>
      </c>
      <c r="T1870" s="3" t="e">
        <f>VLOOKUP(Tabla2[[#This Row],[FOLIO]],Noshow11[[FOLIO]:[STATUS]],5,0)</f>
        <v>#N/A</v>
      </c>
      <c r="U1870" s="2" t="s">
        <v>12</v>
      </c>
      <c r="V1870" s="27">
        <v>45000</v>
      </c>
      <c r="W1870" s="27" t="s">
        <v>18</v>
      </c>
      <c r="X1870" s="27" t="s">
        <v>9</v>
      </c>
      <c r="Y1870" s="28" t="s">
        <v>6003</v>
      </c>
      <c r="Z1870" s="27">
        <v>44996</v>
      </c>
      <c r="AA1870" s="14">
        <f>Tabla2[[#This Row],[FECHA]]-Tabla2[[#This Row],[FECHA AGENDO CITA]]</f>
        <v>3</v>
      </c>
    </row>
    <row r="1871" spans="1:27" ht="35.1" hidden="1" customHeight="1">
      <c r="A1871" s="154">
        <v>44999</v>
      </c>
      <c r="B1871" s="155">
        <v>0.47916666666666669</v>
      </c>
      <c r="C1871" s="155"/>
      <c r="D1871" s="156">
        <v>3260</v>
      </c>
      <c r="E1871" s="157">
        <v>112729</v>
      </c>
      <c r="F1871" s="157" t="s">
        <v>100</v>
      </c>
      <c r="G1871" s="158" t="s">
        <v>1480</v>
      </c>
      <c r="H1871" s="159" t="s">
        <v>5</v>
      </c>
      <c r="I1871" s="157" t="s">
        <v>5845</v>
      </c>
      <c r="J1871" s="160" t="s">
        <v>5846</v>
      </c>
      <c r="K1871" s="160" t="s">
        <v>4312</v>
      </c>
      <c r="L1871" s="157" t="s">
        <v>145</v>
      </c>
      <c r="M1871" s="161" t="s">
        <v>98</v>
      </c>
      <c r="N1871" s="161">
        <v>0.66666666666666663</v>
      </c>
      <c r="O1871" s="161">
        <v>0.75</v>
      </c>
      <c r="P1871" s="207" t="s">
        <v>2061</v>
      </c>
      <c r="Q1871" s="157">
        <v>2014</v>
      </c>
      <c r="R1871" s="131"/>
      <c r="S1871" s="3" t="str">
        <f>TEXT(Tabla2[[#This Row],[FECHA]],"MMMM")</f>
        <v>marzo</v>
      </c>
      <c r="T1871" s="3" t="e">
        <f>VLOOKUP(Tabla2[[#This Row],[FOLIO]],Noshow11[[FOLIO]:[STATUS]],5,0)</f>
        <v>#N/A</v>
      </c>
      <c r="U1871" s="2"/>
      <c r="V1871" s="27"/>
      <c r="W1871" s="27"/>
      <c r="X1871" s="27"/>
      <c r="Y1871" s="28"/>
      <c r="Z1871" s="27"/>
      <c r="AA1871" s="14">
        <f>Tabla2[[#This Row],[FECHA]]-Tabla2[[#This Row],[FECHA AGENDO CITA]]</f>
        <v>44999</v>
      </c>
    </row>
    <row r="1872" spans="1:27" ht="35.1" hidden="1" customHeight="1">
      <c r="A1872" s="154">
        <v>44999</v>
      </c>
      <c r="B1872" s="155">
        <v>0.5</v>
      </c>
      <c r="C1872" s="155"/>
      <c r="D1872" s="156">
        <v>1899</v>
      </c>
      <c r="E1872" s="157">
        <v>112653</v>
      </c>
      <c r="F1872" s="157" t="s">
        <v>1111</v>
      </c>
      <c r="G1872" s="162" t="s">
        <v>1297</v>
      </c>
      <c r="H1872" s="163"/>
      <c r="I1872" s="157" t="s">
        <v>5314</v>
      </c>
      <c r="J1872" s="160" t="s">
        <v>5315</v>
      </c>
      <c r="K1872" s="160" t="s">
        <v>5316</v>
      </c>
      <c r="L1872" s="157" t="s">
        <v>482</v>
      </c>
      <c r="M1872" s="161" t="s">
        <v>93</v>
      </c>
      <c r="N1872" s="161">
        <v>0.52083333333333337</v>
      </c>
      <c r="O1872" s="161">
        <v>0.70833333333333337</v>
      </c>
      <c r="P1872" s="207" t="s">
        <v>949</v>
      </c>
      <c r="Q1872" s="157">
        <v>2018</v>
      </c>
      <c r="R1872" s="131"/>
      <c r="S1872" s="3" t="str">
        <f>TEXT(Tabla2[[#This Row],[FECHA]],"MMMM")</f>
        <v>marzo</v>
      </c>
      <c r="T1872" s="3" t="e">
        <f>VLOOKUP(Tabla2[[#This Row],[FOLIO]],Noshow11[[FOLIO]:[STATUS]],5,0)</f>
        <v>#N/A</v>
      </c>
      <c r="U1872" s="2"/>
      <c r="V1872" s="27"/>
      <c r="W1872" s="27"/>
      <c r="X1872" s="27"/>
      <c r="Y1872" s="28"/>
      <c r="Z1872" s="27"/>
      <c r="AA1872" s="14">
        <f>Tabla2[[#This Row],[FECHA]]-Tabla2[[#This Row],[FECHA AGENDO CITA]]</f>
        <v>44999</v>
      </c>
    </row>
    <row r="1873" spans="1:27" ht="35.1" hidden="1" customHeight="1">
      <c r="A1873" s="154">
        <v>44999</v>
      </c>
      <c r="B1873" s="155">
        <v>0.5</v>
      </c>
      <c r="C1873" s="155"/>
      <c r="D1873" s="156">
        <v>835.2</v>
      </c>
      <c r="E1873" s="157">
        <v>112680</v>
      </c>
      <c r="F1873" s="157" t="s">
        <v>944</v>
      </c>
      <c r="G1873" s="162" t="s">
        <v>6004</v>
      </c>
      <c r="H1873" s="163"/>
      <c r="I1873" s="157" t="s">
        <v>6005</v>
      </c>
      <c r="J1873" s="160" t="s">
        <v>6006</v>
      </c>
      <c r="K1873" s="160" t="s">
        <v>6007</v>
      </c>
      <c r="L1873" s="157" t="s">
        <v>83</v>
      </c>
      <c r="M1873" s="161" t="s">
        <v>84</v>
      </c>
      <c r="N1873" s="161">
        <v>0.53125</v>
      </c>
      <c r="O1873" s="161" t="s">
        <v>929</v>
      </c>
      <c r="P1873" s="207" t="s">
        <v>2263</v>
      </c>
      <c r="Q1873" s="157">
        <v>2020</v>
      </c>
      <c r="R1873" s="131"/>
      <c r="S1873" s="3" t="str">
        <f>TEXT(Tabla2[[#This Row],[FECHA]],"MMMM")</f>
        <v>marzo</v>
      </c>
      <c r="T1873" s="3" t="e">
        <f>VLOOKUP(Tabla2[[#This Row],[FOLIO]],Noshow11[[FOLIO]:[STATUS]],5,0)</f>
        <v>#N/A</v>
      </c>
      <c r="U1873" s="2"/>
      <c r="V1873" s="27"/>
      <c r="W1873" s="27"/>
      <c r="X1873" s="27"/>
      <c r="Y1873" s="28"/>
      <c r="Z1873" s="27"/>
      <c r="AA1873" s="14">
        <f>Tabla2[[#This Row],[FECHA]]-Tabla2[[#This Row],[FECHA AGENDO CITA]]</f>
        <v>44999</v>
      </c>
    </row>
    <row r="1874" spans="1:27" ht="35.1" hidden="1" customHeight="1">
      <c r="A1874" s="154">
        <v>44999</v>
      </c>
      <c r="B1874" s="155">
        <v>0.5</v>
      </c>
      <c r="C1874" s="155"/>
      <c r="D1874" s="156">
        <v>0</v>
      </c>
      <c r="E1874" s="157">
        <v>112731</v>
      </c>
      <c r="F1874" s="157" t="s">
        <v>100</v>
      </c>
      <c r="G1874" s="162" t="s">
        <v>6008</v>
      </c>
      <c r="H1874" s="163"/>
      <c r="I1874" s="157" t="s">
        <v>5561</v>
      </c>
      <c r="J1874" s="160" t="s">
        <v>5562</v>
      </c>
      <c r="K1874" s="160" t="s">
        <v>2900</v>
      </c>
      <c r="L1874" s="157" t="s">
        <v>482</v>
      </c>
      <c r="M1874" s="161" t="s">
        <v>98</v>
      </c>
      <c r="N1874" s="161">
        <v>0.52083333333333337</v>
      </c>
      <c r="O1874" s="161">
        <v>0.70833333333333337</v>
      </c>
      <c r="P1874" s="207" t="s">
        <v>943</v>
      </c>
      <c r="Q1874" s="157">
        <v>2020</v>
      </c>
      <c r="R1874" s="131"/>
      <c r="S1874" s="3" t="str">
        <f>TEXT(Tabla2[[#This Row],[FECHA]],"MMMM")</f>
        <v>marzo</v>
      </c>
      <c r="T1874" s="3" t="e">
        <f>VLOOKUP(Tabla2[[#This Row],[FOLIO]],Noshow11[[FOLIO]:[STATUS]],5,0)</f>
        <v>#N/A</v>
      </c>
      <c r="U1874" s="2"/>
      <c r="V1874" s="27"/>
      <c r="W1874" s="27"/>
      <c r="X1874" s="27"/>
      <c r="Y1874" s="28"/>
      <c r="Z1874" s="27"/>
      <c r="AA1874" s="14">
        <f>Tabla2[[#This Row],[FECHA]]-Tabla2[[#This Row],[FECHA AGENDO CITA]]</f>
        <v>44999</v>
      </c>
    </row>
    <row r="1875" spans="1:27" ht="35.1" hidden="1" customHeight="1">
      <c r="A1875" s="154">
        <v>44999</v>
      </c>
      <c r="B1875" s="155">
        <v>0.52083333333333337</v>
      </c>
      <c r="C1875" s="155"/>
      <c r="D1875" s="156">
        <v>5140</v>
      </c>
      <c r="E1875" s="157">
        <v>112735</v>
      </c>
      <c r="F1875" s="157" t="s">
        <v>920</v>
      </c>
      <c r="G1875" s="158" t="s">
        <v>1102</v>
      </c>
      <c r="H1875" s="159" t="s">
        <v>5</v>
      </c>
      <c r="I1875" s="157" t="s">
        <v>429</v>
      </c>
      <c r="J1875" s="160" t="s">
        <v>430</v>
      </c>
      <c r="K1875" s="160" t="s">
        <v>431</v>
      </c>
      <c r="L1875" s="157" t="s">
        <v>92</v>
      </c>
      <c r="M1875" s="161" t="s">
        <v>84</v>
      </c>
      <c r="N1875" s="161">
        <v>0.53125</v>
      </c>
      <c r="O1875" s="161">
        <v>0.70833333333333337</v>
      </c>
      <c r="P1875" s="207" t="s">
        <v>2061</v>
      </c>
      <c r="Q1875" s="157">
        <v>2020</v>
      </c>
      <c r="R1875" s="131"/>
      <c r="S1875" s="3" t="str">
        <f>TEXT(Tabla2[[#This Row],[FECHA]],"MMMM")</f>
        <v>marzo</v>
      </c>
      <c r="T1875" s="3" t="e">
        <f>VLOOKUP(Tabla2[[#This Row],[FOLIO]],Noshow11[[FOLIO]:[STATUS]],5,0)</f>
        <v>#N/A</v>
      </c>
      <c r="U1875" s="2" t="s">
        <v>40</v>
      </c>
      <c r="V1875" s="27">
        <v>45014</v>
      </c>
      <c r="W1875" s="27" t="s">
        <v>931</v>
      </c>
      <c r="X1875" s="27" t="s">
        <v>932</v>
      </c>
      <c r="Y1875" s="28" t="s">
        <v>6009</v>
      </c>
      <c r="Z1875" s="27">
        <v>44998</v>
      </c>
      <c r="AA1875" s="14">
        <f>Tabla2[[#This Row],[FECHA]]-Tabla2[[#This Row],[FECHA AGENDO CITA]]</f>
        <v>1</v>
      </c>
    </row>
    <row r="1876" spans="1:27" ht="35.1" hidden="1" customHeight="1">
      <c r="A1876" s="154">
        <v>44999</v>
      </c>
      <c r="B1876" s="155">
        <v>0.52083333333333337</v>
      </c>
      <c r="C1876" s="155"/>
      <c r="D1876" s="156">
        <v>2849</v>
      </c>
      <c r="E1876" s="157">
        <v>112741</v>
      </c>
      <c r="F1876" s="157" t="s">
        <v>944</v>
      </c>
      <c r="G1876" s="158" t="s">
        <v>1158</v>
      </c>
      <c r="H1876" s="159" t="s">
        <v>5</v>
      </c>
      <c r="I1876" s="157" t="s">
        <v>6010</v>
      </c>
      <c r="J1876" s="160" t="s">
        <v>6011</v>
      </c>
      <c r="K1876" s="160" t="s">
        <v>6012</v>
      </c>
      <c r="L1876" s="157" t="s">
        <v>250</v>
      </c>
      <c r="M1876" s="161" t="s">
        <v>98</v>
      </c>
      <c r="N1876" s="161">
        <v>0.57291666666666663</v>
      </c>
      <c r="O1876" s="161">
        <v>0.75</v>
      </c>
      <c r="P1876" s="207" t="s">
        <v>4340</v>
      </c>
      <c r="Q1876" s="157">
        <v>2020</v>
      </c>
      <c r="R1876" s="131"/>
      <c r="S1876" s="3" t="str">
        <f>TEXT(Tabla2[[#This Row],[FECHA]],"MMMM")</f>
        <v>marzo</v>
      </c>
      <c r="T1876" s="3" t="e">
        <f>VLOOKUP(Tabla2[[#This Row],[FOLIO]],Noshow11[[FOLIO]:[STATUS]],5,0)</f>
        <v>#N/A</v>
      </c>
      <c r="U1876" s="2"/>
      <c r="V1876" s="27"/>
      <c r="W1876" s="27"/>
      <c r="X1876" s="27"/>
      <c r="Y1876" s="28"/>
      <c r="Z1876" s="27"/>
      <c r="AA1876" s="14">
        <f>Tabla2[[#This Row],[FECHA]]-Tabla2[[#This Row],[FECHA AGENDO CITA]]</f>
        <v>44999</v>
      </c>
    </row>
    <row r="1877" spans="1:27" ht="35.1" hidden="1" customHeight="1">
      <c r="A1877" s="154">
        <v>44999</v>
      </c>
      <c r="B1877" s="155">
        <v>0.52083333333333337</v>
      </c>
      <c r="C1877" s="155"/>
      <c r="D1877" s="156">
        <v>5330</v>
      </c>
      <c r="E1877" s="157">
        <v>112748</v>
      </c>
      <c r="F1877" s="157" t="s">
        <v>100</v>
      </c>
      <c r="G1877" s="158" t="s">
        <v>988</v>
      </c>
      <c r="H1877" s="159" t="s">
        <v>5</v>
      </c>
      <c r="I1877" s="157" t="s">
        <v>6013</v>
      </c>
      <c r="J1877" s="160" t="s">
        <v>6014</v>
      </c>
      <c r="K1877" s="160" t="s">
        <v>6015</v>
      </c>
      <c r="L1877" s="157" t="s">
        <v>92</v>
      </c>
      <c r="M1877" s="161" t="s">
        <v>93</v>
      </c>
      <c r="N1877" s="161">
        <v>0.58333333333333337</v>
      </c>
      <c r="O1877" s="161">
        <v>0.75</v>
      </c>
      <c r="P1877" s="207" t="s">
        <v>2061</v>
      </c>
      <c r="Q1877" s="157">
        <v>2021</v>
      </c>
      <c r="R1877" s="131"/>
      <c r="S1877" s="3" t="str">
        <f>TEXT(Tabla2[[#This Row],[FECHA]],"MMMM")</f>
        <v>marzo</v>
      </c>
      <c r="T1877" s="3" t="e">
        <f>VLOOKUP(Tabla2[[#This Row],[FOLIO]],Noshow11[[FOLIO]:[STATUS]],5,0)</f>
        <v>#N/A</v>
      </c>
      <c r="U1877" s="2"/>
      <c r="V1877" s="27"/>
      <c r="W1877" s="27"/>
      <c r="X1877" s="27"/>
      <c r="Y1877" s="28"/>
      <c r="Z1877" s="27"/>
      <c r="AA1877" s="14">
        <f>Tabla2[[#This Row],[FECHA]]-Tabla2[[#This Row],[FECHA AGENDO CITA]]</f>
        <v>44999</v>
      </c>
    </row>
    <row r="1878" spans="1:27" ht="35.1" hidden="1" customHeight="1">
      <c r="A1878" s="154">
        <v>44999</v>
      </c>
      <c r="B1878" s="155">
        <v>0.54166666666666663</v>
      </c>
      <c r="C1878" s="155"/>
      <c r="D1878" s="156">
        <v>1899</v>
      </c>
      <c r="E1878" s="157">
        <v>112747</v>
      </c>
      <c r="F1878" s="157" t="s">
        <v>920</v>
      </c>
      <c r="G1878" s="158" t="s">
        <v>956</v>
      </c>
      <c r="H1878" s="159" t="s">
        <v>5</v>
      </c>
      <c r="I1878" s="157" t="s">
        <v>6016</v>
      </c>
      <c r="J1878" s="160" t="s">
        <v>6017</v>
      </c>
      <c r="K1878" s="160" t="s">
        <v>6018</v>
      </c>
      <c r="L1878" s="157" t="s">
        <v>357</v>
      </c>
      <c r="M1878" s="161" t="s">
        <v>93</v>
      </c>
      <c r="N1878" s="161">
        <v>0.58333333333333337</v>
      </c>
      <c r="O1878" s="161">
        <v>0.75</v>
      </c>
      <c r="P1878" s="207" t="s">
        <v>949</v>
      </c>
      <c r="Q1878" s="157">
        <v>2022</v>
      </c>
      <c r="R1878" s="131"/>
      <c r="S1878" s="3" t="str">
        <f>TEXT(Tabla2[[#This Row],[FECHA]],"MMMM")</f>
        <v>marzo</v>
      </c>
      <c r="T1878" s="3" t="e">
        <f>VLOOKUP(Tabla2[[#This Row],[FOLIO]],Noshow11[[FOLIO]:[STATUS]],5,0)</f>
        <v>#N/A</v>
      </c>
      <c r="U1878" s="2"/>
      <c r="V1878" s="27"/>
      <c r="W1878" s="27"/>
      <c r="X1878" s="27"/>
      <c r="Y1878" s="28"/>
      <c r="Z1878" s="27"/>
      <c r="AA1878" s="14">
        <f>Tabla2[[#This Row],[FECHA]]-Tabla2[[#This Row],[FECHA AGENDO CITA]]</f>
        <v>44999</v>
      </c>
    </row>
    <row r="1879" spans="1:27" ht="35.1" hidden="1" customHeight="1">
      <c r="A1879" s="154">
        <v>44999</v>
      </c>
      <c r="B1879" s="155">
        <v>0.54166666666666663</v>
      </c>
      <c r="C1879" s="155"/>
      <c r="D1879" s="156">
        <v>1899</v>
      </c>
      <c r="E1879" s="157">
        <v>112755</v>
      </c>
      <c r="F1879" s="157" t="s">
        <v>100</v>
      </c>
      <c r="G1879" s="158" t="s">
        <v>956</v>
      </c>
      <c r="H1879" s="159" t="s">
        <v>5</v>
      </c>
      <c r="I1879" s="157" t="s">
        <v>6019</v>
      </c>
      <c r="J1879" s="160" t="s">
        <v>6020</v>
      </c>
      <c r="K1879" s="160" t="s">
        <v>6021</v>
      </c>
      <c r="L1879" s="157" t="s">
        <v>152</v>
      </c>
      <c r="M1879" s="161" t="s">
        <v>98</v>
      </c>
      <c r="N1879" s="161">
        <v>0.61111111111111105</v>
      </c>
      <c r="O1879" s="161">
        <v>0.75</v>
      </c>
      <c r="P1879" s="207" t="s">
        <v>2061</v>
      </c>
      <c r="Q1879" s="157">
        <v>2020</v>
      </c>
      <c r="R1879" s="131"/>
      <c r="S1879" s="3" t="str">
        <f>TEXT(Tabla2[[#This Row],[FECHA]],"MMMM")</f>
        <v>marzo</v>
      </c>
      <c r="T1879" s="3" t="e">
        <f>VLOOKUP(Tabla2[[#This Row],[FOLIO]],Noshow11[[FOLIO]:[STATUS]],5,0)</f>
        <v>#N/A</v>
      </c>
      <c r="U1879" s="2"/>
      <c r="V1879" s="27"/>
      <c r="W1879" s="27"/>
      <c r="X1879" s="27"/>
      <c r="Y1879" s="28"/>
      <c r="Z1879" s="27"/>
      <c r="AA1879" s="14">
        <f>Tabla2[[#This Row],[FECHA]]-Tabla2[[#This Row],[FECHA AGENDO CITA]]</f>
        <v>44999</v>
      </c>
    </row>
    <row r="1880" spans="1:27" ht="35.1" hidden="1" customHeight="1">
      <c r="A1880" s="154">
        <v>44999</v>
      </c>
      <c r="B1880" s="155">
        <v>0.5625</v>
      </c>
      <c r="C1880" s="155"/>
      <c r="D1880" s="156">
        <v>1899</v>
      </c>
      <c r="E1880" s="157">
        <v>112746</v>
      </c>
      <c r="F1880" s="157" t="s">
        <v>100</v>
      </c>
      <c r="G1880" s="162" t="s">
        <v>956</v>
      </c>
      <c r="H1880" s="163"/>
      <c r="I1880" s="157" t="s">
        <v>6022</v>
      </c>
      <c r="J1880" s="160" t="s">
        <v>6023</v>
      </c>
      <c r="K1880" s="160" t="s">
        <v>6024</v>
      </c>
      <c r="L1880" s="157" t="s">
        <v>230</v>
      </c>
      <c r="M1880" s="161" t="s">
        <v>93</v>
      </c>
      <c r="N1880" s="161">
        <v>0.61458333333333337</v>
      </c>
      <c r="O1880" s="161">
        <v>0.70833333333333337</v>
      </c>
      <c r="P1880" s="207" t="s">
        <v>949</v>
      </c>
      <c r="Q1880" s="157">
        <v>2020</v>
      </c>
      <c r="R1880" s="131"/>
      <c r="S1880" s="3" t="str">
        <f>TEXT(Tabla2[[#This Row],[FECHA]],"MMMM")</f>
        <v>marzo</v>
      </c>
      <c r="T1880" s="3" t="e">
        <f>VLOOKUP(Tabla2[[#This Row],[FOLIO]],Noshow11[[FOLIO]:[STATUS]],5,0)</f>
        <v>#N/A</v>
      </c>
      <c r="U1880" s="2" t="s">
        <v>32</v>
      </c>
      <c r="V1880" s="27">
        <v>44999</v>
      </c>
      <c r="W1880" s="27" t="s">
        <v>18</v>
      </c>
      <c r="X1880" s="27" t="s">
        <v>9</v>
      </c>
      <c r="Y1880" s="28" t="s">
        <v>6025</v>
      </c>
      <c r="Z1880" s="27">
        <v>44998</v>
      </c>
      <c r="AA1880" s="14">
        <f>Tabla2[[#This Row],[FECHA]]-Tabla2[[#This Row],[FECHA AGENDO CITA]]</f>
        <v>1</v>
      </c>
    </row>
    <row r="1881" spans="1:27" ht="35.1" hidden="1" customHeight="1">
      <c r="A1881" s="154">
        <v>44999</v>
      </c>
      <c r="B1881" s="155">
        <v>0.58333333333333337</v>
      </c>
      <c r="C1881" s="155"/>
      <c r="D1881" s="156">
        <v>1899</v>
      </c>
      <c r="E1881" s="157">
        <v>112780</v>
      </c>
      <c r="F1881" s="157" t="s">
        <v>100</v>
      </c>
      <c r="G1881" s="158" t="s">
        <v>1015</v>
      </c>
      <c r="H1881" s="159" t="s">
        <v>5</v>
      </c>
      <c r="I1881" s="157" t="s">
        <v>6026</v>
      </c>
      <c r="J1881" s="160" t="s">
        <v>6027</v>
      </c>
      <c r="K1881" s="160" t="s">
        <v>6028</v>
      </c>
      <c r="L1881" s="157" t="s">
        <v>250</v>
      </c>
      <c r="M1881" s="161" t="s">
        <v>93</v>
      </c>
      <c r="N1881" s="161">
        <v>0.70833333333333337</v>
      </c>
      <c r="O1881" s="161">
        <v>0.75</v>
      </c>
      <c r="P1881" s="207" t="s">
        <v>2061</v>
      </c>
      <c r="Q1881" s="157">
        <v>2022</v>
      </c>
      <c r="R1881" s="131"/>
      <c r="S1881" s="3" t="str">
        <f>TEXT(Tabla2[[#This Row],[FECHA]],"MMMM")</f>
        <v>marzo</v>
      </c>
      <c r="T1881" s="3" t="e">
        <f>VLOOKUP(Tabla2[[#This Row],[FOLIO]],Noshow11[[FOLIO]:[STATUS]],5,0)</f>
        <v>#N/A</v>
      </c>
      <c r="U1881" s="2"/>
      <c r="V1881" s="27"/>
      <c r="W1881" s="27"/>
      <c r="X1881" s="27"/>
      <c r="Y1881" s="28"/>
      <c r="Z1881" s="27"/>
      <c r="AA1881" s="14">
        <f>Tabla2[[#This Row],[FECHA]]-Tabla2[[#This Row],[FECHA AGENDO CITA]]</f>
        <v>44999</v>
      </c>
    </row>
    <row r="1882" spans="1:27" ht="35.1" hidden="1" customHeight="1">
      <c r="A1882" s="154">
        <v>44999</v>
      </c>
      <c r="B1882" s="155">
        <v>0.60416666666666663</v>
      </c>
      <c r="C1882" s="155"/>
      <c r="D1882" s="156">
        <v>835.2</v>
      </c>
      <c r="E1882" s="157">
        <v>112708</v>
      </c>
      <c r="F1882" s="157" t="s">
        <v>944</v>
      </c>
      <c r="G1882" s="162" t="s">
        <v>6029</v>
      </c>
      <c r="H1882" s="163"/>
      <c r="I1882" s="157" t="s">
        <v>6030</v>
      </c>
      <c r="J1882" s="160" t="s">
        <v>6031</v>
      </c>
      <c r="K1882" s="160" t="s">
        <v>6032</v>
      </c>
      <c r="L1882" s="157" t="s">
        <v>230</v>
      </c>
      <c r="M1882" s="161" t="s">
        <v>84</v>
      </c>
      <c r="N1882" s="161">
        <v>0.625</v>
      </c>
      <c r="O1882" s="161" t="s">
        <v>929</v>
      </c>
      <c r="P1882" s="207" t="s">
        <v>2126</v>
      </c>
      <c r="Q1882" s="157">
        <v>2006</v>
      </c>
      <c r="R1882" s="131"/>
      <c r="S1882" s="3" t="str">
        <f>TEXT(Tabla2[[#This Row],[FECHA]],"MMMM")</f>
        <v>marzo</v>
      </c>
      <c r="T1882" s="3" t="e">
        <f>VLOOKUP(Tabla2[[#This Row],[FOLIO]],Noshow11[[FOLIO]:[STATUS]],5,0)</f>
        <v>#N/A</v>
      </c>
      <c r="U1882" s="2"/>
      <c r="V1882" s="27"/>
      <c r="W1882" s="27"/>
      <c r="X1882" s="27"/>
      <c r="Y1882" s="28"/>
      <c r="Z1882" s="27"/>
      <c r="AA1882" s="14">
        <f>Tabla2[[#This Row],[FECHA]]-Tabla2[[#This Row],[FECHA AGENDO CITA]]</f>
        <v>44999</v>
      </c>
    </row>
    <row r="1883" spans="1:27" ht="35.1" hidden="1" customHeight="1">
      <c r="A1883" s="154">
        <v>44999</v>
      </c>
      <c r="B1883" s="155">
        <v>0.60416666666666663</v>
      </c>
      <c r="C1883" s="155"/>
      <c r="D1883" s="156">
        <v>5330</v>
      </c>
      <c r="E1883" s="157">
        <v>112759</v>
      </c>
      <c r="F1883" s="157" t="s">
        <v>100</v>
      </c>
      <c r="G1883" s="162" t="s">
        <v>988</v>
      </c>
      <c r="H1883" s="163" t="s">
        <v>37</v>
      </c>
      <c r="I1883" s="157" t="s">
        <v>6033</v>
      </c>
      <c r="J1883" s="160" t="s">
        <v>6034</v>
      </c>
      <c r="K1883" s="160" t="s">
        <v>461</v>
      </c>
      <c r="L1883" s="157" t="s">
        <v>289</v>
      </c>
      <c r="M1883" s="161" t="s">
        <v>93</v>
      </c>
      <c r="N1883" s="161" t="s">
        <v>1656</v>
      </c>
      <c r="O1883" s="161" t="s">
        <v>1194</v>
      </c>
      <c r="P1883" s="207" t="s">
        <v>954</v>
      </c>
      <c r="Q1883" s="157">
        <v>2021</v>
      </c>
      <c r="R1883" s="131"/>
      <c r="S1883" s="3" t="str">
        <f>TEXT(Tabla2[[#This Row],[FECHA]],"MMMM")</f>
        <v>marzo</v>
      </c>
      <c r="T1883" s="3" t="e">
        <f>VLOOKUP(Tabla2[[#This Row],[FOLIO]],Noshow11[[FOLIO]:[STATUS]],5,0)</f>
        <v>#N/A</v>
      </c>
      <c r="U1883" s="2"/>
      <c r="V1883" s="27"/>
      <c r="W1883" s="27"/>
      <c r="X1883" s="27"/>
      <c r="Y1883" s="28"/>
      <c r="Z1883" s="27"/>
      <c r="AA1883" s="14">
        <f>Tabla2[[#This Row],[FECHA]]-Tabla2[[#This Row],[FECHA AGENDO CITA]]</f>
        <v>44999</v>
      </c>
    </row>
    <row r="1884" spans="1:27" ht="35.1" hidden="1" customHeight="1">
      <c r="A1884" s="154">
        <v>44999</v>
      </c>
      <c r="B1884" s="155">
        <v>0.61458333333333337</v>
      </c>
      <c r="C1884" s="155"/>
      <c r="D1884" s="156">
        <v>1899</v>
      </c>
      <c r="E1884" s="157">
        <v>112760</v>
      </c>
      <c r="F1884" s="157" t="s">
        <v>100</v>
      </c>
      <c r="G1884" s="162" t="s">
        <v>956</v>
      </c>
      <c r="H1884" s="163" t="s">
        <v>37</v>
      </c>
      <c r="I1884" s="157" t="s">
        <v>6035</v>
      </c>
      <c r="J1884" s="160" t="s">
        <v>6036</v>
      </c>
      <c r="K1884" s="160" t="s">
        <v>461</v>
      </c>
      <c r="L1884" s="157" t="s">
        <v>160</v>
      </c>
      <c r="M1884" s="161" t="s">
        <v>93</v>
      </c>
      <c r="N1884" s="161" t="s">
        <v>1656</v>
      </c>
      <c r="O1884" s="161" t="s">
        <v>1194</v>
      </c>
      <c r="P1884" s="207" t="s">
        <v>954</v>
      </c>
      <c r="Q1884" s="157">
        <v>2021</v>
      </c>
      <c r="R1884" s="131"/>
      <c r="S1884" s="3" t="str">
        <f>TEXT(Tabla2[[#This Row],[FECHA]],"MMMM")</f>
        <v>marzo</v>
      </c>
      <c r="T1884" s="3" t="e">
        <f>VLOOKUP(Tabla2[[#This Row],[FOLIO]],Noshow11[[FOLIO]:[STATUS]],5,0)</f>
        <v>#N/A</v>
      </c>
      <c r="U1884" s="2"/>
      <c r="V1884" s="27"/>
      <c r="W1884" s="27"/>
      <c r="X1884" s="27"/>
      <c r="Y1884" s="28"/>
      <c r="Z1884" s="27"/>
      <c r="AA1884" s="14">
        <f>Tabla2[[#This Row],[FECHA]]-Tabla2[[#This Row],[FECHA AGENDO CITA]]</f>
        <v>44999</v>
      </c>
    </row>
    <row r="1885" spans="1:27" ht="35.1" hidden="1" customHeight="1">
      <c r="A1885" s="154">
        <v>44999</v>
      </c>
      <c r="B1885" s="155">
        <v>0.625</v>
      </c>
      <c r="C1885" s="155"/>
      <c r="D1885" s="156">
        <v>835.2</v>
      </c>
      <c r="E1885" s="157">
        <v>112719</v>
      </c>
      <c r="F1885" s="157" t="s">
        <v>100</v>
      </c>
      <c r="G1885" s="162" t="s">
        <v>6037</v>
      </c>
      <c r="H1885" s="163"/>
      <c r="I1885" s="157" t="s">
        <v>6038</v>
      </c>
      <c r="J1885" s="160" t="s">
        <v>6039</v>
      </c>
      <c r="K1885" s="160" t="s">
        <v>6040</v>
      </c>
      <c r="L1885" s="157" t="s">
        <v>230</v>
      </c>
      <c r="M1885" s="161" t="s">
        <v>98</v>
      </c>
      <c r="N1885" s="161">
        <v>0.65625</v>
      </c>
      <c r="O1885" s="161" t="s">
        <v>929</v>
      </c>
      <c r="P1885" s="207" t="s">
        <v>2263</v>
      </c>
      <c r="Q1885" s="157">
        <v>2014</v>
      </c>
      <c r="R1885" s="131"/>
      <c r="S1885" s="3" t="str">
        <f>TEXT(Tabla2[[#This Row],[FECHA]],"MMMM")</f>
        <v>marzo</v>
      </c>
      <c r="T1885" s="3" t="e">
        <f>VLOOKUP(Tabla2[[#This Row],[FOLIO]],Noshow11[[FOLIO]:[STATUS]],5,0)</f>
        <v>#N/A</v>
      </c>
      <c r="U1885" s="2" t="s">
        <v>7</v>
      </c>
      <c r="V1885" s="27">
        <v>44999</v>
      </c>
      <c r="W1885" s="27" t="s">
        <v>18</v>
      </c>
      <c r="X1885" s="27" t="s">
        <v>9</v>
      </c>
      <c r="Y1885" s="28" t="s">
        <v>6041</v>
      </c>
      <c r="Z1885" s="27">
        <v>44996</v>
      </c>
      <c r="AA1885" s="14">
        <f>Tabla2[[#This Row],[FECHA]]-Tabla2[[#This Row],[FECHA AGENDO CITA]]</f>
        <v>3</v>
      </c>
    </row>
    <row r="1886" spans="1:27" ht="35.1" hidden="1" customHeight="1">
      <c r="A1886" s="154">
        <v>44999</v>
      </c>
      <c r="B1886" s="155">
        <v>0.625</v>
      </c>
      <c r="C1886" s="155"/>
      <c r="D1886" s="156">
        <v>1899</v>
      </c>
      <c r="E1886" s="157">
        <v>112727</v>
      </c>
      <c r="F1886" s="157" t="s">
        <v>100</v>
      </c>
      <c r="G1886" s="162" t="s">
        <v>939</v>
      </c>
      <c r="H1886" s="163"/>
      <c r="I1886" s="157" t="s">
        <v>6042</v>
      </c>
      <c r="J1886" s="160" t="s">
        <v>6043</v>
      </c>
      <c r="K1886" s="160" t="s">
        <v>6044</v>
      </c>
      <c r="L1886" s="157" t="s">
        <v>230</v>
      </c>
      <c r="M1886" s="161" t="s">
        <v>84</v>
      </c>
      <c r="N1886" s="161">
        <v>0.64583333333333337</v>
      </c>
      <c r="O1886" s="161">
        <v>0.75</v>
      </c>
      <c r="P1886" s="207" t="s">
        <v>949</v>
      </c>
      <c r="Q1886" s="157">
        <v>2017</v>
      </c>
      <c r="R1886" s="131"/>
      <c r="S1886" s="3" t="str">
        <f>TEXT(Tabla2[[#This Row],[FECHA]],"MMMM")</f>
        <v>marzo</v>
      </c>
      <c r="T1886" s="3" t="e">
        <f>VLOOKUP(Tabla2[[#This Row],[FOLIO]],Noshow11[[FOLIO]:[STATUS]],5,0)</f>
        <v>#N/A</v>
      </c>
      <c r="U1886" s="2"/>
      <c r="V1886" s="27"/>
      <c r="W1886" s="27"/>
      <c r="X1886" s="27"/>
      <c r="Y1886" s="28"/>
      <c r="Z1886" s="27"/>
      <c r="AA1886" s="14">
        <f>Tabla2[[#This Row],[FECHA]]-Tabla2[[#This Row],[FECHA AGENDO CITA]]</f>
        <v>44999</v>
      </c>
    </row>
    <row r="1887" spans="1:27" ht="35.1" hidden="1" customHeight="1">
      <c r="A1887" s="154">
        <v>44999</v>
      </c>
      <c r="B1887" s="155">
        <v>0.625</v>
      </c>
      <c r="C1887" s="155"/>
      <c r="D1887" s="156">
        <v>3260</v>
      </c>
      <c r="E1887" s="157">
        <v>112761</v>
      </c>
      <c r="F1887" s="157" t="s">
        <v>1111</v>
      </c>
      <c r="G1887" s="162" t="s">
        <v>1150</v>
      </c>
      <c r="H1887" s="163" t="s">
        <v>37</v>
      </c>
      <c r="I1887" s="157" t="s">
        <v>6045</v>
      </c>
      <c r="J1887" s="160" t="s">
        <v>6046</v>
      </c>
      <c r="K1887" s="160" t="s">
        <v>461</v>
      </c>
      <c r="L1887" s="157" t="s">
        <v>108</v>
      </c>
      <c r="M1887" s="161" t="s">
        <v>93</v>
      </c>
      <c r="N1887" s="161" t="s">
        <v>1656</v>
      </c>
      <c r="O1887" s="161" t="s">
        <v>1194</v>
      </c>
      <c r="P1887" s="207" t="s">
        <v>954</v>
      </c>
      <c r="Q1887" s="157">
        <v>2021</v>
      </c>
      <c r="R1887" s="131"/>
      <c r="S1887" s="3" t="str">
        <f>TEXT(Tabla2[[#This Row],[FECHA]],"MMMM")</f>
        <v>marzo</v>
      </c>
      <c r="T1887" s="3" t="e">
        <f>VLOOKUP(Tabla2[[#This Row],[FOLIO]],Noshow11[[FOLIO]:[STATUS]],5,0)</f>
        <v>#N/A</v>
      </c>
      <c r="U1887" s="2"/>
      <c r="V1887" s="27"/>
      <c r="W1887" s="27"/>
      <c r="X1887" s="27"/>
      <c r="Y1887" s="28"/>
      <c r="Z1887" s="27"/>
      <c r="AA1887" s="14">
        <f>Tabla2[[#This Row],[FECHA]]-Tabla2[[#This Row],[FECHA AGENDO CITA]]</f>
        <v>44999</v>
      </c>
    </row>
    <row r="1888" spans="1:27" ht="35.1" hidden="1" customHeight="1">
      <c r="A1888" s="154">
        <v>44999</v>
      </c>
      <c r="B1888" s="155">
        <v>0.63541666666666663</v>
      </c>
      <c r="C1888" s="155"/>
      <c r="D1888" s="156">
        <v>6599</v>
      </c>
      <c r="E1888" s="157">
        <v>112763</v>
      </c>
      <c r="F1888" s="157" t="s">
        <v>1111</v>
      </c>
      <c r="G1888" s="162" t="s">
        <v>989</v>
      </c>
      <c r="H1888" s="163" t="s">
        <v>37</v>
      </c>
      <c r="I1888" s="157" t="s">
        <v>6047</v>
      </c>
      <c r="J1888" s="160" t="s">
        <v>6048</v>
      </c>
      <c r="K1888" s="160" t="s">
        <v>461</v>
      </c>
      <c r="L1888" s="157" t="s">
        <v>145</v>
      </c>
      <c r="M1888" s="161" t="s">
        <v>93</v>
      </c>
      <c r="N1888" s="161" t="s">
        <v>1656</v>
      </c>
      <c r="O1888" s="161" t="s">
        <v>1194</v>
      </c>
      <c r="P1888" s="207" t="s">
        <v>954</v>
      </c>
      <c r="Q1888" s="157">
        <v>2019</v>
      </c>
      <c r="R1888" s="131"/>
      <c r="S1888" s="3" t="str">
        <f>TEXT(Tabla2[[#This Row],[FECHA]],"MMMM")</f>
        <v>marzo</v>
      </c>
      <c r="T1888" s="3" t="e">
        <f>VLOOKUP(Tabla2[[#This Row],[FOLIO]],Noshow11[[FOLIO]:[STATUS]],5,0)</f>
        <v>#N/A</v>
      </c>
      <c r="U1888" s="2"/>
      <c r="V1888" s="27"/>
      <c r="W1888" s="27"/>
      <c r="X1888" s="27"/>
      <c r="Y1888" s="28"/>
      <c r="Z1888" s="27"/>
      <c r="AA1888" s="14">
        <f>Tabla2[[#This Row],[FECHA]]-Tabla2[[#This Row],[FECHA AGENDO CITA]]</f>
        <v>44999</v>
      </c>
    </row>
    <row r="1889" spans="1:27" ht="35.1" hidden="1" customHeight="1">
      <c r="A1889" s="154">
        <v>44999</v>
      </c>
      <c r="B1889" s="155">
        <v>0.64583333333333337</v>
      </c>
      <c r="C1889" s="155"/>
      <c r="D1889" s="156">
        <v>5330</v>
      </c>
      <c r="E1889" s="157">
        <v>112739</v>
      </c>
      <c r="F1889" s="157" t="s">
        <v>944</v>
      </c>
      <c r="G1889" s="158" t="s">
        <v>988</v>
      </c>
      <c r="H1889" s="159" t="s">
        <v>5</v>
      </c>
      <c r="I1889" s="157" t="s">
        <v>6049</v>
      </c>
      <c r="J1889" s="160" t="s">
        <v>724</v>
      </c>
      <c r="K1889" s="160" t="s">
        <v>6050</v>
      </c>
      <c r="L1889" s="157" t="s">
        <v>92</v>
      </c>
      <c r="M1889" s="161" t="s">
        <v>84</v>
      </c>
      <c r="N1889" s="161">
        <v>0.68055555555555547</v>
      </c>
      <c r="O1889" s="161">
        <v>0.75</v>
      </c>
      <c r="P1889" s="207" t="s">
        <v>2061</v>
      </c>
      <c r="Q1889" s="157">
        <v>2018</v>
      </c>
      <c r="R1889" s="131"/>
      <c r="S1889" s="3" t="str">
        <f>TEXT(Tabla2[[#This Row],[FECHA]],"MMMM")</f>
        <v>marzo</v>
      </c>
      <c r="T1889" s="3" t="e">
        <f>VLOOKUP(Tabla2[[#This Row],[FOLIO]],Noshow11[[FOLIO]:[STATUS]],5,0)</f>
        <v>#N/A</v>
      </c>
      <c r="U1889" s="2"/>
      <c r="V1889" s="27"/>
      <c r="W1889" s="27"/>
      <c r="X1889" s="27"/>
      <c r="Y1889" s="28"/>
      <c r="Z1889" s="27"/>
      <c r="AA1889" s="14">
        <f>Tabla2[[#This Row],[FECHA]]-Tabla2[[#This Row],[FECHA AGENDO CITA]]</f>
        <v>44999</v>
      </c>
    </row>
    <row r="1890" spans="1:27" ht="35.1" hidden="1" customHeight="1">
      <c r="A1890" s="154">
        <v>44999</v>
      </c>
      <c r="B1890" s="155">
        <v>0.64583333333333337</v>
      </c>
      <c r="C1890" s="155"/>
      <c r="D1890" s="156">
        <v>5330</v>
      </c>
      <c r="E1890" s="157">
        <v>112769</v>
      </c>
      <c r="F1890" s="157" t="s">
        <v>1111</v>
      </c>
      <c r="G1890" s="162" t="s">
        <v>988</v>
      </c>
      <c r="H1890" s="163" t="s">
        <v>37</v>
      </c>
      <c r="I1890" s="157" t="s">
        <v>5580</v>
      </c>
      <c r="J1890" s="160" t="s">
        <v>5581</v>
      </c>
      <c r="K1890" s="160" t="s">
        <v>461</v>
      </c>
      <c r="L1890" s="157" t="s">
        <v>160</v>
      </c>
      <c r="M1890" s="161" t="s">
        <v>93</v>
      </c>
      <c r="N1890" s="161" t="s">
        <v>1656</v>
      </c>
      <c r="O1890" s="161" t="s">
        <v>1194</v>
      </c>
      <c r="P1890" s="207" t="s">
        <v>954</v>
      </c>
      <c r="Q1890" s="157">
        <v>2021</v>
      </c>
      <c r="R1890" s="131"/>
      <c r="S1890" s="3" t="str">
        <f>TEXT(Tabla2[[#This Row],[FECHA]],"MMMM")</f>
        <v>marzo</v>
      </c>
      <c r="T1890" s="3" t="e">
        <f>VLOOKUP(Tabla2[[#This Row],[FOLIO]],Noshow11[[FOLIO]:[STATUS]],5,0)</f>
        <v>#N/A</v>
      </c>
      <c r="U1890" s="2"/>
      <c r="V1890" s="27"/>
      <c r="W1890" s="27"/>
      <c r="X1890" s="27"/>
      <c r="Y1890" s="28"/>
      <c r="Z1890" s="27"/>
      <c r="AA1890" s="14">
        <f>Tabla2[[#This Row],[FECHA]]-Tabla2[[#This Row],[FECHA AGENDO CITA]]</f>
        <v>44999</v>
      </c>
    </row>
    <row r="1891" spans="1:27" ht="35.1" hidden="1" customHeight="1">
      <c r="A1891" s="154">
        <v>44999</v>
      </c>
      <c r="B1891" s="155">
        <v>0.64583333333333337</v>
      </c>
      <c r="C1891" s="155"/>
      <c r="D1891" s="156">
        <v>1899</v>
      </c>
      <c r="E1891" s="157">
        <v>112774</v>
      </c>
      <c r="F1891" s="157" t="s">
        <v>920</v>
      </c>
      <c r="G1891" s="162" t="s">
        <v>939</v>
      </c>
      <c r="H1891" s="163"/>
      <c r="I1891" s="157" t="s">
        <v>6051</v>
      </c>
      <c r="J1891" s="160" t="s">
        <v>6052</v>
      </c>
      <c r="K1891" s="160" t="s">
        <v>6053</v>
      </c>
      <c r="L1891" s="157" t="s">
        <v>193</v>
      </c>
      <c r="M1891" s="161" t="s">
        <v>98</v>
      </c>
      <c r="N1891" s="161">
        <v>0.66666666666666663</v>
      </c>
      <c r="O1891" s="161">
        <v>0.75</v>
      </c>
      <c r="P1891" s="207" t="s">
        <v>949</v>
      </c>
      <c r="Q1891" s="157">
        <v>2019</v>
      </c>
      <c r="R1891" s="131"/>
      <c r="S1891" s="3" t="str">
        <f>TEXT(Tabla2[[#This Row],[FECHA]],"MMMM")</f>
        <v>marzo</v>
      </c>
      <c r="T1891" s="3" t="e">
        <f>VLOOKUP(Tabla2[[#This Row],[FOLIO]],Noshow11[[FOLIO]:[STATUS]],5,0)</f>
        <v>#N/A</v>
      </c>
      <c r="U1891" s="2"/>
      <c r="V1891" s="27"/>
      <c r="W1891" s="27"/>
      <c r="X1891" s="27"/>
      <c r="Y1891" s="28"/>
      <c r="Z1891" s="27"/>
      <c r="AA1891" s="14">
        <f>Tabla2[[#This Row],[FECHA]]-Tabla2[[#This Row],[FECHA AGENDO CITA]]</f>
        <v>44999</v>
      </c>
    </row>
    <row r="1892" spans="1:27" ht="35.1" hidden="1" customHeight="1">
      <c r="A1892" s="154">
        <v>44999</v>
      </c>
      <c r="B1892" s="155">
        <v>0.65625</v>
      </c>
      <c r="C1892" s="155"/>
      <c r="D1892" s="156">
        <v>3260</v>
      </c>
      <c r="E1892" s="157">
        <v>112768</v>
      </c>
      <c r="F1892" s="157" t="s">
        <v>100</v>
      </c>
      <c r="G1892" s="162" t="s">
        <v>1150</v>
      </c>
      <c r="H1892" s="163" t="s">
        <v>37</v>
      </c>
      <c r="I1892" s="157" t="s">
        <v>6054</v>
      </c>
      <c r="J1892" s="160" t="s">
        <v>6055</v>
      </c>
      <c r="K1892" s="160" t="s">
        <v>461</v>
      </c>
      <c r="L1892" s="157" t="s">
        <v>230</v>
      </c>
      <c r="M1892" s="161" t="s">
        <v>93</v>
      </c>
      <c r="N1892" s="161" t="s">
        <v>1656</v>
      </c>
      <c r="O1892" s="161" t="s">
        <v>1194</v>
      </c>
      <c r="P1892" s="207" t="s">
        <v>954</v>
      </c>
      <c r="Q1892" s="157">
        <v>2019</v>
      </c>
      <c r="R1892" s="131"/>
      <c r="S1892" s="3" t="str">
        <f>TEXT(Tabla2[[#This Row],[FECHA]],"MMMM")</f>
        <v>marzo</v>
      </c>
      <c r="T1892" s="3" t="e">
        <f>VLOOKUP(Tabla2[[#This Row],[FOLIO]],Noshow11[[FOLIO]:[STATUS]],5,0)</f>
        <v>#N/A</v>
      </c>
      <c r="U1892" s="2"/>
      <c r="V1892" s="27"/>
      <c r="W1892" s="27"/>
      <c r="X1892" s="27"/>
      <c r="Y1892" s="28"/>
      <c r="Z1892" s="27"/>
      <c r="AA1892" s="14">
        <f>Tabla2[[#This Row],[FECHA]]-Tabla2[[#This Row],[FECHA AGENDO CITA]]</f>
        <v>44999</v>
      </c>
    </row>
    <row r="1893" spans="1:27" ht="33" hidden="1" customHeight="1">
      <c r="A1893" s="154">
        <v>45000</v>
      </c>
      <c r="B1893" s="155">
        <v>0.32291666666666669</v>
      </c>
      <c r="C1893" s="155"/>
      <c r="D1893" s="156">
        <v>1899</v>
      </c>
      <c r="E1893" s="157">
        <v>112797</v>
      </c>
      <c r="F1893" s="157" t="s">
        <v>1111</v>
      </c>
      <c r="G1893" s="162" t="s">
        <v>6056</v>
      </c>
      <c r="H1893" s="163"/>
      <c r="I1893" s="157" t="s">
        <v>6057</v>
      </c>
      <c r="J1893" s="160" t="s">
        <v>6058</v>
      </c>
      <c r="K1893" s="160" t="s">
        <v>6059</v>
      </c>
      <c r="L1893" s="157" t="s">
        <v>193</v>
      </c>
      <c r="M1893" s="161" t="s">
        <v>93</v>
      </c>
      <c r="N1893" s="161">
        <v>0.33333333333333331</v>
      </c>
      <c r="O1893" s="161">
        <v>0.45833333333333331</v>
      </c>
      <c r="P1893" s="207" t="s">
        <v>943</v>
      </c>
      <c r="Q1893" s="157">
        <v>2014</v>
      </c>
      <c r="R1893" s="131"/>
      <c r="S1893" s="3" t="str">
        <f>TEXT(Tabla2[[#This Row],[FECHA]],"MMMM")</f>
        <v>marzo</v>
      </c>
      <c r="T1893" s="3" t="e">
        <f>VLOOKUP(Tabla2[[#This Row],[FOLIO]],Noshow11[[FOLIO]:[STATUS]],5,0)</f>
        <v>#N/A</v>
      </c>
      <c r="U1893" s="2"/>
      <c r="V1893" s="27"/>
      <c r="W1893" s="27"/>
      <c r="X1893" s="27"/>
      <c r="Y1893" s="28"/>
      <c r="Z1893" s="27"/>
      <c r="AA1893" s="14">
        <f>Tabla2[[#This Row],[FECHA]]-Tabla2[[#This Row],[FECHA AGENDO CITA]]</f>
        <v>45000</v>
      </c>
    </row>
    <row r="1894" spans="1:27" ht="33" hidden="1" customHeight="1">
      <c r="A1894" s="154">
        <v>45000</v>
      </c>
      <c r="B1894" s="155">
        <v>0.33333333333333331</v>
      </c>
      <c r="C1894" s="155"/>
      <c r="D1894" s="156">
        <v>1614.15</v>
      </c>
      <c r="E1894" s="157">
        <v>112765</v>
      </c>
      <c r="F1894" s="157" t="s">
        <v>944</v>
      </c>
      <c r="G1894" s="162" t="s">
        <v>6060</v>
      </c>
      <c r="H1894" s="163"/>
      <c r="I1894" s="157" t="s">
        <v>6061</v>
      </c>
      <c r="J1894" s="160" t="s">
        <v>6062</v>
      </c>
      <c r="K1894" s="160" t="s">
        <v>6063</v>
      </c>
      <c r="L1894" s="157" t="s">
        <v>357</v>
      </c>
      <c r="M1894" s="161" t="s">
        <v>84</v>
      </c>
      <c r="N1894" s="161">
        <v>0.36458333333333331</v>
      </c>
      <c r="O1894" s="161">
        <v>0.45833333333333331</v>
      </c>
      <c r="P1894" s="207" t="s">
        <v>943</v>
      </c>
      <c r="Q1894" s="157">
        <v>2022</v>
      </c>
      <c r="R1894" s="131"/>
      <c r="S1894" s="3" t="str">
        <f>TEXT(Tabla2[[#This Row],[FECHA]],"MMMM")</f>
        <v>marzo</v>
      </c>
      <c r="T1894" s="3" t="e">
        <f>VLOOKUP(Tabla2[[#This Row],[FOLIO]],Noshow11[[FOLIO]:[STATUS]],5,0)</f>
        <v>#N/A</v>
      </c>
      <c r="U1894" s="2"/>
      <c r="V1894" s="27"/>
      <c r="W1894" s="27"/>
      <c r="X1894" s="27"/>
      <c r="Y1894" s="28"/>
      <c r="Z1894" s="27"/>
      <c r="AA1894" s="14">
        <f>Tabla2[[#This Row],[FECHA]]-Tabla2[[#This Row],[FECHA AGENDO CITA]]</f>
        <v>45000</v>
      </c>
    </row>
    <row r="1895" spans="1:27" s="177" customFormat="1" ht="33" hidden="1" customHeight="1">
      <c r="A1895" s="154">
        <v>45000</v>
      </c>
      <c r="B1895" s="155">
        <v>0.33333333333333331</v>
      </c>
      <c r="C1895" s="155"/>
      <c r="D1895" s="156">
        <v>1899</v>
      </c>
      <c r="E1895" s="157">
        <v>112818</v>
      </c>
      <c r="F1895" s="157" t="s">
        <v>100</v>
      </c>
      <c r="G1895" s="162" t="s">
        <v>956</v>
      </c>
      <c r="H1895" s="163" t="s">
        <v>5</v>
      </c>
      <c r="I1895" s="157" t="s">
        <v>6022</v>
      </c>
      <c r="J1895" s="160" t="s">
        <v>6023</v>
      </c>
      <c r="K1895" s="160" t="s">
        <v>6024</v>
      </c>
      <c r="L1895" s="157" t="s">
        <v>230</v>
      </c>
      <c r="M1895" s="161" t="s">
        <v>98</v>
      </c>
      <c r="N1895" s="161">
        <v>0.35416666666666669</v>
      </c>
      <c r="O1895" s="161">
        <v>0.45833333333333331</v>
      </c>
      <c r="P1895" s="207" t="s">
        <v>2061</v>
      </c>
      <c r="Q1895" s="157">
        <v>2020</v>
      </c>
      <c r="R1895" s="157"/>
      <c r="S1895" s="3" t="str">
        <f>TEXT(Tabla2[[#This Row],[FECHA]],"MMMM")</f>
        <v>marzo</v>
      </c>
      <c r="T1895" s="3" t="e">
        <f>VLOOKUP(Tabla2[[#This Row],[FOLIO]],Noshow11[[FOLIO]:[STATUS]],5,0)</f>
        <v>#N/A</v>
      </c>
      <c r="U1895" s="2"/>
      <c r="V1895" s="27"/>
      <c r="W1895" s="27"/>
      <c r="X1895" s="27"/>
      <c r="Y1895" s="28"/>
      <c r="Z1895" s="27"/>
      <c r="AA1895" s="14">
        <f>Tabla2[[#This Row],[FECHA]]-Tabla2[[#This Row],[FECHA AGENDO CITA]]</f>
        <v>45000</v>
      </c>
    </row>
    <row r="1896" spans="1:27" ht="33" hidden="1" customHeight="1">
      <c r="A1896" s="154">
        <v>45000</v>
      </c>
      <c r="B1896" s="155">
        <v>0.34375</v>
      </c>
      <c r="C1896" s="155"/>
      <c r="D1896" s="156">
        <v>5330</v>
      </c>
      <c r="E1896" s="157">
        <v>112776</v>
      </c>
      <c r="F1896" s="157" t="s">
        <v>920</v>
      </c>
      <c r="G1896" s="162" t="s">
        <v>1124</v>
      </c>
      <c r="H1896" s="163"/>
      <c r="I1896" s="157" t="s">
        <v>6064</v>
      </c>
      <c r="J1896" s="160" t="s">
        <v>6065</v>
      </c>
      <c r="K1896" s="160" t="s">
        <v>6066</v>
      </c>
      <c r="L1896" s="157" t="s">
        <v>230</v>
      </c>
      <c r="M1896" s="161" t="s">
        <v>93</v>
      </c>
      <c r="N1896" s="161">
        <v>0.35416666666666669</v>
      </c>
      <c r="O1896" s="161">
        <v>0.5</v>
      </c>
      <c r="P1896" s="207" t="s">
        <v>975</v>
      </c>
      <c r="Q1896" s="157">
        <v>2014</v>
      </c>
      <c r="R1896" s="131"/>
      <c r="S1896" s="3" t="str">
        <f>TEXT(Tabla2[[#This Row],[FECHA]],"MMMM")</f>
        <v>marzo</v>
      </c>
      <c r="T1896" s="3" t="e">
        <f>VLOOKUP(Tabla2[[#This Row],[FOLIO]],Noshow11[[FOLIO]:[STATUS]],5,0)</f>
        <v>#N/A</v>
      </c>
      <c r="U1896" s="2"/>
      <c r="V1896" s="27"/>
      <c r="W1896" s="27"/>
      <c r="X1896" s="27"/>
      <c r="Y1896" s="28"/>
      <c r="Z1896" s="27"/>
      <c r="AA1896" s="14">
        <f>Tabla2[[#This Row],[FECHA]]-Tabla2[[#This Row],[FECHA AGENDO CITA]]</f>
        <v>45000</v>
      </c>
    </row>
    <row r="1897" spans="1:27" ht="35.1" hidden="1" customHeight="1">
      <c r="A1897" s="154">
        <v>45000</v>
      </c>
      <c r="B1897" s="155">
        <v>0.35416666666666669</v>
      </c>
      <c r="C1897" s="155"/>
      <c r="D1897" s="156">
        <v>3852</v>
      </c>
      <c r="E1897" s="157">
        <v>112702</v>
      </c>
      <c r="F1897" s="157" t="s">
        <v>920</v>
      </c>
      <c r="G1897" s="162" t="s">
        <v>2796</v>
      </c>
      <c r="H1897" s="163"/>
      <c r="I1897" s="157" t="s">
        <v>5185</v>
      </c>
      <c r="J1897" s="160" t="s">
        <v>5186</v>
      </c>
      <c r="K1897" s="160" t="s">
        <v>5187</v>
      </c>
      <c r="L1897" s="157" t="s">
        <v>83</v>
      </c>
      <c r="M1897" s="161" t="s">
        <v>84</v>
      </c>
      <c r="N1897" s="161">
        <v>0.38541666666666669</v>
      </c>
      <c r="O1897" s="161">
        <v>0.58333333333333337</v>
      </c>
      <c r="P1897" s="207" t="s">
        <v>949</v>
      </c>
      <c r="Q1897" s="157">
        <v>2021</v>
      </c>
      <c r="R1897" s="131"/>
      <c r="S1897" s="3" t="str">
        <f>TEXT(Tabla2[[#This Row],[FECHA]],"MMMM")</f>
        <v>marzo</v>
      </c>
      <c r="T1897" s="3" t="e">
        <f>VLOOKUP(Tabla2[[#This Row],[FOLIO]],Noshow11[[FOLIO]:[STATUS]],5,0)</f>
        <v>#N/A</v>
      </c>
      <c r="U1897" s="2" t="s">
        <v>36</v>
      </c>
      <c r="V1897" s="27">
        <v>45014</v>
      </c>
      <c r="W1897" s="27" t="s">
        <v>4432</v>
      </c>
      <c r="X1897" s="27" t="s">
        <v>9</v>
      </c>
      <c r="Y1897" s="28" t="s">
        <v>6067</v>
      </c>
      <c r="Z1897" s="27">
        <v>44995</v>
      </c>
      <c r="AA1897" s="14">
        <f>Tabla2[[#This Row],[FECHA]]-Tabla2[[#This Row],[FECHA AGENDO CITA]]</f>
        <v>5</v>
      </c>
    </row>
    <row r="1898" spans="1:27" ht="35.1" hidden="1" customHeight="1">
      <c r="A1898" s="154">
        <v>45000</v>
      </c>
      <c r="B1898" s="155">
        <v>0.36458333333333331</v>
      </c>
      <c r="C1898" s="155"/>
      <c r="D1898" s="156">
        <v>1899</v>
      </c>
      <c r="E1898" s="157">
        <v>112756</v>
      </c>
      <c r="F1898" s="157" t="s">
        <v>100</v>
      </c>
      <c r="G1898" s="162" t="s">
        <v>1108</v>
      </c>
      <c r="H1898" s="163"/>
      <c r="I1898" s="157" t="s">
        <v>6068</v>
      </c>
      <c r="J1898" s="160" t="s">
        <v>6069</v>
      </c>
      <c r="K1898" s="160" t="s">
        <v>6070</v>
      </c>
      <c r="L1898" s="157" t="s">
        <v>193</v>
      </c>
      <c r="M1898" s="161" t="s">
        <v>98</v>
      </c>
      <c r="N1898" s="161">
        <v>0.39583333333333331</v>
      </c>
      <c r="O1898" s="161">
        <v>0.5</v>
      </c>
      <c r="P1898" s="207" t="s">
        <v>943</v>
      </c>
      <c r="Q1898" s="157">
        <v>2023</v>
      </c>
      <c r="R1898" s="131"/>
      <c r="S1898" s="3" t="str">
        <f>TEXT(Tabla2[[#This Row],[FECHA]],"MMMM")</f>
        <v>marzo</v>
      </c>
      <c r="T1898" s="3" t="e">
        <f>VLOOKUP(Tabla2[[#This Row],[FOLIO]],Noshow11[[FOLIO]:[STATUS]],5,0)</f>
        <v>#N/A</v>
      </c>
      <c r="U1898" s="2"/>
      <c r="V1898" s="27"/>
      <c r="W1898" s="27"/>
      <c r="X1898" s="27"/>
      <c r="Y1898" s="28"/>
      <c r="Z1898" s="27"/>
      <c r="AA1898" s="14">
        <f>Tabla2[[#This Row],[FECHA]]-Tabla2[[#This Row],[FECHA AGENDO CITA]]</f>
        <v>45000</v>
      </c>
    </row>
    <row r="1899" spans="1:27" ht="35.1" hidden="1" customHeight="1">
      <c r="A1899" s="154">
        <v>45000</v>
      </c>
      <c r="B1899" s="155">
        <v>0.36458333333333331</v>
      </c>
      <c r="C1899" s="155"/>
      <c r="D1899" s="156">
        <v>5140</v>
      </c>
      <c r="E1899" s="157">
        <v>112794</v>
      </c>
      <c r="F1899" s="157" t="s">
        <v>100</v>
      </c>
      <c r="G1899" s="162" t="s">
        <v>1102</v>
      </c>
      <c r="H1899" s="163"/>
      <c r="I1899" s="157" t="s">
        <v>6071</v>
      </c>
      <c r="J1899" s="160" t="s">
        <v>6072</v>
      </c>
      <c r="K1899" s="160" t="s">
        <v>6073</v>
      </c>
      <c r="L1899" s="157" t="s">
        <v>193</v>
      </c>
      <c r="M1899" s="161" t="s">
        <v>84</v>
      </c>
      <c r="N1899" s="161">
        <v>0.44791666666666669</v>
      </c>
      <c r="O1899" s="161">
        <v>0.58333333333333337</v>
      </c>
      <c r="P1899" s="207" t="s">
        <v>949</v>
      </c>
      <c r="Q1899" s="157">
        <v>2020</v>
      </c>
      <c r="R1899" s="131"/>
      <c r="S1899" s="3" t="str">
        <f>TEXT(Tabla2[[#This Row],[FECHA]],"MMMM")</f>
        <v>marzo</v>
      </c>
      <c r="T1899" s="3" t="e">
        <f>VLOOKUP(Tabla2[[#This Row],[FOLIO]],Noshow11[[FOLIO]:[STATUS]],5,0)</f>
        <v>#N/A</v>
      </c>
      <c r="U1899" s="2"/>
      <c r="V1899" s="27"/>
      <c r="W1899" s="27"/>
      <c r="X1899" s="27"/>
      <c r="Y1899" s="28"/>
      <c r="Z1899" s="27"/>
      <c r="AA1899" s="14">
        <f>Tabla2[[#This Row],[FECHA]]-Tabla2[[#This Row],[FECHA AGENDO CITA]]</f>
        <v>45000</v>
      </c>
    </row>
    <row r="1900" spans="1:27" ht="35.1" hidden="1" customHeight="1">
      <c r="A1900" s="154">
        <v>45000</v>
      </c>
      <c r="B1900" s="155">
        <v>0.375</v>
      </c>
      <c r="C1900" s="155"/>
      <c r="D1900" s="156">
        <v>7549</v>
      </c>
      <c r="E1900" s="157">
        <v>112626</v>
      </c>
      <c r="F1900" s="157" t="s">
        <v>944</v>
      </c>
      <c r="G1900" s="158" t="s">
        <v>4336</v>
      </c>
      <c r="H1900" s="159" t="s">
        <v>5</v>
      </c>
      <c r="I1900" s="157" t="s">
        <v>6074</v>
      </c>
      <c r="J1900" s="160" t="s">
        <v>6075</v>
      </c>
      <c r="K1900" s="160" t="s">
        <v>6076</v>
      </c>
      <c r="L1900" s="157" t="s">
        <v>92</v>
      </c>
      <c r="M1900" s="161" t="s">
        <v>84</v>
      </c>
      <c r="N1900" s="161">
        <v>0.38541666666666669</v>
      </c>
      <c r="O1900" s="161">
        <v>0.52083333333333337</v>
      </c>
      <c r="P1900" s="207" t="s">
        <v>4340</v>
      </c>
      <c r="Q1900" s="157">
        <v>2021</v>
      </c>
      <c r="R1900" s="131"/>
      <c r="S1900" s="3" t="str">
        <f>TEXT(Tabla2[[#This Row],[FECHA]],"MMMM")</f>
        <v>marzo</v>
      </c>
      <c r="T1900" s="3" t="e">
        <f>VLOOKUP(Tabla2[[#This Row],[FOLIO]],Noshow11[[FOLIO]:[STATUS]],5,0)</f>
        <v>#N/A</v>
      </c>
      <c r="U1900" s="2"/>
      <c r="V1900" s="27"/>
      <c r="W1900" s="27"/>
      <c r="X1900" s="27"/>
      <c r="Y1900" s="28"/>
      <c r="Z1900" s="27"/>
      <c r="AA1900" s="14">
        <f>Tabla2[[#This Row],[FECHA]]-Tabla2[[#This Row],[FECHA AGENDO CITA]]</f>
        <v>45000</v>
      </c>
    </row>
    <row r="1901" spans="1:27" ht="29.45" hidden="1" customHeight="1">
      <c r="A1901" s="154">
        <v>45000</v>
      </c>
      <c r="B1901" s="155">
        <v>0.375</v>
      </c>
      <c r="C1901" s="155"/>
      <c r="D1901" s="156">
        <v>7002</v>
      </c>
      <c r="E1901" s="157">
        <v>112670</v>
      </c>
      <c r="F1901" s="157" t="s">
        <v>944</v>
      </c>
      <c r="G1901" s="196" t="s">
        <v>6077</v>
      </c>
      <c r="H1901" s="159" t="s">
        <v>5</v>
      </c>
      <c r="I1901" s="157" t="s">
        <v>6078</v>
      </c>
      <c r="J1901" s="160" t="s">
        <v>6079</v>
      </c>
      <c r="K1901" s="160" t="s">
        <v>117</v>
      </c>
      <c r="L1901" s="157" t="s">
        <v>3046</v>
      </c>
      <c r="M1901" s="161" t="s">
        <v>98</v>
      </c>
      <c r="N1901" s="161">
        <v>0.41666666666666669</v>
      </c>
      <c r="O1901" s="161" t="s">
        <v>929</v>
      </c>
      <c r="P1901" s="207" t="s">
        <v>6080</v>
      </c>
      <c r="Q1901" s="157">
        <v>2021</v>
      </c>
      <c r="R1901" s="131"/>
      <c r="S1901" s="3" t="str">
        <f>TEXT(Tabla2[[#This Row],[FECHA]],"MMMM")</f>
        <v>marzo</v>
      </c>
      <c r="T1901" s="3" t="e">
        <f>VLOOKUP(Tabla2[[#This Row],[FOLIO]],Noshow11[[FOLIO]:[STATUS]],5,0)</f>
        <v>#N/A</v>
      </c>
      <c r="U1901" s="2"/>
      <c r="V1901" s="27"/>
      <c r="W1901" s="27"/>
      <c r="X1901" s="27"/>
      <c r="Y1901" s="28"/>
      <c r="Z1901" s="27"/>
      <c r="AA1901" s="14">
        <f>Tabla2[[#This Row],[FECHA]]-Tabla2[[#This Row],[FECHA AGENDO CITA]]</f>
        <v>45000</v>
      </c>
    </row>
    <row r="1902" spans="1:27" ht="36.6" hidden="1" customHeight="1">
      <c r="A1902" s="154">
        <v>45000</v>
      </c>
      <c r="B1902" s="155">
        <v>0.375</v>
      </c>
      <c r="C1902" s="155"/>
      <c r="D1902" s="156">
        <v>1899</v>
      </c>
      <c r="E1902" s="157">
        <v>112793</v>
      </c>
      <c r="F1902" s="157" t="s">
        <v>944</v>
      </c>
      <c r="G1902" s="162" t="s">
        <v>1015</v>
      </c>
      <c r="H1902" s="163"/>
      <c r="I1902" s="157" t="s">
        <v>6081</v>
      </c>
      <c r="J1902" s="160" t="s">
        <v>6082</v>
      </c>
      <c r="K1902" s="160" t="s">
        <v>6083</v>
      </c>
      <c r="L1902" s="157" t="s">
        <v>160</v>
      </c>
      <c r="M1902" s="161" t="s">
        <v>93</v>
      </c>
      <c r="N1902" s="161">
        <v>0.42708333333333331</v>
      </c>
      <c r="O1902" s="161">
        <v>0.58333333333333337</v>
      </c>
      <c r="P1902" s="207" t="s">
        <v>975</v>
      </c>
      <c r="Q1902" s="157">
        <v>2021</v>
      </c>
      <c r="R1902" s="131"/>
      <c r="S1902" s="3" t="str">
        <f>TEXT(Tabla2[[#This Row],[FECHA]],"MMMM")</f>
        <v>marzo</v>
      </c>
      <c r="T1902" s="3" t="e">
        <f>VLOOKUP(Tabla2[[#This Row],[FOLIO]],Noshow11[[FOLIO]:[STATUS]],5,0)</f>
        <v>#N/A</v>
      </c>
      <c r="U1902" s="2"/>
      <c r="V1902" s="27"/>
      <c r="W1902" s="27"/>
      <c r="X1902" s="27"/>
      <c r="Y1902" s="28"/>
      <c r="Z1902" s="27"/>
      <c r="AA1902" s="14">
        <f>Tabla2[[#This Row],[FECHA]]-Tabla2[[#This Row],[FECHA AGENDO CITA]]</f>
        <v>45000</v>
      </c>
    </row>
    <row r="1903" spans="1:27" ht="36.6" hidden="1" customHeight="1">
      <c r="A1903" s="154">
        <v>45000</v>
      </c>
      <c r="B1903" s="155">
        <v>0.39583333333333331</v>
      </c>
      <c r="C1903" s="155"/>
      <c r="D1903" s="156">
        <v>6599</v>
      </c>
      <c r="E1903" s="157">
        <v>112701</v>
      </c>
      <c r="F1903" s="157" t="s">
        <v>920</v>
      </c>
      <c r="G1903" s="158" t="s">
        <v>989</v>
      </c>
      <c r="H1903" s="159" t="s">
        <v>5</v>
      </c>
      <c r="I1903" s="157" t="s">
        <v>6084</v>
      </c>
      <c r="J1903" s="160" t="s">
        <v>6085</v>
      </c>
      <c r="K1903" s="160" t="s">
        <v>6086</v>
      </c>
      <c r="L1903" s="157" t="s">
        <v>145</v>
      </c>
      <c r="M1903" s="161" t="s">
        <v>93</v>
      </c>
      <c r="N1903" s="161">
        <v>0.41666666666666669</v>
      </c>
      <c r="O1903" s="161">
        <v>0.58333333333333337</v>
      </c>
      <c r="P1903" s="207" t="s">
        <v>2061</v>
      </c>
      <c r="Q1903" s="157">
        <v>2016</v>
      </c>
      <c r="R1903" s="131"/>
      <c r="S1903" s="3" t="str">
        <f>TEXT(Tabla2[[#This Row],[FECHA]],"MMMM")</f>
        <v>marzo</v>
      </c>
      <c r="T1903" s="3" t="e">
        <f>VLOOKUP(Tabla2[[#This Row],[FOLIO]],Noshow11[[FOLIO]:[STATUS]],5,0)</f>
        <v>#N/A</v>
      </c>
      <c r="U1903" s="2"/>
      <c r="V1903" s="27"/>
      <c r="W1903" s="27"/>
      <c r="X1903" s="27"/>
      <c r="Y1903" s="28"/>
      <c r="Z1903" s="27"/>
      <c r="AA1903" s="14">
        <f>Tabla2[[#This Row],[FECHA]]-Tabla2[[#This Row],[FECHA AGENDO CITA]]</f>
        <v>45000</v>
      </c>
    </row>
    <row r="1904" spans="1:27" ht="36.6" hidden="1" customHeight="1">
      <c r="A1904" s="154">
        <v>45000</v>
      </c>
      <c r="B1904" s="155">
        <v>0.39583333333333331</v>
      </c>
      <c r="C1904" s="155"/>
      <c r="D1904" s="156">
        <v>0</v>
      </c>
      <c r="E1904" s="157">
        <v>112715</v>
      </c>
      <c r="F1904" s="157" t="s">
        <v>1111</v>
      </c>
      <c r="G1904" s="165" t="s">
        <v>4162</v>
      </c>
      <c r="H1904" s="163" t="s">
        <v>10</v>
      </c>
      <c r="I1904" s="157" t="s">
        <v>5811</v>
      </c>
      <c r="J1904" s="160" t="s">
        <v>5812</v>
      </c>
      <c r="K1904" s="160" t="s">
        <v>3900</v>
      </c>
      <c r="L1904" s="157" t="s">
        <v>92</v>
      </c>
      <c r="M1904" s="161" t="s">
        <v>84</v>
      </c>
      <c r="N1904" s="161">
        <v>0.47916666666666669</v>
      </c>
      <c r="O1904" s="161">
        <v>0.625</v>
      </c>
      <c r="P1904" s="207" t="s">
        <v>975</v>
      </c>
      <c r="Q1904" s="157">
        <v>2013</v>
      </c>
      <c r="R1904" s="131"/>
      <c r="S1904" s="3" t="str">
        <f>TEXT(Tabla2[[#This Row],[FECHA]],"MMMM")</f>
        <v>marzo</v>
      </c>
      <c r="T1904" s="3" t="e">
        <f>VLOOKUP(Tabla2[[#This Row],[FOLIO]],Noshow11[[FOLIO]:[STATUS]],5,0)</f>
        <v>#N/A</v>
      </c>
      <c r="U1904" s="2" t="s">
        <v>22</v>
      </c>
      <c r="V1904" s="27">
        <v>45000</v>
      </c>
      <c r="W1904" s="27" t="s">
        <v>4432</v>
      </c>
      <c r="X1904" s="27" t="s">
        <v>932</v>
      </c>
      <c r="Y1904" s="28" t="s">
        <v>6087</v>
      </c>
      <c r="Z1904" s="27">
        <v>44999</v>
      </c>
      <c r="AA1904" s="14">
        <f>Tabla2[[#This Row],[FECHA]]-Tabla2[[#This Row],[FECHA AGENDO CITA]]</f>
        <v>1</v>
      </c>
    </row>
    <row r="1905" spans="1:27" ht="36.6" hidden="1" customHeight="1">
      <c r="A1905" s="154">
        <v>45000</v>
      </c>
      <c r="B1905" s="155">
        <v>0.39583333333333331</v>
      </c>
      <c r="C1905" s="155"/>
      <c r="D1905" s="156">
        <v>1899</v>
      </c>
      <c r="E1905" s="157">
        <v>112725</v>
      </c>
      <c r="F1905" s="157" t="s">
        <v>100</v>
      </c>
      <c r="G1905" s="158" t="s">
        <v>956</v>
      </c>
      <c r="H1905" s="159" t="s">
        <v>5</v>
      </c>
      <c r="I1905" s="157" t="s">
        <v>1021</v>
      </c>
      <c r="J1905" s="160" t="s">
        <v>1022</v>
      </c>
      <c r="K1905" s="160" t="s">
        <v>117</v>
      </c>
      <c r="L1905" s="157" t="s">
        <v>152</v>
      </c>
      <c r="M1905" s="161" t="s">
        <v>98</v>
      </c>
      <c r="N1905" s="161">
        <v>0.45833333333333331</v>
      </c>
      <c r="O1905" s="161">
        <v>0.58333333333333337</v>
      </c>
      <c r="P1905" s="207" t="s">
        <v>2061</v>
      </c>
      <c r="Q1905" s="157">
        <v>2021</v>
      </c>
      <c r="R1905" s="131"/>
      <c r="S1905" s="3" t="str">
        <f>TEXT(Tabla2[[#This Row],[FECHA]],"MMMM")</f>
        <v>marzo</v>
      </c>
      <c r="T1905" s="3" t="e">
        <f>VLOOKUP(Tabla2[[#This Row],[FOLIO]],Noshow11[[FOLIO]:[STATUS]],5,0)</f>
        <v>#N/A</v>
      </c>
      <c r="U1905" s="2"/>
      <c r="V1905" s="27"/>
      <c r="W1905" s="27"/>
      <c r="X1905" s="27"/>
      <c r="Y1905" s="28"/>
      <c r="Z1905" s="27"/>
      <c r="AA1905" s="14">
        <f>Tabla2[[#This Row],[FECHA]]-Tabla2[[#This Row],[FECHA AGENDO CITA]]</f>
        <v>45000</v>
      </c>
    </row>
    <row r="1906" spans="1:27" ht="36.6" hidden="1" customHeight="1">
      <c r="A1906" s="154">
        <v>45000</v>
      </c>
      <c r="B1906" s="155">
        <v>0.40625</v>
      </c>
      <c r="C1906" s="155"/>
      <c r="D1906" s="156">
        <v>835</v>
      </c>
      <c r="E1906" s="157">
        <v>112699</v>
      </c>
      <c r="F1906" s="157" t="s">
        <v>920</v>
      </c>
      <c r="G1906" s="162" t="s">
        <v>6088</v>
      </c>
      <c r="H1906" s="163"/>
      <c r="I1906" s="157" t="s">
        <v>6089</v>
      </c>
      <c r="J1906" s="160" t="s">
        <v>6090</v>
      </c>
      <c r="K1906" s="160" t="s">
        <v>6091</v>
      </c>
      <c r="L1906" s="157" t="s">
        <v>237</v>
      </c>
      <c r="M1906" s="161" t="s">
        <v>93</v>
      </c>
      <c r="N1906" s="161">
        <v>0.5</v>
      </c>
      <c r="O1906" s="161" t="s">
        <v>929</v>
      </c>
      <c r="P1906" s="207" t="s">
        <v>2263</v>
      </c>
      <c r="Q1906" s="157">
        <v>2009</v>
      </c>
      <c r="R1906" s="131"/>
      <c r="S1906" s="3" t="str">
        <f>TEXT(Tabla2[[#This Row],[FECHA]],"MMMM")</f>
        <v>marzo</v>
      </c>
      <c r="T1906" s="3" t="e">
        <f>VLOOKUP(Tabla2[[#This Row],[FOLIO]],Noshow11[[FOLIO]:[STATUS]],5,0)</f>
        <v>#N/A</v>
      </c>
      <c r="U1906" s="2" t="s">
        <v>40</v>
      </c>
      <c r="V1906" s="27">
        <v>45014</v>
      </c>
      <c r="W1906" s="27" t="s">
        <v>4432</v>
      </c>
      <c r="X1906" s="27" t="s">
        <v>9</v>
      </c>
      <c r="Y1906" s="28" t="s">
        <v>6092</v>
      </c>
      <c r="Z1906" s="27">
        <v>44995</v>
      </c>
      <c r="AA1906" s="14">
        <f>Tabla2[[#This Row],[FECHA]]-Tabla2[[#This Row],[FECHA AGENDO CITA]]</f>
        <v>5</v>
      </c>
    </row>
    <row r="1907" spans="1:27" ht="36.6" hidden="1" customHeight="1">
      <c r="A1907" s="154">
        <v>45000</v>
      </c>
      <c r="B1907" s="155">
        <v>0.41666666666666669</v>
      </c>
      <c r="C1907" s="155"/>
      <c r="D1907" s="156">
        <v>3260</v>
      </c>
      <c r="E1907" s="157">
        <v>112377</v>
      </c>
      <c r="F1907" s="157" t="s">
        <v>920</v>
      </c>
      <c r="G1907" s="162" t="s">
        <v>1150</v>
      </c>
      <c r="H1907" s="176" t="s">
        <v>42</v>
      </c>
      <c r="I1907" s="157" t="s">
        <v>6093</v>
      </c>
      <c r="J1907" s="160" t="s">
        <v>6094</v>
      </c>
      <c r="K1907" s="160" t="s">
        <v>6095</v>
      </c>
      <c r="L1907" s="157" t="s">
        <v>152</v>
      </c>
      <c r="M1907" s="161" t="s">
        <v>93</v>
      </c>
      <c r="N1907" s="161" t="s">
        <v>1194</v>
      </c>
      <c r="O1907" s="161" t="s">
        <v>1195</v>
      </c>
      <c r="P1907" s="207" t="s">
        <v>954</v>
      </c>
      <c r="Q1907" s="157">
        <v>2020</v>
      </c>
      <c r="R1907" s="131"/>
      <c r="S1907" s="3" t="str">
        <f>TEXT(Tabla2[[#This Row],[FECHA]],"MMMM")</f>
        <v>marzo</v>
      </c>
      <c r="T1907" s="3" t="e">
        <f>VLOOKUP(Tabla2[[#This Row],[FOLIO]],Noshow11[[FOLIO]:[STATUS]],5,0)</f>
        <v>#N/A</v>
      </c>
      <c r="U1907" s="2"/>
      <c r="V1907" s="27"/>
      <c r="W1907" s="27"/>
      <c r="X1907" s="27"/>
      <c r="Y1907" s="28"/>
      <c r="Z1907" s="27"/>
      <c r="AA1907" s="14">
        <f>Tabla2[[#This Row],[FECHA]]-Tabla2[[#This Row],[FECHA AGENDO CITA]]</f>
        <v>45000</v>
      </c>
    </row>
    <row r="1908" spans="1:27" ht="36.6" hidden="1" customHeight="1">
      <c r="A1908" s="154">
        <v>45000</v>
      </c>
      <c r="B1908" s="155">
        <v>0.41666666666666669</v>
      </c>
      <c r="C1908" s="155"/>
      <c r="D1908" s="156">
        <v>6090</v>
      </c>
      <c r="E1908" s="157">
        <v>112398</v>
      </c>
      <c r="F1908" s="157" t="s">
        <v>100</v>
      </c>
      <c r="G1908" s="162" t="s">
        <v>3351</v>
      </c>
      <c r="H1908" s="163"/>
      <c r="I1908" s="157" t="s">
        <v>5204</v>
      </c>
      <c r="J1908" s="160" t="s">
        <v>143</v>
      </c>
      <c r="K1908" s="160" t="s">
        <v>5205</v>
      </c>
      <c r="L1908" s="157" t="s">
        <v>237</v>
      </c>
      <c r="M1908" s="161" t="s">
        <v>98</v>
      </c>
      <c r="N1908" s="161">
        <v>0.45833333333333331</v>
      </c>
      <c r="O1908" s="161">
        <v>0.58333333333333337</v>
      </c>
      <c r="P1908" s="207" t="s">
        <v>943</v>
      </c>
      <c r="Q1908" s="157">
        <v>2017</v>
      </c>
      <c r="R1908" s="131"/>
      <c r="S1908" s="3" t="str">
        <f>TEXT(Tabla2[[#This Row],[FECHA]],"MMMM")</f>
        <v>marzo</v>
      </c>
      <c r="T1908" s="3" t="e">
        <f>VLOOKUP(Tabla2[[#This Row],[FOLIO]],Noshow11[[FOLIO]:[STATUS]],5,0)</f>
        <v>#N/A</v>
      </c>
      <c r="U1908" s="2" t="s">
        <v>12</v>
      </c>
      <c r="V1908" s="27">
        <v>45001</v>
      </c>
      <c r="W1908" s="27" t="s">
        <v>18</v>
      </c>
      <c r="X1908" s="27" t="s">
        <v>9</v>
      </c>
      <c r="Y1908" s="28" t="s">
        <v>6096</v>
      </c>
      <c r="Z1908" s="27"/>
      <c r="AA1908" s="14">
        <f>Tabla2[[#This Row],[FECHA]]-Tabla2[[#This Row],[FECHA AGENDO CITA]]</f>
        <v>45000</v>
      </c>
    </row>
    <row r="1909" spans="1:27" ht="36.6" hidden="1" customHeight="1">
      <c r="A1909" s="154">
        <v>45000</v>
      </c>
      <c r="B1909" s="155">
        <v>0.41666666666666669</v>
      </c>
      <c r="C1909" s="155"/>
      <c r="D1909" s="156">
        <v>3260</v>
      </c>
      <c r="E1909" s="157">
        <v>112790</v>
      </c>
      <c r="F1909" s="157" t="s">
        <v>944</v>
      </c>
      <c r="G1909" s="162" t="s">
        <v>1070</v>
      </c>
      <c r="H1909" s="163"/>
      <c r="I1909" s="157" t="s">
        <v>6097</v>
      </c>
      <c r="J1909" s="160" t="s">
        <v>6098</v>
      </c>
      <c r="K1909" s="160" t="s">
        <v>6099</v>
      </c>
      <c r="L1909" s="157" t="s">
        <v>193</v>
      </c>
      <c r="M1909" s="161" t="s">
        <v>84</v>
      </c>
      <c r="N1909" s="161">
        <v>0.45833333333333331</v>
      </c>
      <c r="O1909" s="161">
        <v>0.58333333333333337</v>
      </c>
      <c r="P1909" s="207" t="s">
        <v>975</v>
      </c>
      <c r="Q1909" s="157">
        <v>2022</v>
      </c>
      <c r="R1909" s="131"/>
      <c r="S1909" s="3" t="str">
        <f>TEXT(Tabla2[[#This Row],[FECHA]],"MMMM")</f>
        <v>marzo</v>
      </c>
      <c r="T1909" s="3" t="e">
        <f>VLOOKUP(Tabla2[[#This Row],[FOLIO]],Noshow11[[FOLIO]:[STATUS]],5,0)</f>
        <v>#N/A</v>
      </c>
      <c r="U1909" s="2"/>
      <c r="V1909" s="27"/>
      <c r="W1909" s="27"/>
      <c r="X1909" s="27"/>
      <c r="Y1909" s="28"/>
      <c r="Z1909" s="27"/>
      <c r="AA1909" s="14">
        <f>Tabla2[[#This Row],[FECHA]]-Tabla2[[#This Row],[FECHA AGENDO CITA]]</f>
        <v>45000</v>
      </c>
    </row>
    <row r="1910" spans="1:27" ht="36.6" hidden="1" customHeight="1">
      <c r="A1910" s="154">
        <v>45000</v>
      </c>
      <c r="B1910" s="155">
        <v>0.42708333333333331</v>
      </c>
      <c r="C1910" s="155"/>
      <c r="D1910" s="156">
        <v>6599</v>
      </c>
      <c r="E1910" s="157">
        <v>112767</v>
      </c>
      <c r="F1910" s="157" t="s">
        <v>920</v>
      </c>
      <c r="G1910" s="162" t="s">
        <v>989</v>
      </c>
      <c r="H1910" s="176" t="s">
        <v>42</v>
      </c>
      <c r="I1910" s="157" t="s">
        <v>6100</v>
      </c>
      <c r="J1910" s="160" t="s">
        <v>6101</v>
      </c>
      <c r="K1910" s="160" t="s">
        <v>6102</v>
      </c>
      <c r="L1910" s="157" t="s">
        <v>160</v>
      </c>
      <c r="M1910" s="161" t="s">
        <v>93</v>
      </c>
      <c r="N1910" s="161" t="s">
        <v>1194</v>
      </c>
      <c r="O1910" s="161" t="s">
        <v>1195</v>
      </c>
      <c r="P1910" s="207" t="s">
        <v>954</v>
      </c>
      <c r="Q1910" s="157">
        <v>2019</v>
      </c>
      <c r="R1910" s="131"/>
      <c r="S1910" s="3" t="str">
        <f>TEXT(Tabla2[[#This Row],[FECHA]],"MMMM")</f>
        <v>marzo</v>
      </c>
      <c r="T1910" s="3" t="e">
        <f>VLOOKUP(Tabla2[[#This Row],[FOLIO]],Noshow11[[FOLIO]:[STATUS]],5,0)</f>
        <v>#N/A</v>
      </c>
      <c r="U1910" s="2"/>
      <c r="V1910" s="27"/>
      <c r="W1910" s="27"/>
      <c r="X1910" s="27"/>
      <c r="Y1910" s="28"/>
      <c r="Z1910" s="27"/>
      <c r="AA1910" s="14">
        <f>Tabla2[[#This Row],[FECHA]]-Tabla2[[#This Row],[FECHA AGENDO CITA]]</f>
        <v>45000</v>
      </c>
    </row>
    <row r="1911" spans="1:27" ht="36.6" hidden="1" customHeight="1">
      <c r="A1911" s="154">
        <v>45000</v>
      </c>
      <c r="B1911" s="155">
        <v>0.4375</v>
      </c>
      <c r="C1911" s="155"/>
      <c r="D1911" s="156">
        <v>1899</v>
      </c>
      <c r="E1911" s="157">
        <v>112717</v>
      </c>
      <c r="F1911" s="157" t="s">
        <v>1111</v>
      </c>
      <c r="G1911" s="162" t="s">
        <v>939</v>
      </c>
      <c r="H1911" s="176" t="s">
        <v>42</v>
      </c>
      <c r="I1911" s="157" t="s">
        <v>2463</v>
      </c>
      <c r="J1911" s="160" t="s">
        <v>2464</v>
      </c>
      <c r="K1911" s="160" t="s">
        <v>1820</v>
      </c>
      <c r="L1911" s="157" t="s">
        <v>97</v>
      </c>
      <c r="M1911" s="161" t="s">
        <v>93</v>
      </c>
      <c r="N1911" s="161" t="s">
        <v>1194</v>
      </c>
      <c r="O1911" s="161" t="s">
        <v>1195</v>
      </c>
      <c r="P1911" s="207" t="s">
        <v>954</v>
      </c>
      <c r="Q1911" s="157">
        <v>2021</v>
      </c>
      <c r="R1911" s="131"/>
      <c r="S1911" s="3" t="str">
        <f>TEXT(Tabla2[[#This Row],[FECHA]],"MMMM")</f>
        <v>marzo</v>
      </c>
      <c r="T1911" s="3" t="e">
        <f>VLOOKUP(Tabla2[[#This Row],[FOLIO]],Noshow11[[FOLIO]:[STATUS]],5,0)</f>
        <v>#N/A</v>
      </c>
      <c r="U1911" s="2"/>
      <c r="V1911" s="27"/>
      <c r="W1911" s="27"/>
      <c r="X1911" s="27"/>
      <c r="Y1911" s="28"/>
      <c r="Z1911" s="27"/>
      <c r="AA1911" s="14">
        <f>Tabla2[[#This Row],[FECHA]]-Tabla2[[#This Row],[FECHA AGENDO CITA]]</f>
        <v>45000</v>
      </c>
    </row>
    <row r="1912" spans="1:27" ht="36.6" hidden="1" customHeight="1">
      <c r="A1912" s="154">
        <v>45000</v>
      </c>
      <c r="B1912" s="155">
        <v>0.4375</v>
      </c>
      <c r="C1912" s="155"/>
      <c r="D1912" s="156">
        <v>6599</v>
      </c>
      <c r="E1912" s="157">
        <v>112722</v>
      </c>
      <c r="F1912" s="157" t="s">
        <v>100</v>
      </c>
      <c r="G1912" s="158" t="s">
        <v>989</v>
      </c>
      <c r="H1912" s="159" t="s">
        <v>5</v>
      </c>
      <c r="I1912" s="157" t="s">
        <v>6103</v>
      </c>
      <c r="J1912" s="160" t="s">
        <v>6104</v>
      </c>
      <c r="K1912" s="160" t="s">
        <v>6105</v>
      </c>
      <c r="L1912" s="157" t="s">
        <v>152</v>
      </c>
      <c r="M1912" s="161" t="s">
        <v>98</v>
      </c>
      <c r="N1912" s="161">
        <v>0.48958333333333331</v>
      </c>
      <c r="O1912" s="161">
        <v>0.625</v>
      </c>
      <c r="P1912" s="207" t="s">
        <v>2061</v>
      </c>
      <c r="Q1912" s="157">
        <v>2017</v>
      </c>
      <c r="R1912" s="131"/>
      <c r="S1912" s="3" t="str">
        <f>TEXT(Tabla2[[#This Row],[FECHA]],"MMMM")</f>
        <v>marzo</v>
      </c>
      <c r="T1912" s="3" t="e">
        <f>VLOOKUP(Tabla2[[#This Row],[FOLIO]],Noshow11[[FOLIO]:[STATUS]],5,0)</f>
        <v>#N/A</v>
      </c>
      <c r="U1912" s="2"/>
      <c r="V1912" s="27"/>
      <c r="W1912" s="27"/>
      <c r="X1912" s="27"/>
      <c r="Y1912" s="28"/>
      <c r="Z1912" s="27"/>
      <c r="AA1912" s="14">
        <f>Tabla2[[#This Row],[FECHA]]-Tabla2[[#This Row],[FECHA AGENDO CITA]]</f>
        <v>45000</v>
      </c>
    </row>
    <row r="1913" spans="1:27" ht="48.6" hidden="1" customHeight="1">
      <c r="A1913" s="154">
        <v>45000</v>
      </c>
      <c r="B1913" s="155">
        <v>0.4375</v>
      </c>
      <c r="C1913" s="155"/>
      <c r="D1913" s="156">
        <v>0</v>
      </c>
      <c r="E1913" s="157">
        <v>112726</v>
      </c>
      <c r="F1913" s="157" t="s">
        <v>100</v>
      </c>
      <c r="G1913" s="54" t="s">
        <v>6106</v>
      </c>
      <c r="H1913" s="163"/>
      <c r="I1913" s="157" t="s">
        <v>5832</v>
      </c>
      <c r="J1913" s="160" t="s">
        <v>5833</v>
      </c>
      <c r="K1913" s="160" t="s">
        <v>5834</v>
      </c>
      <c r="L1913" s="157" t="s">
        <v>92</v>
      </c>
      <c r="M1913" s="161" t="s">
        <v>84</v>
      </c>
      <c r="N1913" s="161">
        <v>0.48958333333333331</v>
      </c>
      <c r="O1913" s="161">
        <v>0.70833333333333337</v>
      </c>
      <c r="P1913" s="207" t="s">
        <v>949</v>
      </c>
      <c r="Q1913" s="157">
        <v>2014</v>
      </c>
      <c r="R1913" s="131"/>
      <c r="S1913" s="3" t="str">
        <f>TEXT(Tabla2[[#This Row],[FECHA]],"MMMM")</f>
        <v>marzo</v>
      </c>
      <c r="T1913" s="3" t="e">
        <f>VLOOKUP(Tabla2[[#This Row],[FOLIO]],Noshow11[[FOLIO]:[STATUS]],5,0)</f>
        <v>#N/A</v>
      </c>
      <c r="U1913" s="2"/>
      <c r="V1913" s="27"/>
      <c r="W1913" s="27"/>
      <c r="X1913" s="27"/>
      <c r="Y1913" s="28"/>
      <c r="Z1913" s="27"/>
      <c r="AA1913" s="14">
        <f>Tabla2[[#This Row],[FECHA]]-Tabla2[[#This Row],[FECHA AGENDO CITA]]</f>
        <v>45000</v>
      </c>
    </row>
    <row r="1914" spans="1:27" ht="35.450000000000003" hidden="1" customHeight="1">
      <c r="A1914" s="154">
        <v>45000</v>
      </c>
      <c r="B1914" s="155">
        <v>0.44791666666666669</v>
      </c>
      <c r="C1914" s="155"/>
      <c r="D1914" s="156">
        <v>6599</v>
      </c>
      <c r="E1914" s="157">
        <v>112805</v>
      </c>
      <c r="F1914" s="157" t="s">
        <v>944</v>
      </c>
      <c r="G1914" s="162" t="s">
        <v>989</v>
      </c>
      <c r="H1914" s="176" t="s">
        <v>42</v>
      </c>
      <c r="I1914" s="157" t="s">
        <v>6107</v>
      </c>
      <c r="J1914" s="160" t="s">
        <v>6108</v>
      </c>
      <c r="K1914" s="160" t="s">
        <v>2756</v>
      </c>
      <c r="L1914" s="157" t="s">
        <v>641</v>
      </c>
      <c r="M1914" s="161" t="s">
        <v>93</v>
      </c>
      <c r="N1914" s="161" t="s">
        <v>1194</v>
      </c>
      <c r="O1914" s="161" t="s">
        <v>1195</v>
      </c>
      <c r="P1914" s="207" t="s">
        <v>954</v>
      </c>
      <c r="Q1914" s="157">
        <v>2019</v>
      </c>
      <c r="R1914" s="131"/>
      <c r="S1914" s="3" t="str">
        <f>TEXT(Tabla2[[#This Row],[FECHA]],"MMMM")</f>
        <v>marzo</v>
      </c>
      <c r="T1914" s="3" t="e">
        <f>VLOOKUP(Tabla2[[#This Row],[FOLIO]],Noshow11[[FOLIO]:[STATUS]],5,0)</f>
        <v>#N/A</v>
      </c>
      <c r="U1914" s="2"/>
      <c r="V1914" s="27"/>
      <c r="W1914" s="27"/>
      <c r="X1914" s="27"/>
      <c r="Y1914" s="28"/>
      <c r="Z1914" s="27"/>
      <c r="AA1914" s="14">
        <f>Tabla2[[#This Row],[FECHA]]-Tabla2[[#This Row],[FECHA AGENDO CITA]]</f>
        <v>45000</v>
      </c>
    </row>
    <row r="1915" spans="1:27" ht="35.450000000000003" hidden="1" customHeight="1">
      <c r="A1915" s="154">
        <v>45000</v>
      </c>
      <c r="B1915" s="155">
        <v>0.45833333333333331</v>
      </c>
      <c r="C1915" s="155"/>
      <c r="D1915" s="156">
        <v>2849</v>
      </c>
      <c r="E1915" s="157">
        <v>112734</v>
      </c>
      <c r="F1915" s="157" t="s">
        <v>100</v>
      </c>
      <c r="G1915" s="158" t="s">
        <v>1736</v>
      </c>
      <c r="H1915" s="159" t="s">
        <v>5</v>
      </c>
      <c r="I1915" s="157" t="s">
        <v>5921</v>
      </c>
      <c r="J1915" s="160" t="s">
        <v>5922</v>
      </c>
      <c r="K1915" s="160" t="s">
        <v>5923</v>
      </c>
      <c r="L1915" s="157" t="s">
        <v>641</v>
      </c>
      <c r="M1915" s="161" t="s">
        <v>98</v>
      </c>
      <c r="N1915" s="161">
        <v>0.46875</v>
      </c>
      <c r="O1915" s="161">
        <v>0.58333333333333337</v>
      </c>
      <c r="P1915" s="207" t="s">
        <v>4340</v>
      </c>
      <c r="Q1915" s="157">
        <v>2019</v>
      </c>
      <c r="R1915" s="131"/>
      <c r="S1915" s="3" t="str">
        <f>TEXT(Tabla2[[#This Row],[FECHA]],"MMMM")</f>
        <v>marzo</v>
      </c>
      <c r="T1915" s="3" t="e">
        <f>VLOOKUP(Tabla2[[#This Row],[FOLIO]],Noshow11[[FOLIO]:[STATUS]],5,0)</f>
        <v>#N/A</v>
      </c>
      <c r="U1915" s="2"/>
      <c r="V1915" s="27"/>
      <c r="W1915" s="27"/>
      <c r="X1915" s="27"/>
      <c r="Y1915" s="28"/>
      <c r="Z1915" s="27"/>
      <c r="AA1915" s="14">
        <f>Tabla2[[#This Row],[FECHA]]-Tabla2[[#This Row],[FECHA AGENDO CITA]]</f>
        <v>45000</v>
      </c>
    </row>
    <row r="1916" spans="1:27" ht="35.450000000000003" hidden="1" customHeight="1">
      <c r="A1916" s="154">
        <v>45000</v>
      </c>
      <c r="B1916" s="155">
        <v>0.45833333333333331</v>
      </c>
      <c r="C1916" s="155"/>
      <c r="D1916" s="156">
        <v>6599</v>
      </c>
      <c r="E1916" s="157">
        <v>112749</v>
      </c>
      <c r="F1916" s="157" t="s">
        <v>944</v>
      </c>
      <c r="G1916" s="158" t="s">
        <v>989</v>
      </c>
      <c r="H1916" s="159" t="s">
        <v>5</v>
      </c>
      <c r="I1916" s="157" t="s">
        <v>6109</v>
      </c>
      <c r="J1916" s="160" t="s">
        <v>6110</v>
      </c>
      <c r="K1916" s="160" t="s">
        <v>6111</v>
      </c>
      <c r="L1916" s="157" t="s">
        <v>188</v>
      </c>
      <c r="M1916" s="161" t="s">
        <v>84</v>
      </c>
      <c r="N1916" s="161">
        <v>0.47916666666666669</v>
      </c>
      <c r="O1916" s="161">
        <v>0.66666666666666663</v>
      </c>
      <c r="P1916" s="207" t="s">
        <v>2061</v>
      </c>
      <c r="Q1916" s="157">
        <v>2020</v>
      </c>
      <c r="R1916" s="131"/>
      <c r="S1916" s="3" t="str">
        <f>TEXT(Tabla2[[#This Row],[FECHA]],"MMMM")</f>
        <v>marzo</v>
      </c>
      <c r="T1916" s="3" t="e">
        <f>VLOOKUP(Tabla2[[#This Row],[FOLIO]],Noshow11[[FOLIO]:[STATUS]],5,0)</f>
        <v>#N/A</v>
      </c>
      <c r="U1916" s="2"/>
      <c r="V1916" s="27"/>
      <c r="W1916" s="27"/>
      <c r="X1916" s="27"/>
      <c r="Y1916" s="28"/>
      <c r="Z1916" s="27"/>
      <c r="AA1916" s="14">
        <f>Tabla2[[#This Row],[FECHA]]-Tabla2[[#This Row],[FECHA AGENDO CITA]]</f>
        <v>45000</v>
      </c>
    </row>
    <row r="1917" spans="1:27" ht="35.450000000000003" hidden="1" customHeight="1">
      <c r="A1917" s="154">
        <v>45000</v>
      </c>
      <c r="B1917" s="155">
        <v>0.45833333333333331</v>
      </c>
      <c r="C1917" s="155"/>
      <c r="D1917" s="156">
        <v>836</v>
      </c>
      <c r="E1917" s="157">
        <v>112802</v>
      </c>
      <c r="F1917" s="157" t="s">
        <v>944</v>
      </c>
      <c r="G1917" s="162" t="s">
        <v>6112</v>
      </c>
      <c r="H1917" s="176" t="s">
        <v>42</v>
      </c>
      <c r="I1917" s="157" t="s">
        <v>6113</v>
      </c>
      <c r="J1917" s="160" t="s">
        <v>143</v>
      </c>
      <c r="K1917" s="160" t="s">
        <v>2499</v>
      </c>
      <c r="L1917" s="157" t="s">
        <v>193</v>
      </c>
      <c r="M1917" s="161" t="s">
        <v>93</v>
      </c>
      <c r="N1917" s="161" t="s">
        <v>1194</v>
      </c>
      <c r="O1917" s="161" t="s">
        <v>1195</v>
      </c>
      <c r="P1917" s="207" t="s">
        <v>954</v>
      </c>
      <c r="Q1917" s="157">
        <v>2022</v>
      </c>
      <c r="R1917" s="131"/>
      <c r="S1917" s="3" t="str">
        <f>TEXT(Tabla2[[#This Row],[FECHA]],"MMMM")</f>
        <v>marzo</v>
      </c>
      <c r="T1917" s="3" t="e">
        <f>VLOOKUP(Tabla2[[#This Row],[FOLIO]],Noshow11[[FOLIO]:[STATUS]],5,0)</f>
        <v>#N/A</v>
      </c>
      <c r="U1917" s="2"/>
      <c r="V1917" s="27"/>
      <c r="W1917" s="27"/>
      <c r="X1917" s="27"/>
      <c r="Y1917" s="28"/>
      <c r="Z1917" s="27"/>
      <c r="AA1917" s="14">
        <f>Tabla2[[#This Row],[FECHA]]-Tabla2[[#This Row],[FECHA AGENDO CITA]]</f>
        <v>45000</v>
      </c>
    </row>
    <row r="1918" spans="1:27" ht="35.450000000000003" hidden="1" customHeight="1">
      <c r="A1918" s="154">
        <v>45000</v>
      </c>
      <c r="B1918" s="155">
        <v>0.47916666666666669</v>
      </c>
      <c r="C1918" s="155"/>
      <c r="D1918" s="156">
        <v>3260</v>
      </c>
      <c r="E1918" s="157">
        <v>112762</v>
      </c>
      <c r="F1918" s="157" t="s">
        <v>944</v>
      </c>
      <c r="G1918" s="162" t="s">
        <v>1150</v>
      </c>
      <c r="H1918" s="176" t="s">
        <v>42</v>
      </c>
      <c r="I1918" s="157" t="s">
        <v>407</v>
      </c>
      <c r="J1918" s="160" t="s">
        <v>143</v>
      </c>
      <c r="K1918" s="160" t="s">
        <v>408</v>
      </c>
      <c r="L1918" s="157" t="s">
        <v>145</v>
      </c>
      <c r="M1918" s="161" t="s">
        <v>93</v>
      </c>
      <c r="N1918" s="161" t="s">
        <v>1194</v>
      </c>
      <c r="O1918" s="161" t="s">
        <v>1195</v>
      </c>
      <c r="P1918" s="207" t="s">
        <v>954</v>
      </c>
      <c r="Q1918" s="157">
        <v>2019</v>
      </c>
      <c r="R1918" s="131"/>
      <c r="S1918" s="3" t="str">
        <f>TEXT(Tabla2[[#This Row],[FECHA]],"MMMM")</f>
        <v>marzo</v>
      </c>
      <c r="T1918" s="3" t="e">
        <f>VLOOKUP(Tabla2[[#This Row],[FOLIO]],Noshow11[[FOLIO]:[STATUS]],5,0)</f>
        <v>#N/A</v>
      </c>
      <c r="U1918" s="2"/>
      <c r="V1918" s="27"/>
      <c r="W1918" s="27"/>
      <c r="X1918" s="27"/>
      <c r="Y1918" s="28"/>
      <c r="Z1918" s="27"/>
      <c r="AA1918" s="14">
        <f>Tabla2[[#This Row],[FECHA]]-Tabla2[[#This Row],[FECHA AGENDO CITA]]</f>
        <v>45000</v>
      </c>
    </row>
    <row r="1919" spans="1:27" ht="35.450000000000003" hidden="1" customHeight="1">
      <c r="A1919" s="154">
        <v>45000</v>
      </c>
      <c r="B1919" s="155">
        <v>0.52083333333333337</v>
      </c>
      <c r="C1919" s="155"/>
      <c r="D1919" s="156">
        <v>3260</v>
      </c>
      <c r="E1919" s="157">
        <v>112775</v>
      </c>
      <c r="F1919" s="157" t="s">
        <v>920</v>
      </c>
      <c r="G1919" s="158" t="s">
        <v>1150</v>
      </c>
      <c r="H1919" s="159" t="s">
        <v>5</v>
      </c>
      <c r="I1919" s="157" t="s">
        <v>6114</v>
      </c>
      <c r="J1919" s="160" t="s">
        <v>6115</v>
      </c>
      <c r="K1919" s="160" t="s">
        <v>6116</v>
      </c>
      <c r="L1919" s="157" t="s">
        <v>237</v>
      </c>
      <c r="M1919" s="161" t="s">
        <v>93</v>
      </c>
      <c r="N1919" s="161">
        <v>0.54166666666666663</v>
      </c>
      <c r="O1919" s="161">
        <v>0.70833333333333337</v>
      </c>
      <c r="P1919" s="207" t="s">
        <v>2061</v>
      </c>
      <c r="Q1919" s="157">
        <v>2020</v>
      </c>
      <c r="R1919" s="131"/>
      <c r="S1919" s="3" t="str">
        <f>TEXT(Tabla2[[#This Row],[FECHA]],"MMMM")</f>
        <v>marzo</v>
      </c>
      <c r="T1919" s="3" t="e">
        <f>VLOOKUP(Tabla2[[#This Row],[FOLIO]],Noshow11[[FOLIO]:[STATUS]],5,0)</f>
        <v>#N/A</v>
      </c>
      <c r="U1919" s="2"/>
      <c r="V1919" s="27"/>
      <c r="W1919" s="27"/>
      <c r="X1919" s="27"/>
      <c r="Y1919" s="28"/>
      <c r="Z1919" s="27"/>
      <c r="AA1919" s="14">
        <f>Tabla2[[#This Row],[FECHA]]-Tabla2[[#This Row],[FECHA AGENDO CITA]]</f>
        <v>45000</v>
      </c>
    </row>
    <row r="1920" spans="1:27" ht="35.450000000000003" hidden="1" customHeight="1">
      <c r="A1920" s="154">
        <v>45000</v>
      </c>
      <c r="B1920" s="155">
        <v>0.52083333333333337</v>
      </c>
      <c r="C1920" s="155"/>
      <c r="D1920" s="156">
        <v>3260</v>
      </c>
      <c r="E1920" s="157">
        <v>112796</v>
      </c>
      <c r="F1920" s="157" t="s">
        <v>100</v>
      </c>
      <c r="G1920" s="162" t="s">
        <v>1150</v>
      </c>
      <c r="H1920" s="163"/>
      <c r="I1920" s="157" t="s">
        <v>6117</v>
      </c>
      <c r="J1920" s="160" t="s">
        <v>6118</v>
      </c>
      <c r="K1920" s="160" t="s">
        <v>6119</v>
      </c>
      <c r="L1920" s="157" t="s">
        <v>83</v>
      </c>
      <c r="M1920" s="161" t="s">
        <v>98</v>
      </c>
      <c r="N1920" s="161">
        <v>0.58333333333333337</v>
      </c>
      <c r="O1920" s="161">
        <v>0.70833333333333337</v>
      </c>
      <c r="P1920" s="207" t="s">
        <v>975</v>
      </c>
      <c r="Q1920" s="157">
        <v>2019</v>
      </c>
      <c r="R1920" s="131"/>
      <c r="S1920" s="3" t="str">
        <f>TEXT(Tabla2[[#This Row],[FECHA]],"MMMM")</f>
        <v>marzo</v>
      </c>
      <c r="T1920" s="3" t="e">
        <f>VLOOKUP(Tabla2[[#This Row],[FOLIO]],Noshow11[[FOLIO]:[STATUS]],5,0)</f>
        <v>#N/A</v>
      </c>
      <c r="U1920" s="2"/>
      <c r="V1920" s="27"/>
      <c r="W1920" s="27"/>
      <c r="X1920" s="27"/>
      <c r="Y1920" s="28"/>
      <c r="Z1920" s="27"/>
      <c r="AA1920" s="14">
        <f>Tabla2[[#This Row],[FECHA]]-Tabla2[[#This Row],[FECHA AGENDO CITA]]</f>
        <v>45000</v>
      </c>
    </row>
    <row r="1921" spans="1:27" ht="35.450000000000003" hidden="1" customHeight="1">
      <c r="A1921" s="154">
        <v>45000</v>
      </c>
      <c r="B1921" s="155">
        <v>0.54166666666666663</v>
      </c>
      <c r="C1921" s="155"/>
      <c r="D1921" s="156">
        <v>5330</v>
      </c>
      <c r="E1921" s="157">
        <v>112811</v>
      </c>
      <c r="F1921" s="157" t="s">
        <v>100</v>
      </c>
      <c r="G1921" s="162" t="s">
        <v>1124</v>
      </c>
      <c r="H1921" s="163"/>
      <c r="I1921" s="157" t="s">
        <v>6120</v>
      </c>
      <c r="J1921" s="160" t="s">
        <v>6121</v>
      </c>
      <c r="K1921" s="160" t="s">
        <v>6122</v>
      </c>
      <c r="L1921" s="157" t="s">
        <v>277</v>
      </c>
      <c r="M1921" s="161" t="s">
        <v>93</v>
      </c>
      <c r="N1921" s="161">
        <v>0.65625</v>
      </c>
      <c r="O1921" s="161">
        <v>0.75</v>
      </c>
      <c r="P1921" s="207" t="s">
        <v>949</v>
      </c>
      <c r="Q1921" s="157">
        <v>2019</v>
      </c>
      <c r="R1921" s="131"/>
      <c r="S1921" s="3" t="str">
        <f>TEXT(Tabla2[[#This Row],[FECHA]],"MMMM")</f>
        <v>marzo</v>
      </c>
      <c r="T1921" s="3" t="e">
        <f>VLOOKUP(Tabla2[[#This Row],[FOLIO]],Noshow11[[FOLIO]:[STATUS]],5,0)</f>
        <v>#N/A</v>
      </c>
      <c r="U1921" s="2" t="s">
        <v>32</v>
      </c>
      <c r="V1921" s="27">
        <v>45000</v>
      </c>
      <c r="W1921" s="27" t="s">
        <v>18</v>
      </c>
      <c r="X1921" s="27" t="s">
        <v>9</v>
      </c>
      <c r="Y1921" s="28" t="s">
        <v>993</v>
      </c>
      <c r="Z1921" s="27">
        <v>44999</v>
      </c>
      <c r="AA1921" s="14">
        <f>Tabla2[[#This Row],[FECHA]]-Tabla2[[#This Row],[FECHA AGENDO CITA]]</f>
        <v>1</v>
      </c>
    </row>
    <row r="1922" spans="1:27" ht="35.450000000000003" hidden="1" customHeight="1">
      <c r="A1922" s="154">
        <v>45000</v>
      </c>
      <c r="B1922" s="155">
        <v>0.55208333333333337</v>
      </c>
      <c r="C1922" s="155"/>
      <c r="D1922" s="156">
        <v>5330</v>
      </c>
      <c r="E1922" s="157">
        <v>112812</v>
      </c>
      <c r="F1922" s="157" t="s">
        <v>100</v>
      </c>
      <c r="G1922" s="158" t="s">
        <v>1124</v>
      </c>
      <c r="H1922" s="159" t="s">
        <v>5</v>
      </c>
      <c r="I1922" s="157" t="s">
        <v>6123</v>
      </c>
      <c r="J1922" s="160" t="s">
        <v>6124</v>
      </c>
      <c r="K1922" s="160" t="s">
        <v>6122</v>
      </c>
      <c r="L1922" s="157" t="s">
        <v>193</v>
      </c>
      <c r="M1922" s="161" t="s">
        <v>93</v>
      </c>
      <c r="N1922" s="161">
        <v>0.68055555555555547</v>
      </c>
      <c r="O1922" s="161">
        <v>0.75</v>
      </c>
      <c r="P1922" s="207"/>
      <c r="Q1922" s="157">
        <v>2017</v>
      </c>
      <c r="R1922" s="131"/>
      <c r="S1922" s="3" t="str">
        <f>TEXT(Tabla2[[#This Row],[FECHA]],"MMMM")</f>
        <v>marzo</v>
      </c>
      <c r="T1922" s="3" t="e">
        <f>VLOOKUP(Tabla2[[#This Row],[FOLIO]],Noshow11[[FOLIO]:[STATUS]],5,0)</f>
        <v>#N/A</v>
      </c>
      <c r="U1922" s="2"/>
      <c r="V1922" s="27"/>
      <c r="W1922" s="27"/>
      <c r="X1922" s="27"/>
      <c r="Y1922" s="28"/>
      <c r="Z1922" s="27"/>
      <c r="AA1922" s="14">
        <f>Tabla2[[#This Row],[FECHA]]-Tabla2[[#This Row],[FECHA AGENDO CITA]]</f>
        <v>45000</v>
      </c>
    </row>
    <row r="1923" spans="1:27" ht="35.450000000000003" hidden="1" customHeight="1">
      <c r="A1923" s="154">
        <v>45000</v>
      </c>
      <c r="B1923" s="155">
        <v>0.5625</v>
      </c>
      <c r="C1923" s="155"/>
      <c r="D1923" s="156">
        <v>5330</v>
      </c>
      <c r="E1923" s="157">
        <v>112781</v>
      </c>
      <c r="F1923" s="157" t="s">
        <v>920</v>
      </c>
      <c r="G1923" s="158" t="s">
        <v>988</v>
      </c>
      <c r="H1923" s="159" t="s">
        <v>5</v>
      </c>
      <c r="I1923" s="157" t="s">
        <v>1755</v>
      </c>
      <c r="J1923" s="160" t="s">
        <v>1756</v>
      </c>
      <c r="K1923" s="160" t="s">
        <v>361</v>
      </c>
      <c r="L1923" s="157" t="s">
        <v>193</v>
      </c>
      <c r="M1923" s="161" t="s">
        <v>93</v>
      </c>
      <c r="N1923" s="161">
        <v>0.58333333333333337</v>
      </c>
      <c r="O1923" s="161">
        <v>0.70833333333333337</v>
      </c>
      <c r="P1923" s="207" t="s">
        <v>2061</v>
      </c>
      <c r="Q1923" s="157">
        <v>2022</v>
      </c>
      <c r="R1923" s="131"/>
      <c r="S1923" s="3" t="str">
        <f>TEXT(Tabla2[[#This Row],[FECHA]],"MMMM")</f>
        <v>marzo</v>
      </c>
      <c r="T1923" s="3" t="e">
        <f>VLOOKUP(Tabla2[[#This Row],[FOLIO]],Noshow11[[FOLIO]:[STATUS]],5,0)</f>
        <v>#N/A</v>
      </c>
      <c r="U1923" s="2"/>
      <c r="V1923" s="27"/>
      <c r="W1923" s="27"/>
      <c r="X1923" s="27"/>
      <c r="Y1923" s="28"/>
      <c r="Z1923" s="27"/>
      <c r="AA1923" s="14">
        <f>Tabla2[[#This Row],[FECHA]]-Tabla2[[#This Row],[FECHA AGENDO CITA]]</f>
        <v>45000</v>
      </c>
    </row>
    <row r="1924" spans="1:27" ht="69.95" hidden="1" customHeight="1">
      <c r="A1924" s="154">
        <v>45000</v>
      </c>
      <c r="B1924" s="155">
        <v>0.60416666666666663</v>
      </c>
      <c r="C1924" s="155"/>
      <c r="D1924" s="156">
        <v>1670.4</v>
      </c>
      <c r="E1924" s="157">
        <v>112742</v>
      </c>
      <c r="F1924" s="157" t="s">
        <v>920</v>
      </c>
      <c r="G1924" s="162" t="s">
        <v>6125</v>
      </c>
      <c r="H1924" s="163"/>
      <c r="I1924" s="157" t="s">
        <v>3399</v>
      </c>
      <c r="J1924" s="160" t="s">
        <v>3400</v>
      </c>
      <c r="K1924" s="160" t="s">
        <v>3401</v>
      </c>
      <c r="L1924" s="157" t="s">
        <v>152</v>
      </c>
      <c r="M1924" s="161" t="s">
        <v>84</v>
      </c>
      <c r="N1924" s="161">
        <v>0.625</v>
      </c>
      <c r="O1924" s="161" t="s">
        <v>929</v>
      </c>
      <c r="P1924" s="207" t="s">
        <v>2126</v>
      </c>
      <c r="Q1924" s="157">
        <v>2017</v>
      </c>
      <c r="R1924" s="131"/>
      <c r="S1924" s="3" t="str">
        <f>TEXT(Tabla2[[#This Row],[FECHA]],"MMMM")</f>
        <v>marzo</v>
      </c>
      <c r="T1924" s="3" t="e">
        <f>VLOOKUP(Tabla2[[#This Row],[FOLIO]],Noshow11[[FOLIO]:[STATUS]],5,0)</f>
        <v>#N/A</v>
      </c>
      <c r="U1924" s="2"/>
      <c r="V1924" s="27"/>
      <c r="W1924" s="27"/>
      <c r="X1924" s="27"/>
      <c r="Y1924" s="28"/>
      <c r="Z1924" s="27"/>
      <c r="AA1924" s="14">
        <f>Tabla2[[#This Row],[FECHA]]-Tabla2[[#This Row],[FECHA AGENDO CITA]]</f>
        <v>45000</v>
      </c>
    </row>
    <row r="1925" spans="1:27" ht="35.1" hidden="1" customHeight="1">
      <c r="A1925" s="154">
        <v>45000</v>
      </c>
      <c r="B1925" s="155">
        <v>0.625</v>
      </c>
      <c r="C1925" s="155"/>
      <c r="D1925" s="156">
        <v>1899</v>
      </c>
      <c r="E1925" s="157">
        <v>112745</v>
      </c>
      <c r="F1925" s="157" t="s">
        <v>920</v>
      </c>
      <c r="G1925" s="162" t="s">
        <v>956</v>
      </c>
      <c r="H1925" s="163"/>
      <c r="I1925" s="157" t="s">
        <v>6126</v>
      </c>
      <c r="J1925" s="160" t="s">
        <v>6127</v>
      </c>
      <c r="K1925" s="160" t="s">
        <v>6128</v>
      </c>
      <c r="L1925" s="157" t="s">
        <v>237</v>
      </c>
      <c r="M1925" s="161" t="s">
        <v>84</v>
      </c>
      <c r="N1925" s="161">
        <v>0.63541666666666663</v>
      </c>
      <c r="O1925" s="161">
        <v>0.75</v>
      </c>
      <c r="P1925" s="207" t="s">
        <v>943</v>
      </c>
      <c r="Q1925" s="157">
        <v>2020</v>
      </c>
      <c r="R1925" s="131"/>
      <c r="S1925" s="3" t="str">
        <f>TEXT(Tabla2[[#This Row],[FECHA]],"MMMM")</f>
        <v>marzo</v>
      </c>
      <c r="T1925" s="3" t="e">
        <f>VLOOKUP(Tabla2[[#This Row],[FOLIO]],Noshow11[[FOLIO]:[STATUS]],5,0)</f>
        <v>#N/A</v>
      </c>
      <c r="U1925" s="2"/>
      <c r="V1925" s="27"/>
      <c r="W1925" s="27"/>
      <c r="X1925" s="27"/>
      <c r="Y1925" s="28"/>
      <c r="Z1925" s="27"/>
      <c r="AA1925" s="14">
        <f>Tabla2[[#This Row],[FECHA]]-Tabla2[[#This Row],[FECHA AGENDO CITA]]</f>
        <v>45000</v>
      </c>
    </row>
    <row r="1926" spans="1:27" ht="35.1" hidden="1" customHeight="1">
      <c r="A1926" s="154">
        <v>45000</v>
      </c>
      <c r="B1926" s="155">
        <v>0.625</v>
      </c>
      <c r="C1926" s="155"/>
      <c r="D1926" s="156">
        <v>835.2</v>
      </c>
      <c r="E1926" s="157">
        <v>112807</v>
      </c>
      <c r="F1926" s="157" t="s">
        <v>1111</v>
      </c>
      <c r="G1926" s="162" t="s">
        <v>6129</v>
      </c>
      <c r="H1926" s="163"/>
      <c r="I1926" s="157" t="s">
        <v>6130</v>
      </c>
      <c r="J1926" s="160" t="s">
        <v>143</v>
      </c>
      <c r="K1926" s="160" t="s">
        <v>6131</v>
      </c>
      <c r="L1926" s="157" t="s">
        <v>165</v>
      </c>
      <c r="M1926" s="161" t="s">
        <v>98</v>
      </c>
      <c r="N1926" s="161">
        <v>0.63541666666666663</v>
      </c>
      <c r="O1926" s="161" t="s">
        <v>929</v>
      </c>
      <c r="P1926" s="207" t="s">
        <v>2126</v>
      </c>
      <c r="Q1926" s="157">
        <v>2023</v>
      </c>
      <c r="R1926" s="131"/>
      <c r="S1926" s="3" t="str">
        <f>TEXT(Tabla2[[#This Row],[FECHA]],"MMMM")</f>
        <v>marzo</v>
      </c>
      <c r="T1926" s="3" t="e">
        <f>VLOOKUP(Tabla2[[#This Row],[FOLIO]],Noshow11[[FOLIO]:[STATUS]],5,0)</f>
        <v>#N/A</v>
      </c>
      <c r="U1926" s="2"/>
      <c r="V1926" s="27"/>
      <c r="W1926" s="27"/>
      <c r="X1926" s="27"/>
      <c r="Y1926" s="28"/>
      <c r="Z1926" s="27"/>
      <c r="AA1926" s="14">
        <f>Tabla2[[#This Row],[FECHA]]-Tabla2[[#This Row],[FECHA AGENDO CITA]]</f>
        <v>45000</v>
      </c>
    </row>
    <row r="1927" spans="1:27" ht="35.1" hidden="1" customHeight="1">
      <c r="A1927" s="154">
        <v>45000</v>
      </c>
      <c r="B1927" s="155">
        <v>0.64583333333333337</v>
      </c>
      <c r="C1927" s="155"/>
      <c r="D1927" s="156">
        <v>3260</v>
      </c>
      <c r="E1927" s="157">
        <v>112789</v>
      </c>
      <c r="F1927" s="157" t="s">
        <v>920</v>
      </c>
      <c r="G1927" s="158" t="s">
        <v>1150</v>
      </c>
      <c r="H1927" s="159" t="s">
        <v>5</v>
      </c>
      <c r="I1927" s="157" t="s">
        <v>6132</v>
      </c>
      <c r="J1927" s="160" t="s">
        <v>6133</v>
      </c>
      <c r="K1927" s="160" t="s">
        <v>6134</v>
      </c>
      <c r="L1927" s="157" t="s">
        <v>357</v>
      </c>
      <c r="M1927" s="161" t="s">
        <v>84</v>
      </c>
      <c r="N1927" s="161">
        <v>0.66666666666666663</v>
      </c>
      <c r="O1927" s="161">
        <v>0.75</v>
      </c>
      <c r="P1927" s="207" t="s">
        <v>2061</v>
      </c>
      <c r="Q1927" s="157">
        <v>2020</v>
      </c>
      <c r="R1927" s="131"/>
      <c r="S1927" s="3" t="str">
        <f>TEXT(Tabla2[[#This Row],[FECHA]],"MMMM")</f>
        <v>marzo</v>
      </c>
      <c r="T1927" s="3" t="e">
        <f>VLOOKUP(Tabla2[[#This Row],[FOLIO]],Noshow11[[FOLIO]:[STATUS]],5,0)</f>
        <v>#N/A</v>
      </c>
      <c r="U1927" s="2"/>
      <c r="V1927" s="27"/>
      <c r="W1927" s="27"/>
      <c r="X1927" s="27"/>
      <c r="Y1927" s="28"/>
      <c r="Z1927" s="27"/>
      <c r="AA1927" s="14">
        <f>Tabla2[[#This Row],[FECHA]]-Tabla2[[#This Row],[FECHA AGENDO CITA]]</f>
        <v>45000</v>
      </c>
    </row>
    <row r="1928" spans="1:27" ht="35.1" hidden="1" customHeight="1">
      <c r="A1928" s="154">
        <v>45000</v>
      </c>
      <c r="B1928" s="155">
        <v>0.64583333333333337</v>
      </c>
      <c r="C1928" s="155"/>
      <c r="D1928" s="156">
        <v>1899</v>
      </c>
      <c r="E1928" s="157" t="s">
        <v>6135</v>
      </c>
      <c r="F1928" s="157" t="s">
        <v>944</v>
      </c>
      <c r="G1928" s="162" t="s">
        <v>1015</v>
      </c>
      <c r="H1928" s="163"/>
      <c r="I1928" s="157" t="s">
        <v>2968</v>
      </c>
      <c r="J1928" s="160" t="s">
        <v>6136</v>
      </c>
      <c r="K1928" s="160" t="s">
        <v>6137</v>
      </c>
      <c r="L1928" s="157" t="s">
        <v>193</v>
      </c>
      <c r="M1928" s="161" t="s">
        <v>98</v>
      </c>
      <c r="N1928" s="161">
        <v>0.66666666666666663</v>
      </c>
      <c r="O1928" s="161">
        <v>0.75</v>
      </c>
      <c r="P1928" s="207" t="s">
        <v>943</v>
      </c>
      <c r="Q1928" s="157">
        <v>2022</v>
      </c>
      <c r="R1928" s="131"/>
      <c r="S1928" s="3" t="str">
        <f>TEXT(Tabla2[[#This Row],[FECHA]],"MMMM")</f>
        <v>marzo</v>
      </c>
      <c r="T1928" s="3" t="e">
        <f>VLOOKUP(Tabla2[[#This Row],[FOLIO]],Noshow11[[FOLIO]:[STATUS]],5,0)</f>
        <v>#N/A</v>
      </c>
      <c r="U1928" s="2"/>
      <c r="V1928" s="27"/>
      <c r="W1928" s="27"/>
      <c r="X1928" s="27"/>
      <c r="Y1928" s="28"/>
      <c r="Z1928" s="27"/>
      <c r="AA1928" s="14">
        <f>Tabla2[[#This Row],[FECHA]]-Tabla2[[#This Row],[FECHA AGENDO CITA]]</f>
        <v>45000</v>
      </c>
    </row>
    <row r="1929" spans="1:27" ht="80.099999999999994" hidden="1" customHeight="1">
      <c r="A1929" s="154">
        <v>45000</v>
      </c>
      <c r="B1929" s="155">
        <v>0.70833333333333337</v>
      </c>
      <c r="C1929" s="155"/>
      <c r="D1929" s="156">
        <v>4094.2</v>
      </c>
      <c r="E1929" s="157">
        <v>112697</v>
      </c>
      <c r="F1929" s="157" t="s">
        <v>1111</v>
      </c>
      <c r="G1929" s="162" t="s">
        <v>6138</v>
      </c>
      <c r="H1929" s="163" t="s">
        <v>15</v>
      </c>
      <c r="I1929" s="157" t="s">
        <v>4467</v>
      </c>
      <c r="J1929" s="160" t="s">
        <v>4468</v>
      </c>
      <c r="K1929" s="160" t="s">
        <v>4469</v>
      </c>
      <c r="L1929" s="157" t="s">
        <v>145</v>
      </c>
      <c r="M1929" s="161" t="s">
        <v>98</v>
      </c>
      <c r="N1929" s="161" t="s">
        <v>6139</v>
      </c>
      <c r="O1929" s="161" t="s">
        <v>6140</v>
      </c>
      <c r="P1929" s="207" t="s">
        <v>6141</v>
      </c>
      <c r="Q1929" s="157">
        <v>2012</v>
      </c>
      <c r="R1929" s="131"/>
      <c r="S1929" s="3" t="str">
        <f>TEXT(Tabla2[[#This Row],[FECHA]],"MMMM")</f>
        <v>marzo</v>
      </c>
      <c r="T1929" s="3" t="e">
        <f>VLOOKUP(Tabla2[[#This Row],[FOLIO]],Noshow11[[FOLIO]:[STATUS]],5,0)</f>
        <v>#N/A</v>
      </c>
      <c r="U1929" s="2"/>
      <c r="V1929" s="27"/>
      <c r="W1929" s="27"/>
      <c r="X1929" s="27"/>
      <c r="Y1929" s="28"/>
      <c r="Z1929" s="27"/>
      <c r="AA1929" s="14">
        <f>Tabla2[[#This Row],[FECHA]]-Tabla2[[#This Row],[FECHA AGENDO CITA]]</f>
        <v>45000</v>
      </c>
    </row>
    <row r="1930" spans="1:27" ht="54.6" hidden="1" customHeight="1">
      <c r="A1930" s="154">
        <v>45001</v>
      </c>
      <c r="B1930" s="155">
        <v>0.32291666666666669</v>
      </c>
      <c r="C1930" s="155"/>
      <c r="D1930" s="156">
        <v>2849</v>
      </c>
      <c r="E1930" s="157">
        <v>112830</v>
      </c>
      <c r="F1930" s="157" t="s">
        <v>1111</v>
      </c>
      <c r="G1930" s="158" t="s">
        <v>1967</v>
      </c>
      <c r="H1930" s="159" t="s">
        <v>5</v>
      </c>
      <c r="I1930" s="157" t="s">
        <v>6142</v>
      </c>
      <c r="J1930" s="160" t="s">
        <v>6143</v>
      </c>
      <c r="K1930" s="160" t="s">
        <v>6144</v>
      </c>
      <c r="L1930" s="157" t="s">
        <v>92</v>
      </c>
      <c r="M1930" s="161" t="s">
        <v>84</v>
      </c>
      <c r="N1930" s="161">
        <v>0.5625</v>
      </c>
      <c r="O1930" s="161">
        <v>0.70833333333333337</v>
      </c>
      <c r="P1930" s="207" t="s">
        <v>2061</v>
      </c>
      <c r="Q1930" s="157">
        <v>2017</v>
      </c>
      <c r="R1930" s="131"/>
      <c r="S1930" s="3" t="str">
        <f>TEXT(Tabla2[[#This Row],[FECHA]],"MMMM")</f>
        <v>marzo</v>
      </c>
      <c r="T1930" s="3" t="e">
        <f>VLOOKUP(Tabla2[[#This Row],[FOLIO]],Noshow11[[FOLIO]:[STATUS]],5,0)</f>
        <v>#N/A</v>
      </c>
      <c r="U1930" s="2"/>
      <c r="V1930" s="27"/>
      <c r="W1930" s="27"/>
      <c r="X1930" s="27"/>
      <c r="Y1930" s="28"/>
      <c r="Z1930" s="27"/>
      <c r="AA1930" s="14">
        <f>Tabla2[[#This Row],[FECHA]]-Tabla2[[#This Row],[FECHA AGENDO CITA]]</f>
        <v>45001</v>
      </c>
    </row>
    <row r="1931" spans="1:27" ht="54.6" hidden="1" customHeight="1">
      <c r="A1931" s="154">
        <v>45001</v>
      </c>
      <c r="B1931" s="155">
        <v>0.33333333333333331</v>
      </c>
      <c r="C1931" s="155"/>
      <c r="D1931" s="156">
        <v>5330</v>
      </c>
      <c r="E1931" s="157">
        <v>112574</v>
      </c>
      <c r="F1931" s="157" t="s">
        <v>1111</v>
      </c>
      <c r="G1931" s="162" t="s">
        <v>6145</v>
      </c>
      <c r="H1931" s="163"/>
      <c r="I1931" s="157" t="s">
        <v>6146</v>
      </c>
      <c r="J1931" s="160" t="s">
        <v>6147</v>
      </c>
      <c r="K1931" s="160" t="s">
        <v>6148</v>
      </c>
      <c r="L1931" s="157" t="s">
        <v>92</v>
      </c>
      <c r="M1931" s="161" t="s">
        <v>93</v>
      </c>
      <c r="N1931" s="161">
        <v>0.35416666666666669</v>
      </c>
      <c r="O1931" s="161">
        <v>0.45833333333333331</v>
      </c>
      <c r="P1931" s="207" t="s">
        <v>954</v>
      </c>
      <c r="Q1931" s="157">
        <v>2016</v>
      </c>
      <c r="R1931" s="131"/>
      <c r="S1931" s="3" t="str">
        <f>TEXT(Tabla2[[#This Row],[FECHA]],"MMMM")</f>
        <v>marzo</v>
      </c>
      <c r="T1931" s="3" t="e">
        <f>VLOOKUP(Tabla2[[#This Row],[FOLIO]],Noshow11[[FOLIO]:[STATUS]],5,0)</f>
        <v>#N/A</v>
      </c>
      <c r="U1931" s="2"/>
      <c r="V1931" s="27"/>
      <c r="W1931" s="27"/>
      <c r="X1931" s="27"/>
      <c r="Y1931" s="28"/>
      <c r="Z1931" s="27"/>
      <c r="AA1931" s="14">
        <f>Tabla2[[#This Row],[FECHA]]-Tabla2[[#This Row],[FECHA AGENDO CITA]]</f>
        <v>45001</v>
      </c>
    </row>
    <row r="1932" spans="1:27" ht="54.6" hidden="1" customHeight="1">
      <c r="A1932" s="154">
        <v>45001</v>
      </c>
      <c r="B1932" s="155">
        <v>0.33333333333333331</v>
      </c>
      <c r="C1932" s="155"/>
      <c r="D1932" s="156">
        <v>1899</v>
      </c>
      <c r="E1932" s="157">
        <v>112814</v>
      </c>
      <c r="F1932" s="157" t="s">
        <v>1111</v>
      </c>
      <c r="G1932" s="162" t="s">
        <v>6149</v>
      </c>
      <c r="H1932" s="163"/>
      <c r="I1932" s="157" t="s">
        <v>6150</v>
      </c>
      <c r="J1932" s="160" t="s">
        <v>6151</v>
      </c>
      <c r="K1932" s="160" t="s">
        <v>6152</v>
      </c>
      <c r="L1932" s="157" t="s">
        <v>170</v>
      </c>
      <c r="M1932" s="161" t="s">
        <v>98</v>
      </c>
      <c r="N1932" s="161">
        <v>0.35416666666666669</v>
      </c>
      <c r="O1932" s="161">
        <v>0.45833333333333331</v>
      </c>
      <c r="P1932" s="207" t="s">
        <v>949</v>
      </c>
      <c r="Q1932" s="157">
        <v>2015</v>
      </c>
      <c r="R1932" s="131"/>
      <c r="S1932" s="3" t="str">
        <f>TEXT(Tabla2[[#This Row],[FECHA]],"MMMM")</f>
        <v>marzo</v>
      </c>
      <c r="T1932" s="3" t="e">
        <f>VLOOKUP(Tabla2[[#This Row],[FOLIO]],Noshow11[[FOLIO]:[STATUS]],5,0)</f>
        <v>#N/A</v>
      </c>
      <c r="U1932" s="2"/>
      <c r="V1932" s="27"/>
      <c r="W1932" s="27"/>
      <c r="X1932" s="27"/>
      <c r="Y1932" s="28"/>
      <c r="Z1932" s="27"/>
      <c r="AA1932" s="14">
        <f>Tabla2[[#This Row],[FECHA]]-Tabla2[[#This Row],[FECHA AGENDO CITA]]</f>
        <v>45001</v>
      </c>
    </row>
    <row r="1933" spans="1:27" ht="54.6" hidden="1" customHeight="1">
      <c r="A1933" s="154">
        <v>45001</v>
      </c>
      <c r="B1933" s="155">
        <v>0.34375</v>
      </c>
      <c r="C1933" s="155"/>
      <c r="D1933" s="156">
        <v>1899</v>
      </c>
      <c r="E1933" s="157">
        <v>112758</v>
      </c>
      <c r="F1933" s="157" t="s">
        <v>100</v>
      </c>
      <c r="G1933" s="158" t="s">
        <v>1605</v>
      </c>
      <c r="H1933" s="159" t="s">
        <v>5</v>
      </c>
      <c r="I1933" s="157" t="s">
        <v>6153</v>
      </c>
      <c r="J1933" s="160" t="s">
        <v>6154</v>
      </c>
      <c r="K1933" s="160" t="s">
        <v>6155</v>
      </c>
      <c r="L1933" s="157" t="s">
        <v>230</v>
      </c>
      <c r="M1933" s="161" t="s">
        <v>98</v>
      </c>
      <c r="N1933" s="161">
        <v>0.35416666666666669</v>
      </c>
      <c r="O1933" s="161">
        <v>0.45833333333333331</v>
      </c>
      <c r="P1933" s="207" t="s">
        <v>2061</v>
      </c>
      <c r="Q1933" s="157">
        <v>2008</v>
      </c>
      <c r="R1933" s="131"/>
      <c r="S1933" s="3" t="str">
        <f>TEXT(Tabla2[[#This Row],[FECHA]],"MMMM")</f>
        <v>marzo</v>
      </c>
      <c r="T1933" s="3" t="e">
        <f>VLOOKUP(Tabla2[[#This Row],[FOLIO]],Noshow11[[FOLIO]:[STATUS]],5,0)</f>
        <v>#N/A</v>
      </c>
      <c r="U1933" s="2"/>
      <c r="V1933" s="27"/>
      <c r="W1933" s="27"/>
      <c r="X1933" s="27"/>
      <c r="Y1933" s="28"/>
      <c r="Z1933" s="27"/>
      <c r="AA1933" s="14">
        <f>Tabla2[[#This Row],[FECHA]]-Tabla2[[#This Row],[FECHA AGENDO CITA]]</f>
        <v>45001</v>
      </c>
    </row>
    <row r="1934" spans="1:27" s="177" customFormat="1" ht="54.6" hidden="1" customHeight="1">
      <c r="A1934" s="154">
        <v>45001</v>
      </c>
      <c r="B1934" s="155">
        <v>0.34375</v>
      </c>
      <c r="C1934" s="155"/>
      <c r="D1934" s="156">
        <v>0</v>
      </c>
      <c r="E1934" s="157" t="s">
        <v>6156</v>
      </c>
      <c r="F1934" s="157" t="s">
        <v>100</v>
      </c>
      <c r="G1934" s="162" t="s">
        <v>6157</v>
      </c>
      <c r="H1934" s="163"/>
      <c r="I1934" s="157" t="s">
        <v>1595</v>
      </c>
      <c r="J1934" s="160" t="s">
        <v>1596</v>
      </c>
      <c r="K1934" s="160" t="s">
        <v>1597</v>
      </c>
      <c r="L1934" s="157" t="s">
        <v>145</v>
      </c>
      <c r="M1934" s="161" t="s">
        <v>84</v>
      </c>
      <c r="N1934" s="161">
        <v>0.375</v>
      </c>
      <c r="O1934" s="161">
        <v>0.58333333333333337</v>
      </c>
      <c r="P1934" s="207" t="s">
        <v>975</v>
      </c>
      <c r="Q1934" s="157">
        <v>2020</v>
      </c>
      <c r="R1934" s="157"/>
      <c r="S1934" s="3" t="str">
        <f>TEXT(Tabla2[[#This Row],[FECHA]],"MMMM")</f>
        <v>marzo</v>
      </c>
      <c r="T1934" s="3" t="e">
        <f>VLOOKUP(Tabla2[[#This Row],[FOLIO]],Noshow11[[FOLIO]:[STATUS]],5,0)</f>
        <v>#N/A</v>
      </c>
      <c r="U1934" s="2"/>
      <c r="V1934" s="27"/>
      <c r="W1934" s="27"/>
      <c r="X1934" s="27"/>
      <c r="Y1934" s="28"/>
      <c r="Z1934" s="27"/>
      <c r="AA1934" s="14">
        <f>Tabla2[[#This Row],[FECHA]]-Tabla2[[#This Row],[FECHA AGENDO CITA]]</f>
        <v>45001</v>
      </c>
    </row>
    <row r="1935" spans="1:27" ht="54.6" hidden="1" customHeight="1">
      <c r="A1935" s="154">
        <v>45001</v>
      </c>
      <c r="B1935" s="155">
        <v>0.35416666666666669</v>
      </c>
      <c r="C1935" s="155"/>
      <c r="D1935" s="156">
        <v>1899</v>
      </c>
      <c r="E1935" s="157">
        <v>112783</v>
      </c>
      <c r="F1935" s="157" t="s">
        <v>920</v>
      </c>
      <c r="G1935" s="162" t="s">
        <v>1108</v>
      </c>
      <c r="H1935" s="163"/>
      <c r="I1935" s="157" t="s">
        <v>6158</v>
      </c>
      <c r="J1935" s="160" t="s">
        <v>143</v>
      </c>
      <c r="K1935" s="160" t="s">
        <v>6159</v>
      </c>
      <c r="L1935" s="157" t="s">
        <v>193</v>
      </c>
      <c r="M1935" s="161" t="s">
        <v>93</v>
      </c>
      <c r="N1935" s="161">
        <v>0.38541666666666669</v>
      </c>
      <c r="O1935" s="161">
        <v>0.5</v>
      </c>
      <c r="P1935" s="207" t="s">
        <v>949</v>
      </c>
      <c r="Q1935" s="157">
        <v>2022</v>
      </c>
      <c r="R1935" s="131"/>
      <c r="S1935" s="3" t="str">
        <f>TEXT(Tabla2[[#This Row],[FECHA]],"MMMM")</f>
        <v>marzo</v>
      </c>
      <c r="T1935" s="3" t="e">
        <f>VLOOKUP(Tabla2[[#This Row],[FOLIO]],Noshow11[[FOLIO]:[STATUS]],5,0)</f>
        <v>#N/A</v>
      </c>
      <c r="U1935" s="2"/>
      <c r="V1935" s="27"/>
      <c r="W1935" s="27"/>
      <c r="X1935" s="27"/>
      <c r="Y1935" s="28"/>
      <c r="Z1935" s="27"/>
      <c r="AA1935" s="14">
        <f>Tabla2[[#This Row],[FECHA]]-Tabla2[[#This Row],[FECHA AGENDO CITA]]</f>
        <v>45001</v>
      </c>
    </row>
    <row r="1936" spans="1:27" ht="54.6" hidden="1" customHeight="1">
      <c r="A1936" s="154">
        <v>45001</v>
      </c>
      <c r="B1936" s="155">
        <v>0.35416666666666669</v>
      </c>
      <c r="C1936" s="155"/>
      <c r="D1936" s="156">
        <v>5330</v>
      </c>
      <c r="E1936" s="157">
        <v>112823</v>
      </c>
      <c r="F1936" s="157" t="s">
        <v>1111</v>
      </c>
      <c r="G1936" s="158" t="s">
        <v>5793</v>
      </c>
      <c r="H1936" s="159" t="s">
        <v>5</v>
      </c>
      <c r="I1936" s="157" t="s">
        <v>1606</v>
      </c>
      <c r="J1936" s="160" t="s">
        <v>1607</v>
      </c>
      <c r="K1936" s="160" t="s">
        <v>1608</v>
      </c>
      <c r="L1936" s="157" t="s">
        <v>152</v>
      </c>
      <c r="M1936" s="161" t="s">
        <v>98</v>
      </c>
      <c r="N1936" s="161">
        <v>0.36458333333333331</v>
      </c>
      <c r="O1936" s="161">
        <v>0.5</v>
      </c>
      <c r="P1936" s="207" t="s">
        <v>2061</v>
      </c>
      <c r="Q1936" s="157">
        <v>2016</v>
      </c>
      <c r="R1936" s="131"/>
      <c r="S1936" s="3" t="str">
        <f>TEXT(Tabla2[[#This Row],[FECHA]],"MMMM")</f>
        <v>marzo</v>
      </c>
      <c r="T1936" s="3" t="e">
        <f>VLOOKUP(Tabla2[[#This Row],[FOLIO]],Noshow11[[FOLIO]:[STATUS]],5,0)</f>
        <v>#N/A</v>
      </c>
      <c r="U1936" s="2"/>
      <c r="V1936" s="27"/>
      <c r="W1936" s="27"/>
      <c r="X1936" s="27"/>
      <c r="Y1936" s="28"/>
      <c r="Z1936" s="27"/>
      <c r="AA1936" s="14">
        <f>Tabla2[[#This Row],[FECHA]]-Tabla2[[#This Row],[FECHA AGENDO CITA]]</f>
        <v>45001</v>
      </c>
    </row>
    <row r="1937" spans="1:27" ht="54.6" hidden="1" customHeight="1">
      <c r="A1937" s="154">
        <v>45001</v>
      </c>
      <c r="B1937" s="155">
        <v>0.36458333333333331</v>
      </c>
      <c r="C1937" s="155"/>
      <c r="D1937" s="156">
        <v>1899</v>
      </c>
      <c r="E1937" s="157">
        <v>112832</v>
      </c>
      <c r="F1937" s="157" t="s">
        <v>944</v>
      </c>
      <c r="G1937" s="162" t="s">
        <v>945</v>
      </c>
      <c r="H1937" s="163"/>
      <c r="I1937" s="157" t="s">
        <v>6160</v>
      </c>
      <c r="J1937" s="160" t="s">
        <v>6161</v>
      </c>
      <c r="K1937" s="160" t="s">
        <v>4264</v>
      </c>
      <c r="L1937" s="157" t="s">
        <v>152</v>
      </c>
      <c r="M1937" s="161" t="s">
        <v>98</v>
      </c>
      <c r="N1937" s="161">
        <v>0.4375</v>
      </c>
      <c r="O1937" s="161">
        <v>0.58333333333333337</v>
      </c>
      <c r="P1937" s="207" t="s">
        <v>954</v>
      </c>
      <c r="Q1937" s="157">
        <v>2021</v>
      </c>
      <c r="R1937" s="131"/>
      <c r="S1937" s="3" t="str">
        <f>TEXT(Tabla2[[#This Row],[FECHA]],"MMMM")</f>
        <v>marzo</v>
      </c>
      <c r="T1937" s="3" t="e">
        <f>VLOOKUP(Tabla2[[#This Row],[FOLIO]],Noshow11[[FOLIO]:[STATUS]],5,0)</f>
        <v>#N/A</v>
      </c>
      <c r="U1937" s="2"/>
      <c r="V1937" s="27"/>
      <c r="W1937" s="27"/>
      <c r="X1937" s="27"/>
      <c r="Y1937" s="28"/>
      <c r="Z1937" s="27"/>
      <c r="AA1937" s="14">
        <f>Tabla2[[#This Row],[FECHA]]-Tabla2[[#This Row],[FECHA AGENDO CITA]]</f>
        <v>45001</v>
      </c>
    </row>
    <row r="1938" spans="1:27" ht="54.6" hidden="1" customHeight="1">
      <c r="A1938" s="154">
        <v>45001</v>
      </c>
      <c r="B1938" s="155">
        <v>0.36458333333333331</v>
      </c>
      <c r="C1938" s="155"/>
      <c r="D1938" s="156">
        <v>1899</v>
      </c>
      <c r="E1938" s="157">
        <v>112861</v>
      </c>
      <c r="F1938" s="157" t="s">
        <v>944</v>
      </c>
      <c r="G1938" s="162" t="s">
        <v>1108</v>
      </c>
      <c r="H1938" s="163"/>
      <c r="I1938" s="157" t="s">
        <v>6162</v>
      </c>
      <c r="J1938" s="160" t="s">
        <v>143</v>
      </c>
      <c r="K1938" s="160" t="s">
        <v>6163</v>
      </c>
      <c r="L1938" s="157" t="s">
        <v>83</v>
      </c>
      <c r="M1938" s="161" t="s">
        <v>84</v>
      </c>
      <c r="N1938" s="161">
        <v>0.39583333333333331</v>
      </c>
      <c r="O1938" s="161">
        <v>0.5</v>
      </c>
      <c r="P1938" s="207" t="s">
        <v>949</v>
      </c>
      <c r="Q1938" s="157">
        <v>2023</v>
      </c>
      <c r="R1938" s="131"/>
      <c r="S1938" s="3" t="str">
        <f>TEXT(Tabla2[[#This Row],[FECHA]],"MMMM")</f>
        <v>marzo</v>
      </c>
      <c r="T1938" s="3" t="e">
        <f>VLOOKUP(Tabla2[[#This Row],[FOLIO]],Noshow11[[FOLIO]:[STATUS]],5,0)</f>
        <v>#N/A</v>
      </c>
      <c r="U1938" s="2"/>
      <c r="V1938" s="27"/>
      <c r="W1938" s="27"/>
      <c r="X1938" s="27"/>
      <c r="Y1938" s="28"/>
      <c r="Z1938" s="27"/>
      <c r="AA1938" s="14">
        <f>Tabla2[[#This Row],[FECHA]]-Tabla2[[#This Row],[FECHA AGENDO CITA]]</f>
        <v>45001</v>
      </c>
    </row>
    <row r="1939" spans="1:27" ht="54.6" hidden="1" customHeight="1">
      <c r="A1939" s="154">
        <v>45001</v>
      </c>
      <c r="B1939" s="155">
        <v>0.375</v>
      </c>
      <c r="C1939" s="155"/>
      <c r="D1939" s="156">
        <v>835.2</v>
      </c>
      <c r="E1939" s="157">
        <v>112683</v>
      </c>
      <c r="F1939" s="157" t="s">
        <v>944</v>
      </c>
      <c r="G1939" s="162" t="s">
        <v>6164</v>
      </c>
      <c r="H1939" s="163"/>
      <c r="I1939" s="157" t="s">
        <v>6165</v>
      </c>
      <c r="J1939" s="160" t="s">
        <v>6166</v>
      </c>
      <c r="K1939" s="160" t="s">
        <v>6167</v>
      </c>
      <c r="L1939" s="157" t="s">
        <v>160</v>
      </c>
      <c r="M1939" s="161" t="s">
        <v>93</v>
      </c>
      <c r="N1939" s="161">
        <v>0.45833333333333331</v>
      </c>
      <c r="O1939" s="161" t="s">
        <v>929</v>
      </c>
      <c r="P1939" s="207" t="s">
        <v>2263</v>
      </c>
      <c r="Q1939" s="157">
        <v>2019</v>
      </c>
      <c r="R1939" s="131"/>
      <c r="S1939" s="3" t="str">
        <f>TEXT(Tabla2[[#This Row],[FECHA]],"MMMM")</f>
        <v>marzo</v>
      </c>
      <c r="T1939" s="3" t="e">
        <f>VLOOKUP(Tabla2[[#This Row],[FOLIO]],Noshow11[[FOLIO]:[STATUS]],5,0)</f>
        <v>#N/A</v>
      </c>
      <c r="U1939" s="2"/>
      <c r="V1939" s="27"/>
      <c r="W1939" s="27"/>
      <c r="X1939" s="27"/>
      <c r="Y1939" s="28"/>
      <c r="Z1939" s="27"/>
      <c r="AA1939" s="14">
        <f>Tabla2[[#This Row],[FECHA]]-Tabla2[[#This Row],[FECHA AGENDO CITA]]</f>
        <v>45001</v>
      </c>
    </row>
    <row r="1940" spans="1:27" ht="54.6" hidden="1" customHeight="1">
      <c r="A1940" s="154">
        <v>45001</v>
      </c>
      <c r="B1940" s="155">
        <v>0.375</v>
      </c>
      <c r="C1940" s="155"/>
      <c r="D1940" s="156">
        <v>3260</v>
      </c>
      <c r="E1940" s="157">
        <v>112821</v>
      </c>
      <c r="F1940" s="157" t="s">
        <v>944</v>
      </c>
      <c r="G1940" s="158" t="s">
        <v>1070</v>
      </c>
      <c r="H1940" s="159" t="s">
        <v>5</v>
      </c>
      <c r="I1940" s="157" t="s">
        <v>6168</v>
      </c>
      <c r="J1940" s="160" t="s">
        <v>6169</v>
      </c>
      <c r="K1940" s="160" t="s">
        <v>6170</v>
      </c>
      <c r="L1940" s="157" t="s">
        <v>152</v>
      </c>
      <c r="M1940" s="161" t="s">
        <v>98</v>
      </c>
      <c r="N1940" s="161">
        <v>0.39583333333333331</v>
      </c>
      <c r="O1940" s="161">
        <v>0.5</v>
      </c>
      <c r="P1940" s="207" t="s">
        <v>2061</v>
      </c>
      <c r="Q1940" s="157">
        <v>2022</v>
      </c>
      <c r="R1940" s="131"/>
      <c r="S1940" s="3" t="str">
        <f>TEXT(Tabla2[[#This Row],[FECHA]],"MMMM")</f>
        <v>marzo</v>
      </c>
      <c r="T1940" s="3" t="e">
        <f>VLOOKUP(Tabla2[[#This Row],[FOLIO]],Noshow11[[FOLIO]:[STATUS]],5,0)</f>
        <v>#N/A</v>
      </c>
      <c r="U1940" s="2"/>
      <c r="V1940" s="27"/>
      <c r="W1940" s="27"/>
      <c r="X1940" s="27"/>
      <c r="Y1940" s="28"/>
      <c r="Z1940" s="27"/>
      <c r="AA1940" s="14">
        <f>Tabla2[[#This Row],[FECHA]]-Tabla2[[#This Row],[FECHA AGENDO CITA]]</f>
        <v>45001</v>
      </c>
    </row>
    <row r="1941" spans="1:27" ht="54.6" hidden="1" customHeight="1">
      <c r="A1941" s="154">
        <v>45001</v>
      </c>
      <c r="B1941" s="155">
        <v>0.39583333333333331</v>
      </c>
      <c r="C1941" s="155"/>
      <c r="D1941" s="156">
        <v>1899</v>
      </c>
      <c r="E1941" s="157">
        <v>112770</v>
      </c>
      <c r="F1941" s="157" t="s">
        <v>920</v>
      </c>
      <c r="G1941" s="158" t="s">
        <v>939</v>
      </c>
      <c r="H1941" s="159" t="s">
        <v>5</v>
      </c>
      <c r="I1941" s="157" t="s">
        <v>2911</v>
      </c>
      <c r="J1941" s="160" t="s">
        <v>639</v>
      </c>
      <c r="K1941" s="160" t="s">
        <v>2913</v>
      </c>
      <c r="L1941" s="157" t="s">
        <v>277</v>
      </c>
      <c r="M1941" s="161" t="s">
        <v>98</v>
      </c>
      <c r="N1941" s="161">
        <v>0.41666666666666669</v>
      </c>
      <c r="O1941" s="161">
        <v>0.625</v>
      </c>
      <c r="P1941" s="207" t="s">
        <v>2061</v>
      </c>
      <c r="Q1941" s="157">
        <v>2022</v>
      </c>
      <c r="R1941" s="131"/>
      <c r="S1941" s="3" t="str">
        <f>TEXT(Tabla2[[#This Row],[FECHA]],"MMMM")</f>
        <v>marzo</v>
      </c>
      <c r="T1941" s="3" t="e">
        <f>VLOOKUP(Tabla2[[#This Row],[FOLIO]],Noshow11[[FOLIO]:[STATUS]],5,0)</f>
        <v>#N/A</v>
      </c>
      <c r="U1941" s="2"/>
      <c r="V1941" s="27"/>
      <c r="W1941" s="27"/>
      <c r="X1941" s="27"/>
      <c r="Y1941" s="28"/>
      <c r="Z1941" s="27"/>
      <c r="AA1941" s="14">
        <f>Tabla2[[#This Row],[FECHA]]-Tabla2[[#This Row],[FECHA AGENDO CITA]]</f>
        <v>45001</v>
      </c>
    </row>
    <row r="1942" spans="1:27" ht="54.6" hidden="1" customHeight="1">
      <c r="A1942" s="154">
        <v>45001</v>
      </c>
      <c r="B1942" s="155">
        <v>0.39583333333333331</v>
      </c>
      <c r="C1942" s="155"/>
      <c r="D1942" s="156">
        <v>5330</v>
      </c>
      <c r="E1942" s="157">
        <v>112785</v>
      </c>
      <c r="F1942" s="157" t="s">
        <v>944</v>
      </c>
      <c r="G1942" s="158" t="s">
        <v>1124</v>
      </c>
      <c r="H1942" s="159" t="s">
        <v>5</v>
      </c>
      <c r="I1942" s="157" t="s">
        <v>2298</v>
      </c>
      <c r="J1942" s="160" t="s">
        <v>2299</v>
      </c>
      <c r="K1942" s="160" t="s">
        <v>540</v>
      </c>
      <c r="L1942" s="157" t="s">
        <v>188</v>
      </c>
      <c r="M1942" s="161" t="s">
        <v>84</v>
      </c>
      <c r="N1942" s="161">
        <v>0.4375</v>
      </c>
      <c r="O1942" s="161">
        <v>0.625</v>
      </c>
      <c r="P1942" s="207" t="s">
        <v>2061</v>
      </c>
      <c r="Q1942" s="157">
        <v>2021</v>
      </c>
      <c r="R1942" s="131"/>
      <c r="S1942" s="3" t="str">
        <f>TEXT(Tabla2[[#This Row],[FECHA]],"MMMM")</f>
        <v>marzo</v>
      </c>
      <c r="T1942" s="3" t="e">
        <f>VLOOKUP(Tabla2[[#This Row],[FOLIO]],Noshow11[[FOLIO]:[STATUS]],5,0)</f>
        <v>#N/A</v>
      </c>
      <c r="U1942" s="2"/>
      <c r="V1942" s="27"/>
      <c r="W1942" s="27"/>
      <c r="X1942" s="27"/>
      <c r="Y1942" s="28"/>
      <c r="Z1942" s="27"/>
      <c r="AA1942" s="14">
        <f>Tabla2[[#This Row],[FECHA]]-Tabla2[[#This Row],[FECHA AGENDO CITA]]</f>
        <v>45001</v>
      </c>
    </row>
    <row r="1943" spans="1:27" ht="54.6" hidden="1" customHeight="1">
      <c r="A1943" s="154">
        <v>45001</v>
      </c>
      <c r="B1943" s="155">
        <v>0.39583333333333331</v>
      </c>
      <c r="C1943" s="155"/>
      <c r="D1943" s="156">
        <v>1899</v>
      </c>
      <c r="E1943" s="157">
        <v>112831</v>
      </c>
      <c r="F1943" s="157" t="s">
        <v>100</v>
      </c>
      <c r="G1943" s="162" t="s">
        <v>1108</v>
      </c>
      <c r="H1943" s="163"/>
      <c r="I1943" s="157" t="s">
        <v>6171</v>
      </c>
      <c r="J1943" s="160" t="s">
        <v>143</v>
      </c>
      <c r="K1943" s="160" t="s">
        <v>6172</v>
      </c>
      <c r="L1943" s="157" t="s">
        <v>145</v>
      </c>
      <c r="M1943" s="161" t="s">
        <v>93</v>
      </c>
      <c r="N1943" s="161">
        <v>0.4375</v>
      </c>
      <c r="O1943" s="161">
        <v>0.58333333333333337</v>
      </c>
      <c r="P1943" s="207" t="s">
        <v>949</v>
      </c>
      <c r="Q1943" s="157">
        <v>2022</v>
      </c>
      <c r="R1943" s="131"/>
      <c r="S1943" s="3" t="str">
        <f>TEXT(Tabla2[[#This Row],[FECHA]],"MMMM")</f>
        <v>marzo</v>
      </c>
      <c r="T1943" s="3" t="e">
        <f>VLOOKUP(Tabla2[[#This Row],[FOLIO]],Noshow11[[FOLIO]:[STATUS]],5,0)</f>
        <v>#N/A</v>
      </c>
      <c r="U1943" s="2"/>
      <c r="V1943" s="27"/>
      <c r="W1943" s="27"/>
      <c r="X1943" s="27"/>
      <c r="Y1943" s="28"/>
      <c r="Z1943" s="27"/>
      <c r="AA1943" s="14">
        <f>Tabla2[[#This Row],[FECHA]]-Tabla2[[#This Row],[FECHA AGENDO CITA]]</f>
        <v>45001</v>
      </c>
    </row>
    <row r="1944" spans="1:27" ht="54.6" hidden="1" customHeight="1">
      <c r="A1944" s="154">
        <v>45001</v>
      </c>
      <c r="B1944" s="155">
        <v>0.41666666666666669</v>
      </c>
      <c r="C1944" s="155"/>
      <c r="D1944" s="156">
        <v>1899</v>
      </c>
      <c r="E1944" s="157">
        <v>112713</v>
      </c>
      <c r="F1944" s="157" t="s">
        <v>944</v>
      </c>
      <c r="G1944" s="162" t="s">
        <v>6173</v>
      </c>
      <c r="H1944" s="197" t="s">
        <v>15</v>
      </c>
      <c r="I1944" s="157" t="s">
        <v>6174</v>
      </c>
      <c r="J1944" s="160" t="s">
        <v>6175</v>
      </c>
      <c r="K1944" s="160" t="s">
        <v>2211</v>
      </c>
      <c r="L1944" s="157" t="s">
        <v>160</v>
      </c>
      <c r="M1944" s="161" t="s">
        <v>98</v>
      </c>
      <c r="N1944" s="161">
        <v>0.5</v>
      </c>
      <c r="O1944" s="161">
        <v>0.66666666666666663</v>
      </c>
      <c r="P1944" s="207" t="s">
        <v>954</v>
      </c>
      <c r="Q1944" s="157">
        <v>2019</v>
      </c>
      <c r="R1944" s="131"/>
      <c r="S1944" s="3" t="str">
        <f>TEXT(Tabla2[[#This Row],[FECHA]],"MMMM")</f>
        <v>marzo</v>
      </c>
      <c r="T1944" s="3" t="e">
        <f>VLOOKUP(Tabla2[[#This Row],[FOLIO]],Noshow11[[FOLIO]:[STATUS]],5,0)</f>
        <v>#N/A</v>
      </c>
      <c r="U1944" s="2"/>
      <c r="V1944" s="27"/>
      <c r="W1944" s="27"/>
      <c r="X1944" s="27"/>
      <c r="Y1944" s="28"/>
      <c r="Z1944" s="27"/>
      <c r="AA1944" s="14">
        <f>Tabla2[[#This Row],[FECHA]]-Tabla2[[#This Row],[FECHA AGENDO CITA]]</f>
        <v>45001</v>
      </c>
    </row>
    <row r="1945" spans="1:27" ht="54.6" hidden="1" customHeight="1">
      <c r="A1945" s="154">
        <v>45001</v>
      </c>
      <c r="B1945" s="155">
        <v>0.41666666666666669</v>
      </c>
      <c r="C1945" s="155"/>
      <c r="D1945" s="156">
        <v>3260</v>
      </c>
      <c r="E1945" s="157">
        <v>112787</v>
      </c>
      <c r="F1945" s="157" t="s">
        <v>1111</v>
      </c>
      <c r="G1945" s="158" t="s">
        <v>6176</v>
      </c>
      <c r="H1945" s="159" t="s">
        <v>5</v>
      </c>
      <c r="I1945" s="157" t="s">
        <v>6177</v>
      </c>
      <c r="J1945" s="160" t="s">
        <v>143</v>
      </c>
      <c r="K1945" s="160" t="s">
        <v>6178</v>
      </c>
      <c r="L1945" s="157" t="s">
        <v>145</v>
      </c>
      <c r="M1945" s="161" t="s">
        <v>93</v>
      </c>
      <c r="N1945" s="161">
        <v>0.45833333333333331</v>
      </c>
      <c r="O1945" s="161">
        <v>0.75</v>
      </c>
      <c r="P1945" s="207" t="s">
        <v>6179</v>
      </c>
      <c r="Q1945" s="157">
        <v>2020</v>
      </c>
      <c r="R1945" s="131"/>
      <c r="S1945" s="3" t="str">
        <f>TEXT(Tabla2[[#This Row],[FECHA]],"MMMM")</f>
        <v>marzo</v>
      </c>
      <c r="T1945" s="3" t="e">
        <f>VLOOKUP(Tabla2[[#This Row],[FOLIO]],Noshow11[[FOLIO]:[STATUS]],5,0)</f>
        <v>#N/A</v>
      </c>
      <c r="U1945" s="2"/>
      <c r="V1945" s="27"/>
      <c r="W1945" s="27"/>
      <c r="X1945" s="27"/>
      <c r="Y1945" s="28"/>
      <c r="Z1945" s="27"/>
      <c r="AA1945" s="14">
        <f>Tabla2[[#This Row],[FECHA]]-Tabla2[[#This Row],[FECHA AGENDO CITA]]</f>
        <v>45001</v>
      </c>
    </row>
    <row r="1946" spans="1:27" ht="54.6" hidden="1" customHeight="1">
      <c r="A1946" s="154">
        <v>45001</v>
      </c>
      <c r="B1946" s="155">
        <v>0.41666666666666669</v>
      </c>
      <c r="C1946" s="155"/>
      <c r="D1946" s="156">
        <v>1899</v>
      </c>
      <c r="E1946" s="157">
        <v>112853</v>
      </c>
      <c r="F1946" s="157" t="s">
        <v>920</v>
      </c>
      <c r="G1946" s="162" t="s">
        <v>945</v>
      </c>
      <c r="H1946" s="163"/>
      <c r="I1946" s="157" t="s">
        <v>6180</v>
      </c>
      <c r="J1946" s="160" t="s">
        <v>6181</v>
      </c>
      <c r="K1946" s="160" t="s">
        <v>6182</v>
      </c>
      <c r="L1946" s="157" t="s">
        <v>482</v>
      </c>
      <c r="M1946" s="161" t="s">
        <v>84</v>
      </c>
      <c r="N1946" s="161">
        <v>0.45833333333333331</v>
      </c>
      <c r="O1946" s="161">
        <v>0.58333333333333337</v>
      </c>
      <c r="P1946" s="207" t="s">
        <v>6183</v>
      </c>
      <c r="Q1946" s="157">
        <v>2019</v>
      </c>
      <c r="R1946" s="131"/>
      <c r="S1946" s="3" t="str">
        <f>TEXT(Tabla2[[#This Row],[FECHA]],"MMMM")</f>
        <v>marzo</v>
      </c>
      <c r="T1946" s="3" t="e">
        <f>VLOOKUP(Tabla2[[#This Row],[FOLIO]],Noshow11[[FOLIO]:[STATUS]],5,0)</f>
        <v>#N/A</v>
      </c>
      <c r="U1946" s="2"/>
      <c r="V1946" s="27"/>
      <c r="W1946" s="27"/>
      <c r="X1946" s="27"/>
      <c r="Y1946" s="28"/>
      <c r="Z1946" s="27"/>
      <c r="AA1946" s="14">
        <f>Tabla2[[#This Row],[FECHA]]-Tabla2[[#This Row],[FECHA AGENDO CITA]]</f>
        <v>45001</v>
      </c>
    </row>
    <row r="1947" spans="1:27" ht="54.6" hidden="1" customHeight="1">
      <c r="A1947" s="154">
        <v>45001</v>
      </c>
      <c r="B1947" s="155">
        <v>0.45833333333333331</v>
      </c>
      <c r="C1947" s="155"/>
      <c r="D1947" s="156">
        <v>2849</v>
      </c>
      <c r="E1947" s="157">
        <v>112580</v>
      </c>
      <c r="F1947" s="157" t="s">
        <v>944</v>
      </c>
      <c r="G1947" s="162" t="s">
        <v>1736</v>
      </c>
      <c r="H1947" s="163"/>
      <c r="I1947" s="157" t="s">
        <v>6184</v>
      </c>
      <c r="J1947" s="160" t="s">
        <v>6185</v>
      </c>
      <c r="K1947" s="160" t="s">
        <v>6186</v>
      </c>
      <c r="L1947" s="157" t="s">
        <v>97</v>
      </c>
      <c r="M1947" s="161" t="s">
        <v>84</v>
      </c>
      <c r="N1947" s="161">
        <v>0.46875</v>
      </c>
      <c r="O1947" s="161">
        <v>0.58333333333333337</v>
      </c>
      <c r="P1947" s="207" t="s">
        <v>949</v>
      </c>
      <c r="Q1947" s="157">
        <v>2021</v>
      </c>
      <c r="R1947" s="131"/>
      <c r="S1947" s="3" t="str">
        <f>TEXT(Tabla2[[#This Row],[FECHA]],"MMMM")</f>
        <v>marzo</v>
      </c>
      <c r="T1947" s="3" t="e">
        <f>VLOOKUP(Tabla2[[#This Row],[FOLIO]],Noshow11[[FOLIO]:[STATUS]],5,0)</f>
        <v>#N/A</v>
      </c>
      <c r="U1947" s="2"/>
      <c r="V1947" s="27"/>
      <c r="W1947" s="27"/>
      <c r="X1947" s="27"/>
      <c r="Y1947" s="28"/>
      <c r="Z1947" s="27"/>
      <c r="AA1947" s="14">
        <f>Tabla2[[#This Row],[FECHA]]-Tabla2[[#This Row],[FECHA AGENDO CITA]]</f>
        <v>45001</v>
      </c>
    </row>
    <row r="1948" spans="1:27" ht="54.6" hidden="1" customHeight="1">
      <c r="A1948" s="154">
        <v>45001</v>
      </c>
      <c r="B1948" s="155">
        <v>0.45833333333333331</v>
      </c>
      <c r="C1948" s="155"/>
      <c r="D1948" s="156">
        <v>835.2</v>
      </c>
      <c r="E1948" s="157">
        <v>112732</v>
      </c>
      <c r="F1948" s="157" t="s">
        <v>920</v>
      </c>
      <c r="G1948" s="162" t="s">
        <v>6187</v>
      </c>
      <c r="H1948" s="163"/>
      <c r="I1948" s="157" t="s">
        <v>6188</v>
      </c>
      <c r="J1948" s="160" t="s">
        <v>6189</v>
      </c>
      <c r="K1948" s="160" t="s">
        <v>6190</v>
      </c>
      <c r="L1948" s="157" t="s">
        <v>250</v>
      </c>
      <c r="M1948" s="161" t="s">
        <v>93</v>
      </c>
      <c r="N1948" s="161">
        <v>0.47916666666666669</v>
      </c>
      <c r="O1948" s="161" t="s">
        <v>929</v>
      </c>
      <c r="P1948" s="207" t="s">
        <v>2263</v>
      </c>
      <c r="Q1948" s="157">
        <v>2022</v>
      </c>
      <c r="R1948" s="131"/>
      <c r="S1948" s="3" t="str">
        <f>TEXT(Tabla2[[#This Row],[FECHA]],"MMMM")</f>
        <v>marzo</v>
      </c>
      <c r="T1948" s="3" t="e">
        <f>VLOOKUP(Tabla2[[#This Row],[FOLIO]],Noshow11[[FOLIO]:[STATUS]],5,0)</f>
        <v>#N/A</v>
      </c>
      <c r="U1948" s="2"/>
      <c r="V1948" s="27"/>
      <c r="W1948" s="27"/>
      <c r="X1948" s="27"/>
      <c r="Y1948" s="28"/>
      <c r="Z1948" s="27"/>
      <c r="AA1948" s="14">
        <f>Tabla2[[#This Row],[FECHA]]-Tabla2[[#This Row],[FECHA AGENDO CITA]]</f>
        <v>45001</v>
      </c>
    </row>
    <row r="1949" spans="1:27" ht="54.6" hidden="1" customHeight="1">
      <c r="A1949" s="154">
        <v>45001</v>
      </c>
      <c r="B1949" s="155">
        <v>0.47916666666666669</v>
      </c>
      <c r="C1949" s="155"/>
      <c r="D1949" s="156">
        <v>2849</v>
      </c>
      <c r="E1949" s="157">
        <v>112828</v>
      </c>
      <c r="F1949" s="157" t="s">
        <v>100</v>
      </c>
      <c r="G1949" s="158" t="s">
        <v>6191</v>
      </c>
      <c r="H1949" s="159" t="s">
        <v>5</v>
      </c>
      <c r="I1949" s="157" t="s">
        <v>670</v>
      </c>
      <c r="J1949" s="160" t="s">
        <v>671</v>
      </c>
      <c r="K1949" s="160" t="s">
        <v>672</v>
      </c>
      <c r="L1949" s="157" t="s">
        <v>92</v>
      </c>
      <c r="M1949" s="161" t="s">
        <v>84</v>
      </c>
      <c r="N1949" s="161">
        <v>0.64583333333333337</v>
      </c>
      <c r="O1949" s="161" t="s">
        <v>929</v>
      </c>
      <c r="P1949" s="207" t="s">
        <v>6192</v>
      </c>
      <c r="Q1949" s="157">
        <v>2020</v>
      </c>
      <c r="R1949" s="131"/>
      <c r="S1949" s="3" t="str">
        <f>TEXT(Tabla2[[#This Row],[FECHA]],"MMMM")</f>
        <v>marzo</v>
      </c>
      <c r="T1949" s="3" t="e">
        <f>VLOOKUP(Tabla2[[#This Row],[FOLIO]],Noshow11[[FOLIO]:[STATUS]],5,0)</f>
        <v>#N/A</v>
      </c>
      <c r="U1949" s="2"/>
      <c r="V1949" s="27"/>
      <c r="W1949" s="27"/>
      <c r="X1949" s="27"/>
      <c r="Y1949" s="28"/>
      <c r="Z1949" s="27"/>
      <c r="AA1949" s="14">
        <f>Tabla2[[#This Row],[FECHA]]-Tabla2[[#This Row],[FECHA AGENDO CITA]]</f>
        <v>45001</v>
      </c>
    </row>
    <row r="1950" spans="1:27" ht="54.6" hidden="1" customHeight="1">
      <c r="A1950" s="154">
        <v>45001</v>
      </c>
      <c r="B1950" s="155">
        <v>0.47916666666666669</v>
      </c>
      <c r="C1950" s="155"/>
      <c r="D1950" s="156">
        <v>1899</v>
      </c>
      <c r="E1950" s="157">
        <v>112829</v>
      </c>
      <c r="F1950" s="157" t="s">
        <v>920</v>
      </c>
      <c r="G1950" s="158" t="s">
        <v>1015</v>
      </c>
      <c r="H1950" s="159" t="s">
        <v>5</v>
      </c>
      <c r="I1950" s="157" t="s">
        <v>6193</v>
      </c>
      <c r="J1950" s="160" t="s">
        <v>6194</v>
      </c>
      <c r="K1950" s="160" t="s">
        <v>6195</v>
      </c>
      <c r="L1950" s="157" t="s">
        <v>152</v>
      </c>
      <c r="M1950" s="161" t="s">
        <v>93</v>
      </c>
      <c r="N1950" s="161">
        <v>0.50694444444444442</v>
      </c>
      <c r="O1950" s="161">
        <v>0.70833333333333337</v>
      </c>
      <c r="P1950" s="207" t="s">
        <v>2061</v>
      </c>
      <c r="Q1950" s="157">
        <v>2021</v>
      </c>
      <c r="R1950" s="131"/>
      <c r="S1950" s="3" t="str">
        <f>TEXT(Tabla2[[#This Row],[FECHA]],"MMMM")</f>
        <v>marzo</v>
      </c>
      <c r="T1950" s="3" t="e">
        <f>VLOOKUP(Tabla2[[#This Row],[FOLIO]],Noshow11[[FOLIO]:[STATUS]],5,0)</f>
        <v>#N/A</v>
      </c>
      <c r="U1950" s="2"/>
      <c r="V1950" s="27"/>
      <c r="W1950" s="27"/>
      <c r="X1950" s="27"/>
      <c r="Y1950" s="28"/>
      <c r="Z1950" s="27"/>
      <c r="AA1950" s="14">
        <f>Tabla2[[#This Row],[FECHA]]-Tabla2[[#This Row],[FECHA AGENDO CITA]]</f>
        <v>45001</v>
      </c>
    </row>
    <row r="1951" spans="1:27" ht="54.6" hidden="1" customHeight="1">
      <c r="A1951" s="154">
        <v>45001</v>
      </c>
      <c r="B1951" s="155">
        <v>0.5</v>
      </c>
      <c r="C1951" s="155"/>
      <c r="D1951" s="156">
        <v>1899</v>
      </c>
      <c r="E1951" s="157">
        <v>112820</v>
      </c>
      <c r="F1951" s="157" t="s">
        <v>100</v>
      </c>
      <c r="G1951" s="158" t="s">
        <v>1015</v>
      </c>
      <c r="H1951" s="159" t="s">
        <v>5</v>
      </c>
      <c r="I1951" s="157" t="s">
        <v>6196</v>
      </c>
      <c r="J1951" s="160" t="s">
        <v>6197</v>
      </c>
      <c r="K1951" s="160" t="s">
        <v>6198</v>
      </c>
      <c r="L1951" s="157" t="s">
        <v>188</v>
      </c>
      <c r="M1951" s="161" t="s">
        <v>84</v>
      </c>
      <c r="N1951" s="161">
        <v>0.52083333333333337</v>
      </c>
      <c r="O1951" s="161">
        <v>0.70833333333333337</v>
      </c>
      <c r="P1951" s="207" t="s">
        <v>2061</v>
      </c>
      <c r="Q1951" s="157">
        <v>2019</v>
      </c>
      <c r="R1951" s="131"/>
      <c r="S1951" s="3" t="str">
        <f>TEXT(Tabla2[[#This Row],[FECHA]],"MMMM")</f>
        <v>marzo</v>
      </c>
      <c r="T1951" s="3" t="e">
        <f>VLOOKUP(Tabla2[[#This Row],[FOLIO]],Noshow11[[FOLIO]:[STATUS]],5,0)</f>
        <v>#N/A</v>
      </c>
      <c r="U1951" s="2" t="s">
        <v>32</v>
      </c>
      <c r="V1951" s="27">
        <v>45001</v>
      </c>
      <c r="W1951" s="27" t="s">
        <v>4432</v>
      </c>
      <c r="X1951" s="27" t="s">
        <v>9</v>
      </c>
      <c r="Y1951" s="28" t="s">
        <v>993</v>
      </c>
      <c r="Z1951" s="27">
        <v>44999</v>
      </c>
      <c r="AA1951" s="14">
        <f>Tabla2[[#This Row],[FECHA]]-Tabla2[[#This Row],[FECHA AGENDO CITA]]</f>
        <v>2</v>
      </c>
    </row>
    <row r="1952" spans="1:27" ht="54.6" hidden="1" customHeight="1">
      <c r="A1952" s="154">
        <v>45001</v>
      </c>
      <c r="B1952" s="155">
        <v>0.5</v>
      </c>
      <c r="C1952" s="155"/>
      <c r="D1952" s="156">
        <v>835.2</v>
      </c>
      <c r="E1952" s="157">
        <v>112849</v>
      </c>
      <c r="F1952" s="157" t="s">
        <v>100</v>
      </c>
      <c r="G1952" s="162" t="s">
        <v>6199</v>
      </c>
      <c r="H1952" s="163"/>
      <c r="I1952" s="157" t="s">
        <v>6013</v>
      </c>
      <c r="J1952" s="160" t="s">
        <v>6014</v>
      </c>
      <c r="K1952" s="160" t="s">
        <v>6015</v>
      </c>
      <c r="L1952" s="157" t="s">
        <v>92</v>
      </c>
      <c r="M1952" s="161" t="s">
        <v>98</v>
      </c>
      <c r="N1952" s="161">
        <v>0.52083333333333337</v>
      </c>
      <c r="O1952" s="161" t="s">
        <v>929</v>
      </c>
      <c r="P1952" s="207" t="s">
        <v>2126</v>
      </c>
      <c r="Q1952" s="157">
        <v>2021</v>
      </c>
      <c r="R1952" s="131"/>
      <c r="S1952" s="3" t="str">
        <f>TEXT(Tabla2[[#This Row],[FECHA]],"MMMM")</f>
        <v>marzo</v>
      </c>
      <c r="T1952" s="3" t="e">
        <f>VLOOKUP(Tabla2[[#This Row],[FOLIO]],Noshow11[[FOLIO]:[STATUS]],5,0)</f>
        <v>#N/A</v>
      </c>
      <c r="U1952" s="2"/>
      <c r="V1952" s="27"/>
      <c r="W1952" s="27"/>
      <c r="X1952" s="27"/>
      <c r="Y1952" s="28"/>
      <c r="Z1952" s="27"/>
      <c r="AA1952" s="14">
        <f>Tabla2[[#This Row],[FECHA]]-Tabla2[[#This Row],[FECHA AGENDO CITA]]</f>
        <v>45001</v>
      </c>
    </row>
    <row r="1953" spans="1:27" ht="54.6" hidden="1" customHeight="1">
      <c r="A1953" s="154">
        <v>45001</v>
      </c>
      <c r="B1953" s="155">
        <v>0.54166666666666663</v>
      </c>
      <c r="C1953" s="155"/>
      <c r="D1953" s="156">
        <v>0</v>
      </c>
      <c r="E1953" s="157">
        <v>112778</v>
      </c>
      <c r="F1953" s="157" t="s">
        <v>944</v>
      </c>
      <c r="G1953" s="162" t="s">
        <v>6200</v>
      </c>
      <c r="H1953" s="163"/>
      <c r="I1953" s="157" t="s">
        <v>4477</v>
      </c>
      <c r="J1953" s="160" t="s">
        <v>4478</v>
      </c>
      <c r="K1953" s="160" t="s">
        <v>4312</v>
      </c>
      <c r="L1953" s="157" t="s">
        <v>92</v>
      </c>
      <c r="M1953" s="161" t="s">
        <v>98</v>
      </c>
      <c r="N1953" s="161">
        <v>0.58333333333333337</v>
      </c>
      <c r="O1953" s="161">
        <v>0.75</v>
      </c>
      <c r="P1953" s="207" t="s">
        <v>954</v>
      </c>
      <c r="Q1953" s="157">
        <v>2010</v>
      </c>
      <c r="R1953" s="131"/>
      <c r="S1953" s="3" t="str">
        <f>TEXT(Tabla2[[#This Row],[FECHA]],"MMMM")</f>
        <v>marzo</v>
      </c>
      <c r="T1953" s="3" t="e">
        <f>VLOOKUP(Tabla2[[#This Row],[FOLIO]],Noshow11[[FOLIO]:[STATUS]],5,0)</f>
        <v>#N/A</v>
      </c>
      <c r="U1953" s="2"/>
      <c r="V1953" s="27"/>
      <c r="W1953" s="27"/>
      <c r="X1953" s="27"/>
      <c r="Y1953" s="28"/>
      <c r="Z1953" s="27"/>
      <c r="AA1953" s="14">
        <f>Tabla2[[#This Row],[FECHA]]-Tabla2[[#This Row],[FECHA AGENDO CITA]]</f>
        <v>45001</v>
      </c>
    </row>
    <row r="1954" spans="1:27" ht="54.6" hidden="1" customHeight="1">
      <c r="A1954" s="154">
        <v>45001</v>
      </c>
      <c r="B1954" s="155">
        <v>0.58333333333333337</v>
      </c>
      <c r="C1954" s="155"/>
      <c r="D1954" s="156">
        <v>0</v>
      </c>
      <c r="E1954" s="157">
        <v>112847</v>
      </c>
      <c r="F1954" s="157" t="s">
        <v>920</v>
      </c>
      <c r="G1954" s="162" t="s">
        <v>6201</v>
      </c>
      <c r="H1954" s="163"/>
      <c r="I1954" s="157" t="s">
        <v>3003</v>
      </c>
      <c r="J1954" s="160" t="s">
        <v>3004</v>
      </c>
      <c r="K1954" s="160" t="s">
        <v>3005</v>
      </c>
      <c r="L1954" s="157" t="s">
        <v>108</v>
      </c>
      <c r="M1954" s="161" t="s">
        <v>93</v>
      </c>
      <c r="N1954" s="161">
        <v>0.625</v>
      </c>
      <c r="O1954" s="161">
        <v>0.75</v>
      </c>
      <c r="P1954" s="207" t="s">
        <v>1036</v>
      </c>
      <c r="Q1954" s="157">
        <v>2022</v>
      </c>
      <c r="R1954" s="131"/>
      <c r="S1954" s="3" t="str">
        <f>TEXT(Tabla2[[#This Row],[FECHA]],"MMMM")</f>
        <v>marzo</v>
      </c>
      <c r="T1954" s="3" t="e">
        <f>VLOOKUP(Tabla2[[#This Row],[FOLIO]],Noshow11[[FOLIO]:[STATUS]],5,0)</f>
        <v>#N/A</v>
      </c>
      <c r="U1954" s="2"/>
      <c r="V1954" s="27"/>
      <c r="W1954" s="27"/>
      <c r="X1954" s="27"/>
      <c r="Y1954" s="28"/>
      <c r="Z1954" s="27"/>
      <c r="AA1954" s="14">
        <f>Tabla2[[#This Row],[FECHA]]-Tabla2[[#This Row],[FECHA AGENDO CITA]]</f>
        <v>45001</v>
      </c>
    </row>
    <row r="1955" spans="1:27" ht="54.6" hidden="1" customHeight="1">
      <c r="A1955" s="154">
        <v>45001</v>
      </c>
      <c r="B1955" s="155">
        <v>0.625</v>
      </c>
      <c r="C1955" s="155"/>
      <c r="D1955" s="156">
        <v>0</v>
      </c>
      <c r="E1955" s="157">
        <v>112833</v>
      </c>
      <c r="F1955" s="157" t="s">
        <v>920</v>
      </c>
      <c r="G1955" s="162" t="s">
        <v>6202</v>
      </c>
      <c r="H1955" s="163"/>
      <c r="I1955" s="157" t="s">
        <v>6203</v>
      </c>
      <c r="J1955" s="160" t="s">
        <v>6204</v>
      </c>
      <c r="K1955" s="160" t="s">
        <v>6205</v>
      </c>
      <c r="L1955" s="157" t="s">
        <v>230</v>
      </c>
      <c r="M1955" s="161" t="s">
        <v>84</v>
      </c>
      <c r="N1955" s="161">
        <v>0.66666666666666663</v>
      </c>
      <c r="O1955" s="161">
        <v>0.75</v>
      </c>
      <c r="P1955" s="207" t="s">
        <v>2061</v>
      </c>
      <c r="Q1955" s="157">
        <v>2014</v>
      </c>
      <c r="R1955" s="131"/>
      <c r="S1955" s="3" t="str">
        <f>TEXT(Tabla2[[#This Row],[FECHA]],"MMMM")</f>
        <v>marzo</v>
      </c>
      <c r="T1955" s="3" t="e">
        <f>VLOOKUP(Tabla2[[#This Row],[FOLIO]],Noshow11[[FOLIO]:[STATUS]],5,0)</f>
        <v>#N/A</v>
      </c>
      <c r="U1955" s="2"/>
      <c r="V1955" s="27"/>
      <c r="W1955" s="27"/>
      <c r="X1955" s="27"/>
      <c r="Y1955" s="28"/>
      <c r="Z1955" s="27"/>
      <c r="AA1955" s="14">
        <f>Tabla2[[#This Row],[FECHA]]-Tabla2[[#This Row],[FECHA AGENDO CITA]]</f>
        <v>45001</v>
      </c>
    </row>
    <row r="1956" spans="1:27" ht="63.95" hidden="1" customHeight="1">
      <c r="A1956" s="154">
        <v>45003</v>
      </c>
      <c r="B1956" s="155">
        <v>0.33333333333333331</v>
      </c>
      <c r="C1956" s="155"/>
      <c r="D1956" s="156">
        <v>6599</v>
      </c>
      <c r="E1956" s="157">
        <v>112550</v>
      </c>
      <c r="F1956" s="157" t="s">
        <v>1111</v>
      </c>
      <c r="G1956" s="162" t="s">
        <v>989</v>
      </c>
      <c r="H1956" s="163"/>
      <c r="I1956" s="157" t="s">
        <v>6206</v>
      </c>
      <c r="J1956" s="160" t="s">
        <v>6207</v>
      </c>
      <c r="K1956" s="160" t="s">
        <v>6208</v>
      </c>
      <c r="L1956" s="157" t="s">
        <v>92</v>
      </c>
      <c r="M1956" s="161" t="s">
        <v>93</v>
      </c>
      <c r="N1956" s="161">
        <v>0.34375</v>
      </c>
      <c r="O1956" s="161">
        <v>0.45833333333333331</v>
      </c>
      <c r="P1956" s="207" t="s">
        <v>949</v>
      </c>
      <c r="Q1956" s="157">
        <v>2018</v>
      </c>
      <c r="R1956" s="131"/>
      <c r="S1956" s="3" t="str">
        <f>TEXT(Tabla2[[#This Row],[FECHA]],"MMMM")</f>
        <v>marzo</v>
      </c>
      <c r="T1956" s="3" t="e">
        <f>VLOOKUP(Tabla2[[#This Row],[FOLIO]],Noshow11[[FOLIO]:[STATUS]],5,0)</f>
        <v>#N/A</v>
      </c>
      <c r="U1956" s="2"/>
      <c r="V1956" s="27"/>
      <c r="W1956" s="27"/>
      <c r="X1956" s="27"/>
      <c r="Y1956" s="28"/>
      <c r="Z1956" s="27"/>
      <c r="AA1956" s="14">
        <f>Tabla2[[#This Row],[FECHA]]-Tabla2[[#This Row],[FECHA AGENDO CITA]]</f>
        <v>45003</v>
      </c>
    </row>
    <row r="1957" spans="1:27" ht="63.95" hidden="1" customHeight="1">
      <c r="A1957" s="154">
        <v>45003</v>
      </c>
      <c r="B1957" s="155">
        <v>0.33333333333333331</v>
      </c>
      <c r="C1957" s="155"/>
      <c r="D1957" s="156">
        <v>1899</v>
      </c>
      <c r="E1957" s="157">
        <v>112714</v>
      </c>
      <c r="F1957" s="157" t="s">
        <v>100</v>
      </c>
      <c r="G1957" s="162" t="s">
        <v>956</v>
      </c>
      <c r="H1957" s="163"/>
      <c r="I1957" s="157" t="s">
        <v>6209</v>
      </c>
      <c r="J1957" s="160" t="s">
        <v>6210</v>
      </c>
      <c r="K1957" s="160" t="s">
        <v>6211</v>
      </c>
      <c r="L1957" s="157" t="s">
        <v>160</v>
      </c>
      <c r="M1957" s="161" t="s">
        <v>84</v>
      </c>
      <c r="N1957" s="161">
        <v>0.34375</v>
      </c>
      <c r="O1957" s="161">
        <v>0.44791666666666669</v>
      </c>
      <c r="P1957" s="207" t="s">
        <v>954</v>
      </c>
      <c r="Q1957" s="157">
        <v>2020</v>
      </c>
      <c r="R1957" s="131"/>
      <c r="S1957" s="3" t="str">
        <f>TEXT(Tabla2[[#This Row],[FECHA]],"MMMM")</f>
        <v>marzo</v>
      </c>
      <c r="T1957" s="3" t="e">
        <f>VLOOKUP(Tabla2[[#This Row],[FOLIO]],Noshow11[[FOLIO]:[STATUS]],5,0)</f>
        <v>#N/A</v>
      </c>
      <c r="U1957" s="2"/>
      <c r="V1957" s="27"/>
      <c r="W1957" s="27"/>
      <c r="X1957" s="27"/>
      <c r="Y1957" s="28"/>
      <c r="Z1957" s="27"/>
      <c r="AA1957" s="14">
        <f>Tabla2[[#This Row],[FECHA]]-Tabla2[[#This Row],[FECHA AGENDO CITA]]</f>
        <v>45003</v>
      </c>
    </row>
    <row r="1958" spans="1:27" ht="63.95" hidden="1" customHeight="1">
      <c r="A1958" s="154">
        <v>45003</v>
      </c>
      <c r="B1958" s="155">
        <v>0.34375</v>
      </c>
      <c r="C1958" s="155"/>
      <c r="D1958" s="156">
        <v>0</v>
      </c>
      <c r="E1958" s="157">
        <v>112723</v>
      </c>
      <c r="F1958" s="157" t="s">
        <v>100</v>
      </c>
      <c r="G1958" s="162" t="s">
        <v>6212</v>
      </c>
      <c r="H1958" s="163"/>
      <c r="I1958" s="157" t="s">
        <v>6213</v>
      </c>
      <c r="J1958" s="160" t="s">
        <v>6214</v>
      </c>
      <c r="K1958" s="160" t="s">
        <v>6215</v>
      </c>
      <c r="L1958" s="157" t="s">
        <v>92</v>
      </c>
      <c r="M1958" s="161" t="s">
        <v>93</v>
      </c>
      <c r="N1958" s="161">
        <v>0.36458333333333331</v>
      </c>
      <c r="O1958" s="161">
        <v>0.54166666666666663</v>
      </c>
      <c r="P1958" s="207" t="s">
        <v>975</v>
      </c>
      <c r="Q1958" s="157">
        <v>2015</v>
      </c>
      <c r="R1958" s="131"/>
      <c r="S1958" s="3" t="str">
        <f>TEXT(Tabla2[[#This Row],[FECHA]],"MMMM")</f>
        <v>marzo</v>
      </c>
      <c r="T1958" s="3" t="e">
        <f>VLOOKUP(Tabla2[[#This Row],[FOLIO]],Noshow11[[FOLIO]:[STATUS]],5,0)</f>
        <v>#N/A</v>
      </c>
      <c r="U1958" s="2"/>
      <c r="V1958" s="27"/>
      <c r="W1958" s="27"/>
      <c r="X1958" s="27"/>
      <c r="Y1958" s="28"/>
      <c r="Z1958" s="27"/>
      <c r="AA1958" s="14">
        <f>Tabla2[[#This Row],[FECHA]]-Tabla2[[#This Row],[FECHA AGENDO CITA]]</f>
        <v>45003</v>
      </c>
    </row>
    <row r="1959" spans="1:27" ht="63.95" hidden="1" customHeight="1">
      <c r="A1959" s="154">
        <v>45003</v>
      </c>
      <c r="B1959" s="155">
        <v>0.34375</v>
      </c>
      <c r="C1959" s="155"/>
      <c r="D1959" s="156">
        <v>2849</v>
      </c>
      <c r="E1959" s="157">
        <v>112764</v>
      </c>
      <c r="F1959" s="157" t="s">
        <v>944</v>
      </c>
      <c r="G1959" s="158" t="s">
        <v>1158</v>
      </c>
      <c r="H1959" s="159" t="s">
        <v>5</v>
      </c>
      <c r="I1959" s="157" t="s">
        <v>6216</v>
      </c>
      <c r="J1959" s="160" t="s">
        <v>6217</v>
      </c>
      <c r="K1959" s="160" t="s">
        <v>6218</v>
      </c>
      <c r="L1959" s="157" t="s">
        <v>357</v>
      </c>
      <c r="M1959" s="161" t="s">
        <v>84</v>
      </c>
      <c r="N1959" s="161">
        <v>0.38541666666666669</v>
      </c>
      <c r="O1959" s="161">
        <v>0.5</v>
      </c>
      <c r="P1959" s="207" t="s">
        <v>998</v>
      </c>
      <c r="Q1959" s="157">
        <v>2021</v>
      </c>
      <c r="R1959" s="131"/>
      <c r="S1959" s="3" t="str">
        <f>TEXT(Tabla2[[#This Row],[FECHA]],"MMMM")</f>
        <v>marzo</v>
      </c>
      <c r="T1959" s="3" t="e">
        <f>VLOOKUP(Tabla2[[#This Row],[FOLIO]],Noshow11[[FOLIO]:[STATUS]],5,0)</f>
        <v>#N/A</v>
      </c>
      <c r="U1959" s="2"/>
      <c r="V1959" s="27"/>
      <c r="W1959" s="27"/>
      <c r="X1959" s="27"/>
      <c r="Y1959" s="28"/>
      <c r="Z1959" s="27"/>
      <c r="AA1959" s="14">
        <f>Tabla2[[#This Row],[FECHA]]-Tabla2[[#This Row],[FECHA AGENDO CITA]]</f>
        <v>45003</v>
      </c>
    </row>
    <row r="1960" spans="1:27" ht="63.95" hidden="1" customHeight="1">
      <c r="A1960" s="154">
        <v>45003</v>
      </c>
      <c r="B1960" s="155">
        <v>0.35416666666666669</v>
      </c>
      <c r="C1960" s="155"/>
      <c r="D1960" s="156">
        <v>1899</v>
      </c>
      <c r="E1960" s="157">
        <v>112633</v>
      </c>
      <c r="F1960" s="157" t="s">
        <v>100</v>
      </c>
      <c r="G1960" s="162" t="s">
        <v>984</v>
      </c>
      <c r="H1960" s="159"/>
      <c r="I1960" s="157" t="s">
        <v>6219</v>
      </c>
      <c r="J1960" s="160" t="s">
        <v>6220</v>
      </c>
      <c r="K1960" s="160" t="s">
        <v>6221</v>
      </c>
      <c r="L1960" s="157" t="s">
        <v>97</v>
      </c>
      <c r="M1960" s="161" t="s">
        <v>84</v>
      </c>
      <c r="N1960" s="161">
        <v>0.36458333333333331</v>
      </c>
      <c r="O1960" s="161">
        <v>0.48958333333333331</v>
      </c>
      <c r="P1960" s="207" t="s">
        <v>954</v>
      </c>
      <c r="Q1960" s="157">
        <v>2016</v>
      </c>
      <c r="R1960" s="131"/>
      <c r="S1960" s="3" t="str">
        <f>TEXT(Tabla2[[#This Row],[FECHA]],"MMMM")</f>
        <v>marzo</v>
      </c>
      <c r="T1960" s="3" t="e">
        <f>VLOOKUP(Tabla2[[#This Row],[FOLIO]],Noshow11[[FOLIO]:[STATUS]],5,0)</f>
        <v>#N/A</v>
      </c>
      <c r="U1960" s="2" t="s">
        <v>32</v>
      </c>
      <c r="V1960" s="27">
        <v>45005</v>
      </c>
      <c r="W1960" s="27" t="s">
        <v>18</v>
      </c>
      <c r="X1960" s="27" t="s">
        <v>9</v>
      </c>
      <c r="Y1960" s="28" t="s">
        <v>5924</v>
      </c>
      <c r="Z1960" s="27">
        <v>44993</v>
      </c>
      <c r="AA1960" s="14">
        <f>Tabla2[[#This Row],[FECHA]]-Tabla2[[#This Row],[FECHA AGENDO CITA]]</f>
        <v>10</v>
      </c>
    </row>
    <row r="1961" spans="1:27" ht="63.95" hidden="1" customHeight="1">
      <c r="A1961" s="154">
        <v>45003</v>
      </c>
      <c r="B1961" s="155">
        <v>0.35416666666666669</v>
      </c>
      <c r="C1961" s="155"/>
      <c r="D1961" s="156">
        <v>5330</v>
      </c>
      <c r="E1961" s="157">
        <v>112900</v>
      </c>
      <c r="F1961" s="157" t="s">
        <v>1111</v>
      </c>
      <c r="G1961" s="158" t="s">
        <v>1124</v>
      </c>
      <c r="H1961" s="159" t="s">
        <v>5</v>
      </c>
      <c r="I1961" s="157" t="s">
        <v>2105</v>
      </c>
      <c r="J1961" s="160" t="s">
        <v>2106</v>
      </c>
      <c r="K1961" s="160" t="s">
        <v>2107</v>
      </c>
      <c r="L1961" s="157" t="s">
        <v>193</v>
      </c>
      <c r="M1961" s="161" t="s">
        <v>93</v>
      </c>
      <c r="N1961" s="161">
        <v>0.36458333333333331</v>
      </c>
      <c r="O1961" s="161">
        <v>0.51041666666666663</v>
      </c>
      <c r="P1961" s="207" t="s">
        <v>2061</v>
      </c>
      <c r="Q1961" s="157">
        <v>2019</v>
      </c>
      <c r="R1961" s="131"/>
      <c r="S1961" s="3" t="str">
        <f>TEXT(Tabla2[[#This Row],[FECHA]],"MMMM")</f>
        <v>marzo</v>
      </c>
      <c r="T1961" s="3" t="e">
        <f>VLOOKUP(Tabla2[[#This Row],[FOLIO]],Noshow11[[FOLIO]:[STATUS]],5,0)</f>
        <v>#N/A</v>
      </c>
      <c r="U1961" s="2"/>
      <c r="V1961" s="27"/>
      <c r="W1961" s="27"/>
      <c r="X1961" s="27"/>
      <c r="Y1961" s="28"/>
      <c r="Z1961" s="27"/>
      <c r="AA1961" s="14">
        <f>Tabla2[[#This Row],[FECHA]]-Tabla2[[#This Row],[FECHA AGENDO CITA]]</f>
        <v>45003</v>
      </c>
    </row>
    <row r="1962" spans="1:27" ht="63.95" hidden="1" customHeight="1">
      <c r="A1962" s="154">
        <v>45003</v>
      </c>
      <c r="B1962" s="155">
        <v>0.375</v>
      </c>
      <c r="C1962" s="155"/>
      <c r="D1962" s="156">
        <v>5140</v>
      </c>
      <c r="E1962" s="157">
        <v>112808</v>
      </c>
      <c r="F1962" s="157" t="s">
        <v>920</v>
      </c>
      <c r="G1962" s="158" t="s">
        <v>1102</v>
      </c>
      <c r="H1962" s="159" t="s">
        <v>5</v>
      </c>
      <c r="I1962" s="157" t="s">
        <v>6222</v>
      </c>
      <c r="J1962" s="160" t="s">
        <v>6223</v>
      </c>
      <c r="K1962" s="160" t="s">
        <v>6224</v>
      </c>
      <c r="L1962" s="157" t="s">
        <v>92</v>
      </c>
      <c r="M1962" s="161" t="s">
        <v>84</v>
      </c>
      <c r="N1962" s="161">
        <v>0.42708333333333331</v>
      </c>
      <c r="O1962" s="161">
        <v>0.61458333333333337</v>
      </c>
      <c r="P1962" s="207" t="s">
        <v>2061</v>
      </c>
      <c r="Q1962" s="157">
        <v>2020</v>
      </c>
      <c r="R1962" s="131"/>
      <c r="S1962" s="3" t="str">
        <f>TEXT(Tabla2[[#This Row],[FECHA]],"MMMM")</f>
        <v>marzo</v>
      </c>
      <c r="T1962" s="3" t="e">
        <f>VLOOKUP(Tabla2[[#This Row],[FOLIO]],Noshow11[[FOLIO]:[STATUS]],5,0)</f>
        <v>#N/A</v>
      </c>
      <c r="U1962" s="2"/>
      <c r="V1962" s="27"/>
      <c r="W1962" s="27"/>
      <c r="X1962" s="27"/>
      <c r="Y1962" s="28"/>
      <c r="Z1962" s="27"/>
      <c r="AA1962" s="14">
        <f>Tabla2[[#This Row],[FECHA]]-Tabla2[[#This Row],[FECHA AGENDO CITA]]</f>
        <v>45003</v>
      </c>
    </row>
    <row r="1963" spans="1:27" ht="63.95" hidden="1" customHeight="1">
      <c r="A1963" s="154">
        <v>45003</v>
      </c>
      <c r="B1963" s="155">
        <v>0.375</v>
      </c>
      <c r="C1963" s="155"/>
      <c r="D1963" s="156">
        <v>2849</v>
      </c>
      <c r="E1963" s="157">
        <v>112841</v>
      </c>
      <c r="F1963" s="157" t="s">
        <v>944</v>
      </c>
      <c r="G1963" s="158" t="s">
        <v>1158</v>
      </c>
      <c r="H1963" s="159" t="s">
        <v>5</v>
      </c>
      <c r="I1963" s="157" t="s">
        <v>4601</v>
      </c>
      <c r="J1963" s="160" t="s">
        <v>4602</v>
      </c>
      <c r="K1963" s="160" t="s">
        <v>4603</v>
      </c>
      <c r="L1963" s="157" t="s">
        <v>152</v>
      </c>
      <c r="M1963" s="161" t="s">
        <v>93</v>
      </c>
      <c r="N1963" s="161">
        <v>0.39583333333333331</v>
      </c>
      <c r="O1963" s="161">
        <v>0.53125</v>
      </c>
      <c r="P1963" s="207" t="s">
        <v>998</v>
      </c>
      <c r="Q1963" s="157">
        <v>2019</v>
      </c>
      <c r="R1963" s="131"/>
      <c r="S1963" s="3" t="str">
        <f>TEXT(Tabla2[[#This Row],[FECHA]],"MMMM")</f>
        <v>marzo</v>
      </c>
      <c r="T1963" s="3" t="e">
        <f>VLOOKUP(Tabla2[[#This Row],[FOLIO]],Noshow11[[FOLIO]:[STATUS]],5,0)</f>
        <v>#N/A</v>
      </c>
      <c r="U1963" s="2"/>
      <c r="V1963" s="27"/>
      <c r="W1963" s="27"/>
      <c r="X1963" s="27"/>
      <c r="Y1963" s="28"/>
      <c r="Z1963" s="27"/>
      <c r="AA1963" s="14">
        <f>Tabla2[[#This Row],[FECHA]]-Tabla2[[#This Row],[FECHA AGENDO CITA]]</f>
        <v>45003</v>
      </c>
    </row>
    <row r="1964" spans="1:27" ht="63.95" hidden="1" customHeight="1">
      <c r="A1964" s="154">
        <v>45003</v>
      </c>
      <c r="B1964" s="155">
        <v>0.38541666666666669</v>
      </c>
      <c r="C1964" s="155"/>
      <c r="D1964" s="156">
        <v>3260</v>
      </c>
      <c r="E1964" s="157">
        <v>112880</v>
      </c>
      <c r="F1964" s="157" t="s">
        <v>100</v>
      </c>
      <c r="G1964" s="158" t="s">
        <v>1150</v>
      </c>
      <c r="H1964" s="159" t="s">
        <v>5</v>
      </c>
      <c r="I1964" s="157" t="s">
        <v>6225</v>
      </c>
      <c r="J1964" s="160" t="s">
        <v>6226</v>
      </c>
      <c r="K1964" s="160" t="s">
        <v>6227</v>
      </c>
      <c r="L1964" s="157" t="s">
        <v>97</v>
      </c>
      <c r="M1964" s="161" t="s">
        <v>84</v>
      </c>
      <c r="N1964" s="161">
        <v>0.40625</v>
      </c>
      <c r="O1964" s="161">
        <v>0.52083333333333337</v>
      </c>
      <c r="P1964" s="207" t="s">
        <v>2061</v>
      </c>
      <c r="Q1964" s="157">
        <v>2018</v>
      </c>
      <c r="R1964" s="131"/>
      <c r="S1964" s="3" t="str">
        <f>TEXT(Tabla2[[#This Row],[FECHA]],"MMMM")</f>
        <v>marzo</v>
      </c>
      <c r="T1964" s="3" t="e">
        <f>VLOOKUP(Tabla2[[#This Row],[FOLIO]],Noshow11[[FOLIO]:[STATUS]],5,0)</f>
        <v>#N/A</v>
      </c>
      <c r="U1964" s="2"/>
      <c r="V1964" s="27"/>
      <c r="W1964" s="27"/>
      <c r="X1964" s="27"/>
      <c r="Y1964" s="28"/>
      <c r="Z1964" s="27"/>
      <c r="AA1964" s="14">
        <f>Tabla2[[#This Row],[FECHA]]-Tabla2[[#This Row],[FECHA AGENDO CITA]]</f>
        <v>45003</v>
      </c>
    </row>
    <row r="1965" spans="1:27" ht="63.95" hidden="1" customHeight="1">
      <c r="A1965" s="154">
        <v>45003</v>
      </c>
      <c r="B1965" s="155">
        <v>0.39583333333333331</v>
      </c>
      <c r="C1965" s="155"/>
      <c r="D1965" s="156">
        <v>1899</v>
      </c>
      <c r="E1965" s="157">
        <v>112837</v>
      </c>
      <c r="F1965" s="157" t="s">
        <v>100</v>
      </c>
      <c r="G1965" s="162" t="s">
        <v>956</v>
      </c>
      <c r="H1965" s="159"/>
      <c r="I1965" s="157" t="s">
        <v>6228</v>
      </c>
      <c r="J1965" s="160" t="s">
        <v>6229</v>
      </c>
      <c r="K1965" s="160" t="s">
        <v>6230</v>
      </c>
      <c r="L1965" s="157" t="s">
        <v>193</v>
      </c>
      <c r="M1965" s="161" t="s">
        <v>84</v>
      </c>
      <c r="N1965" s="161">
        <v>0.40625</v>
      </c>
      <c r="O1965" s="161">
        <v>0.52083333333333337</v>
      </c>
      <c r="P1965" s="207" t="s">
        <v>975</v>
      </c>
      <c r="Q1965" s="157">
        <v>2020</v>
      </c>
      <c r="R1965" s="131"/>
      <c r="S1965" s="3" t="str">
        <f>TEXT(Tabla2[[#This Row],[FECHA]],"MMMM")</f>
        <v>marzo</v>
      </c>
      <c r="T1965" s="3" t="e">
        <f>VLOOKUP(Tabla2[[#This Row],[FOLIO]],Noshow11[[FOLIO]:[STATUS]],5,0)</f>
        <v>#N/A</v>
      </c>
      <c r="U1965" s="2"/>
      <c r="V1965" s="27"/>
      <c r="W1965" s="27"/>
      <c r="X1965" s="27"/>
      <c r="Y1965" s="28"/>
      <c r="Z1965" s="27"/>
      <c r="AA1965" s="14">
        <f>Tabla2[[#This Row],[FECHA]]-Tabla2[[#This Row],[FECHA AGENDO CITA]]</f>
        <v>45003</v>
      </c>
    </row>
    <row r="1966" spans="1:27" ht="63.95" hidden="1" customHeight="1">
      <c r="A1966" s="154">
        <v>45003</v>
      </c>
      <c r="B1966" s="155">
        <v>0.39583333333333331</v>
      </c>
      <c r="C1966" s="155"/>
      <c r="D1966" s="156">
        <v>1899</v>
      </c>
      <c r="E1966" s="157">
        <v>112846</v>
      </c>
      <c r="F1966" s="157" t="s">
        <v>944</v>
      </c>
      <c r="G1966" s="158" t="s">
        <v>1015</v>
      </c>
      <c r="H1966" s="159" t="s">
        <v>5</v>
      </c>
      <c r="I1966" s="157" t="s">
        <v>190</v>
      </c>
      <c r="J1966" s="160" t="s">
        <v>191</v>
      </c>
      <c r="K1966" s="160" t="s">
        <v>192</v>
      </c>
      <c r="L1966" s="157" t="s">
        <v>193</v>
      </c>
      <c r="M1966" s="161" t="s">
        <v>93</v>
      </c>
      <c r="N1966" s="161">
        <v>0.44791666666666669</v>
      </c>
      <c r="O1966" s="161">
        <v>0.61458333333333337</v>
      </c>
      <c r="P1966" s="207" t="s">
        <v>2061</v>
      </c>
      <c r="Q1966" s="157">
        <v>2021</v>
      </c>
      <c r="R1966" s="131"/>
      <c r="S1966" s="3" t="str">
        <f>TEXT(Tabla2[[#This Row],[FECHA]],"MMMM")</f>
        <v>marzo</v>
      </c>
      <c r="T1966" s="3" t="e">
        <f>VLOOKUP(Tabla2[[#This Row],[FOLIO]],Noshow11[[FOLIO]:[STATUS]],5,0)</f>
        <v>#N/A</v>
      </c>
      <c r="U1966" s="2"/>
      <c r="V1966" s="27"/>
      <c r="W1966" s="27"/>
      <c r="X1966" s="27"/>
      <c r="Y1966" s="28"/>
      <c r="Z1966" s="27"/>
      <c r="AA1966" s="14">
        <f>Tabla2[[#This Row],[FECHA]]-Tabla2[[#This Row],[FECHA AGENDO CITA]]</f>
        <v>45003</v>
      </c>
    </row>
    <row r="1967" spans="1:27" ht="63.95" hidden="1" customHeight="1">
      <c r="A1967" s="154">
        <v>45003</v>
      </c>
      <c r="B1967" s="155">
        <v>0.40625</v>
      </c>
      <c r="C1967" s="155"/>
      <c r="D1967" s="156">
        <v>3260</v>
      </c>
      <c r="E1967" s="157" t="s">
        <v>6231</v>
      </c>
      <c r="F1967" s="157" t="s">
        <v>100</v>
      </c>
      <c r="G1967" s="158" t="s">
        <v>1070</v>
      </c>
      <c r="H1967" s="159" t="s">
        <v>5</v>
      </c>
      <c r="I1967" s="157" t="s">
        <v>2596</v>
      </c>
      <c r="J1967" s="160" t="s">
        <v>143</v>
      </c>
      <c r="K1967" s="160" t="s">
        <v>2597</v>
      </c>
      <c r="L1967" s="157" t="s">
        <v>165</v>
      </c>
      <c r="M1967" s="161" t="s">
        <v>93</v>
      </c>
      <c r="N1967" s="161">
        <v>0.48958333333333331</v>
      </c>
      <c r="O1967" s="161">
        <v>0.58333333333333337</v>
      </c>
      <c r="P1967" s="207" t="s">
        <v>2061</v>
      </c>
      <c r="Q1967" s="157">
        <v>2022</v>
      </c>
      <c r="R1967" s="131"/>
      <c r="S1967" s="3" t="str">
        <f>TEXT(Tabla2[[#This Row],[FECHA]],"MMMM")</f>
        <v>marzo</v>
      </c>
      <c r="T1967" s="3" t="e">
        <f>VLOOKUP(Tabla2[[#This Row],[FOLIO]],Noshow11[[FOLIO]:[STATUS]],5,0)</f>
        <v>#N/A</v>
      </c>
      <c r="U1967" s="2"/>
      <c r="V1967" s="27"/>
      <c r="W1967" s="27"/>
      <c r="X1967" s="27"/>
      <c r="Y1967" s="28"/>
      <c r="Z1967" s="27"/>
      <c r="AA1967" s="14">
        <f>Tabla2[[#This Row],[FECHA]]-Tabla2[[#This Row],[FECHA AGENDO CITA]]</f>
        <v>45003</v>
      </c>
    </row>
    <row r="1968" spans="1:27" ht="57.95" hidden="1" customHeight="1">
      <c r="A1968" s="154">
        <v>45003</v>
      </c>
      <c r="B1968" s="155">
        <v>0.41666666666666669</v>
      </c>
      <c r="C1968" s="155"/>
      <c r="D1968" s="156">
        <v>1899</v>
      </c>
      <c r="E1968" s="157">
        <v>112733</v>
      </c>
      <c r="F1968" s="157" t="s">
        <v>100</v>
      </c>
      <c r="G1968" s="158" t="s">
        <v>1015</v>
      </c>
      <c r="H1968" s="159" t="s">
        <v>5</v>
      </c>
      <c r="I1968" s="157" t="s">
        <v>5423</v>
      </c>
      <c r="J1968" s="160" t="s">
        <v>5424</v>
      </c>
      <c r="K1968" s="160" t="s">
        <v>5425</v>
      </c>
      <c r="L1968" s="157" t="s">
        <v>193</v>
      </c>
      <c r="M1968" s="161" t="s">
        <v>93</v>
      </c>
      <c r="N1968" s="161">
        <v>0.46875</v>
      </c>
      <c r="O1968" s="161">
        <v>0.55208333333333337</v>
      </c>
      <c r="P1968" s="207" t="s">
        <v>2061</v>
      </c>
      <c r="Q1968" s="157">
        <v>2021</v>
      </c>
      <c r="R1968" s="131"/>
      <c r="S1968" s="3" t="str">
        <f>TEXT(Tabla2[[#This Row],[FECHA]],"MMMM")</f>
        <v>marzo</v>
      </c>
      <c r="T1968" s="3" t="e">
        <f>VLOOKUP(Tabla2[[#This Row],[FOLIO]],Noshow11[[FOLIO]:[STATUS]],5,0)</f>
        <v>#N/A</v>
      </c>
      <c r="U1968" s="2"/>
      <c r="V1968" s="27"/>
      <c r="W1968" s="27"/>
      <c r="X1968" s="27"/>
      <c r="Y1968" s="28"/>
      <c r="Z1968" s="27"/>
      <c r="AA1968" s="14">
        <f>Tabla2[[#This Row],[FECHA]]-Tabla2[[#This Row],[FECHA AGENDO CITA]]</f>
        <v>45003</v>
      </c>
    </row>
    <row r="1969" spans="1:27" ht="57.95" hidden="1" customHeight="1">
      <c r="A1969" s="154">
        <v>45003</v>
      </c>
      <c r="B1969" s="155">
        <v>0.41666666666666669</v>
      </c>
      <c r="C1969" s="155"/>
      <c r="D1969" s="156">
        <v>3260</v>
      </c>
      <c r="E1969" s="157">
        <v>112850</v>
      </c>
      <c r="F1969" s="157" t="s">
        <v>944</v>
      </c>
      <c r="G1969" s="158" t="s">
        <v>1150</v>
      </c>
      <c r="H1969" s="159" t="s">
        <v>5</v>
      </c>
      <c r="I1969" s="157" t="s">
        <v>6232</v>
      </c>
      <c r="J1969" s="160" t="s">
        <v>6233</v>
      </c>
      <c r="K1969" s="160" t="s">
        <v>6234</v>
      </c>
      <c r="L1969" s="157" t="s">
        <v>641</v>
      </c>
      <c r="M1969" s="161" t="s">
        <v>84</v>
      </c>
      <c r="N1969" s="161">
        <v>0.5</v>
      </c>
      <c r="O1969" s="161">
        <v>0.58333333333333337</v>
      </c>
      <c r="P1969" s="207" t="s">
        <v>2061</v>
      </c>
      <c r="Q1969" s="157">
        <v>2020</v>
      </c>
      <c r="R1969" s="131"/>
      <c r="S1969" s="3" t="str">
        <f>TEXT(Tabla2[[#This Row],[FECHA]],"MMMM")</f>
        <v>marzo</v>
      </c>
      <c r="T1969" s="3" t="e">
        <f>VLOOKUP(Tabla2[[#This Row],[FOLIO]],Noshow11[[FOLIO]:[STATUS]],5,0)</f>
        <v>#N/A</v>
      </c>
      <c r="U1969" s="2"/>
      <c r="V1969" s="27"/>
      <c r="W1969" s="27"/>
      <c r="X1969" s="27"/>
      <c r="Y1969" s="28"/>
      <c r="Z1969" s="27"/>
      <c r="AA1969" s="14">
        <f>Tabla2[[#This Row],[FECHA]]-Tabla2[[#This Row],[FECHA AGENDO CITA]]</f>
        <v>45003</v>
      </c>
    </row>
    <row r="1970" spans="1:27" ht="57.95" hidden="1" customHeight="1">
      <c r="A1970" s="154">
        <v>45003</v>
      </c>
      <c r="B1970" s="155">
        <v>0.42708333333333331</v>
      </c>
      <c r="C1970" s="155"/>
      <c r="D1970" s="156">
        <v>0</v>
      </c>
      <c r="E1970" s="157" t="s">
        <v>6235</v>
      </c>
      <c r="F1970" s="157" t="s">
        <v>3549</v>
      </c>
      <c r="G1970" s="165" t="s">
        <v>6236</v>
      </c>
      <c r="H1970" s="165" t="s">
        <v>10</v>
      </c>
      <c r="I1970" s="157" t="s">
        <v>4586</v>
      </c>
      <c r="J1970" s="160" t="s">
        <v>5448</v>
      </c>
      <c r="K1970" s="160" t="s">
        <v>4587</v>
      </c>
      <c r="L1970" s="157" t="s">
        <v>83</v>
      </c>
      <c r="M1970" s="161" t="s">
        <v>84</v>
      </c>
      <c r="N1970" s="161">
        <v>0.4375</v>
      </c>
      <c r="O1970" s="161">
        <v>0.5625</v>
      </c>
      <c r="P1970" s="207" t="s">
        <v>975</v>
      </c>
      <c r="Q1970" s="157">
        <v>2022</v>
      </c>
      <c r="R1970" s="131"/>
      <c r="S1970" s="3" t="str">
        <f>TEXT(Tabla2[[#This Row],[FECHA]],"MMMM")</f>
        <v>marzo</v>
      </c>
      <c r="T1970" s="3" t="e">
        <f>VLOOKUP(Tabla2[[#This Row],[FOLIO]],Noshow11[[FOLIO]:[STATUS]],5,0)</f>
        <v>#N/A</v>
      </c>
      <c r="U1970" s="2"/>
      <c r="V1970" s="27"/>
      <c r="W1970" s="27"/>
      <c r="X1970" s="27"/>
      <c r="Y1970" s="28"/>
      <c r="Z1970" s="27"/>
      <c r="AA1970" s="14">
        <f>Tabla2[[#This Row],[FECHA]]-Tabla2[[#This Row],[FECHA AGENDO CITA]]</f>
        <v>45003</v>
      </c>
    </row>
    <row r="1971" spans="1:27" ht="57.95" hidden="1" customHeight="1">
      <c r="A1971" s="154">
        <v>45003</v>
      </c>
      <c r="B1971" s="155">
        <v>0.42708333333333331</v>
      </c>
      <c r="C1971" s="155"/>
      <c r="D1971" s="156">
        <v>6599</v>
      </c>
      <c r="E1971" s="157">
        <v>112881</v>
      </c>
      <c r="F1971" s="157" t="s">
        <v>100</v>
      </c>
      <c r="G1971" s="162" t="s">
        <v>1046</v>
      </c>
      <c r="H1971" s="159"/>
      <c r="I1971" s="157" t="s">
        <v>3586</v>
      </c>
      <c r="J1971" s="160" t="s">
        <v>3587</v>
      </c>
      <c r="K1971" s="160" t="s">
        <v>3588</v>
      </c>
      <c r="L1971" s="157" t="s">
        <v>92</v>
      </c>
      <c r="M1971" s="161" t="s">
        <v>84</v>
      </c>
      <c r="N1971" s="161">
        <v>0.4375</v>
      </c>
      <c r="O1971" s="161">
        <v>0.58333333333333337</v>
      </c>
      <c r="P1971" s="207" t="s">
        <v>949</v>
      </c>
      <c r="Q1971" s="157">
        <v>2015</v>
      </c>
      <c r="R1971" s="131"/>
      <c r="S1971" s="3" t="str">
        <f>TEXT(Tabla2[[#This Row],[FECHA]],"MMMM")</f>
        <v>marzo</v>
      </c>
      <c r="T1971" s="3" t="e">
        <f>VLOOKUP(Tabla2[[#This Row],[FOLIO]],Noshow11[[FOLIO]:[STATUS]],5,0)</f>
        <v>#N/A</v>
      </c>
      <c r="U1971" s="2"/>
      <c r="V1971" s="27"/>
      <c r="W1971" s="27"/>
      <c r="X1971" s="27"/>
      <c r="Y1971" s="28"/>
      <c r="Z1971" s="27"/>
      <c r="AA1971" s="14">
        <f>Tabla2[[#This Row],[FECHA]]-Tabla2[[#This Row],[FECHA AGENDO CITA]]</f>
        <v>45003</v>
      </c>
    </row>
    <row r="1972" spans="1:27" ht="57.95" hidden="1" customHeight="1">
      <c r="A1972" s="154">
        <v>45003</v>
      </c>
      <c r="B1972" s="155">
        <v>0.4375</v>
      </c>
      <c r="C1972" s="155"/>
      <c r="D1972" s="156">
        <v>2849</v>
      </c>
      <c r="E1972" s="157">
        <v>112855</v>
      </c>
      <c r="F1972" s="157" t="s">
        <v>920</v>
      </c>
      <c r="G1972" s="162" t="s">
        <v>1880</v>
      </c>
      <c r="H1972" s="159"/>
      <c r="I1972" s="157" t="s">
        <v>6237</v>
      </c>
      <c r="J1972" s="160" t="s">
        <v>6238</v>
      </c>
      <c r="K1972" s="160" t="s">
        <v>6239</v>
      </c>
      <c r="L1972" s="157" t="s">
        <v>152</v>
      </c>
      <c r="M1972" s="161" t="s">
        <v>84</v>
      </c>
      <c r="N1972" s="161">
        <v>0.48958333333333331</v>
      </c>
      <c r="O1972" s="161">
        <v>0.5625</v>
      </c>
      <c r="P1972" s="207" t="s">
        <v>975</v>
      </c>
      <c r="Q1972" s="157">
        <v>2018</v>
      </c>
      <c r="R1972" s="131"/>
      <c r="S1972" s="3" t="str">
        <f>TEXT(Tabla2[[#This Row],[FECHA]],"MMMM")</f>
        <v>marzo</v>
      </c>
      <c r="T1972" s="3" t="e">
        <f>VLOOKUP(Tabla2[[#This Row],[FOLIO]],Noshow11[[FOLIO]:[STATUS]],5,0)</f>
        <v>#N/A</v>
      </c>
      <c r="U1972" s="2"/>
      <c r="V1972" s="27"/>
      <c r="W1972" s="27"/>
      <c r="X1972" s="27"/>
      <c r="Y1972" s="28"/>
      <c r="Z1972" s="27"/>
      <c r="AA1972" s="14">
        <f>Tabla2[[#This Row],[FECHA]]-Tabla2[[#This Row],[FECHA AGENDO CITA]]</f>
        <v>45003</v>
      </c>
    </row>
    <row r="1973" spans="1:27" ht="57.95" hidden="1" customHeight="1">
      <c r="A1973" s="154">
        <v>45003</v>
      </c>
      <c r="B1973" s="155">
        <v>0.4375</v>
      </c>
      <c r="C1973" s="155"/>
      <c r="D1973" s="156">
        <v>3260</v>
      </c>
      <c r="E1973" s="157">
        <v>112892</v>
      </c>
      <c r="F1973" s="157" t="s">
        <v>944</v>
      </c>
      <c r="G1973" s="162" t="s">
        <v>1070</v>
      </c>
      <c r="H1973" s="159"/>
      <c r="I1973" s="157" t="s">
        <v>3611</v>
      </c>
      <c r="J1973" s="160" t="s">
        <v>3612</v>
      </c>
      <c r="K1973" s="160" t="s">
        <v>3613</v>
      </c>
      <c r="L1973" s="157" t="s">
        <v>92</v>
      </c>
      <c r="M1973" s="161" t="s">
        <v>93</v>
      </c>
      <c r="N1973" s="161">
        <v>0.5</v>
      </c>
      <c r="O1973" s="161">
        <v>0.58333333333333337</v>
      </c>
      <c r="P1973" s="207" t="s">
        <v>949</v>
      </c>
      <c r="Q1973" s="157">
        <v>2022</v>
      </c>
      <c r="R1973" s="131"/>
      <c r="S1973" s="3" t="str">
        <f>TEXT(Tabla2[[#This Row],[FECHA]],"MMMM")</f>
        <v>marzo</v>
      </c>
      <c r="T1973" s="3" t="e">
        <f>VLOOKUP(Tabla2[[#This Row],[FOLIO]],Noshow11[[FOLIO]:[STATUS]],5,0)</f>
        <v>#N/A</v>
      </c>
      <c r="U1973" s="2" t="s">
        <v>22</v>
      </c>
      <c r="V1973" s="27">
        <v>45001</v>
      </c>
      <c r="W1973" s="27" t="s">
        <v>13</v>
      </c>
      <c r="X1973" s="27" t="s">
        <v>9</v>
      </c>
      <c r="Y1973" s="43" t="s">
        <v>6240</v>
      </c>
      <c r="Z1973" s="27">
        <v>45001</v>
      </c>
      <c r="AA1973" s="14">
        <f>Tabla2[[#This Row],[FECHA]]-Tabla2[[#This Row],[FECHA AGENDO CITA]]</f>
        <v>2</v>
      </c>
    </row>
    <row r="1974" spans="1:27" ht="57.95" hidden="1" customHeight="1">
      <c r="A1974" s="154">
        <v>45003</v>
      </c>
      <c r="B1974" s="155">
        <v>0.44791666666666669</v>
      </c>
      <c r="C1974" s="155"/>
      <c r="D1974" s="156">
        <v>1899</v>
      </c>
      <c r="E1974" s="157">
        <v>112883</v>
      </c>
      <c r="F1974" s="157" t="s">
        <v>100</v>
      </c>
      <c r="G1974" s="158" t="s">
        <v>994</v>
      </c>
      <c r="H1974" s="159" t="s">
        <v>5</v>
      </c>
      <c r="I1974" s="157" t="s">
        <v>6241</v>
      </c>
      <c r="J1974" s="160" t="s">
        <v>6242</v>
      </c>
      <c r="K1974" s="160" t="s">
        <v>6243</v>
      </c>
      <c r="L1974" s="157" t="s">
        <v>97</v>
      </c>
      <c r="M1974" s="161" t="s">
        <v>93</v>
      </c>
      <c r="N1974" s="161">
        <v>0.46875</v>
      </c>
      <c r="O1974" s="161">
        <v>0.57291666666666663</v>
      </c>
      <c r="P1974" s="207" t="s">
        <v>2061</v>
      </c>
      <c r="Q1974" s="157">
        <v>2014</v>
      </c>
      <c r="R1974" s="131"/>
      <c r="S1974" s="3" t="str">
        <f>TEXT(Tabla2[[#This Row],[FECHA]],"MMMM")</f>
        <v>marzo</v>
      </c>
      <c r="T1974" s="3" t="e">
        <f>VLOOKUP(Tabla2[[#This Row],[FOLIO]],Noshow11[[FOLIO]:[STATUS]],5,0)</f>
        <v>#N/A</v>
      </c>
      <c r="U1974" s="2"/>
      <c r="V1974" s="27"/>
      <c r="W1974" s="27"/>
      <c r="X1974" s="27"/>
      <c r="Y1974" s="28"/>
      <c r="Z1974" s="27"/>
      <c r="AA1974" s="14">
        <f>Tabla2[[#This Row],[FECHA]]-Tabla2[[#This Row],[FECHA AGENDO CITA]]</f>
        <v>45003</v>
      </c>
    </row>
    <row r="1975" spans="1:27" ht="59.45" hidden="1" customHeight="1">
      <c r="A1975" s="154">
        <v>45003</v>
      </c>
      <c r="B1975" s="155">
        <v>0.45833333333333331</v>
      </c>
      <c r="C1975" s="155"/>
      <c r="D1975" s="156">
        <v>1899</v>
      </c>
      <c r="E1975" s="157">
        <v>112124</v>
      </c>
      <c r="F1975" s="157" t="s">
        <v>1111</v>
      </c>
      <c r="G1975" s="162" t="s">
        <v>1108</v>
      </c>
      <c r="H1975" s="159"/>
      <c r="I1975" s="157" t="s">
        <v>6244</v>
      </c>
      <c r="J1975" s="160" t="s">
        <v>143</v>
      </c>
      <c r="K1975" s="160" t="s">
        <v>6245</v>
      </c>
      <c r="L1975" s="157" t="s">
        <v>92</v>
      </c>
      <c r="M1975" s="161" t="s">
        <v>93</v>
      </c>
      <c r="N1975" s="161">
        <v>0.51041666666666663</v>
      </c>
      <c r="O1975" s="161">
        <v>0.58333333333333337</v>
      </c>
      <c r="P1975" s="207" t="s">
        <v>954</v>
      </c>
      <c r="Q1975" s="157">
        <v>2022</v>
      </c>
      <c r="R1975" s="131"/>
      <c r="S1975" s="3" t="str">
        <f>TEXT(Tabla2[[#This Row],[FECHA]],"MMMM")</f>
        <v>marzo</v>
      </c>
      <c r="T1975" s="3" t="e">
        <f>VLOOKUP(Tabla2[[#This Row],[FOLIO]],Noshow11[[FOLIO]:[STATUS]],5,0)</f>
        <v>#N/A</v>
      </c>
      <c r="U1975" s="2"/>
      <c r="V1975" s="27"/>
      <c r="W1975" s="27"/>
      <c r="X1975" s="27"/>
      <c r="Y1975" s="28"/>
      <c r="Z1975" s="27"/>
      <c r="AA1975" s="14">
        <f>Tabla2[[#This Row],[FECHA]]-Tabla2[[#This Row],[FECHA AGENDO CITA]]</f>
        <v>45003</v>
      </c>
    </row>
    <row r="1976" spans="1:27" ht="59.45" hidden="1" customHeight="1">
      <c r="A1976" s="154">
        <v>45003</v>
      </c>
      <c r="B1976" s="155">
        <v>0.45833333333333331</v>
      </c>
      <c r="C1976" s="155"/>
      <c r="D1976" s="156">
        <v>1899</v>
      </c>
      <c r="E1976" s="157">
        <v>112866</v>
      </c>
      <c r="F1976" s="157" t="s">
        <v>100</v>
      </c>
      <c r="G1976" s="158" t="s">
        <v>1023</v>
      </c>
      <c r="H1976" s="159" t="s">
        <v>5</v>
      </c>
      <c r="I1976" s="157" t="s">
        <v>6246</v>
      </c>
      <c r="J1976" s="160" t="s">
        <v>6247</v>
      </c>
      <c r="K1976" s="160" t="s">
        <v>6248</v>
      </c>
      <c r="L1976" s="157" t="s">
        <v>83</v>
      </c>
      <c r="M1976" s="161" t="s">
        <v>84</v>
      </c>
      <c r="N1976" s="161">
        <v>0.53125</v>
      </c>
      <c r="O1976" s="161">
        <v>0.59375</v>
      </c>
      <c r="P1976" s="207" t="s">
        <v>2061</v>
      </c>
      <c r="Q1976" s="157">
        <v>2017</v>
      </c>
      <c r="R1976" s="131"/>
      <c r="S1976" s="3" t="str">
        <f>TEXT(Tabla2[[#This Row],[FECHA]],"MMMM")</f>
        <v>marzo</v>
      </c>
      <c r="T1976" s="3" t="e">
        <f>VLOOKUP(Tabla2[[#This Row],[FOLIO]],Noshow11[[FOLIO]:[STATUS]],5,0)</f>
        <v>#N/A</v>
      </c>
      <c r="U1976" s="2"/>
      <c r="V1976" s="27"/>
      <c r="W1976" s="27"/>
      <c r="X1976" s="27"/>
      <c r="Y1976" s="28"/>
      <c r="Z1976" s="27"/>
      <c r="AA1976" s="14">
        <f>Tabla2[[#This Row],[FECHA]]-Tabla2[[#This Row],[FECHA AGENDO CITA]]</f>
        <v>45003</v>
      </c>
    </row>
    <row r="1977" spans="1:27" ht="59.45" hidden="1" customHeight="1">
      <c r="A1977" s="154">
        <v>45003</v>
      </c>
      <c r="B1977" s="155">
        <v>0.46875</v>
      </c>
      <c r="C1977" s="155"/>
      <c r="D1977" s="156">
        <v>1899</v>
      </c>
      <c r="E1977" s="157">
        <v>112882</v>
      </c>
      <c r="F1977" s="157" t="s">
        <v>1111</v>
      </c>
      <c r="G1977" s="158" t="s">
        <v>945</v>
      </c>
      <c r="H1977" s="159" t="s">
        <v>5</v>
      </c>
      <c r="I1977" s="157" t="s">
        <v>6249</v>
      </c>
      <c r="J1977" s="160" t="s">
        <v>6250</v>
      </c>
      <c r="K1977" s="160" t="s">
        <v>6251</v>
      </c>
      <c r="L1977" s="157" t="s">
        <v>92</v>
      </c>
      <c r="M1977" s="161" t="s">
        <v>84</v>
      </c>
      <c r="N1977" s="161">
        <v>0.54166666666666663</v>
      </c>
      <c r="O1977" s="161">
        <v>0.58333333333333337</v>
      </c>
      <c r="P1977" s="207" t="s">
        <v>2061</v>
      </c>
      <c r="Q1977" s="157">
        <v>2020</v>
      </c>
      <c r="R1977" s="131"/>
      <c r="S1977" s="3" t="str">
        <f>TEXT(Tabla2[[#This Row],[FECHA]],"MMMM")</f>
        <v>marzo</v>
      </c>
      <c r="T1977" s="3" t="e">
        <f>VLOOKUP(Tabla2[[#This Row],[FOLIO]],Noshow11[[FOLIO]:[STATUS]],5,0)</f>
        <v>#N/A</v>
      </c>
      <c r="U1977" s="2"/>
      <c r="V1977" s="27"/>
      <c r="W1977" s="27"/>
      <c r="X1977" s="27"/>
      <c r="Y1977" s="28"/>
      <c r="Z1977" s="27"/>
      <c r="AA1977" s="14">
        <f>Tabla2[[#This Row],[FECHA]]-Tabla2[[#This Row],[FECHA AGENDO CITA]]</f>
        <v>45003</v>
      </c>
    </row>
    <row r="1978" spans="1:27" ht="59.45" hidden="1" customHeight="1">
      <c r="A1978" s="154">
        <v>45003</v>
      </c>
      <c r="B1978" s="155">
        <v>0.47916666666666669</v>
      </c>
      <c r="C1978" s="155"/>
      <c r="D1978" s="156">
        <v>3260</v>
      </c>
      <c r="E1978" s="157">
        <v>112869</v>
      </c>
      <c r="F1978" s="157" t="s">
        <v>920</v>
      </c>
      <c r="G1978" s="162" t="s">
        <v>1070</v>
      </c>
      <c r="H1978" s="163"/>
      <c r="I1978" s="157" t="s">
        <v>6252</v>
      </c>
      <c r="J1978" s="160" t="s">
        <v>6253</v>
      </c>
      <c r="K1978" s="160" t="s">
        <v>6254</v>
      </c>
      <c r="L1978" s="157" t="s">
        <v>97</v>
      </c>
      <c r="M1978" s="161" t="s">
        <v>93</v>
      </c>
      <c r="N1978" s="161">
        <v>0.52083333333333337</v>
      </c>
      <c r="O1978" s="161">
        <v>0.58333333333333337</v>
      </c>
      <c r="P1978" s="207" t="s">
        <v>949</v>
      </c>
      <c r="Q1978" s="157">
        <v>2022</v>
      </c>
      <c r="R1978" s="131"/>
      <c r="S1978" s="3" t="str">
        <f>TEXT(Tabla2[[#This Row],[FECHA]],"MMMM")</f>
        <v>marzo</v>
      </c>
      <c r="T1978" s="3" t="e">
        <f>VLOOKUP(Tabla2[[#This Row],[FOLIO]],Noshow11[[FOLIO]:[STATUS]],5,0)</f>
        <v>#N/A</v>
      </c>
      <c r="U1978" s="2" t="s">
        <v>40</v>
      </c>
      <c r="V1978" s="27">
        <v>45014</v>
      </c>
      <c r="W1978" s="27" t="s">
        <v>4432</v>
      </c>
      <c r="X1978" s="27" t="s">
        <v>9</v>
      </c>
      <c r="Y1978" s="28" t="s">
        <v>6255</v>
      </c>
      <c r="Z1978" s="27">
        <v>45000</v>
      </c>
      <c r="AA1978" s="14">
        <f>Tabla2[[#This Row],[FECHA]]-Tabla2[[#This Row],[FECHA AGENDO CITA]]</f>
        <v>3</v>
      </c>
    </row>
    <row r="1979" spans="1:27" ht="44.25" hidden="1" customHeight="1">
      <c r="A1979" s="6">
        <v>45006</v>
      </c>
      <c r="B1979" s="9">
        <v>0.33333333333333331</v>
      </c>
      <c r="C1979" s="9"/>
      <c r="D1979" s="41">
        <v>1899</v>
      </c>
      <c r="E1979" s="8">
        <v>112840</v>
      </c>
      <c r="F1979" s="8" t="s">
        <v>1111</v>
      </c>
      <c r="G1979" s="97" t="s">
        <v>1015</v>
      </c>
      <c r="H1979" s="46"/>
      <c r="I1979" s="8" t="s">
        <v>6256</v>
      </c>
      <c r="J1979" s="7" t="s">
        <v>6257</v>
      </c>
      <c r="K1979" s="7" t="s">
        <v>6258</v>
      </c>
      <c r="L1979" s="8" t="s">
        <v>92</v>
      </c>
      <c r="M1979" s="11" t="s">
        <v>93</v>
      </c>
      <c r="N1979" s="11">
        <v>0.35416666666666669</v>
      </c>
      <c r="O1979" s="11">
        <v>0.45833333333333331</v>
      </c>
      <c r="P1979" s="204" t="s">
        <v>949</v>
      </c>
      <c r="Q1979" s="157">
        <v>2022</v>
      </c>
      <c r="R1979" s="131"/>
      <c r="S1979" s="3" t="str">
        <f>TEXT(Tabla2[[#This Row],[FECHA]],"MMMM")</f>
        <v>marzo</v>
      </c>
      <c r="T1979" s="3" t="e">
        <f>VLOOKUP(Tabla2[[#This Row],[FOLIO]],Noshow11[[FOLIO]:[STATUS]],5,0)</f>
        <v>#N/A</v>
      </c>
      <c r="U1979" s="2" t="s">
        <v>40</v>
      </c>
      <c r="V1979" s="27">
        <v>45006</v>
      </c>
      <c r="W1979" s="27" t="s">
        <v>13</v>
      </c>
      <c r="X1979" s="27" t="s">
        <v>9</v>
      </c>
      <c r="Y1979" s="28" t="s">
        <v>6259</v>
      </c>
      <c r="Z1979" s="27">
        <v>45003</v>
      </c>
      <c r="AA1979" s="14">
        <f>Tabla2[[#This Row],[FECHA]]-Tabla2[[#This Row],[FECHA AGENDO CITA]]</f>
        <v>3</v>
      </c>
    </row>
    <row r="1980" spans="1:27" ht="44.25" hidden="1" customHeight="1">
      <c r="A1980" s="6">
        <v>45006</v>
      </c>
      <c r="B1980" s="9">
        <v>0.33333333333333331</v>
      </c>
      <c r="C1980" s="9"/>
      <c r="D1980" s="41">
        <v>3260</v>
      </c>
      <c r="E1980" s="8">
        <v>112854</v>
      </c>
      <c r="F1980" s="8" t="s">
        <v>1111</v>
      </c>
      <c r="G1980" s="97" t="s">
        <v>1070</v>
      </c>
      <c r="H1980" s="46"/>
      <c r="I1980" s="8" t="s">
        <v>6260</v>
      </c>
      <c r="J1980" s="7" t="s">
        <v>6261</v>
      </c>
      <c r="K1980" s="7" t="s">
        <v>6262</v>
      </c>
      <c r="L1980" s="8" t="s">
        <v>97</v>
      </c>
      <c r="M1980" s="11" t="s">
        <v>98</v>
      </c>
      <c r="N1980" s="11">
        <v>0.34375</v>
      </c>
      <c r="O1980" s="11">
        <v>0.45833333333333331</v>
      </c>
      <c r="P1980" s="204" t="s">
        <v>954</v>
      </c>
      <c r="Q1980" s="8">
        <v>2022</v>
      </c>
      <c r="R1980" s="131"/>
      <c r="S1980" s="3" t="str">
        <f>TEXT(Tabla2[[#This Row],[FECHA]],"MMMM")</f>
        <v>marzo</v>
      </c>
      <c r="T1980" s="3" t="e">
        <f>VLOOKUP(Tabla2[[#This Row],[FOLIO]],Noshow11[[FOLIO]:[STATUS]],5,0)</f>
        <v>#N/A</v>
      </c>
      <c r="U1980" s="2"/>
      <c r="V1980" s="27"/>
      <c r="W1980" s="27"/>
      <c r="X1980" s="27"/>
      <c r="Y1980" s="28"/>
      <c r="Z1980" s="27"/>
      <c r="AA1980" s="14">
        <f>Tabla2[[#This Row],[FECHA]]-Tabla2[[#This Row],[FECHA AGENDO CITA]]</f>
        <v>45006</v>
      </c>
    </row>
    <row r="1981" spans="1:27" ht="44.25" hidden="1" customHeight="1">
      <c r="A1981" s="6">
        <v>45006</v>
      </c>
      <c r="B1981" s="9">
        <v>0.33333333333333331</v>
      </c>
      <c r="C1981" s="9"/>
      <c r="D1981" s="41">
        <v>1899</v>
      </c>
      <c r="E1981" s="8">
        <v>112856</v>
      </c>
      <c r="F1981" s="8" t="s">
        <v>1111</v>
      </c>
      <c r="G1981" s="97" t="s">
        <v>939</v>
      </c>
      <c r="H1981" s="46" t="s">
        <v>5</v>
      </c>
      <c r="I1981" s="8" t="s">
        <v>6263</v>
      </c>
      <c r="J1981" s="7" t="s">
        <v>6264</v>
      </c>
      <c r="K1981" s="7" t="s">
        <v>6265</v>
      </c>
      <c r="L1981" s="8" t="s">
        <v>289</v>
      </c>
      <c r="M1981" s="11" t="s">
        <v>84</v>
      </c>
      <c r="N1981" s="11">
        <v>0.35416666666666669</v>
      </c>
      <c r="O1981" s="11">
        <v>0.45833333333333331</v>
      </c>
      <c r="P1981" s="204" t="s">
        <v>2061</v>
      </c>
      <c r="Q1981" s="8">
        <v>2018</v>
      </c>
      <c r="R1981" s="131"/>
      <c r="S1981" s="3" t="str">
        <f>TEXT(Tabla2[[#This Row],[FECHA]],"MMMM")</f>
        <v>marzo</v>
      </c>
      <c r="T1981" s="3" t="e">
        <f>VLOOKUP(Tabla2[[#This Row],[FOLIO]],Noshow11[[FOLIO]:[STATUS]],5,0)</f>
        <v>#N/A</v>
      </c>
      <c r="U1981" s="2"/>
      <c r="V1981" s="27"/>
      <c r="W1981" s="27"/>
      <c r="X1981" s="27"/>
      <c r="Y1981" s="28"/>
      <c r="Z1981" s="27"/>
      <c r="AA1981" s="14">
        <f>Tabla2[[#This Row],[FECHA]]-Tabla2[[#This Row],[FECHA AGENDO CITA]]</f>
        <v>45006</v>
      </c>
    </row>
    <row r="1982" spans="1:27" ht="44.25" hidden="1" customHeight="1">
      <c r="A1982" s="6">
        <v>45006</v>
      </c>
      <c r="B1982" s="9">
        <v>0.34375</v>
      </c>
      <c r="C1982" s="9"/>
      <c r="D1982" s="41">
        <v>0</v>
      </c>
      <c r="E1982" s="8" t="s">
        <v>6266</v>
      </c>
      <c r="F1982" s="8" t="s">
        <v>3549</v>
      </c>
      <c r="G1982" s="99" t="s">
        <v>6267</v>
      </c>
      <c r="H1982" s="46" t="s">
        <v>10</v>
      </c>
      <c r="I1982" s="8" t="s">
        <v>5727</v>
      </c>
      <c r="J1982" s="7" t="s">
        <v>143</v>
      </c>
      <c r="K1982" s="7" t="s">
        <v>6268</v>
      </c>
      <c r="L1982" s="8" t="s">
        <v>83</v>
      </c>
      <c r="M1982" s="11" t="s">
        <v>98</v>
      </c>
      <c r="N1982" s="11">
        <v>0.35416666666666669</v>
      </c>
      <c r="O1982" s="11">
        <v>0.53125</v>
      </c>
      <c r="P1982" s="204" t="s">
        <v>1036</v>
      </c>
      <c r="Q1982" s="8">
        <v>2022</v>
      </c>
      <c r="R1982" s="131"/>
      <c r="S1982" s="3" t="str">
        <f>TEXT(Tabla2[[#This Row],[FECHA]],"MMMM")</f>
        <v>marzo</v>
      </c>
      <c r="T1982" s="3" t="e">
        <f>VLOOKUP(Tabla2[[#This Row],[FOLIO]],Noshow11[[FOLIO]:[STATUS]],5,0)</f>
        <v>#N/A</v>
      </c>
      <c r="U1982" s="2"/>
      <c r="V1982" s="27"/>
      <c r="W1982" s="27"/>
      <c r="X1982" s="27"/>
      <c r="Y1982" s="28"/>
      <c r="Z1982" s="27"/>
      <c r="AA1982" s="14">
        <f>Tabla2[[#This Row],[FECHA]]-Tabla2[[#This Row],[FECHA AGENDO CITA]]</f>
        <v>45006</v>
      </c>
    </row>
    <row r="1983" spans="1:27" ht="44.25" hidden="1" customHeight="1">
      <c r="A1983" s="6">
        <v>45006</v>
      </c>
      <c r="B1983" s="9">
        <v>0.34375</v>
      </c>
      <c r="C1983" s="9"/>
      <c r="D1983" s="41">
        <v>1899</v>
      </c>
      <c r="E1983" s="8">
        <v>112914</v>
      </c>
      <c r="F1983" s="8" t="s">
        <v>920</v>
      </c>
      <c r="G1983" s="97" t="s">
        <v>1108</v>
      </c>
      <c r="H1983" s="46"/>
      <c r="I1983" s="8" t="s">
        <v>6269</v>
      </c>
      <c r="J1983" s="7" t="s">
        <v>143</v>
      </c>
      <c r="K1983" s="7" t="s">
        <v>6270</v>
      </c>
      <c r="L1983" s="8" t="s">
        <v>6271</v>
      </c>
      <c r="M1983" s="11" t="s">
        <v>93</v>
      </c>
      <c r="N1983" s="11">
        <v>0.36458333333333331</v>
      </c>
      <c r="O1983" s="11">
        <v>0.5625</v>
      </c>
      <c r="P1983" s="204" t="s">
        <v>943</v>
      </c>
      <c r="Q1983" s="8">
        <v>2022</v>
      </c>
      <c r="R1983" s="131"/>
      <c r="S1983" s="3" t="str">
        <f>TEXT(Tabla2[[#This Row],[FECHA]],"MMMM")</f>
        <v>marzo</v>
      </c>
      <c r="T1983" s="3" t="e">
        <f>VLOOKUP(Tabla2[[#This Row],[FOLIO]],Noshow11[[FOLIO]:[STATUS]],5,0)</f>
        <v>#N/A</v>
      </c>
      <c r="U1983" s="2"/>
      <c r="V1983" s="27"/>
      <c r="W1983" s="27"/>
      <c r="X1983" s="27"/>
      <c r="Y1983" s="28"/>
      <c r="Z1983" s="27"/>
      <c r="AA1983" s="14">
        <f>Tabla2[[#This Row],[FECHA]]-Tabla2[[#This Row],[FECHA AGENDO CITA]]</f>
        <v>45006</v>
      </c>
    </row>
    <row r="1984" spans="1:27" ht="44.25" hidden="1" customHeight="1">
      <c r="A1984" s="6">
        <v>45006</v>
      </c>
      <c r="B1984" s="9">
        <v>0.35416666666666669</v>
      </c>
      <c r="C1984" s="9"/>
      <c r="D1984" s="41">
        <v>1899</v>
      </c>
      <c r="E1984" s="8">
        <v>112801</v>
      </c>
      <c r="F1984" s="8" t="s">
        <v>100</v>
      </c>
      <c r="G1984" s="97" t="s">
        <v>1297</v>
      </c>
      <c r="H1984" s="46" t="s">
        <v>5</v>
      </c>
      <c r="I1984" s="8" t="s">
        <v>6272</v>
      </c>
      <c r="J1984" s="7" t="s">
        <v>6273</v>
      </c>
      <c r="K1984" s="7" t="s">
        <v>6274</v>
      </c>
      <c r="L1984" s="8" t="s">
        <v>92</v>
      </c>
      <c r="M1984" s="11" t="s">
        <v>98</v>
      </c>
      <c r="N1984" s="11">
        <v>0.36458333333333331</v>
      </c>
      <c r="O1984" s="11">
        <v>0.47916666666666669</v>
      </c>
      <c r="P1984" s="204" t="s">
        <v>2061</v>
      </c>
      <c r="Q1984" s="8">
        <v>2016</v>
      </c>
      <c r="R1984" s="131"/>
      <c r="S1984" s="3" t="str">
        <f>TEXT(Tabla2[[#This Row],[FECHA]],"MMMM")</f>
        <v>marzo</v>
      </c>
      <c r="T1984" s="3" t="e">
        <f>VLOOKUP(Tabla2[[#This Row],[FOLIO]],Noshow11[[FOLIO]:[STATUS]],5,0)</f>
        <v>#N/A</v>
      </c>
      <c r="U1984" s="2"/>
      <c r="V1984" s="27"/>
      <c r="W1984" s="27"/>
      <c r="X1984" s="27"/>
      <c r="Y1984" s="28"/>
      <c r="Z1984" s="27"/>
      <c r="AA1984" s="14">
        <f>Tabla2[[#This Row],[FECHA]]-Tabla2[[#This Row],[FECHA AGENDO CITA]]</f>
        <v>45006</v>
      </c>
    </row>
    <row r="1985" spans="1:27" ht="44.25" hidden="1" customHeight="1">
      <c r="A1985" s="6">
        <v>45006</v>
      </c>
      <c r="B1985" s="9">
        <v>0.35416666666666669</v>
      </c>
      <c r="C1985" s="9"/>
      <c r="D1985" s="41">
        <v>1899</v>
      </c>
      <c r="E1985" s="8">
        <v>112834</v>
      </c>
      <c r="F1985" s="8" t="s">
        <v>100</v>
      </c>
      <c r="G1985" s="97" t="s">
        <v>1108</v>
      </c>
      <c r="H1985" s="46"/>
      <c r="I1985" s="8" t="s">
        <v>6275</v>
      </c>
      <c r="J1985" s="7" t="s">
        <v>6276</v>
      </c>
      <c r="K1985" s="7" t="s">
        <v>6277</v>
      </c>
      <c r="L1985" s="8" t="s">
        <v>145</v>
      </c>
      <c r="M1985" s="11" t="s">
        <v>93</v>
      </c>
      <c r="N1985" s="11">
        <v>0.375</v>
      </c>
      <c r="O1985" s="11">
        <v>0.48958333333333331</v>
      </c>
      <c r="P1985" s="204" t="s">
        <v>954</v>
      </c>
      <c r="Q1985" s="8">
        <v>2022</v>
      </c>
      <c r="R1985" s="131"/>
      <c r="S1985" s="3" t="str">
        <f>TEXT(Tabla2[[#This Row],[FECHA]],"MMMM")</f>
        <v>marzo</v>
      </c>
      <c r="T1985" s="3" t="e">
        <f>VLOOKUP(Tabla2[[#This Row],[FOLIO]],Noshow11[[FOLIO]:[STATUS]],5,0)</f>
        <v>#N/A</v>
      </c>
      <c r="U1985" s="2"/>
      <c r="V1985" s="27"/>
      <c r="W1985" s="27"/>
      <c r="X1985" s="27"/>
      <c r="Y1985" s="28"/>
      <c r="Z1985" s="27"/>
      <c r="AA1985" s="14">
        <f>Tabla2[[#This Row],[FECHA]]-Tabla2[[#This Row],[FECHA AGENDO CITA]]</f>
        <v>45006</v>
      </c>
    </row>
    <row r="1986" spans="1:27" ht="59.45" hidden="1" customHeight="1">
      <c r="A1986" s="6">
        <v>45006</v>
      </c>
      <c r="B1986" s="9">
        <v>0.35416666666666669</v>
      </c>
      <c r="C1986" s="9"/>
      <c r="D1986" s="41">
        <v>0</v>
      </c>
      <c r="E1986" s="8">
        <v>112835</v>
      </c>
      <c r="F1986" s="8" t="s">
        <v>920</v>
      </c>
      <c r="G1986" s="99" t="s">
        <v>6278</v>
      </c>
      <c r="H1986" s="46" t="s">
        <v>10</v>
      </c>
      <c r="I1986" s="8" t="s">
        <v>6203</v>
      </c>
      <c r="J1986" s="7" t="s">
        <v>6204</v>
      </c>
      <c r="K1986" s="7" t="s">
        <v>6205</v>
      </c>
      <c r="L1986" s="8" t="s">
        <v>230</v>
      </c>
      <c r="M1986" s="11" t="s">
        <v>84</v>
      </c>
      <c r="N1986" s="11">
        <v>0.375</v>
      </c>
      <c r="O1986" s="11">
        <v>0.625</v>
      </c>
      <c r="P1986" s="204" t="s">
        <v>925</v>
      </c>
      <c r="Q1986" s="8">
        <v>2014</v>
      </c>
      <c r="R1986" s="131"/>
      <c r="S1986" s="3" t="str">
        <f>TEXT(Tabla2[[#This Row],[FECHA]],"MMMM")</f>
        <v>marzo</v>
      </c>
      <c r="T1986" s="3" t="e">
        <f>VLOOKUP(Tabla2[[#This Row],[FOLIO]],Noshow11[[FOLIO]:[STATUS]],5,0)</f>
        <v>#N/A</v>
      </c>
      <c r="U1986" s="2" t="s">
        <v>40</v>
      </c>
      <c r="V1986" s="27">
        <v>45000</v>
      </c>
      <c r="W1986" s="27" t="s">
        <v>4432</v>
      </c>
      <c r="X1986" s="27" t="s">
        <v>9</v>
      </c>
      <c r="Y1986" s="28" t="s">
        <v>6096</v>
      </c>
      <c r="Z1986" s="27">
        <v>45000</v>
      </c>
      <c r="AA1986" s="14">
        <f>Tabla2[[#This Row],[FECHA]]-Tabla2[[#This Row],[FECHA AGENDO CITA]]</f>
        <v>6</v>
      </c>
    </row>
    <row r="1987" spans="1:27" ht="41.25" hidden="1" customHeight="1">
      <c r="A1987" s="6">
        <v>45006</v>
      </c>
      <c r="B1987" s="9">
        <v>0.36458333333333331</v>
      </c>
      <c r="C1987" s="9"/>
      <c r="D1987" s="41">
        <v>2849</v>
      </c>
      <c r="E1987" s="8">
        <v>112826</v>
      </c>
      <c r="F1987" s="8" t="s">
        <v>944</v>
      </c>
      <c r="G1987" s="97" t="s">
        <v>5486</v>
      </c>
      <c r="H1987" s="46" t="s">
        <v>5</v>
      </c>
      <c r="I1987" s="8" t="s">
        <v>6279</v>
      </c>
      <c r="J1987" s="7" t="s">
        <v>6280</v>
      </c>
      <c r="K1987" s="7" t="s">
        <v>6281</v>
      </c>
      <c r="L1987" s="8" t="s">
        <v>108</v>
      </c>
      <c r="M1987" s="11" t="s">
        <v>98</v>
      </c>
      <c r="N1987" s="11">
        <v>0.38541666666666669</v>
      </c>
      <c r="O1987" s="11">
        <v>0.73958333333333337</v>
      </c>
      <c r="P1987" s="204" t="s">
        <v>6282</v>
      </c>
      <c r="Q1987" s="8">
        <v>2021</v>
      </c>
      <c r="R1987" s="131"/>
      <c r="S1987" s="3" t="str">
        <f>TEXT(Tabla2[[#This Row],[FECHA]],"MMMM")</f>
        <v>marzo</v>
      </c>
      <c r="T1987" s="3" t="e">
        <f>VLOOKUP(Tabla2[[#This Row],[FOLIO]],Noshow11[[FOLIO]:[STATUS]],5,0)</f>
        <v>#N/A</v>
      </c>
      <c r="U1987" s="2"/>
      <c r="V1987" s="27"/>
      <c r="W1987" s="27"/>
      <c r="X1987" s="27"/>
      <c r="Y1987" s="28"/>
      <c r="Z1987" s="27"/>
      <c r="AA1987" s="14">
        <f>Tabla2[[#This Row],[FECHA]]-Tabla2[[#This Row],[FECHA AGENDO CITA]]</f>
        <v>45006</v>
      </c>
    </row>
    <row r="1988" spans="1:27" ht="41.25" hidden="1" customHeight="1">
      <c r="A1988" s="6">
        <v>45006</v>
      </c>
      <c r="B1988" s="9">
        <v>0.36458333333333331</v>
      </c>
      <c r="C1988" s="9"/>
      <c r="D1988" s="41">
        <v>6598</v>
      </c>
      <c r="E1988" s="8">
        <v>112862</v>
      </c>
      <c r="F1988" s="8" t="s">
        <v>944</v>
      </c>
      <c r="G1988" s="97" t="s">
        <v>1102</v>
      </c>
      <c r="H1988" s="46" t="s">
        <v>1443</v>
      </c>
      <c r="I1988" s="8" t="s">
        <v>6283</v>
      </c>
      <c r="J1988" s="7" t="s">
        <v>6284</v>
      </c>
      <c r="K1988" s="7" t="s">
        <v>6285</v>
      </c>
      <c r="L1988" s="8" t="s">
        <v>250</v>
      </c>
      <c r="M1988" s="11" t="s">
        <v>84</v>
      </c>
      <c r="N1988" s="11">
        <v>0.40625</v>
      </c>
      <c r="O1988" s="11">
        <v>0.61458333333333337</v>
      </c>
      <c r="P1988" s="204" t="s">
        <v>949</v>
      </c>
      <c r="Q1988" s="8">
        <v>2020</v>
      </c>
      <c r="R1988" s="131"/>
      <c r="S1988" s="3" t="str">
        <f>TEXT(Tabla2[[#This Row],[FECHA]],"MMMM")</f>
        <v>marzo</v>
      </c>
      <c r="T1988" s="3" t="e">
        <f>VLOOKUP(Tabla2[[#This Row],[FOLIO]],Noshow11[[FOLIO]:[STATUS]],5,0)</f>
        <v>#N/A</v>
      </c>
      <c r="U1988" s="2"/>
      <c r="V1988" s="27"/>
      <c r="W1988" s="27"/>
      <c r="X1988" s="27"/>
      <c r="Y1988" s="28"/>
      <c r="Z1988" s="27"/>
      <c r="AA1988" s="14">
        <f>Tabla2[[#This Row],[FECHA]]-Tabla2[[#This Row],[FECHA AGENDO CITA]]</f>
        <v>45006</v>
      </c>
    </row>
    <row r="1989" spans="1:27" ht="41.25" hidden="1" customHeight="1">
      <c r="A1989" s="6">
        <v>45006</v>
      </c>
      <c r="B1989" s="9">
        <v>0.36458333333333331</v>
      </c>
      <c r="C1989" s="9"/>
      <c r="D1989" s="41">
        <v>5140</v>
      </c>
      <c r="E1989" s="8">
        <v>112891</v>
      </c>
      <c r="F1989" s="8" t="s">
        <v>944</v>
      </c>
      <c r="G1989" s="97" t="s">
        <v>1102</v>
      </c>
      <c r="H1989" s="46" t="s">
        <v>1443</v>
      </c>
      <c r="I1989" s="8" t="s">
        <v>6286</v>
      </c>
      <c r="J1989" s="7" t="s">
        <v>6287</v>
      </c>
      <c r="K1989" s="7" t="s">
        <v>6288</v>
      </c>
      <c r="L1989" s="8" t="s">
        <v>193</v>
      </c>
      <c r="M1989" s="11" t="s">
        <v>93</v>
      </c>
      <c r="N1989" s="11">
        <v>0.38541666666666669</v>
      </c>
      <c r="O1989" s="11">
        <v>0.69791666666666663</v>
      </c>
      <c r="P1989" s="204" t="s">
        <v>943</v>
      </c>
      <c r="Q1989" s="8">
        <v>2020</v>
      </c>
      <c r="R1989" s="131"/>
      <c r="S1989" s="3" t="str">
        <f>TEXT(Tabla2[[#This Row],[FECHA]],"MMMM")</f>
        <v>marzo</v>
      </c>
      <c r="T1989" s="3" t="e">
        <f>VLOOKUP(Tabla2[[#This Row],[FOLIO]],Noshow11[[FOLIO]:[STATUS]],5,0)</f>
        <v>#N/A</v>
      </c>
      <c r="U1989" s="2"/>
      <c r="V1989" s="27"/>
      <c r="W1989" s="27"/>
      <c r="X1989" s="27"/>
      <c r="Y1989" s="28"/>
      <c r="Z1989" s="27"/>
      <c r="AA1989" s="14">
        <f>Tabla2[[#This Row],[FECHA]]-Tabla2[[#This Row],[FECHA AGENDO CITA]]</f>
        <v>45006</v>
      </c>
    </row>
    <row r="1990" spans="1:27" ht="41.25" hidden="1" customHeight="1">
      <c r="A1990" s="6">
        <v>45006</v>
      </c>
      <c r="B1990" s="9">
        <v>0.375</v>
      </c>
      <c r="C1990" s="9"/>
      <c r="D1990" s="41">
        <v>0</v>
      </c>
      <c r="E1990" s="8">
        <v>112779</v>
      </c>
      <c r="F1990" s="8" t="s">
        <v>1111</v>
      </c>
      <c r="G1990" s="97" t="s">
        <v>6289</v>
      </c>
      <c r="H1990" s="46"/>
      <c r="I1990" s="8" t="s">
        <v>6290</v>
      </c>
      <c r="J1990" s="7" t="s">
        <v>6291</v>
      </c>
      <c r="K1990" s="7" t="s">
        <v>6292</v>
      </c>
      <c r="L1990" s="8" t="s">
        <v>289</v>
      </c>
      <c r="M1990" s="11" t="s">
        <v>93</v>
      </c>
      <c r="N1990" s="11">
        <v>0.38541666666666669</v>
      </c>
      <c r="O1990" s="11">
        <v>0</v>
      </c>
      <c r="P1990" s="204" t="s">
        <v>975</v>
      </c>
      <c r="Q1990" s="8">
        <v>2011</v>
      </c>
      <c r="R1990" s="131"/>
      <c r="S1990" s="3" t="str">
        <f>TEXT(Tabla2[[#This Row],[FECHA]],"MMMM")</f>
        <v>marzo</v>
      </c>
      <c r="T1990" s="3" t="e">
        <f>VLOOKUP(Tabla2[[#This Row],[FOLIO]],Noshow11[[FOLIO]:[STATUS]],5,0)</f>
        <v>#N/A</v>
      </c>
      <c r="U1990" s="2"/>
      <c r="V1990" s="27"/>
      <c r="W1990" s="27"/>
      <c r="X1990" s="27"/>
      <c r="Y1990" s="28"/>
      <c r="Z1990" s="27"/>
      <c r="AA1990" s="14">
        <f>Tabla2[[#This Row],[FECHA]]-Tabla2[[#This Row],[FECHA AGENDO CITA]]</f>
        <v>45006</v>
      </c>
    </row>
    <row r="1991" spans="1:27" ht="59.45" hidden="1" customHeight="1">
      <c r="A1991" s="6">
        <v>45006</v>
      </c>
      <c r="B1991" s="9">
        <v>0.375</v>
      </c>
      <c r="C1991" s="9"/>
      <c r="D1991" s="41">
        <v>6280</v>
      </c>
      <c r="E1991" s="8">
        <v>112809</v>
      </c>
      <c r="F1991" s="8" t="s">
        <v>100</v>
      </c>
      <c r="G1991" s="97" t="s">
        <v>6293</v>
      </c>
      <c r="H1991" s="46" t="s">
        <v>5</v>
      </c>
      <c r="I1991" s="8" t="s">
        <v>2552</v>
      </c>
      <c r="J1991" s="7" t="s">
        <v>2553</v>
      </c>
      <c r="K1991" s="7" t="s">
        <v>942</v>
      </c>
      <c r="L1991" s="8" t="s">
        <v>193</v>
      </c>
      <c r="M1991" s="11" t="s">
        <v>98</v>
      </c>
      <c r="N1991" s="11">
        <v>0.39583333333333331</v>
      </c>
      <c r="O1991" s="11">
        <v>0.5625</v>
      </c>
      <c r="P1991" s="204" t="s">
        <v>4340</v>
      </c>
      <c r="Q1991" s="8">
        <v>2022</v>
      </c>
      <c r="R1991" s="131"/>
      <c r="S1991" s="3" t="str">
        <f>TEXT(Tabla2[[#This Row],[FECHA]],"MMMM")</f>
        <v>marzo</v>
      </c>
      <c r="T1991" s="3" t="e">
        <f>VLOOKUP(Tabla2[[#This Row],[FOLIO]],Noshow11[[FOLIO]:[STATUS]],5,0)</f>
        <v>#N/A</v>
      </c>
      <c r="U1991" s="2" t="s">
        <v>32</v>
      </c>
      <c r="V1991" s="27">
        <v>45006</v>
      </c>
      <c r="W1991" s="27" t="s">
        <v>4432</v>
      </c>
      <c r="X1991" s="27" t="s">
        <v>9</v>
      </c>
      <c r="Y1991" s="28" t="s">
        <v>6294</v>
      </c>
      <c r="Z1991" s="27">
        <v>44999</v>
      </c>
      <c r="AA1991" s="14">
        <f>Tabla2[[#This Row],[FECHA]]-Tabla2[[#This Row],[FECHA AGENDO CITA]]</f>
        <v>7</v>
      </c>
    </row>
    <row r="1992" spans="1:27" ht="59.45" hidden="1" customHeight="1">
      <c r="A1992" s="6">
        <v>45006</v>
      </c>
      <c r="B1992" s="9">
        <v>0.375</v>
      </c>
      <c r="C1992" s="9"/>
      <c r="D1992" s="41">
        <v>1899</v>
      </c>
      <c r="E1992" s="8">
        <v>112816</v>
      </c>
      <c r="F1992" s="8" t="s">
        <v>100</v>
      </c>
      <c r="G1992" s="97" t="s">
        <v>984</v>
      </c>
      <c r="H1992" s="46"/>
      <c r="I1992" s="8" t="s">
        <v>6295</v>
      </c>
      <c r="J1992" s="7" t="s">
        <v>6296</v>
      </c>
      <c r="K1992" s="7" t="s">
        <v>6297</v>
      </c>
      <c r="L1992" s="8" t="s">
        <v>83</v>
      </c>
      <c r="M1992" s="11" t="s">
        <v>84</v>
      </c>
      <c r="N1992" s="11">
        <v>0.38541666666666669</v>
      </c>
      <c r="O1992" s="11">
        <v>0.48958333333333331</v>
      </c>
      <c r="P1992" s="204" t="s">
        <v>949</v>
      </c>
      <c r="Q1992" s="8">
        <v>2014</v>
      </c>
      <c r="R1992" s="131"/>
      <c r="S1992" s="3" t="str">
        <f>TEXT(Tabla2[[#This Row],[FECHA]],"MMMM")</f>
        <v>marzo</v>
      </c>
      <c r="T1992" s="3" t="e">
        <f>VLOOKUP(Tabla2[[#This Row],[FOLIO]],Noshow11[[FOLIO]:[STATUS]],5,0)</f>
        <v>#N/A</v>
      </c>
      <c r="U1992" s="2"/>
      <c r="V1992" s="27"/>
      <c r="W1992" s="27"/>
      <c r="X1992" s="27"/>
      <c r="Y1992" s="28"/>
      <c r="Z1992" s="27"/>
      <c r="AA1992" s="14">
        <f>Tabla2[[#This Row],[FECHA]]-Tabla2[[#This Row],[FECHA AGENDO CITA]]</f>
        <v>45006</v>
      </c>
    </row>
    <row r="1993" spans="1:27" ht="59.45" hidden="1" customHeight="1">
      <c r="A1993" s="6">
        <v>45006</v>
      </c>
      <c r="B1993" s="9">
        <v>0.39583333333333331</v>
      </c>
      <c r="C1993" s="9"/>
      <c r="D1993" s="41">
        <v>0</v>
      </c>
      <c r="E1993" s="8">
        <v>112740</v>
      </c>
      <c r="F1993" s="8" t="s">
        <v>920</v>
      </c>
      <c r="G1993" s="97" t="s">
        <v>6298</v>
      </c>
      <c r="H1993" s="46"/>
      <c r="I1993" s="8" t="s">
        <v>3848</v>
      </c>
      <c r="J1993" s="7" t="s">
        <v>3849</v>
      </c>
      <c r="K1993" s="7" t="s">
        <v>4944</v>
      </c>
      <c r="L1993" s="8" t="s">
        <v>160</v>
      </c>
      <c r="M1993" s="11" t="s">
        <v>84</v>
      </c>
      <c r="N1993" s="11">
        <v>0.41666666666666669</v>
      </c>
      <c r="O1993" s="11">
        <v>0</v>
      </c>
      <c r="P1993" s="204" t="s">
        <v>1036</v>
      </c>
      <c r="Q1993" s="8">
        <v>2019</v>
      </c>
      <c r="R1993" s="131"/>
      <c r="S1993" s="3" t="str">
        <f>TEXT(Tabla2[[#This Row],[FECHA]],"MMMM")</f>
        <v>marzo</v>
      </c>
      <c r="T1993" s="3" t="e">
        <f>VLOOKUP(Tabla2[[#This Row],[FOLIO]],Noshow11[[FOLIO]:[STATUS]],5,0)</f>
        <v>#N/A</v>
      </c>
      <c r="U1993" s="2"/>
      <c r="V1993" s="27"/>
      <c r="W1993" s="27"/>
      <c r="X1993" s="27"/>
      <c r="Y1993" s="28"/>
      <c r="Z1993" s="27"/>
      <c r="AA1993" s="14">
        <f>Tabla2[[#This Row],[FECHA]]-Tabla2[[#This Row],[FECHA AGENDO CITA]]</f>
        <v>45006</v>
      </c>
    </row>
    <row r="1994" spans="1:27" ht="44.25" hidden="1" customHeight="1">
      <c r="A1994" s="6">
        <v>45006</v>
      </c>
      <c r="B1994" s="9">
        <v>0.39583333333333331</v>
      </c>
      <c r="C1994" s="9"/>
      <c r="D1994" s="41">
        <v>6599</v>
      </c>
      <c r="E1994" s="8">
        <v>112844</v>
      </c>
      <c r="F1994" s="8" t="s">
        <v>1111</v>
      </c>
      <c r="G1994" s="97" t="s">
        <v>1343</v>
      </c>
      <c r="H1994" s="46" t="s">
        <v>1443</v>
      </c>
      <c r="I1994" s="8" t="s">
        <v>2933</v>
      </c>
      <c r="J1994" s="7" t="s">
        <v>2934</v>
      </c>
      <c r="K1994" s="7" t="s">
        <v>117</v>
      </c>
      <c r="L1994" s="8" t="s">
        <v>193</v>
      </c>
      <c r="M1994" s="11" t="s">
        <v>93</v>
      </c>
      <c r="N1994" s="11">
        <v>0.40625</v>
      </c>
      <c r="O1994" s="11">
        <v>0.54166666666666663</v>
      </c>
      <c r="P1994" s="204" t="s">
        <v>954</v>
      </c>
      <c r="Q1994" s="8">
        <v>2020</v>
      </c>
      <c r="R1994" s="131"/>
      <c r="S1994" s="3" t="str">
        <f>TEXT(Tabla2[[#This Row],[FECHA]],"MMMM")</f>
        <v>marzo</v>
      </c>
      <c r="T1994" s="3" t="e">
        <f>VLOOKUP(Tabla2[[#This Row],[FOLIO]],Noshow11[[FOLIO]:[STATUS]],5,0)</f>
        <v>#N/A</v>
      </c>
      <c r="U1994" s="2"/>
      <c r="V1994" s="27"/>
      <c r="W1994" s="27"/>
      <c r="X1994" s="27"/>
      <c r="Y1994" s="28"/>
      <c r="Z1994" s="27"/>
      <c r="AA1994" s="14">
        <f>Tabla2[[#This Row],[FECHA]]-Tabla2[[#This Row],[FECHA AGENDO CITA]]</f>
        <v>45006</v>
      </c>
    </row>
    <row r="1995" spans="1:27" ht="49.5" hidden="1" customHeight="1">
      <c r="A1995" s="6">
        <v>45006</v>
      </c>
      <c r="B1995" s="9">
        <v>0.41666666666666669</v>
      </c>
      <c r="C1995" s="9"/>
      <c r="D1995" s="41">
        <v>5140</v>
      </c>
      <c r="E1995" s="8">
        <v>112806</v>
      </c>
      <c r="F1995" s="8" t="s">
        <v>100</v>
      </c>
      <c r="G1995" s="97" t="s">
        <v>6299</v>
      </c>
      <c r="H1995" s="46" t="s">
        <v>5</v>
      </c>
      <c r="I1995" s="8" t="s">
        <v>6300</v>
      </c>
      <c r="J1995" s="7" t="s">
        <v>6301</v>
      </c>
      <c r="K1995" s="7" t="s">
        <v>6302</v>
      </c>
      <c r="L1995" s="8" t="s">
        <v>193</v>
      </c>
      <c r="M1995" s="11" t="s">
        <v>84</v>
      </c>
      <c r="N1995" s="11">
        <v>0.4375</v>
      </c>
      <c r="O1995" s="11">
        <v>0</v>
      </c>
      <c r="P1995" s="204" t="s">
        <v>5864</v>
      </c>
      <c r="Q1995" s="8">
        <v>2017</v>
      </c>
      <c r="R1995" s="131"/>
      <c r="S1995" s="3" t="str">
        <f>TEXT(Tabla2[[#This Row],[FECHA]],"MMMM")</f>
        <v>marzo</v>
      </c>
      <c r="T1995" s="3" t="e">
        <f>VLOOKUP(Tabla2[[#This Row],[FOLIO]],Noshow11[[FOLIO]:[STATUS]],5,0)</f>
        <v>#N/A</v>
      </c>
      <c r="U1995" s="2"/>
      <c r="V1995" s="27"/>
      <c r="W1995" s="27"/>
      <c r="X1995" s="27"/>
      <c r="Y1995" s="28"/>
      <c r="Z1995" s="27"/>
      <c r="AA1995" s="14">
        <f>Tabla2[[#This Row],[FECHA]]-Tabla2[[#This Row],[FECHA AGENDO CITA]]</f>
        <v>45006</v>
      </c>
    </row>
    <row r="1996" spans="1:27" ht="49.5" hidden="1" customHeight="1">
      <c r="A1996" s="6">
        <v>45006</v>
      </c>
      <c r="B1996" s="9">
        <v>0.41666666666666669</v>
      </c>
      <c r="C1996" s="9"/>
      <c r="D1996" s="41">
        <v>1899</v>
      </c>
      <c r="E1996" s="8">
        <v>112919</v>
      </c>
      <c r="F1996" s="8" t="s">
        <v>944</v>
      </c>
      <c r="G1996" s="97" t="s">
        <v>1108</v>
      </c>
      <c r="H1996" s="46" t="s">
        <v>5</v>
      </c>
      <c r="I1996" s="8" t="s">
        <v>6303</v>
      </c>
      <c r="J1996" s="7" t="s">
        <v>6304</v>
      </c>
      <c r="K1996" s="198" t="s">
        <v>5631</v>
      </c>
      <c r="L1996" s="8" t="s">
        <v>83</v>
      </c>
      <c r="M1996" s="11" t="s">
        <v>98</v>
      </c>
      <c r="N1996" s="11">
        <v>0.42708333333333331</v>
      </c>
      <c r="O1996" s="11">
        <v>0.61458333333333337</v>
      </c>
      <c r="P1996" s="204" t="s">
        <v>2061</v>
      </c>
      <c r="Q1996" s="8">
        <v>2023</v>
      </c>
      <c r="R1996" s="131"/>
      <c r="S1996" s="3" t="str">
        <f>TEXT(Tabla2[[#This Row],[FECHA]],"MMMM")</f>
        <v>marzo</v>
      </c>
      <c r="T1996" s="3" t="e">
        <f>VLOOKUP(Tabla2[[#This Row],[FOLIO]],Noshow11[[FOLIO]:[STATUS]],5,0)</f>
        <v>#N/A</v>
      </c>
      <c r="U1996" s="2"/>
      <c r="V1996" s="27"/>
      <c r="W1996" s="27"/>
      <c r="X1996" s="27"/>
      <c r="Y1996" s="28"/>
      <c r="Z1996" s="27"/>
      <c r="AA1996" s="14">
        <f>Tabla2[[#This Row],[FECHA]]-Tabla2[[#This Row],[FECHA AGENDO CITA]]</f>
        <v>45006</v>
      </c>
    </row>
    <row r="1997" spans="1:27" ht="49.5" hidden="1" customHeight="1">
      <c r="A1997" s="6">
        <v>45006</v>
      </c>
      <c r="B1997" s="9">
        <v>0.4375</v>
      </c>
      <c r="C1997" s="9"/>
      <c r="D1997" s="41">
        <v>6599</v>
      </c>
      <c r="E1997" s="8">
        <v>112859</v>
      </c>
      <c r="F1997" s="8" t="s">
        <v>100</v>
      </c>
      <c r="G1997" s="97" t="s">
        <v>6305</v>
      </c>
      <c r="H1997" s="46" t="s">
        <v>5</v>
      </c>
      <c r="I1997" s="8" t="s">
        <v>5471</v>
      </c>
      <c r="J1997" s="7" t="s">
        <v>5472</v>
      </c>
      <c r="K1997" s="7" t="s">
        <v>300</v>
      </c>
      <c r="L1997" s="8" t="s">
        <v>92</v>
      </c>
      <c r="M1997" s="11" t="s">
        <v>98</v>
      </c>
      <c r="N1997" s="11">
        <v>0.47916666666666669</v>
      </c>
      <c r="O1997" s="11">
        <v>0.77083333333333337</v>
      </c>
      <c r="P1997" s="204" t="s">
        <v>2061</v>
      </c>
      <c r="Q1997" s="8">
        <v>2020</v>
      </c>
      <c r="R1997" s="131"/>
      <c r="S1997" s="3" t="str">
        <f>TEXT(Tabla2[[#This Row],[FECHA]],"MMMM")</f>
        <v>marzo</v>
      </c>
      <c r="T1997" s="3" t="e">
        <f>VLOOKUP(Tabla2[[#This Row],[FOLIO]],Noshow11[[FOLIO]:[STATUS]],5,0)</f>
        <v>#N/A</v>
      </c>
      <c r="U1997" s="2"/>
      <c r="V1997" s="27"/>
      <c r="W1997" s="27"/>
      <c r="X1997" s="27"/>
      <c r="Y1997" s="28"/>
      <c r="Z1997" s="27"/>
      <c r="AA1997" s="14">
        <f>Tabla2[[#This Row],[FECHA]]-Tabla2[[#This Row],[FECHA AGENDO CITA]]</f>
        <v>45006</v>
      </c>
    </row>
    <row r="1998" spans="1:27" ht="49.5" hidden="1" customHeight="1">
      <c r="A1998" s="6">
        <v>45006</v>
      </c>
      <c r="B1998" s="9">
        <v>0.4375</v>
      </c>
      <c r="C1998" s="9"/>
      <c r="D1998" s="41">
        <v>2849</v>
      </c>
      <c r="E1998" s="8">
        <v>112864</v>
      </c>
      <c r="F1998" s="8" t="s">
        <v>944</v>
      </c>
      <c r="G1998" s="97" t="s">
        <v>6306</v>
      </c>
      <c r="H1998" s="46" t="s">
        <v>5</v>
      </c>
      <c r="I1998" s="8" t="s">
        <v>6307</v>
      </c>
      <c r="J1998" s="7" t="s">
        <v>6308</v>
      </c>
      <c r="K1998" s="7" t="s">
        <v>4832</v>
      </c>
      <c r="L1998" s="8" t="s">
        <v>160</v>
      </c>
      <c r="M1998" s="11" t="s">
        <v>84</v>
      </c>
      <c r="N1998" s="11">
        <v>0.46875</v>
      </c>
      <c r="O1998" s="11">
        <v>0.73958333333333337</v>
      </c>
      <c r="P1998" s="204" t="s">
        <v>2061</v>
      </c>
      <c r="Q1998" s="8">
        <v>2020</v>
      </c>
      <c r="R1998" s="131"/>
      <c r="S1998" s="3" t="str">
        <f>TEXT(Tabla2[[#This Row],[FECHA]],"MMMM")</f>
        <v>marzo</v>
      </c>
      <c r="T1998" s="3" t="e">
        <f>VLOOKUP(Tabla2[[#This Row],[FOLIO]],Noshow11[[FOLIO]:[STATUS]],5,0)</f>
        <v>#N/A</v>
      </c>
      <c r="U1998" s="2"/>
      <c r="V1998" s="27"/>
      <c r="W1998" s="27"/>
      <c r="X1998" s="27"/>
      <c r="Y1998" s="28"/>
      <c r="Z1998" s="27"/>
      <c r="AA1998" s="14">
        <f>Tabla2[[#This Row],[FECHA]]-Tabla2[[#This Row],[FECHA AGENDO CITA]]</f>
        <v>45006</v>
      </c>
    </row>
    <row r="1999" spans="1:27" ht="49.5" hidden="1" customHeight="1">
      <c r="A1999" s="6">
        <v>45006</v>
      </c>
      <c r="B1999" s="9">
        <v>0.4375</v>
      </c>
      <c r="C1999" s="9"/>
      <c r="D1999" s="41">
        <v>3260</v>
      </c>
      <c r="E1999" s="8">
        <v>112916</v>
      </c>
      <c r="F1999" s="8" t="s">
        <v>920</v>
      </c>
      <c r="G1999" s="97" t="s">
        <v>1070</v>
      </c>
      <c r="H1999" s="46"/>
      <c r="I1999" s="8" t="s">
        <v>6252</v>
      </c>
      <c r="J1999" s="7" t="s">
        <v>6253</v>
      </c>
      <c r="K1999" s="7" t="s">
        <v>6254</v>
      </c>
      <c r="L1999" s="8" t="s">
        <v>97</v>
      </c>
      <c r="M1999" s="11" t="s">
        <v>93</v>
      </c>
      <c r="N1999" s="11">
        <v>0.45833333333333331</v>
      </c>
      <c r="O1999" s="11">
        <v>0.60416666666666663</v>
      </c>
      <c r="P1999" s="204" t="s">
        <v>954</v>
      </c>
      <c r="Q1999" s="8">
        <v>2022</v>
      </c>
      <c r="R1999" s="131"/>
      <c r="S1999" s="3" t="str">
        <f>TEXT(Tabla2[[#This Row],[FECHA]],"MMMM")</f>
        <v>marzo</v>
      </c>
      <c r="T1999" s="3" t="e">
        <f>VLOOKUP(Tabla2[[#This Row],[FOLIO]],Noshow11[[FOLIO]:[STATUS]],5,0)</f>
        <v>#N/A</v>
      </c>
      <c r="U1999" s="2" t="s">
        <v>40</v>
      </c>
      <c r="V1999" s="27">
        <v>45009</v>
      </c>
      <c r="W1999" s="27" t="s">
        <v>4432</v>
      </c>
      <c r="X1999" s="27" t="s">
        <v>9</v>
      </c>
      <c r="Y1999" s="28" t="s">
        <v>6255</v>
      </c>
      <c r="Z1999" s="27">
        <v>45000</v>
      </c>
      <c r="AA1999" s="14">
        <f>Tabla2[[#This Row],[FECHA]]-Tabla2[[#This Row],[FECHA AGENDO CITA]]</f>
        <v>6</v>
      </c>
    </row>
    <row r="2000" spans="1:27" ht="44.25" hidden="1" customHeight="1">
      <c r="A2000" s="6">
        <v>45006</v>
      </c>
      <c r="B2000" s="9">
        <v>0.44791666666666669</v>
      </c>
      <c r="C2000" s="9"/>
      <c r="D2000" s="41">
        <v>0</v>
      </c>
      <c r="E2000" s="8">
        <v>112860</v>
      </c>
      <c r="F2000" s="8" t="s">
        <v>100</v>
      </c>
      <c r="G2000" s="99" t="s">
        <v>6309</v>
      </c>
      <c r="H2000" s="46" t="s">
        <v>10</v>
      </c>
      <c r="I2000" s="8" t="s">
        <v>5471</v>
      </c>
      <c r="J2000" s="7" t="s">
        <v>5472</v>
      </c>
      <c r="K2000" s="7" t="s">
        <v>300</v>
      </c>
      <c r="L2000" s="8" t="s">
        <v>92</v>
      </c>
      <c r="M2000" s="11" t="s">
        <v>98</v>
      </c>
      <c r="N2000" s="11">
        <v>0.54166666666666663</v>
      </c>
      <c r="O2000" s="11">
        <v>0.77083333333333337</v>
      </c>
      <c r="P2000" s="204" t="s">
        <v>954</v>
      </c>
      <c r="Q2000" s="8">
        <v>2020</v>
      </c>
      <c r="R2000" s="131"/>
      <c r="S2000" s="3" t="str">
        <f>TEXT(Tabla2[[#This Row],[FECHA]],"MMMM")</f>
        <v>marzo</v>
      </c>
      <c r="T2000" s="3" t="e">
        <f>VLOOKUP(Tabla2[[#This Row],[FOLIO]],Noshow11[[FOLIO]:[STATUS]],5,0)</f>
        <v>#N/A</v>
      </c>
      <c r="U2000" s="2"/>
      <c r="V2000" s="27"/>
      <c r="W2000" s="27"/>
      <c r="X2000" s="27"/>
      <c r="Y2000" s="28"/>
      <c r="Z2000" s="27"/>
      <c r="AA2000" s="14">
        <f>Tabla2[[#This Row],[FECHA]]-Tabla2[[#This Row],[FECHA AGENDO CITA]]</f>
        <v>45006</v>
      </c>
    </row>
    <row r="2001" spans="1:27" ht="39.75" hidden="1" customHeight="1">
      <c r="A2001" s="6">
        <v>45006</v>
      </c>
      <c r="B2001" s="9">
        <v>0.45833333333333331</v>
      </c>
      <c r="C2001" s="9"/>
      <c r="D2001" s="41">
        <v>0</v>
      </c>
      <c r="E2001" s="8">
        <v>112788</v>
      </c>
      <c r="F2001" s="8" t="s">
        <v>1111</v>
      </c>
      <c r="G2001" s="97" t="s">
        <v>6310</v>
      </c>
      <c r="H2001" s="46"/>
      <c r="I2001" s="8" t="s">
        <v>6311</v>
      </c>
      <c r="J2001" s="7" t="s">
        <v>6312</v>
      </c>
      <c r="K2001" s="7" t="s">
        <v>6313</v>
      </c>
      <c r="L2001" s="8" t="s">
        <v>170</v>
      </c>
      <c r="M2001" s="11" t="s">
        <v>84</v>
      </c>
      <c r="N2001" s="11">
        <v>0.46875</v>
      </c>
      <c r="O2001" s="11">
        <v>0</v>
      </c>
      <c r="P2001" s="204" t="s">
        <v>975</v>
      </c>
      <c r="Q2001" s="8">
        <v>2012</v>
      </c>
      <c r="R2001" s="131"/>
      <c r="S2001" s="3" t="str">
        <f>TEXT(Tabla2[[#This Row],[FECHA]],"MMMM")</f>
        <v>marzo</v>
      </c>
      <c r="T2001" s="3" t="e">
        <f>VLOOKUP(Tabla2[[#This Row],[FOLIO]],Noshow11[[FOLIO]:[STATUS]],5,0)</f>
        <v>#N/A</v>
      </c>
      <c r="U2001" s="2"/>
      <c r="V2001" s="27"/>
      <c r="W2001" s="27"/>
      <c r="X2001" s="27"/>
      <c r="Y2001" s="28"/>
      <c r="Z2001" s="27"/>
      <c r="AA2001" s="14">
        <f>Tabla2[[#This Row],[FECHA]]-Tabla2[[#This Row],[FECHA AGENDO CITA]]</f>
        <v>45006</v>
      </c>
    </row>
    <row r="2002" spans="1:27" ht="39.75" hidden="1" customHeight="1">
      <c r="A2002" s="6">
        <v>45006</v>
      </c>
      <c r="B2002" s="9">
        <v>0.45833333333333331</v>
      </c>
      <c r="C2002" s="9"/>
      <c r="D2002" s="41">
        <v>0</v>
      </c>
      <c r="E2002" s="8">
        <v>112813</v>
      </c>
      <c r="F2002" s="8" t="s">
        <v>100</v>
      </c>
      <c r="G2002" s="97" t="s">
        <v>6314</v>
      </c>
      <c r="H2002" s="46"/>
      <c r="I2002" s="8" t="s">
        <v>4898</v>
      </c>
      <c r="J2002" s="7" t="s">
        <v>4899</v>
      </c>
      <c r="K2002" s="7" t="s">
        <v>4900</v>
      </c>
      <c r="L2002" s="8" t="s">
        <v>277</v>
      </c>
      <c r="M2002" s="11" t="s">
        <v>98</v>
      </c>
      <c r="N2002" s="11">
        <v>0.47916666666666669</v>
      </c>
      <c r="O2002" s="11">
        <v>0.57291666666666663</v>
      </c>
      <c r="P2002" s="204" t="s">
        <v>949</v>
      </c>
      <c r="Q2002" s="8">
        <v>2022</v>
      </c>
      <c r="R2002" s="131"/>
      <c r="S2002" s="3" t="str">
        <f>TEXT(Tabla2[[#This Row],[FECHA]],"MMMM")</f>
        <v>marzo</v>
      </c>
      <c r="T2002" s="3" t="e">
        <f>VLOOKUP(Tabla2[[#This Row],[FOLIO]],Noshow11[[FOLIO]:[STATUS]],5,0)</f>
        <v>#N/A</v>
      </c>
      <c r="U2002" s="2"/>
      <c r="V2002" s="27"/>
      <c r="W2002" s="27"/>
      <c r="X2002" s="27"/>
      <c r="Y2002" s="28"/>
      <c r="Z2002" s="27"/>
      <c r="AA2002" s="14">
        <f>Tabla2[[#This Row],[FECHA]]-Tabla2[[#This Row],[FECHA AGENDO CITA]]</f>
        <v>45006</v>
      </c>
    </row>
    <row r="2003" spans="1:27" ht="39.75" hidden="1" customHeight="1">
      <c r="A2003" s="6">
        <v>45006</v>
      </c>
      <c r="B2003" s="9">
        <v>0.47916666666666669</v>
      </c>
      <c r="C2003" s="9"/>
      <c r="D2003" s="41">
        <v>0</v>
      </c>
      <c r="E2003" s="8">
        <v>112791</v>
      </c>
      <c r="F2003" s="8" t="s">
        <v>100</v>
      </c>
      <c r="G2003" s="97" t="s">
        <v>6315</v>
      </c>
      <c r="H2003" s="46"/>
      <c r="I2003" s="8" t="s">
        <v>5937</v>
      </c>
      <c r="J2003" s="7" t="s">
        <v>5938</v>
      </c>
      <c r="K2003" s="7" t="s">
        <v>5939</v>
      </c>
      <c r="L2003" s="8" t="s">
        <v>230</v>
      </c>
      <c r="M2003" s="11" t="s">
        <v>93</v>
      </c>
      <c r="N2003" s="11">
        <v>0.5</v>
      </c>
      <c r="O2003" s="11">
        <v>0</v>
      </c>
      <c r="P2003" s="204" t="s">
        <v>1036</v>
      </c>
      <c r="Q2003" s="8">
        <v>2017</v>
      </c>
      <c r="R2003" s="131"/>
      <c r="S2003" s="3" t="str">
        <f>TEXT(Tabla2[[#This Row],[FECHA]],"MMMM")</f>
        <v>marzo</v>
      </c>
      <c r="T2003" s="3" t="e">
        <f>VLOOKUP(Tabla2[[#This Row],[FOLIO]],Noshow11[[FOLIO]:[STATUS]],5,0)</f>
        <v>#N/A</v>
      </c>
      <c r="U2003" s="2"/>
      <c r="V2003" s="27"/>
      <c r="W2003" s="27"/>
      <c r="X2003" s="27"/>
      <c r="Y2003" s="28"/>
      <c r="Z2003" s="27"/>
      <c r="AA2003" s="14">
        <f>Tabla2[[#This Row],[FECHA]]-Tabla2[[#This Row],[FECHA AGENDO CITA]]</f>
        <v>45006</v>
      </c>
    </row>
    <row r="2004" spans="1:27" ht="39.75" hidden="1" customHeight="1">
      <c r="A2004" s="6">
        <v>45006</v>
      </c>
      <c r="B2004" s="9">
        <v>0.47916666666666669</v>
      </c>
      <c r="C2004" s="9"/>
      <c r="D2004" s="41">
        <v>3260</v>
      </c>
      <c r="E2004" s="8">
        <v>112874</v>
      </c>
      <c r="F2004" s="8" t="s">
        <v>100</v>
      </c>
      <c r="G2004" s="97" t="s">
        <v>6316</v>
      </c>
      <c r="H2004" s="46"/>
      <c r="I2004" s="8" t="s">
        <v>6317</v>
      </c>
      <c r="J2004" s="7" t="s">
        <v>6318</v>
      </c>
      <c r="K2004" s="7" t="s">
        <v>6319</v>
      </c>
      <c r="L2004" s="8" t="s">
        <v>145</v>
      </c>
      <c r="M2004" s="11" t="s">
        <v>84</v>
      </c>
      <c r="N2004" s="11">
        <v>0.51041666666666663</v>
      </c>
      <c r="O2004" s="11">
        <v>0.66666666666666663</v>
      </c>
      <c r="P2004" s="204" t="s">
        <v>6320</v>
      </c>
      <c r="Q2004" s="8">
        <v>2022</v>
      </c>
      <c r="R2004" s="131"/>
      <c r="S2004" s="3" t="str">
        <f>TEXT(Tabla2[[#This Row],[FECHA]],"MMMM")</f>
        <v>marzo</v>
      </c>
      <c r="T2004" s="3" t="e">
        <f>VLOOKUP(Tabla2[[#This Row],[FOLIO]],Noshow11[[FOLIO]:[STATUS]],5,0)</f>
        <v>#N/A</v>
      </c>
      <c r="U2004" s="2"/>
      <c r="V2004" s="27"/>
      <c r="W2004" s="27"/>
      <c r="X2004" s="27"/>
      <c r="Y2004" s="28"/>
      <c r="Z2004" s="27"/>
      <c r="AA2004" s="14">
        <f>Tabla2[[#This Row],[FECHA]]-Tabla2[[#This Row],[FECHA AGENDO CITA]]</f>
        <v>45006</v>
      </c>
    </row>
    <row r="2005" spans="1:27" ht="39.75" hidden="1" customHeight="1">
      <c r="A2005" s="6">
        <v>45006</v>
      </c>
      <c r="B2005" s="9">
        <v>0.47916666666666669</v>
      </c>
      <c r="C2005" s="9"/>
      <c r="D2005" s="41">
        <v>1899</v>
      </c>
      <c r="E2005" s="8">
        <v>112877</v>
      </c>
      <c r="F2005" s="8" t="s">
        <v>100</v>
      </c>
      <c r="G2005" s="97" t="s">
        <v>939</v>
      </c>
      <c r="H2005" s="46" t="s">
        <v>5</v>
      </c>
      <c r="I2005" s="8" t="s">
        <v>6321</v>
      </c>
      <c r="J2005" s="7" t="s">
        <v>6322</v>
      </c>
      <c r="K2005" s="7" t="s">
        <v>6323</v>
      </c>
      <c r="L2005" s="8" t="s">
        <v>97</v>
      </c>
      <c r="M2005" s="11" t="s">
        <v>98</v>
      </c>
      <c r="N2005" s="11">
        <v>0.54166666666666663</v>
      </c>
      <c r="O2005" s="11">
        <v>0.625</v>
      </c>
      <c r="P2005" s="204" t="s">
        <v>2061</v>
      </c>
      <c r="Q2005" s="8">
        <v>2018</v>
      </c>
      <c r="R2005" s="131"/>
      <c r="S2005" s="3" t="str">
        <f>TEXT(Tabla2[[#This Row],[FECHA]],"MMMM")</f>
        <v>marzo</v>
      </c>
      <c r="T2005" s="3" t="e">
        <f>VLOOKUP(Tabla2[[#This Row],[FOLIO]],Noshow11[[FOLIO]:[STATUS]],5,0)</f>
        <v>#N/A</v>
      </c>
      <c r="U2005" s="2"/>
      <c r="V2005" s="27"/>
      <c r="W2005" s="27"/>
      <c r="X2005" s="27"/>
      <c r="Y2005" s="28"/>
      <c r="Z2005" s="27"/>
      <c r="AA2005" s="14">
        <f>Tabla2[[#This Row],[FECHA]]-Tabla2[[#This Row],[FECHA AGENDO CITA]]</f>
        <v>45006</v>
      </c>
    </row>
    <row r="2006" spans="1:27" ht="31.5" hidden="1" customHeight="1">
      <c r="A2006" s="6">
        <v>45006</v>
      </c>
      <c r="B2006" s="9">
        <v>0.5</v>
      </c>
      <c r="C2006" s="9"/>
      <c r="D2006" s="41">
        <v>3260</v>
      </c>
      <c r="E2006" s="8">
        <v>112906</v>
      </c>
      <c r="F2006" s="8" t="s">
        <v>944</v>
      </c>
      <c r="G2006" s="97" t="s">
        <v>1480</v>
      </c>
      <c r="H2006" s="46"/>
      <c r="I2006" s="8" t="s">
        <v>6324</v>
      </c>
      <c r="J2006" s="7" t="s">
        <v>6325</v>
      </c>
      <c r="K2006" s="7" t="s">
        <v>6326</v>
      </c>
      <c r="L2006" s="8" t="s">
        <v>6327</v>
      </c>
      <c r="M2006" s="11" t="s">
        <v>84</v>
      </c>
      <c r="N2006" s="11">
        <v>0.52083333333333337</v>
      </c>
      <c r="O2006" s="11">
        <v>0.72916666666666663</v>
      </c>
      <c r="P2006" s="204" t="s">
        <v>954</v>
      </c>
      <c r="Q2006" s="8">
        <v>2017</v>
      </c>
      <c r="R2006" s="131"/>
      <c r="S2006" s="3" t="str">
        <f>TEXT(Tabla2[[#This Row],[FECHA]],"MMMM")</f>
        <v>marzo</v>
      </c>
      <c r="T2006" s="3" t="e">
        <f>VLOOKUP(Tabla2[[#This Row],[FOLIO]],Noshow11[[FOLIO]:[STATUS]],5,0)</f>
        <v>#N/A</v>
      </c>
      <c r="U2006" s="2"/>
      <c r="V2006" s="27"/>
      <c r="W2006" s="27"/>
      <c r="X2006" s="27"/>
      <c r="Y2006" s="28"/>
      <c r="Z2006" s="27"/>
      <c r="AA2006" s="14">
        <f>Tabla2[[#This Row],[FECHA]]-Tabla2[[#This Row],[FECHA AGENDO CITA]]</f>
        <v>45006</v>
      </c>
    </row>
    <row r="2007" spans="1:27" ht="31.5" hidden="1" customHeight="1">
      <c r="A2007" s="6">
        <v>45006</v>
      </c>
      <c r="B2007" s="9">
        <v>0.5</v>
      </c>
      <c r="C2007" s="9"/>
      <c r="D2007" s="41">
        <v>1899</v>
      </c>
      <c r="E2007" s="8">
        <v>112917</v>
      </c>
      <c r="F2007" s="8" t="s">
        <v>944</v>
      </c>
      <c r="G2007" s="97" t="s">
        <v>1108</v>
      </c>
      <c r="H2007" s="46" t="s">
        <v>5</v>
      </c>
      <c r="I2007" s="8" t="s">
        <v>6328</v>
      </c>
      <c r="J2007" s="7" t="s">
        <v>6329</v>
      </c>
      <c r="K2007" s="7" t="s">
        <v>6330</v>
      </c>
      <c r="L2007" s="8" t="s">
        <v>230</v>
      </c>
      <c r="M2007" s="11" t="s">
        <v>93</v>
      </c>
      <c r="N2007" s="11">
        <v>0.54166666666666663</v>
      </c>
      <c r="O2007" s="11">
        <v>0.73958333333333337</v>
      </c>
      <c r="P2007" s="204" t="s">
        <v>3702</v>
      </c>
      <c r="Q2007" s="8">
        <v>2023</v>
      </c>
      <c r="R2007" s="131"/>
      <c r="S2007" s="3" t="str">
        <f>TEXT(Tabla2[[#This Row],[FECHA]],"MMMM")</f>
        <v>marzo</v>
      </c>
      <c r="T2007" s="3" t="e">
        <f>VLOOKUP(Tabla2[[#This Row],[FOLIO]],Noshow11[[FOLIO]:[STATUS]],5,0)</f>
        <v>#N/A</v>
      </c>
      <c r="U2007" s="2"/>
      <c r="V2007" s="27"/>
      <c r="W2007" s="27"/>
      <c r="X2007" s="27"/>
      <c r="Y2007" s="28"/>
      <c r="Z2007" s="27"/>
      <c r="AA2007" s="14">
        <f>Tabla2[[#This Row],[FECHA]]-Tabla2[[#This Row],[FECHA AGENDO CITA]]</f>
        <v>45006</v>
      </c>
    </row>
    <row r="2008" spans="1:27" ht="45" hidden="1" customHeight="1">
      <c r="A2008" s="6">
        <v>45006</v>
      </c>
      <c r="B2008" s="9">
        <v>0.52083333333333337</v>
      </c>
      <c r="C2008" s="9"/>
      <c r="D2008" s="41">
        <v>0</v>
      </c>
      <c r="E2008" s="8">
        <v>112799</v>
      </c>
      <c r="F2008" s="8" t="s">
        <v>100</v>
      </c>
      <c r="G2008" s="97" t="s">
        <v>6331</v>
      </c>
      <c r="H2008" s="46"/>
      <c r="I2008" s="8" t="s">
        <v>5960</v>
      </c>
      <c r="J2008" s="7" t="s">
        <v>6332</v>
      </c>
      <c r="K2008" s="7" t="s">
        <v>5962</v>
      </c>
      <c r="L2008" s="8" t="s">
        <v>83</v>
      </c>
      <c r="M2008" s="11" t="s">
        <v>93</v>
      </c>
      <c r="N2008" s="11">
        <v>0.59375</v>
      </c>
      <c r="O2008" s="11">
        <v>0</v>
      </c>
      <c r="P2008" s="204" t="s">
        <v>975</v>
      </c>
      <c r="Q2008" s="8">
        <v>2020</v>
      </c>
      <c r="R2008" s="131"/>
      <c r="S2008" s="3" t="str">
        <f>TEXT(Tabla2[[#This Row],[FECHA]],"MMMM")</f>
        <v>marzo</v>
      </c>
      <c r="T2008" s="3" t="e">
        <f>VLOOKUP(Tabla2[[#This Row],[FOLIO]],Noshow11[[FOLIO]:[STATUS]],5,0)</f>
        <v>#N/A</v>
      </c>
      <c r="U2008" s="2" t="s">
        <v>4749</v>
      </c>
      <c r="V2008" s="27">
        <v>45000</v>
      </c>
      <c r="W2008" s="27" t="s">
        <v>18</v>
      </c>
      <c r="X2008" s="27" t="s">
        <v>9</v>
      </c>
      <c r="Y2008" s="28" t="s">
        <v>6333</v>
      </c>
      <c r="Z2008" s="27">
        <v>44999</v>
      </c>
      <c r="AA2008" s="14">
        <f>Tabla2[[#This Row],[FECHA]]-Tabla2[[#This Row],[FECHA AGENDO CITA]]</f>
        <v>7</v>
      </c>
    </row>
    <row r="2009" spans="1:27" ht="45" hidden="1" customHeight="1">
      <c r="A2009" s="6">
        <v>45006</v>
      </c>
      <c r="B2009" s="9">
        <v>0.58333333333333337</v>
      </c>
      <c r="C2009" s="9"/>
      <c r="D2009" s="41">
        <v>2849</v>
      </c>
      <c r="E2009" s="8">
        <v>112907</v>
      </c>
      <c r="F2009" s="8" t="s">
        <v>920</v>
      </c>
      <c r="G2009" s="97" t="s">
        <v>5494</v>
      </c>
      <c r="H2009" s="46" t="s">
        <v>5</v>
      </c>
      <c r="I2009" s="8" t="s">
        <v>6334</v>
      </c>
      <c r="J2009" s="7" t="s">
        <v>6335</v>
      </c>
      <c r="K2009" s="7" t="s">
        <v>6336</v>
      </c>
      <c r="L2009" s="8" t="s">
        <v>145</v>
      </c>
      <c r="M2009" s="11" t="s">
        <v>93</v>
      </c>
      <c r="N2009" s="11">
        <v>0.59375</v>
      </c>
      <c r="O2009" s="11">
        <v>0.73958333333333337</v>
      </c>
      <c r="P2009" s="204" t="s">
        <v>4428</v>
      </c>
      <c r="Q2009" s="8">
        <v>2018</v>
      </c>
      <c r="R2009" s="131"/>
      <c r="S2009" s="3" t="str">
        <f>TEXT(Tabla2[[#This Row],[FECHA]],"MMMM")</f>
        <v>marzo</v>
      </c>
      <c r="T2009" s="3" t="e">
        <f>VLOOKUP(Tabla2[[#This Row],[FOLIO]],Noshow11[[FOLIO]:[STATUS]],5,0)</f>
        <v>#N/A</v>
      </c>
      <c r="U2009" s="2"/>
      <c r="V2009" s="27"/>
      <c r="W2009" s="27"/>
      <c r="X2009" s="27"/>
      <c r="Y2009" s="28"/>
      <c r="Z2009" s="27"/>
      <c r="AA2009" s="14">
        <f>Tabla2[[#This Row],[FECHA]]-Tabla2[[#This Row],[FECHA AGENDO CITA]]</f>
        <v>45006</v>
      </c>
    </row>
    <row r="2010" spans="1:27" ht="45" hidden="1" customHeight="1">
      <c r="A2010" s="6">
        <v>45006</v>
      </c>
      <c r="B2010" s="9">
        <v>0.625</v>
      </c>
      <c r="C2010" s="9"/>
      <c r="D2010" s="41">
        <v>0</v>
      </c>
      <c r="E2010" s="8">
        <v>112920</v>
      </c>
      <c r="F2010" s="8" t="s">
        <v>920</v>
      </c>
      <c r="G2010" s="97" t="s">
        <v>6337</v>
      </c>
      <c r="H2010" s="46"/>
      <c r="I2010" s="8" t="s">
        <v>6338</v>
      </c>
      <c r="J2010" s="7" t="s">
        <v>6339</v>
      </c>
      <c r="K2010" s="7" t="s">
        <v>6340</v>
      </c>
      <c r="L2010" s="8" t="s">
        <v>145</v>
      </c>
      <c r="M2010" s="11" t="s">
        <v>98</v>
      </c>
      <c r="N2010" s="11">
        <v>0.66666666666666663</v>
      </c>
      <c r="O2010" s="11">
        <v>0.77083333333333337</v>
      </c>
      <c r="P2010" s="204" t="s">
        <v>925</v>
      </c>
      <c r="Q2010" s="8">
        <v>2017</v>
      </c>
      <c r="R2010" s="131"/>
      <c r="S2010" s="3" t="str">
        <f>TEXT(Tabla2[[#This Row],[FECHA]],"MMMM")</f>
        <v>marzo</v>
      </c>
      <c r="T2010" s="3" t="e">
        <f>VLOOKUP(Tabla2[[#This Row],[FOLIO]],Noshow11[[FOLIO]:[STATUS]],5,0)</f>
        <v>#N/A</v>
      </c>
      <c r="U2010" s="2" t="s">
        <v>34</v>
      </c>
      <c r="V2010" s="27">
        <v>45009</v>
      </c>
      <c r="W2010" s="27" t="s">
        <v>4432</v>
      </c>
      <c r="X2010" s="27" t="s">
        <v>9</v>
      </c>
      <c r="Y2010" s="28" t="s">
        <v>6341</v>
      </c>
      <c r="Z2010" s="27">
        <v>45003</v>
      </c>
      <c r="AA2010" s="14">
        <f>Tabla2[[#This Row],[FECHA]]-Tabla2[[#This Row],[FECHA AGENDO CITA]]</f>
        <v>3</v>
      </c>
    </row>
    <row r="2011" spans="1:27" ht="45" hidden="1" customHeight="1">
      <c r="A2011" s="6">
        <v>45006</v>
      </c>
      <c r="B2011" s="9">
        <v>0.64583333333333337</v>
      </c>
      <c r="C2011" s="9"/>
      <c r="D2011" s="41">
        <v>0</v>
      </c>
      <c r="E2011" s="8">
        <v>112858</v>
      </c>
      <c r="F2011" s="8" t="s">
        <v>920</v>
      </c>
      <c r="G2011" s="97" t="s">
        <v>6342</v>
      </c>
      <c r="H2011" s="46"/>
      <c r="I2011" s="8" t="s">
        <v>5185</v>
      </c>
      <c r="J2011" s="7" t="s">
        <v>5186</v>
      </c>
      <c r="K2011" s="7" t="s">
        <v>5187</v>
      </c>
      <c r="L2011" s="8" t="s">
        <v>83</v>
      </c>
      <c r="M2011" s="11" t="s">
        <v>84</v>
      </c>
      <c r="N2011" s="11">
        <v>0.66666666666666663</v>
      </c>
      <c r="O2011" s="11">
        <v>0</v>
      </c>
      <c r="P2011" s="204" t="s">
        <v>949</v>
      </c>
      <c r="Q2011" s="8">
        <v>2021</v>
      </c>
      <c r="R2011" s="131"/>
      <c r="S2011" s="3" t="str">
        <f>TEXT(Tabla2[[#This Row],[FECHA]],"MMMM")</f>
        <v>marzo</v>
      </c>
      <c r="T2011" s="3" t="e">
        <f>VLOOKUP(Tabla2[[#This Row],[FOLIO]],Noshow11[[FOLIO]:[STATUS]],5,0)</f>
        <v>#N/A</v>
      </c>
      <c r="U2011" s="2"/>
      <c r="V2011" s="27"/>
      <c r="W2011" s="27"/>
      <c r="X2011" s="27"/>
      <c r="Y2011" s="28"/>
      <c r="Z2011" s="27"/>
      <c r="AA2011" s="14">
        <f>Tabla2[[#This Row],[FECHA]]-Tabla2[[#This Row],[FECHA AGENDO CITA]]</f>
        <v>45006</v>
      </c>
    </row>
    <row r="2012" spans="1:27" ht="45" hidden="1" customHeight="1">
      <c r="A2012" s="154">
        <v>45007</v>
      </c>
      <c r="B2012" s="155">
        <v>0.33333333333333331</v>
      </c>
      <c r="C2012" s="155"/>
      <c r="D2012" s="156">
        <v>835.2</v>
      </c>
      <c r="E2012" s="157">
        <v>112782</v>
      </c>
      <c r="F2012" s="157" t="s">
        <v>944</v>
      </c>
      <c r="G2012" s="54" t="s">
        <v>6343</v>
      </c>
      <c r="H2012" s="163"/>
      <c r="I2012" s="157" t="s">
        <v>6344</v>
      </c>
      <c r="J2012" s="160" t="s">
        <v>143</v>
      </c>
      <c r="K2012" s="160" t="s">
        <v>6345</v>
      </c>
      <c r="L2012" s="157" t="s">
        <v>108</v>
      </c>
      <c r="M2012" s="161" t="s">
        <v>93</v>
      </c>
      <c r="N2012" s="161">
        <v>0.35416666666666669</v>
      </c>
      <c r="O2012" s="161" t="s">
        <v>929</v>
      </c>
      <c r="P2012" s="207" t="s">
        <v>2263</v>
      </c>
      <c r="Q2012" s="157">
        <v>2021</v>
      </c>
      <c r="R2012" s="131"/>
      <c r="S2012" s="3" t="str">
        <f>TEXT(Tabla2[[#This Row],[FECHA]],"MMMM")</f>
        <v>marzo</v>
      </c>
      <c r="T2012" s="3" t="e">
        <f>VLOOKUP(Tabla2[[#This Row],[FOLIO]],Noshow11[[FOLIO]:[STATUS]],5,0)</f>
        <v>#N/A</v>
      </c>
      <c r="U2012" s="2"/>
      <c r="V2012" s="27"/>
      <c r="W2012" s="27"/>
      <c r="X2012" s="27"/>
      <c r="Y2012" s="28"/>
      <c r="Z2012" s="27"/>
      <c r="AA2012" s="14">
        <f>Tabla2[[#This Row],[FECHA]]-Tabla2[[#This Row],[FECHA AGENDO CITA]]</f>
        <v>45007</v>
      </c>
    </row>
    <row r="2013" spans="1:27" ht="45" hidden="1" customHeight="1">
      <c r="A2013" s="154">
        <v>45007</v>
      </c>
      <c r="B2013" s="155">
        <v>0.33333333333333331</v>
      </c>
      <c r="C2013" s="155"/>
      <c r="D2013" s="156">
        <v>5140</v>
      </c>
      <c r="E2013" s="157">
        <v>112865</v>
      </c>
      <c r="F2013" s="157" t="s">
        <v>1111</v>
      </c>
      <c r="G2013" s="158" t="s">
        <v>1102</v>
      </c>
      <c r="H2013" s="159" t="s">
        <v>5</v>
      </c>
      <c r="I2013" s="157" t="s">
        <v>6346</v>
      </c>
      <c r="J2013" s="160" t="s">
        <v>6347</v>
      </c>
      <c r="K2013" s="160" t="s">
        <v>6348</v>
      </c>
      <c r="L2013" s="157" t="s">
        <v>193</v>
      </c>
      <c r="M2013" s="161" t="s">
        <v>98</v>
      </c>
      <c r="N2013" s="161">
        <v>0.35416666666666669</v>
      </c>
      <c r="O2013" s="161">
        <v>0.45833333333333331</v>
      </c>
      <c r="P2013" s="207" t="s">
        <v>2061</v>
      </c>
      <c r="Q2013" s="157">
        <v>2017</v>
      </c>
      <c r="R2013" s="131"/>
      <c r="S2013" s="3" t="str">
        <f>TEXT(Tabla2[[#This Row],[FECHA]],"MMMM")</f>
        <v>marzo</v>
      </c>
      <c r="T2013" s="3" t="e">
        <f>VLOOKUP(Tabla2[[#This Row],[FOLIO]],Noshow11[[FOLIO]:[STATUS]],5,0)</f>
        <v>#N/A</v>
      </c>
      <c r="U2013" s="2"/>
      <c r="V2013" s="27"/>
      <c r="W2013" s="27"/>
      <c r="X2013" s="27"/>
      <c r="Y2013" s="28"/>
      <c r="Z2013" s="27"/>
      <c r="AA2013" s="14">
        <f>Tabla2[[#This Row],[FECHA]]-Tabla2[[#This Row],[FECHA AGENDO CITA]]</f>
        <v>45007</v>
      </c>
    </row>
    <row r="2014" spans="1:27" ht="45" hidden="1" customHeight="1">
      <c r="A2014" s="154">
        <v>45007</v>
      </c>
      <c r="B2014" s="155">
        <v>0.33333333333333331</v>
      </c>
      <c r="C2014" s="155"/>
      <c r="D2014" s="156">
        <v>7434.2</v>
      </c>
      <c r="E2014" s="157">
        <v>112909</v>
      </c>
      <c r="F2014" s="157" t="s">
        <v>920</v>
      </c>
      <c r="G2014" s="54" t="s">
        <v>6349</v>
      </c>
      <c r="H2014" s="163"/>
      <c r="I2014" s="157" t="s">
        <v>6350</v>
      </c>
      <c r="J2014" s="160" t="s">
        <v>6351</v>
      </c>
      <c r="K2014" s="160" t="s">
        <v>6352</v>
      </c>
      <c r="L2014" s="157" t="s">
        <v>230</v>
      </c>
      <c r="M2014" s="161" t="s">
        <v>84</v>
      </c>
      <c r="N2014" s="161">
        <v>0.625</v>
      </c>
      <c r="O2014" s="161" t="s">
        <v>929</v>
      </c>
      <c r="P2014" s="207" t="s">
        <v>2846</v>
      </c>
      <c r="Q2014" s="157">
        <v>2014</v>
      </c>
      <c r="R2014" s="131"/>
      <c r="S2014" s="3" t="str">
        <f>TEXT(Tabla2[[#This Row],[FECHA]],"MMMM")</f>
        <v>marzo</v>
      </c>
      <c r="T2014" s="3" t="e">
        <f>VLOOKUP(Tabla2[[#This Row],[FOLIO]],Noshow11[[FOLIO]:[STATUS]],5,0)</f>
        <v>#N/A</v>
      </c>
      <c r="U2014" s="2"/>
      <c r="V2014" s="27"/>
      <c r="W2014" s="27"/>
      <c r="X2014" s="27"/>
      <c r="Y2014" s="28"/>
      <c r="Z2014" s="27"/>
      <c r="AA2014" s="14">
        <f>Tabla2[[#This Row],[FECHA]]-Tabla2[[#This Row],[FECHA AGENDO CITA]]</f>
        <v>45007</v>
      </c>
    </row>
    <row r="2015" spans="1:27" ht="39.6" hidden="1" customHeight="1">
      <c r="A2015" s="154">
        <v>45007</v>
      </c>
      <c r="B2015" s="155">
        <v>0.34375</v>
      </c>
      <c r="C2015" s="155"/>
      <c r="D2015" s="156">
        <v>7549</v>
      </c>
      <c r="E2015" s="157">
        <v>112894</v>
      </c>
      <c r="F2015" s="157" t="s">
        <v>944</v>
      </c>
      <c r="G2015" s="158" t="s">
        <v>4336</v>
      </c>
      <c r="H2015" s="159" t="s">
        <v>5</v>
      </c>
      <c r="I2015" s="157" t="s">
        <v>3182</v>
      </c>
      <c r="J2015" s="160" t="s">
        <v>3183</v>
      </c>
      <c r="K2015" s="160" t="s">
        <v>3184</v>
      </c>
      <c r="L2015" s="157" t="s">
        <v>277</v>
      </c>
      <c r="M2015" s="161" t="s">
        <v>84</v>
      </c>
      <c r="N2015" s="161">
        <v>0.40625</v>
      </c>
      <c r="O2015" s="161">
        <v>0.5</v>
      </c>
      <c r="P2015" s="207" t="s">
        <v>4340</v>
      </c>
      <c r="Q2015" s="157">
        <v>2022</v>
      </c>
      <c r="R2015" s="131"/>
      <c r="S2015" s="3" t="str">
        <f>TEXT(Tabla2[[#This Row],[FECHA]],"MMMM")</f>
        <v>marzo</v>
      </c>
      <c r="T2015" s="3" t="e">
        <f>VLOOKUP(Tabla2[[#This Row],[FOLIO]],Noshow11[[FOLIO]:[STATUS]],5,0)</f>
        <v>#N/A</v>
      </c>
      <c r="U2015" s="2"/>
      <c r="V2015" s="27"/>
      <c r="W2015" s="27"/>
      <c r="X2015" s="27"/>
      <c r="Y2015" s="28"/>
      <c r="Z2015" s="27"/>
      <c r="AA2015" s="14">
        <f>Tabla2[[#This Row],[FECHA]]-Tabla2[[#This Row],[FECHA AGENDO CITA]]</f>
        <v>45007</v>
      </c>
    </row>
    <row r="2016" spans="1:27" ht="39.6" hidden="1" customHeight="1">
      <c r="A2016" s="154">
        <v>45007</v>
      </c>
      <c r="B2016" s="155">
        <v>0.34375</v>
      </c>
      <c r="C2016" s="155"/>
      <c r="D2016" s="156">
        <v>1899</v>
      </c>
      <c r="E2016" s="157">
        <v>112921</v>
      </c>
      <c r="F2016" s="157" t="s">
        <v>944</v>
      </c>
      <c r="G2016" s="162" t="s">
        <v>1108</v>
      </c>
      <c r="H2016" s="163"/>
      <c r="I2016" s="157" t="s">
        <v>6353</v>
      </c>
      <c r="J2016" s="160" t="s">
        <v>6354</v>
      </c>
      <c r="K2016" s="160" t="s">
        <v>6355</v>
      </c>
      <c r="L2016" s="157" t="s">
        <v>92</v>
      </c>
      <c r="M2016" s="161" t="s">
        <v>93</v>
      </c>
      <c r="N2016" s="161">
        <v>0.35416666666666669</v>
      </c>
      <c r="O2016" s="161">
        <v>0.45833333333333331</v>
      </c>
      <c r="P2016" s="207" t="s">
        <v>1579</v>
      </c>
      <c r="Q2016" s="157">
        <v>2022</v>
      </c>
      <c r="R2016" s="131"/>
      <c r="S2016" s="3" t="str">
        <f>TEXT(Tabla2[[#This Row],[FECHA]],"MMMM")</f>
        <v>marzo</v>
      </c>
      <c r="T2016" s="3" t="e">
        <f>VLOOKUP(Tabla2[[#This Row],[FOLIO]],Noshow11[[FOLIO]:[STATUS]],5,0)</f>
        <v>#N/A</v>
      </c>
      <c r="U2016" s="2"/>
      <c r="V2016" s="27"/>
      <c r="W2016" s="27"/>
      <c r="X2016" s="27"/>
      <c r="Y2016" s="28"/>
      <c r="Z2016" s="27"/>
      <c r="AA2016" s="14">
        <f>Tabla2[[#This Row],[FECHA]]-Tabla2[[#This Row],[FECHA AGENDO CITA]]</f>
        <v>45007</v>
      </c>
    </row>
    <row r="2017" spans="1:27" ht="39.6" hidden="1" customHeight="1">
      <c r="A2017" s="154">
        <v>45007</v>
      </c>
      <c r="B2017" s="155">
        <v>0.35416666666666669</v>
      </c>
      <c r="C2017" s="155"/>
      <c r="D2017" s="156">
        <v>1899</v>
      </c>
      <c r="E2017" s="157">
        <v>112843</v>
      </c>
      <c r="F2017" s="157" t="s">
        <v>920</v>
      </c>
      <c r="G2017" s="162" t="s">
        <v>2679</v>
      </c>
      <c r="H2017" s="163"/>
      <c r="I2017" s="157" t="s">
        <v>4272</v>
      </c>
      <c r="J2017" s="160" t="s">
        <v>4273</v>
      </c>
      <c r="K2017" s="160" t="s">
        <v>4274</v>
      </c>
      <c r="L2017" s="157" t="s">
        <v>230</v>
      </c>
      <c r="M2017" s="161" t="s">
        <v>98</v>
      </c>
      <c r="N2017" s="161">
        <v>0.38541666666666669</v>
      </c>
      <c r="O2017" s="161">
        <v>0.5</v>
      </c>
      <c r="P2017" s="207" t="s">
        <v>975</v>
      </c>
      <c r="Q2017" s="157">
        <v>2007</v>
      </c>
      <c r="R2017" s="131"/>
      <c r="S2017" s="3" t="str">
        <f>TEXT(Tabla2[[#This Row],[FECHA]],"MMMM")</f>
        <v>marzo</v>
      </c>
      <c r="T2017" s="3" t="e">
        <f>VLOOKUP(Tabla2[[#This Row],[FOLIO]],Noshow11[[FOLIO]:[STATUS]],5,0)</f>
        <v>#N/A</v>
      </c>
      <c r="U2017" s="2" t="s">
        <v>40</v>
      </c>
      <c r="V2017" s="27">
        <v>45009</v>
      </c>
      <c r="W2017" s="27" t="s">
        <v>4432</v>
      </c>
      <c r="X2017" s="27" t="s">
        <v>9</v>
      </c>
      <c r="Y2017" s="28" t="s">
        <v>6356</v>
      </c>
      <c r="Z2017" s="27">
        <v>45000</v>
      </c>
      <c r="AA2017" s="14">
        <f>Tabla2[[#This Row],[FECHA]]-Tabla2[[#This Row],[FECHA AGENDO CITA]]</f>
        <v>7</v>
      </c>
    </row>
    <row r="2018" spans="1:27" ht="39.6" hidden="1" customHeight="1">
      <c r="A2018" s="154">
        <v>45007</v>
      </c>
      <c r="B2018" s="155">
        <v>0.35416666666666669</v>
      </c>
      <c r="C2018" s="155"/>
      <c r="D2018" s="156">
        <v>5940</v>
      </c>
      <c r="E2018" s="157">
        <v>112868</v>
      </c>
      <c r="F2018" s="157" t="s">
        <v>100</v>
      </c>
      <c r="G2018" s="158" t="s">
        <v>6357</v>
      </c>
      <c r="H2018" s="159" t="s">
        <v>5</v>
      </c>
      <c r="I2018" s="157" t="s">
        <v>5204</v>
      </c>
      <c r="J2018" s="160" t="s">
        <v>143</v>
      </c>
      <c r="K2018" s="160" t="s">
        <v>5205</v>
      </c>
      <c r="L2018" s="157" t="s">
        <v>237</v>
      </c>
      <c r="M2018" s="161" t="s">
        <v>93</v>
      </c>
      <c r="N2018" s="161">
        <v>0.38541666666666669</v>
      </c>
      <c r="O2018" s="161">
        <v>0.5</v>
      </c>
      <c r="P2018" s="207" t="s">
        <v>4340</v>
      </c>
      <c r="Q2018" s="157">
        <v>2017</v>
      </c>
      <c r="R2018" s="131"/>
      <c r="S2018" s="3" t="str">
        <f>TEXT(Tabla2[[#This Row],[FECHA]],"MMMM")</f>
        <v>marzo</v>
      </c>
      <c r="T2018" s="3" t="e">
        <f>VLOOKUP(Tabla2[[#This Row],[FOLIO]],Noshow11[[FOLIO]:[STATUS]],5,0)</f>
        <v>#N/A</v>
      </c>
      <c r="U2018" s="2"/>
      <c r="V2018" s="27"/>
      <c r="W2018" s="27"/>
      <c r="X2018" s="27"/>
      <c r="Y2018" s="28"/>
      <c r="Z2018" s="27"/>
      <c r="AA2018" s="14">
        <f>Tabla2[[#This Row],[FECHA]]-Tabla2[[#This Row],[FECHA AGENDO CITA]]</f>
        <v>45007</v>
      </c>
    </row>
    <row r="2019" spans="1:27" ht="39.6" hidden="1" customHeight="1">
      <c r="A2019" s="154">
        <v>45007</v>
      </c>
      <c r="B2019" s="155">
        <v>0.35416666666666669</v>
      </c>
      <c r="C2019" s="155"/>
      <c r="D2019" s="156">
        <v>3260</v>
      </c>
      <c r="E2019" s="157">
        <v>112884</v>
      </c>
      <c r="F2019" s="157" t="s">
        <v>920</v>
      </c>
      <c r="G2019" s="162" t="s">
        <v>5655</v>
      </c>
      <c r="H2019" s="163"/>
      <c r="I2019" s="157" t="s">
        <v>6358</v>
      </c>
      <c r="J2019" s="160" t="s">
        <v>6359</v>
      </c>
      <c r="K2019" s="160" t="s">
        <v>6360</v>
      </c>
      <c r="L2019" s="157" t="s">
        <v>170</v>
      </c>
      <c r="M2019" s="161" t="s">
        <v>84</v>
      </c>
      <c r="N2019" s="161">
        <v>0.36458333333333331</v>
      </c>
      <c r="O2019" s="161">
        <v>0.45833333333333331</v>
      </c>
      <c r="P2019" s="207" t="s">
        <v>949</v>
      </c>
      <c r="Q2019" s="157">
        <v>2008</v>
      </c>
      <c r="R2019" s="131"/>
      <c r="S2019" s="3" t="str">
        <f>TEXT(Tabla2[[#This Row],[FECHA]],"MMMM")</f>
        <v>marzo</v>
      </c>
      <c r="T2019" s="3" t="e">
        <f>VLOOKUP(Tabla2[[#This Row],[FOLIO]],Noshow11[[FOLIO]:[STATUS]],5,0)</f>
        <v>#N/A</v>
      </c>
      <c r="U2019" s="2"/>
      <c r="V2019" s="27"/>
      <c r="W2019" s="27"/>
      <c r="X2019" s="27"/>
      <c r="Y2019" s="28"/>
      <c r="Z2019" s="27"/>
      <c r="AA2019" s="14">
        <f>Tabla2[[#This Row],[FECHA]]-Tabla2[[#This Row],[FECHA AGENDO CITA]]</f>
        <v>45007</v>
      </c>
    </row>
    <row r="2020" spans="1:27" ht="39.6" hidden="1" customHeight="1">
      <c r="A2020" s="154">
        <v>45007</v>
      </c>
      <c r="B2020" s="155">
        <v>0.36458333333333331</v>
      </c>
      <c r="C2020" s="155"/>
      <c r="D2020" s="156">
        <v>6130</v>
      </c>
      <c r="E2020" s="157">
        <v>112934</v>
      </c>
      <c r="F2020" s="157" t="s">
        <v>100</v>
      </c>
      <c r="G2020" s="158" t="s">
        <v>6361</v>
      </c>
      <c r="H2020" s="159" t="s">
        <v>5</v>
      </c>
      <c r="I2020" s="157" t="s">
        <v>2552</v>
      </c>
      <c r="J2020" s="160" t="s">
        <v>2553</v>
      </c>
      <c r="K2020" s="160" t="s">
        <v>942</v>
      </c>
      <c r="L2020" s="157" t="s">
        <v>193</v>
      </c>
      <c r="M2020" s="161" t="s">
        <v>98</v>
      </c>
      <c r="N2020" s="161">
        <v>0.55555555555555558</v>
      </c>
      <c r="O2020" s="161">
        <v>0.70833333333333337</v>
      </c>
      <c r="P2020" s="207" t="s">
        <v>4340</v>
      </c>
      <c r="Q2020" s="157">
        <v>2022</v>
      </c>
      <c r="R2020" s="131"/>
      <c r="S2020" s="3" t="str">
        <f>TEXT(Tabla2[[#This Row],[FECHA]],"MMMM")</f>
        <v>marzo</v>
      </c>
      <c r="T2020" s="3" t="e">
        <f>VLOOKUP(Tabla2[[#This Row],[FOLIO]],Noshow11[[FOLIO]:[STATUS]],5,0)</f>
        <v>#N/A</v>
      </c>
      <c r="U2020" s="2" t="s">
        <v>32</v>
      </c>
      <c r="V2020" s="27">
        <v>45007</v>
      </c>
      <c r="W2020" s="27" t="s">
        <v>18</v>
      </c>
      <c r="X2020" s="27" t="s">
        <v>9</v>
      </c>
      <c r="Y2020" s="28" t="s">
        <v>993</v>
      </c>
      <c r="Z2020" s="27">
        <v>44999</v>
      </c>
      <c r="AA2020" s="14">
        <f>Tabla2[[#This Row],[FECHA]]-Tabla2[[#This Row],[FECHA AGENDO CITA]]</f>
        <v>8</v>
      </c>
    </row>
    <row r="2021" spans="1:27" ht="39.6" hidden="1" customHeight="1">
      <c r="A2021" s="154">
        <v>45007</v>
      </c>
      <c r="B2021" s="155">
        <v>0.36458333333333331</v>
      </c>
      <c r="C2021" s="155"/>
      <c r="D2021" s="156">
        <v>1899</v>
      </c>
      <c r="E2021" s="157">
        <v>112947</v>
      </c>
      <c r="F2021" s="157" t="s">
        <v>100</v>
      </c>
      <c r="G2021" s="158" t="s">
        <v>956</v>
      </c>
      <c r="H2021" s="159" t="s">
        <v>5</v>
      </c>
      <c r="I2021" s="157" t="s">
        <v>5048</v>
      </c>
      <c r="J2021" s="160" t="s">
        <v>5049</v>
      </c>
      <c r="K2021" s="160" t="s">
        <v>5050</v>
      </c>
      <c r="L2021" s="157" t="s">
        <v>97</v>
      </c>
      <c r="M2021" s="161" t="s">
        <v>84</v>
      </c>
      <c r="N2021" s="161">
        <v>0.48958333333333331</v>
      </c>
      <c r="O2021" s="161">
        <v>0.625</v>
      </c>
      <c r="P2021" s="207" t="s">
        <v>2061</v>
      </c>
      <c r="Q2021" s="157">
        <v>2021</v>
      </c>
      <c r="R2021" s="131"/>
      <c r="S2021" s="3" t="str">
        <f>TEXT(Tabla2[[#This Row],[FECHA]],"MMMM")</f>
        <v>marzo</v>
      </c>
      <c r="T2021" s="3" t="e">
        <f>VLOOKUP(Tabla2[[#This Row],[FOLIO]],Noshow11[[FOLIO]:[STATUS]],5,0)</f>
        <v>#N/A</v>
      </c>
      <c r="U2021" s="2"/>
      <c r="V2021" s="27"/>
      <c r="W2021" s="27"/>
      <c r="X2021" s="27"/>
      <c r="Y2021" s="28"/>
      <c r="Z2021" s="27"/>
      <c r="AA2021" s="14">
        <f>Tabla2[[#This Row],[FECHA]]-Tabla2[[#This Row],[FECHA AGENDO CITA]]</f>
        <v>45007</v>
      </c>
    </row>
    <row r="2022" spans="1:27" ht="39.6" hidden="1" customHeight="1">
      <c r="A2022" s="154">
        <v>45007</v>
      </c>
      <c r="B2022" s="155">
        <v>0.375</v>
      </c>
      <c r="C2022" s="155"/>
      <c r="D2022" s="156">
        <v>6599</v>
      </c>
      <c r="E2022" s="157">
        <v>112059</v>
      </c>
      <c r="F2022" s="157" t="s">
        <v>944</v>
      </c>
      <c r="G2022" s="162" t="s">
        <v>1343</v>
      </c>
      <c r="H2022" s="163"/>
      <c r="I2022" s="157" t="s">
        <v>6362</v>
      </c>
      <c r="J2022" s="160" t="s">
        <v>6363</v>
      </c>
      <c r="K2022" s="160" t="s">
        <v>6364</v>
      </c>
      <c r="L2022" s="157" t="s">
        <v>145</v>
      </c>
      <c r="M2022" s="161" t="s">
        <v>98</v>
      </c>
      <c r="N2022" s="161">
        <v>0.38541666666666669</v>
      </c>
      <c r="O2022" s="161">
        <v>0.58333333333333337</v>
      </c>
      <c r="P2022" s="207" t="s">
        <v>954</v>
      </c>
      <c r="Q2022" s="157">
        <v>2014</v>
      </c>
      <c r="R2022" s="131"/>
      <c r="S2022" s="3" t="str">
        <f>TEXT(Tabla2[[#This Row],[FECHA]],"MMMM")</f>
        <v>marzo</v>
      </c>
      <c r="T2022" s="3" t="e">
        <f>VLOOKUP(Tabla2[[#This Row],[FOLIO]],Noshow11[[FOLIO]:[STATUS]],5,0)</f>
        <v>#N/A</v>
      </c>
      <c r="U2022" s="2"/>
      <c r="V2022" s="27"/>
      <c r="W2022" s="27"/>
      <c r="X2022" s="27"/>
      <c r="Y2022" s="28"/>
      <c r="Z2022" s="27"/>
      <c r="AA2022" s="14">
        <f>Tabla2[[#This Row],[FECHA]]-Tabla2[[#This Row],[FECHA AGENDO CITA]]</f>
        <v>45007</v>
      </c>
    </row>
    <row r="2023" spans="1:27" ht="45" hidden="1" customHeight="1">
      <c r="A2023" s="154">
        <v>45007</v>
      </c>
      <c r="B2023" s="155">
        <v>0.375</v>
      </c>
      <c r="C2023" s="155"/>
      <c r="D2023" s="156">
        <v>835.2</v>
      </c>
      <c r="E2023" s="157">
        <v>112798</v>
      </c>
      <c r="F2023" s="157" t="s">
        <v>944</v>
      </c>
      <c r="G2023" s="162" t="s">
        <v>6365</v>
      </c>
      <c r="H2023" s="163"/>
      <c r="I2023" s="157" t="s">
        <v>6366</v>
      </c>
      <c r="J2023" s="160" t="s">
        <v>6367</v>
      </c>
      <c r="K2023" s="160" t="s">
        <v>6368</v>
      </c>
      <c r="L2023" s="157" t="s">
        <v>92</v>
      </c>
      <c r="M2023" s="161" t="s">
        <v>93</v>
      </c>
      <c r="N2023" s="161">
        <v>0.41666666666666669</v>
      </c>
      <c r="O2023" s="161" t="s">
        <v>929</v>
      </c>
      <c r="P2023" s="207" t="s">
        <v>2126</v>
      </c>
      <c r="Q2023" s="157">
        <v>2019</v>
      </c>
      <c r="R2023" s="131"/>
      <c r="S2023" s="3" t="str">
        <f>TEXT(Tabla2[[#This Row],[FECHA]],"MMMM")</f>
        <v>marzo</v>
      </c>
      <c r="T2023" s="3" t="e">
        <f>VLOOKUP(Tabla2[[#This Row],[FOLIO]],Noshow11[[FOLIO]:[STATUS]],5,0)</f>
        <v>#N/A</v>
      </c>
      <c r="U2023" s="2" t="s">
        <v>25</v>
      </c>
      <c r="V2023" s="27">
        <v>44999</v>
      </c>
      <c r="W2023" s="27" t="s">
        <v>13</v>
      </c>
      <c r="X2023" s="27" t="s">
        <v>9</v>
      </c>
      <c r="Y2023" s="43" t="s">
        <v>6369</v>
      </c>
      <c r="Z2023" s="27">
        <v>44999</v>
      </c>
      <c r="AA2023" s="14">
        <f>Tabla2[[#This Row],[FECHA]]-Tabla2[[#This Row],[FECHA AGENDO CITA]]</f>
        <v>8</v>
      </c>
    </row>
    <row r="2024" spans="1:27" ht="45" hidden="1" customHeight="1">
      <c r="A2024" s="154">
        <v>45007</v>
      </c>
      <c r="B2024" s="155">
        <v>0.39583333333333331</v>
      </c>
      <c r="C2024" s="155"/>
      <c r="D2024" s="156">
        <v>5330</v>
      </c>
      <c r="E2024" s="157">
        <v>112875</v>
      </c>
      <c r="F2024" s="157" t="s">
        <v>944</v>
      </c>
      <c r="G2024" s="158" t="s">
        <v>1124</v>
      </c>
      <c r="H2024" s="159" t="s">
        <v>5</v>
      </c>
      <c r="I2024" s="157" t="s">
        <v>2298</v>
      </c>
      <c r="J2024" s="160" t="s">
        <v>2299</v>
      </c>
      <c r="K2024" s="160" t="s">
        <v>540</v>
      </c>
      <c r="L2024" s="157" t="s">
        <v>188</v>
      </c>
      <c r="M2024" s="161" t="s">
        <v>84</v>
      </c>
      <c r="N2024" s="161">
        <v>0.45833333333333331</v>
      </c>
      <c r="O2024" s="161">
        <v>0.70833333333333337</v>
      </c>
      <c r="P2024" s="207" t="s">
        <v>2061</v>
      </c>
      <c r="Q2024" s="157">
        <v>2021</v>
      </c>
      <c r="R2024" s="131"/>
      <c r="S2024" s="3" t="str">
        <f>TEXT(Tabla2[[#This Row],[FECHA]],"MMMM")</f>
        <v>marzo</v>
      </c>
      <c r="T2024" s="3" t="e">
        <f>VLOOKUP(Tabla2[[#This Row],[FOLIO]],Noshow11[[FOLIO]:[STATUS]],5,0)</f>
        <v>#N/A</v>
      </c>
      <c r="U2024" s="2"/>
      <c r="V2024" s="27"/>
      <c r="W2024" s="27"/>
      <c r="X2024" s="27"/>
      <c r="Y2024" s="28"/>
      <c r="Z2024" s="27"/>
      <c r="AA2024" s="14">
        <f>Tabla2[[#This Row],[FECHA]]-Tabla2[[#This Row],[FECHA AGENDO CITA]]</f>
        <v>45007</v>
      </c>
    </row>
    <row r="2025" spans="1:27" ht="45" hidden="1" customHeight="1">
      <c r="A2025" s="154">
        <v>45007</v>
      </c>
      <c r="B2025" s="155">
        <v>0.39583333333333331</v>
      </c>
      <c r="C2025" s="155"/>
      <c r="D2025" s="156">
        <v>3260</v>
      </c>
      <c r="E2025" s="157">
        <v>112925</v>
      </c>
      <c r="F2025" s="157" t="s">
        <v>920</v>
      </c>
      <c r="G2025" s="162" t="s">
        <v>1150</v>
      </c>
      <c r="H2025" s="163"/>
      <c r="I2025" s="157" t="s">
        <v>6370</v>
      </c>
      <c r="J2025" s="160" t="s">
        <v>6371</v>
      </c>
      <c r="K2025" s="160" t="s">
        <v>6372</v>
      </c>
      <c r="L2025" s="157" t="s">
        <v>6373</v>
      </c>
      <c r="M2025" s="161" t="s">
        <v>93</v>
      </c>
      <c r="N2025" s="161">
        <v>0.41666666666666669</v>
      </c>
      <c r="O2025" s="161">
        <v>0.58333333333333337</v>
      </c>
      <c r="P2025" s="207" t="s">
        <v>943</v>
      </c>
      <c r="Q2025" s="157">
        <v>2019</v>
      </c>
      <c r="R2025" s="131"/>
      <c r="S2025" s="3" t="str">
        <f>TEXT(Tabla2[[#This Row],[FECHA]],"MMMM")</f>
        <v>marzo</v>
      </c>
      <c r="T2025" s="3" t="e">
        <f>VLOOKUP(Tabla2[[#This Row],[FOLIO]],Noshow11[[FOLIO]:[STATUS]],5,0)</f>
        <v>#N/A</v>
      </c>
      <c r="U2025" s="2"/>
      <c r="V2025" s="27"/>
      <c r="W2025" s="27"/>
      <c r="X2025" s="27"/>
      <c r="Y2025" s="28"/>
      <c r="Z2025" s="27"/>
      <c r="AA2025" s="14">
        <f>Tabla2[[#This Row],[FECHA]]-Tabla2[[#This Row],[FECHA AGENDO CITA]]</f>
        <v>45007</v>
      </c>
    </row>
    <row r="2026" spans="1:27" ht="45" hidden="1" customHeight="1">
      <c r="A2026" s="154">
        <v>45007</v>
      </c>
      <c r="B2026" s="155">
        <v>0.39583333333333331</v>
      </c>
      <c r="C2026" s="155"/>
      <c r="D2026" s="156">
        <v>1899</v>
      </c>
      <c r="E2026" s="157">
        <v>112937</v>
      </c>
      <c r="F2026" s="157" t="s">
        <v>944</v>
      </c>
      <c r="G2026" s="158" t="s">
        <v>1023</v>
      </c>
      <c r="H2026" s="159" t="s">
        <v>5</v>
      </c>
      <c r="I2026" s="157" t="s">
        <v>6374</v>
      </c>
      <c r="J2026" s="160" t="s">
        <v>6375</v>
      </c>
      <c r="K2026" s="160" t="s">
        <v>6376</v>
      </c>
      <c r="L2026" s="157" t="s">
        <v>145</v>
      </c>
      <c r="M2026" s="161" t="s">
        <v>98</v>
      </c>
      <c r="N2026" s="161">
        <v>0.44791666666666669</v>
      </c>
      <c r="O2026" s="161">
        <v>0.625</v>
      </c>
      <c r="P2026" s="207" t="s">
        <v>2061</v>
      </c>
      <c r="Q2026" s="157">
        <v>2017</v>
      </c>
      <c r="R2026" s="131"/>
      <c r="S2026" s="3" t="str">
        <f>TEXT(Tabla2[[#This Row],[FECHA]],"MMMM")</f>
        <v>marzo</v>
      </c>
      <c r="T2026" s="3" t="e">
        <f>VLOOKUP(Tabla2[[#This Row],[FOLIO]],Noshow11[[FOLIO]:[STATUS]],5,0)</f>
        <v>#N/A</v>
      </c>
      <c r="U2026" s="2"/>
      <c r="V2026" s="27"/>
      <c r="W2026" s="27"/>
      <c r="X2026" s="27"/>
      <c r="Y2026" s="28"/>
      <c r="Z2026" s="27"/>
      <c r="AA2026" s="14">
        <f>Tabla2[[#This Row],[FECHA]]-Tabla2[[#This Row],[FECHA AGENDO CITA]]</f>
        <v>45007</v>
      </c>
    </row>
    <row r="2027" spans="1:27" ht="45" hidden="1" customHeight="1">
      <c r="A2027" s="154">
        <v>45007</v>
      </c>
      <c r="B2027" s="155">
        <v>0.41666666666666669</v>
      </c>
      <c r="C2027" s="155"/>
      <c r="D2027" s="156">
        <v>3260</v>
      </c>
      <c r="E2027" s="157">
        <v>112403</v>
      </c>
      <c r="F2027" s="157" t="s">
        <v>920</v>
      </c>
      <c r="G2027" s="162" t="s">
        <v>1070</v>
      </c>
      <c r="H2027" s="176" t="s">
        <v>42</v>
      </c>
      <c r="I2027" s="157" t="s">
        <v>6377</v>
      </c>
      <c r="J2027" s="160" t="s">
        <v>6378</v>
      </c>
      <c r="K2027" s="160" t="s">
        <v>6379</v>
      </c>
      <c r="L2027" s="157" t="s">
        <v>165</v>
      </c>
      <c r="M2027" s="161" t="s">
        <v>93</v>
      </c>
      <c r="N2027" s="161" t="s">
        <v>1194</v>
      </c>
      <c r="O2027" s="161" t="s">
        <v>1195</v>
      </c>
      <c r="P2027" s="207" t="s">
        <v>925</v>
      </c>
      <c r="Q2027" s="157">
        <v>2022</v>
      </c>
      <c r="R2027" s="131"/>
      <c r="S2027" s="3" t="str">
        <f>TEXT(Tabla2[[#This Row],[FECHA]],"MMMM")</f>
        <v>marzo</v>
      </c>
      <c r="T2027" s="3" t="e">
        <f>VLOOKUP(Tabla2[[#This Row],[FOLIO]],Noshow11[[FOLIO]:[STATUS]],5,0)</f>
        <v>#N/A</v>
      </c>
      <c r="U2027" s="2"/>
      <c r="V2027" s="27"/>
      <c r="W2027" s="27"/>
      <c r="X2027" s="27"/>
      <c r="Y2027" s="28"/>
      <c r="Z2027" s="27"/>
      <c r="AA2027" s="14">
        <f>Tabla2[[#This Row],[FECHA]]-Tabla2[[#This Row],[FECHA AGENDO CITA]]</f>
        <v>45007</v>
      </c>
    </row>
    <row r="2028" spans="1:27" ht="36" hidden="1" customHeight="1">
      <c r="A2028" s="154">
        <v>45007</v>
      </c>
      <c r="B2028" s="155">
        <v>0.41666666666666669</v>
      </c>
      <c r="C2028" s="155"/>
      <c r="D2028" s="156">
        <v>835.2</v>
      </c>
      <c r="E2028" s="157">
        <v>112825</v>
      </c>
      <c r="F2028" s="157" t="s">
        <v>920</v>
      </c>
      <c r="G2028" s="162" t="s">
        <v>6380</v>
      </c>
      <c r="H2028" s="163"/>
      <c r="I2028" s="157" t="s">
        <v>2530</v>
      </c>
      <c r="J2028" s="160" t="s">
        <v>2531</v>
      </c>
      <c r="K2028" s="160" t="s">
        <v>2532</v>
      </c>
      <c r="L2028" s="157" t="s">
        <v>188</v>
      </c>
      <c r="M2028" s="161" t="s">
        <v>98</v>
      </c>
      <c r="N2028" s="161">
        <v>0.4375</v>
      </c>
      <c r="O2028" s="161" t="s">
        <v>929</v>
      </c>
      <c r="P2028" s="207" t="s">
        <v>2263</v>
      </c>
      <c r="Q2028" s="157">
        <v>2019</v>
      </c>
      <c r="R2028" s="131"/>
      <c r="S2028" s="3" t="str">
        <f>TEXT(Tabla2[[#This Row],[FECHA]],"MMMM")</f>
        <v>marzo</v>
      </c>
      <c r="T2028" s="3" t="e">
        <f>VLOOKUP(Tabla2[[#This Row],[FOLIO]],Noshow11[[FOLIO]:[STATUS]],5,0)</f>
        <v>#N/A</v>
      </c>
      <c r="U2028" s="2"/>
      <c r="V2028" s="27"/>
      <c r="W2028" s="27"/>
      <c r="X2028" s="27"/>
      <c r="Y2028" s="28"/>
      <c r="Z2028" s="27"/>
      <c r="AA2028" s="14">
        <f>Tabla2[[#This Row],[FECHA]]-Tabla2[[#This Row],[FECHA AGENDO CITA]]</f>
        <v>45007</v>
      </c>
    </row>
    <row r="2029" spans="1:27" ht="45" hidden="1" customHeight="1">
      <c r="A2029" s="154">
        <v>45007</v>
      </c>
      <c r="B2029" s="155">
        <v>0.41666666666666669</v>
      </c>
      <c r="C2029" s="155"/>
      <c r="D2029" s="156">
        <v>0</v>
      </c>
      <c r="E2029" s="157">
        <v>112899</v>
      </c>
      <c r="F2029" s="157" t="s">
        <v>944</v>
      </c>
      <c r="G2029" s="162" t="s">
        <v>6381</v>
      </c>
      <c r="H2029" s="163"/>
      <c r="I2029" s="157" t="s">
        <v>4441</v>
      </c>
      <c r="J2029" s="160" t="s">
        <v>4442</v>
      </c>
      <c r="K2029" s="160" t="s">
        <v>4443</v>
      </c>
      <c r="L2029" s="157" t="s">
        <v>230</v>
      </c>
      <c r="M2029" s="161" t="s">
        <v>84</v>
      </c>
      <c r="N2029" s="161">
        <v>0.4375</v>
      </c>
      <c r="O2029" s="161">
        <v>0.58333333333333337</v>
      </c>
      <c r="P2029" s="207" t="s">
        <v>949</v>
      </c>
      <c r="Q2029" s="157">
        <v>2018</v>
      </c>
      <c r="R2029" s="131"/>
      <c r="S2029" s="3" t="str">
        <f>TEXT(Tabla2[[#This Row],[FECHA]],"MMMM")</f>
        <v>marzo</v>
      </c>
      <c r="T2029" s="3" t="e">
        <f>VLOOKUP(Tabla2[[#This Row],[FOLIO]],Noshow11[[FOLIO]:[STATUS]],5,0)</f>
        <v>#N/A</v>
      </c>
      <c r="U2029" s="2"/>
      <c r="V2029" s="27"/>
      <c r="W2029" s="27"/>
      <c r="X2029" s="27"/>
      <c r="Y2029" s="28"/>
      <c r="Z2029" s="27"/>
      <c r="AA2029" s="14">
        <f>Tabla2[[#This Row],[FECHA]]-Tabla2[[#This Row],[FECHA AGENDO CITA]]</f>
        <v>45007</v>
      </c>
    </row>
    <row r="2030" spans="1:27" ht="36.6" hidden="1" customHeight="1">
      <c r="A2030" s="154">
        <v>45007</v>
      </c>
      <c r="B2030" s="155">
        <v>0.4375</v>
      </c>
      <c r="C2030" s="155"/>
      <c r="D2030" s="156">
        <v>1899</v>
      </c>
      <c r="E2030" s="157">
        <v>112772</v>
      </c>
      <c r="F2030" s="157" t="s">
        <v>920</v>
      </c>
      <c r="G2030" s="162" t="s">
        <v>956</v>
      </c>
      <c r="H2030" s="176" t="s">
        <v>42</v>
      </c>
      <c r="I2030" s="157" t="s">
        <v>6382</v>
      </c>
      <c r="J2030" s="160" t="s">
        <v>6383</v>
      </c>
      <c r="K2030" s="160" t="s">
        <v>6384</v>
      </c>
      <c r="L2030" s="157" t="s">
        <v>152</v>
      </c>
      <c r="M2030" s="161" t="s">
        <v>93</v>
      </c>
      <c r="N2030" s="161" t="s">
        <v>1194</v>
      </c>
      <c r="O2030" s="161" t="s">
        <v>1195</v>
      </c>
      <c r="P2030" s="207" t="s">
        <v>925</v>
      </c>
      <c r="Q2030" s="157">
        <v>2020</v>
      </c>
      <c r="R2030" s="131"/>
      <c r="S2030" s="3" t="str">
        <f>TEXT(Tabla2[[#This Row],[FECHA]],"MMMM")</f>
        <v>marzo</v>
      </c>
      <c r="T2030" s="3" t="e">
        <f>VLOOKUP(Tabla2[[#This Row],[FOLIO]],Noshow11[[FOLIO]:[STATUS]],5,0)</f>
        <v>#N/A</v>
      </c>
      <c r="U2030" s="2"/>
      <c r="V2030" s="27"/>
      <c r="W2030" s="27"/>
      <c r="X2030" s="27"/>
      <c r="Y2030" s="28"/>
      <c r="Z2030" s="27"/>
      <c r="AA2030" s="14">
        <f>Tabla2[[#This Row],[FECHA]]-Tabla2[[#This Row],[FECHA AGENDO CITA]]</f>
        <v>45007</v>
      </c>
    </row>
    <row r="2031" spans="1:27" ht="36.6" hidden="1" customHeight="1">
      <c r="A2031" s="154">
        <v>45007</v>
      </c>
      <c r="B2031" s="155">
        <v>0.4375</v>
      </c>
      <c r="C2031" s="155"/>
      <c r="D2031" s="156">
        <v>1899</v>
      </c>
      <c r="E2031" s="157">
        <v>112886</v>
      </c>
      <c r="F2031" s="157" t="s">
        <v>100</v>
      </c>
      <c r="G2031" s="158" t="s">
        <v>1108</v>
      </c>
      <c r="H2031" s="159" t="s">
        <v>5</v>
      </c>
      <c r="I2031" s="157" t="s">
        <v>6385</v>
      </c>
      <c r="J2031" s="160" t="s">
        <v>143</v>
      </c>
      <c r="K2031" s="160" t="s">
        <v>6386</v>
      </c>
      <c r="L2031" s="157" t="s">
        <v>145</v>
      </c>
      <c r="M2031" s="161" t="s">
        <v>84</v>
      </c>
      <c r="N2031" s="161">
        <v>0.5</v>
      </c>
      <c r="O2031" s="161">
        <v>0.70833333333333337</v>
      </c>
      <c r="P2031" s="207" t="s">
        <v>2061</v>
      </c>
      <c r="Q2031" s="157">
        <v>2022</v>
      </c>
      <c r="R2031" s="131"/>
      <c r="S2031" s="3" t="str">
        <f>TEXT(Tabla2[[#This Row],[FECHA]],"MMMM")</f>
        <v>marzo</v>
      </c>
      <c r="T2031" s="3" t="e">
        <f>VLOOKUP(Tabla2[[#This Row],[FOLIO]],Noshow11[[FOLIO]:[STATUS]],5,0)</f>
        <v>#N/A</v>
      </c>
      <c r="U2031" s="2" t="s">
        <v>32</v>
      </c>
      <c r="V2031" s="27">
        <v>45007</v>
      </c>
      <c r="W2031" s="27" t="s">
        <v>18</v>
      </c>
      <c r="X2031" s="27" t="s">
        <v>9</v>
      </c>
      <c r="Y2031" s="28" t="s">
        <v>2287</v>
      </c>
      <c r="Z2031" s="27">
        <v>45001</v>
      </c>
      <c r="AA2031" s="14">
        <f>Tabla2[[#This Row],[FECHA]]-Tabla2[[#This Row],[FECHA AGENDO CITA]]</f>
        <v>6</v>
      </c>
    </row>
    <row r="2032" spans="1:27" ht="45" hidden="1" customHeight="1">
      <c r="A2032" s="154">
        <v>45007</v>
      </c>
      <c r="B2032" s="155">
        <v>0.4375</v>
      </c>
      <c r="C2032" s="155"/>
      <c r="D2032" s="156">
        <v>835.2</v>
      </c>
      <c r="E2032" s="157">
        <v>112904</v>
      </c>
      <c r="F2032" s="157" t="s">
        <v>920</v>
      </c>
      <c r="G2032" s="162" t="s">
        <v>6387</v>
      </c>
      <c r="H2032" s="163"/>
      <c r="I2032" s="157" t="s">
        <v>6388</v>
      </c>
      <c r="J2032" s="160" t="s">
        <v>6389</v>
      </c>
      <c r="K2032" s="160" t="s">
        <v>6390</v>
      </c>
      <c r="L2032" s="157" t="s">
        <v>165</v>
      </c>
      <c r="M2032" s="161" t="s">
        <v>98</v>
      </c>
      <c r="N2032" s="161">
        <v>0.52083333333333337</v>
      </c>
      <c r="O2032" s="161" t="s">
        <v>929</v>
      </c>
      <c r="P2032" s="207" t="s">
        <v>2263</v>
      </c>
      <c r="Q2032" s="157">
        <v>2022</v>
      </c>
      <c r="R2032" s="131"/>
      <c r="S2032" s="3" t="str">
        <f>TEXT(Tabla2[[#This Row],[FECHA]],"MMMM")</f>
        <v>marzo</v>
      </c>
      <c r="T2032" s="3" t="e">
        <f>VLOOKUP(Tabla2[[#This Row],[FOLIO]],Noshow11[[FOLIO]:[STATUS]],5,0)</f>
        <v>#N/A</v>
      </c>
      <c r="U2032" s="2"/>
      <c r="V2032" s="27"/>
      <c r="W2032" s="27"/>
      <c r="X2032" s="27"/>
      <c r="Y2032" s="28"/>
      <c r="Z2032" s="27"/>
      <c r="AA2032" s="14">
        <f>Tabla2[[#This Row],[FECHA]]-Tabla2[[#This Row],[FECHA AGENDO CITA]]</f>
        <v>45007</v>
      </c>
    </row>
    <row r="2033" spans="1:27" ht="39" hidden="1" customHeight="1">
      <c r="A2033" s="154">
        <v>45007</v>
      </c>
      <c r="B2033" s="155">
        <v>0.44791666666666669</v>
      </c>
      <c r="C2033" s="155"/>
      <c r="D2033" s="156">
        <v>1899</v>
      </c>
      <c r="E2033" s="157">
        <v>112908</v>
      </c>
      <c r="F2033" s="157" t="s">
        <v>944</v>
      </c>
      <c r="G2033" s="162" t="s">
        <v>945</v>
      </c>
      <c r="H2033" s="176" t="s">
        <v>42</v>
      </c>
      <c r="I2033" s="157" t="s">
        <v>6391</v>
      </c>
      <c r="J2033" s="160" t="s">
        <v>6392</v>
      </c>
      <c r="K2033" s="160" t="s">
        <v>6393</v>
      </c>
      <c r="L2033" s="157" t="s">
        <v>170</v>
      </c>
      <c r="M2033" s="161" t="s">
        <v>93</v>
      </c>
      <c r="N2033" s="161" t="s">
        <v>1194</v>
      </c>
      <c r="O2033" s="161" t="s">
        <v>1195</v>
      </c>
      <c r="P2033" s="207" t="s">
        <v>925</v>
      </c>
      <c r="Q2033" s="157">
        <v>2017</v>
      </c>
      <c r="R2033" s="131"/>
      <c r="S2033" s="3" t="str">
        <f>TEXT(Tabla2[[#This Row],[FECHA]],"MMMM")</f>
        <v>marzo</v>
      </c>
      <c r="T2033" s="3" t="e">
        <f>VLOOKUP(Tabla2[[#This Row],[FOLIO]],Noshow11[[FOLIO]:[STATUS]],5,0)</f>
        <v>#N/A</v>
      </c>
      <c r="U2033" s="2"/>
      <c r="V2033" s="27"/>
      <c r="W2033" s="27"/>
      <c r="X2033" s="27"/>
      <c r="Y2033" s="28"/>
      <c r="Z2033" s="27"/>
      <c r="AA2033" s="14">
        <f>Tabla2[[#This Row],[FECHA]]-Tabla2[[#This Row],[FECHA AGENDO CITA]]</f>
        <v>45007</v>
      </c>
    </row>
    <row r="2034" spans="1:27" s="177" customFormat="1" ht="39" hidden="1" customHeight="1">
      <c r="A2034" s="154">
        <v>45007</v>
      </c>
      <c r="B2034" s="155">
        <v>0.45833333333333331</v>
      </c>
      <c r="C2034" s="155"/>
      <c r="D2034" s="156">
        <v>5330</v>
      </c>
      <c r="E2034" s="157">
        <v>112973</v>
      </c>
      <c r="F2034" s="157" t="s">
        <v>920</v>
      </c>
      <c r="G2034" s="162" t="s">
        <v>988</v>
      </c>
      <c r="H2034" s="163"/>
      <c r="I2034" s="157" t="s">
        <v>6394</v>
      </c>
      <c r="J2034" s="160" t="s">
        <v>6395</v>
      </c>
      <c r="K2034" s="160" t="s">
        <v>5112</v>
      </c>
      <c r="L2034" s="157" t="s">
        <v>193</v>
      </c>
      <c r="M2034" s="161" t="s">
        <v>93</v>
      </c>
      <c r="N2034" s="161">
        <v>0.54166666666666663</v>
      </c>
      <c r="O2034" s="161">
        <v>0.70833333333333337</v>
      </c>
      <c r="P2034" s="207" t="s">
        <v>954</v>
      </c>
      <c r="Q2034" s="157">
        <v>2022</v>
      </c>
      <c r="R2034" s="157"/>
      <c r="S2034" s="3" t="str">
        <f>TEXT(Tabla2[[#This Row],[FECHA]],"MMMM")</f>
        <v>marzo</v>
      </c>
      <c r="T2034" s="3" t="e">
        <f>VLOOKUP(Tabla2[[#This Row],[FOLIO]],Noshow11[[FOLIO]:[STATUS]],5,0)</f>
        <v>#N/A</v>
      </c>
      <c r="U2034" s="2"/>
      <c r="V2034" s="27"/>
      <c r="W2034" s="27"/>
      <c r="X2034" s="27"/>
      <c r="Y2034" s="28"/>
      <c r="Z2034" s="27"/>
      <c r="AA2034" s="14">
        <f>Tabla2[[#This Row],[FECHA]]-Tabla2[[#This Row],[FECHA AGENDO CITA]]</f>
        <v>45007</v>
      </c>
    </row>
    <row r="2035" spans="1:27" ht="39" hidden="1" customHeight="1">
      <c r="A2035" s="154">
        <v>45007</v>
      </c>
      <c r="B2035" s="155">
        <v>0.45833333333333331</v>
      </c>
      <c r="C2035" s="155"/>
      <c r="D2035" s="156">
        <v>1899</v>
      </c>
      <c r="E2035" s="157">
        <v>112923</v>
      </c>
      <c r="F2035" s="157" t="s">
        <v>944</v>
      </c>
      <c r="G2035" s="158" t="s">
        <v>956</v>
      </c>
      <c r="H2035" s="159" t="s">
        <v>5</v>
      </c>
      <c r="I2035" s="157" t="s">
        <v>6396</v>
      </c>
      <c r="J2035" s="160" t="s">
        <v>6397</v>
      </c>
      <c r="K2035" s="160" t="s">
        <v>2107</v>
      </c>
      <c r="L2035" s="157" t="s">
        <v>193</v>
      </c>
      <c r="M2035" s="161" t="s">
        <v>98</v>
      </c>
      <c r="N2035" s="161">
        <v>0.51041666666666663</v>
      </c>
      <c r="O2035" s="161">
        <v>0.70833333333333337</v>
      </c>
      <c r="P2035" s="207" t="s">
        <v>2061</v>
      </c>
      <c r="Q2035" s="157">
        <v>2020</v>
      </c>
      <c r="R2035" s="131"/>
      <c r="S2035" s="3" t="str">
        <f>TEXT(Tabla2[[#This Row],[FECHA]],"MMMM")</f>
        <v>marzo</v>
      </c>
      <c r="T2035" s="3" t="e">
        <f>VLOOKUP(Tabla2[[#This Row],[FOLIO]],Noshow11[[FOLIO]:[STATUS]],5,0)</f>
        <v>#N/A</v>
      </c>
      <c r="U2035" s="2"/>
      <c r="V2035" s="27"/>
      <c r="W2035" s="27"/>
      <c r="X2035" s="27"/>
      <c r="Y2035" s="28"/>
      <c r="Z2035" s="27"/>
      <c r="AA2035" s="14">
        <f>Tabla2[[#This Row],[FECHA]]-Tabla2[[#This Row],[FECHA AGENDO CITA]]</f>
        <v>45007</v>
      </c>
    </row>
    <row r="2036" spans="1:27" ht="48" hidden="1" customHeight="1">
      <c r="A2036" s="154">
        <v>45007</v>
      </c>
      <c r="B2036" s="155">
        <v>0.45833333333333331</v>
      </c>
      <c r="C2036" s="155"/>
      <c r="D2036" s="156">
        <v>6599</v>
      </c>
      <c r="E2036" s="157">
        <v>112896</v>
      </c>
      <c r="F2036" s="157" t="s">
        <v>1111</v>
      </c>
      <c r="G2036" s="162" t="s">
        <v>6398</v>
      </c>
      <c r="H2036" s="163"/>
      <c r="I2036" s="157" t="s">
        <v>233</v>
      </c>
      <c r="J2036" s="160" t="s">
        <v>6399</v>
      </c>
      <c r="K2036" s="160" t="s">
        <v>6400</v>
      </c>
      <c r="L2036" s="157" t="s">
        <v>237</v>
      </c>
      <c r="M2036" s="161" t="s">
        <v>84</v>
      </c>
      <c r="N2036" s="161">
        <v>0.47916666666666669</v>
      </c>
      <c r="O2036" s="161">
        <v>0.58333333333333337</v>
      </c>
      <c r="P2036" s="207" t="s">
        <v>954</v>
      </c>
      <c r="Q2036" s="157">
        <v>2019</v>
      </c>
      <c r="R2036" s="131"/>
      <c r="S2036" s="3" t="str">
        <f>TEXT(Tabla2[[#This Row],[FECHA]],"MMMM")</f>
        <v>marzo</v>
      </c>
      <c r="T2036" s="3" t="e">
        <f>VLOOKUP(Tabla2[[#This Row],[FOLIO]],Noshow11[[FOLIO]:[STATUS]],5,0)</f>
        <v>#N/A</v>
      </c>
      <c r="U2036" s="2"/>
      <c r="V2036" s="27"/>
      <c r="W2036" s="27"/>
      <c r="X2036" s="27"/>
      <c r="Y2036" s="28"/>
      <c r="Z2036" s="27"/>
      <c r="AA2036" s="14">
        <f>Tabla2[[#This Row],[FECHA]]-Tabla2[[#This Row],[FECHA AGENDO CITA]]</f>
        <v>45007</v>
      </c>
    </row>
    <row r="2037" spans="1:27" ht="45" hidden="1" customHeight="1">
      <c r="A2037" s="154">
        <v>45007</v>
      </c>
      <c r="B2037" s="155">
        <v>0.47916666666666669</v>
      </c>
      <c r="C2037" s="155"/>
      <c r="D2037" s="156">
        <v>835.2</v>
      </c>
      <c r="E2037" s="157">
        <v>112857</v>
      </c>
      <c r="F2037" s="157" t="s">
        <v>100</v>
      </c>
      <c r="G2037" s="162" t="s">
        <v>1135</v>
      </c>
      <c r="H2037" s="163"/>
      <c r="I2037" s="157">
        <v>75072309</v>
      </c>
      <c r="J2037" s="160" t="s">
        <v>6401</v>
      </c>
      <c r="K2037" s="160" t="s">
        <v>6402</v>
      </c>
      <c r="L2037" s="157" t="s">
        <v>83</v>
      </c>
      <c r="M2037" s="161" t="s">
        <v>84</v>
      </c>
      <c r="N2037" s="161">
        <v>0.5</v>
      </c>
      <c r="O2037" s="161" t="s">
        <v>929</v>
      </c>
      <c r="P2037" s="207" t="s">
        <v>2126</v>
      </c>
      <c r="Q2037" s="157">
        <v>2007</v>
      </c>
      <c r="R2037" s="131"/>
      <c r="S2037" s="3" t="str">
        <f>TEXT(Tabla2[[#This Row],[FECHA]],"MMMM")</f>
        <v>marzo</v>
      </c>
      <c r="T2037" s="3" t="e">
        <f>VLOOKUP(Tabla2[[#This Row],[FOLIO]],Noshow11[[FOLIO]:[STATUS]],5,0)</f>
        <v>#N/A</v>
      </c>
      <c r="U2037" s="2"/>
      <c r="V2037" s="27"/>
      <c r="W2037" s="27"/>
      <c r="X2037" s="27"/>
      <c r="Y2037" s="28"/>
      <c r="Z2037" s="27"/>
      <c r="AA2037" s="14">
        <f>Tabla2[[#This Row],[FECHA]]-Tabla2[[#This Row],[FECHA AGENDO CITA]]</f>
        <v>45007</v>
      </c>
    </row>
    <row r="2038" spans="1:27" ht="39" hidden="1" customHeight="1">
      <c r="A2038" s="154">
        <v>45007</v>
      </c>
      <c r="B2038" s="155">
        <v>0.47916666666666669</v>
      </c>
      <c r="C2038" s="155"/>
      <c r="D2038" s="156">
        <v>1899</v>
      </c>
      <c r="E2038" s="157">
        <v>112887</v>
      </c>
      <c r="F2038" s="157" t="s">
        <v>944</v>
      </c>
      <c r="G2038" s="162" t="s">
        <v>945</v>
      </c>
      <c r="H2038" s="176" t="s">
        <v>42</v>
      </c>
      <c r="I2038" s="157" t="s">
        <v>6403</v>
      </c>
      <c r="J2038" s="160" t="s">
        <v>6404</v>
      </c>
      <c r="K2038" s="160" t="s">
        <v>6405</v>
      </c>
      <c r="L2038" s="157" t="s">
        <v>108</v>
      </c>
      <c r="M2038" s="161" t="s">
        <v>93</v>
      </c>
      <c r="N2038" s="161" t="s">
        <v>1194</v>
      </c>
      <c r="O2038" s="161" t="s">
        <v>1195</v>
      </c>
      <c r="P2038" s="207" t="s">
        <v>925</v>
      </c>
      <c r="Q2038" s="157">
        <v>2022</v>
      </c>
      <c r="R2038" s="131"/>
      <c r="S2038" s="3" t="str">
        <f>TEXT(Tabla2[[#This Row],[FECHA]],"MMMM")</f>
        <v>marzo</v>
      </c>
      <c r="T2038" s="3" t="e">
        <f>VLOOKUP(Tabla2[[#This Row],[FOLIO]],Noshow11[[FOLIO]:[STATUS]],5,0)</f>
        <v>#N/A</v>
      </c>
      <c r="U2038" s="2"/>
      <c r="V2038" s="27"/>
      <c r="W2038" s="27"/>
      <c r="X2038" s="27"/>
      <c r="Y2038" s="28"/>
      <c r="Z2038" s="27"/>
      <c r="AA2038" s="14">
        <f>Tabla2[[#This Row],[FECHA]]-Tabla2[[#This Row],[FECHA AGENDO CITA]]</f>
        <v>45007</v>
      </c>
    </row>
    <row r="2039" spans="1:27" ht="39" hidden="1" customHeight="1">
      <c r="A2039" s="154">
        <v>45007</v>
      </c>
      <c r="B2039" s="155">
        <v>0.47916666666666669</v>
      </c>
      <c r="C2039" s="155"/>
      <c r="D2039" s="156">
        <v>1899</v>
      </c>
      <c r="E2039" s="157">
        <v>112895</v>
      </c>
      <c r="F2039" s="157" t="s">
        <v>100</v>
      </c>
      <c r="G2039" s="162" t="s">
        <v>1015</v>
      </c>
      <c r="H2039" s="163"/>
      <c r="I2039" s="157" t="s">
        <v>6406</v>
      </c>
      <c r="J2039" s="160" t="s">
        <v>6407</v>
      </c>
      <c r="K2039" s="160" t="s">
        <v>6408</v>
      </c>
      <c r="L2039" s="157" t="s">
        <v>152</v>
      </c>
      <c r="M2039" s="161" t="s">
        <v>98</v>
      </c>
      <c r="N2039" s="161">
        <v>0.59375</v>
      </c>
      <c r="O2039" s="161">
        <v>0.70833333333333337</v>
      </c>
      <c r="P2039" s="207" t="s">
        <v>954</v>
      </c>
      <c r="Q2039" s="157">
        <v>2021</v>
      </c>
      <c r="R2039" s="131"/>
      <c r="S2039" s="3" t="str">
        <f>TEXT(Tabla2[[#This Row],[FECHA]],"MMMM")</f>
        <v>marzo</v>
      </c>
      <c r="T2039" s="3" t="e">
        <f>VLOOKUP(Tabla2[[#This Row],[FOLIO]],Noshow11[[FOLIO]:[STATUS]],5,0)</f>
        <v>#N/A</v>
      </c>
      <c r="U2039" s="2"/>
      <c r="V2039" s="27"/>
      <c r="W2039" s="27"/>
      <c r="X2039" s="27"/>
      <c r="Y2039" s="28"/>
      <c r="Z2039" s="27"/>
      <c r="AA2039" s="14">
        <f>Tabla2[[#This Row],[FECHA]]-Tabla2[[#This Row],[FECHA AGENDO CITA]]</f>
        <v>45007</v>
      </c>
    </row>
    <row r="2040" spans="1:27" ht="39" hidden="1" customHeight="1">
      <c r="A2040" s="154">
        <v>45007</v>
      </c>
      <c r="B2040" s="155">
        <v>0.48958333333333331</v>
      </c>
      <c r="C2040" s="155"/>
      <c r="D2040" s="156">
        <v>1899</v>
      </c>
      <c r="E2040" s="157">
        <v>112953</v>
      </c>
      <c r="F2040" s="157" t="s">
        <v>100</v>
      </c>
      <c r="G2040" s="162" t="s">
        <v>945</v>
      </c>
      <c r="H2040" s="163"/>
      <c r="I2040" s="157" t="s">
        <v>6409</v>
      </c>
      <c r="J2040" s="160" t="s">
        <v>6410</v>
      </c>
      <c r="K2040" s="160" t="s">
        <v>6411</v>
      </c>
      <c r="L2040" s="157" t="s">
        <v>83</v>
      </c>
      <c r="M2040" s="161" t="s">
        <v>98</v>
      </c>
      <c r="N2040" s="161">
        <v>0.5625</v>
      </c>
      <c r="O2040" s="161">
        <v>0.70833333333333337</v>
      </c>
      <c r="P2040" s="207" t="s">
        <v>943</v>
      </c>
      <c r="Q2040" s="157">
        <v>2019</v>
      </c>
      <c r="R2040" s="131"/>
      <c r="S2040" s="3" t="str">
        <f>TEXT(Tabla2[[#This Row],[FECHA]],"MMMM")</f>
        <v>marzo</v>
      </c>
      <c r="T2040" s="3" t="e">
        <f>VLOOKUP(Tabla2[[#This Row],[FOLIO]],Noshow11[[FOLIO]:[STATUS]],5,0)</f>
        <v>#N/A</v>
      </c>
      <c r="U2040" s="2"/>
      <c r="V2040" s="27"/>
      <c r="W2040" s="27"/>
      <c r="X2040" s="27"/>
      <c r="Y2040" s="28"/>
      <c r="Z2040" s="27"/>
      <c r="AA2040" s="14">
        <f>Tabla2[[#This Row],[FECHA]]-Tabla2[[#This Row],[FECHA AGENDO CITA]]</f>
        <v>45007</v>
      </c>
    </row>
    <row r="2041" spans="1:27" ht="39" hidden="1" customHeight="1">
      <c r="A2041" s="154">
        <v>45007</v>
      </c>
      <c r="B2041" s="155">
        <v>0.5</v>
      </c>
      <c r="C2041" s="155"/>
      <c r="D2041" s="156">
        <v>1899</v>
      </c>
      <c r="E2041" s="157">
        <v>112905</v>
      </c>
      <c r="F2041" s="157" t="s">
        <v>920</v>
      </c>
      <c r="G2041" s="162" t="s">
        <v>956</v>
      </c>
      <c r="H2041" s="176" t="s">
        <v>42</v>
      </c>
      <c r="I2041" s="157" t="s">
        <v>6412</v>
      </c>
      <c r="J2041" s="160" t="s">
        <v>6413</v>
      </c>
      <c r="K2041" s="160" t="s">
        <v>6414</v>
      </c>
      <c r="L2041" s="157" t="s">
        <v>145</v>
      </c>
      <c r="M2041" s="161" t="s">
        <v>93</v>
      </c>
      <c r="N2041" s="161" t="s">
        <v>1194</v>
      </c>
      <c r="O2041" s="161" t="s">
        <v>1195</v>
      </c>
      <c r="P2041" s="207" t="s">
        <v>925</v>
      </c>
      <c r="Q2041" s="157">
        <v>2017</v>
      </c>
      <c r="R2041" s="131"/>
      <c r="S2041" s="3" t="str">
        <f>TEXT(Tabla2[[#This Row],[FECHA]],"MMMM")</f>
        <v>marzo</v>
      </c>
      <c r="T2041" s="3" t="e">
        <f>VLOOKUP(Tabla2[[#This Row],[FOLIO]],Noshow11[[FOLIO]:[STATUS]],5,0)</f>
        <v>#N/A</v>
      </c>
      <c r="U2041" s="2"/>
      <c r="V2041" s="27"/>
      <c r="W2041" s="27"/>
      <c r="X2041" s="27"/>
      <c r="Y2041" s="28"/>
      <c r="Z2041" s="27"/>
      <c r="AA2041" s="14">
        <f>Tabla2[[#This Row],[FECHA]]-Tabla2[[#This Row],[FECHA AGENDO CITA]]</f>
        <v>45007</v>
      </c>
    </row>
    <row r="2042" spans="1:27" ht="39" hidden="1" customHeight="1">
      <c r="A2042" s="154">
        <v>45007</v>
      </c>
      <c r="B2042" s="155">
        <v>0.5</v>
      </c>
      <c r="C2042" s="155"/>
      <c r="D2042" s="156">
        <v>1899</v>
      </c>
      <c r="E2042" s="157">
        <v>112931</v>
      </c>
      <c r="F2042" s="157" t="s">
        <v>100</v>
      </c>
      <c r="G2042" s="158" t="s">
        <v>1015</v>
      </c>
      <c r="H2042" s="159" t="s">
        <v>5</v>
      </c>
      <c r="I2042" s="157" t="s">
        <v>6196</v>
      </c>
      <c r="J2042" s="160" t="s">
        <v>6197</v>
      </c>
      <c r="K2042" s="160" t="s">
        <v>6198</v>
      </c>
      <c r="L2042" s="157" t="s">
        <v>188</v>
      </c>
      <c r="M2042" s="161" t="s">
        <v>84</v>
      </c>
      <c r="N2042" s="161">
        <v>0.54166666666666663</v>
      </c>
      <c r="O2042" s="161">
        <v>0.70833333333333337</v>
      </c>
      <c r="P2042" s="207" t="s">
        <v>2061</v>
      </c>
      <c r="Q2042" s="157">
        <v>2019</v>
      </c>
      <c r="R2042" s="131"/>
      <c r="S2042" s="3" t="str">
        <f>TEXT(Tabla2[[#This Row],[FECHA]],"MMMM")</f>
        <v>marzo</v>
      </c>
      <c r="T2042" s="3" t="e">
        <f>VLOOKUP(Tabla2[[#This Row],[FOLIO]],Noshow11[[FOLIO]:[STATUS]],5,0)</f>
        <v>#N/A</v>
      </c>
      <c r="U2042" s="2"/>
      <c r="V2042" s="27"/>
      <c r="W2042" s="27"/>
      <c r="X2042" s="27"/>
      <c r="Y2042" s="28"/>
      <c r="Z2042" s="27"/>
      <c r="AA2042" s="14">
        <f>Tabla2[[#This Row],[FECHA]]-Tabla2[[#This Row],[FECHA AGENDO CITA]]</f>
        <v>45007</v>
      </c>
    </row>
    <row r="2043" spans="1:27" ht="39" hidden="1" customHeight="1">
      <c r="A2043" s="154">
        <v>45007</v>
      </c>
      <c r="B2043" s="155">
        <v>0.52083333333333337</v>
      </c>
      <c r="C2043" s="155"/>
      <c r="D2043" s="156">
        <v>1899</v>
      </c>
      <c r="E2043" s="157">
        <v>112933</v>
      </c>
      <c r="F2043" s="157" t="s">
        <v>920</v>
      </c>
      <c r="G2043" s="162" t="s">
        <v>1436</v>
      </c>
      <c r="H2043" s="163"/>
      <c r="I2043" s="157" t="s">
        <v>6415</v>
      </c>
      <c r="J2043" s="160" t="s">
        <v>6416</v>
      </c>
      <c r="K2043" s="160" t="s">
        <v>6417</v>
      </c>
      <c r="L2043" s="157" t="s">
        <v>92</v>
      </c>
      <c r="M2043" s="161" t="s">
        <v>93</v>
      </c>
      <c r="N2043" s="161">
        <v>0.53125</v>
      </c>
      <c r="O2043" s="161">
        <v>0.70833333333333337</v>
      </c>
      <c r="P2043" s="207" t="s">
        <v>943</v>
      </c>
      <c r="Q2043" s="157">
        <v>2013</v>
      </c>
      <c r="R2043" s="131"/>
      <c r="S2043" s="3" t="str">
        <f>TEXT(Tabla2[[#This Row],[FECHA]],"MMMM")</f>
        <v>marzo</v>
      </c>
      <c r="T2043" s="3" t="e">
        <f>VLOOKUP(Tabla2[[#This Row],[FOLIO]],Noshow11[[FOLIO]:[STATUS]],5,0)</f>
        <v>#N/A</v>
      </c>
      <c r="U2043" s="2"/>
      <c r="V2043" s="27"/>
      <c r="W2043" s="27"/>
      <c r="X2043" s="27"/>
      <c r="Y2043" s="28"/>
      <c r="Z2043" s="27"/>
      <c r="AA2043" s="14">
        <f>Tabla2[[#This Row],[FECHA]]-Tabla2[[#This Row],[FECHA AGENDO CITA]]</f>
        <v>45007</v>
      </c>
    </row>
    <row r="2044" spans="1:27" s="177" customFormat="1" ht="39" hidden="1" customHeight="1">
      <c r="A2044" s="154">
        <v>45007</v>
      </c>
      <c r="B2044" s="155">
        <v>0.54166666666666663</v>
      </c>
      <c r="C2044" s="155"/>
      <c r="D2044" s="156">
        <v>1899</v>
      </c>
      <c r="E2044" s="157">
        <v>112970</v>
      </c>
      <c r="F2044" s="157" t="s">
        <v>944</v>
      </c>
      <c r="G2044" s="162" t="s">
        <v>994</v>
      </c>
      <c r="H2044" s="163"/>
      <c r="I2044" s="157" t="s">
        <v>6418</v>
      </c>
      <c r="J2044" s="160" t="s">
        <v>6419</v>
      </c>
      <c r="K2044" s="160" t="s">
        <v>6182</v>
      </c>
      <c r="L2044" s="157" t="s">
        <v>230</v>
      </c>
      <c r="M2044" s="161" t="s">
        <v>98</v>
      </c>
      <c r="N2044" s="161">
        <v>0.67708333333333337</v>
      </c>
      <c r="O2044" s="161">
        <v>0.75</v>
      </c>
      <c r="P2044" s="207" t="s">
        <v>2061</v>
      </c>
      <c r="Q2044" s="157">
        <v>2012</v>
      </c>
      <c r="R2044" s="157"/>
      <c r="S2044" s="3" t="str">
        <f>TEXT(Tabla2[[#This Row],[FECHA]],"MMMM")</f>
        <v>marzo</v>
      </c>
      <c r="T2044" s="3" t="e">
        <f>VLOOKUP(Tabla2[[#This Row],[FOLIO]],Noshow11[[FOLIO]:[STATUS]],5,0)</f>
        <v>#N/A</v>
      </c>
      <c r="U2044" s="2"/>
      <c r="V2044" s="27"/>
      <c r="W2044" s="27"/>
      <c r="X2044" s="27"/>
      <c r="Y2044" s="28"/>
      <c r="Z2044" s="27"/>
      <c r="AA2044" s="14">
        <f>Tabla2[[#This Row],[FECHA]]-Tabla2[[#This Row],[FECHA AGENDO CITA]]</f>
        <v>45007</v>
      </c>
    </row>
    <row r="2045" spans="1:27" s="177" customFormat="1" ht="39" hidden="1" customHeight="1">
      <c r="A2045" s="154">
        <v>45007</v>
      </c>
      <c r="B2045" s="155">
        <v>0.5625</v>
      </c>
      <c r="C2045" s="155"/>
      <c r="D2045" s="156">
        <v>5330</v>
      </c>
      <c r="E2045" s="157">
        <v>112942</v>
      </c>
      <c r="F2045" s="157" t="s">
        <v>920</v>
      </c>
      <c r="G2045" s="158" t="s">
        <v>988</v>
      </c>
      <c r="H2045" s="159" t="s">
        <v>5</v>
      </c>
      <c r="I2045" s="157" t="s">
        <v>2843</v>
      </c>
      <c r="J2045" s="160" t="s">
        <v>2844</v>
      </c>
      <c r="K2045" s="160" t="s">
        <v>2845</v>
      </c>
      <c r="L2045" s="157" t="s">
        <v>97</v>
      </c>
      <c r="M2045" s="161" t="s">
        <v>93</v>
      </c>
      <c r="N2045" s="161">
        <v>0.58333333333333337</v>
      </c>
      <c r="O2045" s="161">
        <v>0.70833333333333337</v>
      </c>
      <c r="P2045" s="207" t="s">
        <v>2061</v>
      </c>
      <c r="Q2045" s="157">
        <v>2022</v>
      </c>
      <c r="R2045" s="131"/>
      <c r="S2045" s="3" t="str">
        <f>TEXT(Tabla2[[#This Row],[FECHA]],"MMMM")</f>
        <v>marzo</v>
      </c>
      <c r="T2045" s="3" t="e">
        <f>VLOOKUP(Tabla2[[#This Row],[FOLIO]],Noshow11[[FOLIO]:[STATUS]],5,0)</f>
        <v>#N/A</v>
      </c>
      <c r="U2045" s="2"/>
      <c r="V2045" s="27"/>
      <c r="W2045" s="27"/>
      <c r="X2045" s="27"/>
      <c r="Y2045" s="28"/>
      <c r="Z2045" s="27"/>
      <c r="AA2045" s="14">
        <f>Tabla2[[#This Row],[FECHA]]-Tabla2[[#This Row],[FECHA AGENDO CITA]]</f>
        <v>45007</v>
      </c>
    </row>
    <row r="2046" spans="1:27" ht="39" hidden="1" customHeight="1">
      <c r="A2046" s="154">
        <v>45007</v>
      </c>
      <c r="B2046" s="155">
        <v>0.625</v>
      </c>
      <c r="C2046" s="155"/>
      <c r="D2046" s="156">
        <v>1899</v>
      </c>
      <c r="E2046" s="157">
        <v>112974</v>
      </c>
      <c r="F2046" s="157" t="s">
        <v>920</v>
      </c>
      <c r="G2046" s="162" t="s">
        <v>956</v>
      </c>
      <c r="H2046" s="159"/>
      <c r="I2046" s="157" t="s">
        <v>6420</v>
      </c>
      <c r="J2046" s="160" t="s">
        <v>6421</v>
      </c>
      <c r="K2046" s="160" t="s">
        <v>300</v>
      </c>
      <c r="L2046" s="157" t="s">
        <v>83</v>
      </c>
      <c r="M2046" s="161" t="s">
        <v>98</v>
      </c>
      <c r="N2046" s="161">
        <v>0.63541666666666663</v>
      </c>
      <c r="O2046" s="161">
        <v>0.75</v>
      </c>
      <c r="P2046" s="207" t="s">
        <v>970</v>
      </c>
      <c r="Q2046" s="157">
        <v>2020</v>
      </c>
      <c r="R2046" s="131"/>
      <c r="S2046" s="3" t="str">
        <f>TEXT(Tabla2[[#This Row],[FECHA]],"MMMM")</f>
        <v>marzo</v>
      </c>
      <c r="T2046" s="3" t="e">
        <f>VLOOKUP(Tabla2[[#This Row],[FOLIO]],Noshow11[[FOLIO]:[STATUS]],5,0)</f>
        <v>#N/A</v>
      </c>
      <c r="U2046" s="2" t="s">
        <v>40</v>
      </c>
      <c r="V2046" s="27">
        <v>45009</v>
      </c>
      <c r="W2046" s="27" t="s">
        <v>4432</v>
      </c>
      <c r="X2046" s="27" t="s">
        <v>9</v>
      </c>
      <c r="Y2046" s="28" t="s">
        <v>6422</v>
      </c>
      <c r="Z2046" s="27">
        <v>45006</v>
      </c>
      <c r="AA2046" s="14">
        <f>Tabla2[[#This Row],[FECHA]]-Tabla2[[#This Row],[FECHA AGENDO CITA]]</f>
        <v>1</v>
      </c>
    </row>
    <row r="2047" spans="1:27" ht="45.6" hidden="1" customHeight="1">
      <c r="A2047" s="154">
        <v>45008</v>
      </c>
      <c r="B2047" s="155">
        <v>0.33333333333333331</v>
      </c>
      <c r="C2047" s="155"/>
      <c r="D2047" s="156">
        <v>3260</v>
      </c>
      <c r="E2047" s="157">
        <v>112499</v>
      </c>
      <c r="F2047" s="157" t="s">
        <v>944</v>
      </c>
      <c r="G2047" s="162" t="s">
        <v>1150</v>
      </c>
      <c r="H2047" s="163"/>
      <c r="I2047" s="157" t="s">
        <v>6423</v>
      </c>
      <c r="J2047" s="160" t="s">
        <v>6424</v>
      </c>
      <c r="K2047" s="160" t="s">
        <v>828</v>
      </c>
      <c r="L2047" s="157" t="s">
        <v>145</v>
      </c>
      <c r="M2047" s="161" t="s">
        <v>84</v>
      </c>
      <c r="N2047" s="161">
        <v>0.34375</v>
      </c>
      <c r="O2047" s="161">
        <v>0.45833333333333331</v>
      </c>
      <c r="P2047" s="207" t="s">
        <v>954</v>
      </c>
      <c r="Q2047" s="157">
        <v>2016</v>
      </c>
      <c r="R2047" s="131"/>
      <c r="S2047" s="3" t="str">
        <f>TEXT(Tabla2[[#This Row],[FECHA]],"MMMM")</f>
        <v>marzo</v>
      </c>
      <c r="T2047" s="3" t="e">
        <f>VLOOKUP(Tabla2[[#This Row],[FOLIO]],Noshow11[[FOLIO]:[STATUS]],5,0)</f>
        <v>#N/A</v>
      </c>
      <c r="U2047" s="2"/>
      <c r="V2047" s="27"/>
      <c r="W2047" s="27"/>
      <c r="X2047" s="27"/>
      <c r="Y2047" s="28"/>
      <c r="Z2047" s="27"/>
      <c r="AA2047" s="14">
        <f>Tabla2[[#This Row],[FECHA]]-Tabla2[[#This Row],[FECHA AGENDO CITA]]</f>
        <v>45008</v>
      </c>
    </row>
    <row r="2048" spans="1:27" ht="45.6" hidden="1" customHeight="1">
      <c r="A2048" s="154">
        <v>45008</v>
      </c>
      <c r="B2048" s="155">
        <v>0.33333333333333331</v>
      </c>
      <c r="C2048" s="155"/>
      <c r="D2048" s="156">
        <v>6599</v>
      </c>
      <c r="E2048" s="157">
        <v>112851</v>
      </c>
      <c r="F2048" s="157" t="s">
        <v>920</v>
      </c>
      <c r="G2048" s="158" t="s">
        <v>989</v>
      </c>
      <c r="H2048" s="159" t="s">
        <v>5</v>
      </c>
      <c r="I2048" s="157" t="s">
        <v>6425</v>
      </c>
      <c r="J2048" s="160" t="s">
        <v>6426</v>
      </c>
      <c r="K2048" s="160" t="s">
        <v>6427</v>
      </c>
      <c r="L2048" s="157" t="s">
        <v>193</v>
      </c>
      <c r="M2048" s="161" t="s">
        <v>93</v>
      </c>
      <c r="N2048" s="161">
        <v>0.35416666666666669</v>
      </c>
      <c r="O2048" s="161">
        <v>0.45833333333333331</v>
      </c>
      <c r="P2048" s="207" t="s">
        <v>2061</v>
      </c>
      <c r="Q2048" s="157">
        <v>2020</v>
      </c>
      <c r="R2048" s="131"/>
      <c r="S2048" s="3" t="str">
        <f>TEXT(Tabla2[[#This Row],[FECHA]],"MMMM")</f>
        <v>marzo</v>
      </c>
      <c r="T2048" s="3" t="e">
        <f>VLOOKUP(Tabla2[[#This Row],[FOLIO]],Noshow11[[FOLIO]:[STATUS]],5,0)</f>
        <v>#N/A</v>
      </c>
      <c r="U2048" s="2"/>
      <c r="V2048" s="27"/>
      <c r="W2048" s="27"/>
      <c r="X2048" s="27"/>
      <c r="Y2048" s="28"/>
      <c r="Z2048" s="27"/>
      <c r="AA2048" s="14">
        <f>Tabla2[[#This Row],[FECHA]]-Tabla2[[#This Row],[FECHA AGENDO CITA]]</f>
        <v>45008</v>
      </c>
    </row>
    <row r="2049" spans="1:27" ht="45.6" hidden="1" customHeight="1">
      <c r="A2049" s="154">
        <v>45008</v>
      </c>
      <c r="B2049" s="155">
        <v>0.33333333333333331</v>
      </c>
      <c r="C2049" s="155"/>
      <c r="D2049" s="156">
        <v>1899</v>
      </c>
      <c r="E2049" s="157">
        <v>112927</v>
      </c>
      <c r="F2049" s="157" t="s">
        <v>1111</v>
      </c>
      <c r="G2049" s="162" t="s">
        <v>1023</v>
      </c>
      <c r="H2049" s="163"/>
      <c r="I2049" s="157" t="s">
        <v>6428</v>
      </c>
      <c r="J2049" s="160" t="s">
        <v>6429</v>
      </c>
      <c r="K2049" s="160" t="s">
        <v>6430</v>
      </c>
      <c r="L2049" s="157" t="s">
        <v>230</v>
      </c>
      <c r="M2049" s="161" t="s">
        <v>98</v>
      </c>
      <c r="N2049" s="161">
        <v>0.35416666666666669</v>
      </c>
      <c r="O2049" s="161">
        <v>0.45833333333333331</v>
      </c>
      <c r="P2049" s="207" t="s">
        <v>949</v>
      </c>
      <c r="Q2049" s="157">
        <v>2017</v>
      </c>
      <c r="R2049" s="131"/>
      <c r="S2049" s="3" t="str">
        <f>TEXT(Tabla2[[#This Row],[FECHA]],"MMMM")</f>
        <v>marzo</v>
      </c>
      <c r="T2049" s="3" t="e">
        <f>VLOOKUP(Tabla2[[#This Row],[FOLIO]],Noshow11[[FOLIO]:[STATUS]],5,0)</f>
        <v>#N/A</v>
      </c>
      <c r="U2049" s="2" t="s">
        <v>22</v>
      </c>
      <c r="V2049" s="27">
        <v>45009</v>
      </c>
      <c r="W2049" s="27" t="s">
        <v>13</v>
      </c>
      <c r="X2049" s="27" t="s">
        <v>19</v>
      </c>
      <c r="Y2049" s="28" t="s">
        <v>6431</v>
      </c>
      <c r="Z2049" s="27">
        <v>45006</v>
      </c>
      <c r="AA2049" s="14">
        <f>Tabla2[[#This Row],[FECHA]]-Tabla2[[#This Row],[FECHA AGENDO CITA]]</f>
        <v>2</v>
      </c>
    </row>
    <row r="2050" spans="1:27" ht="45.6" hidden="1" customHeight="1">
      <c r="A2050" s="154">
        <v>45008</v>
      </c>
      <c r="B2050" s="155">
        <v>0.34375</v>
      </c>
      <c r="C2050" s="155"/>
      <c r="D2050" s="156">
        <v>2849</v>
      </c>
      <c r="E2050" s="157">
        <v>112029</v>
      </c>
      <c r="F2050" s="157" t="s">
        <v>1111</v>
      </c>
      <c r="G2050" s="162" t="s">
        <v>1736</v>
      </c>
      <c r="H2050" s="163"/>
      <c r="I2050" s="157" t="s">
        <v>6432</v>
      </c>
      <c r="J2050" s="160" t="s">
        <v>6433</v>
      </c>
      <c r="K2050" s="160" t="s">
        <v>6434</v>
      </c>
      <c r="L2050" s="157" t="s">
        <v>237</v>
      </c>
      <c r="M2050" s="161" t="s">
        <v>98</v>
      </c>
      <c r="N2050" s="161">
        <v>0.35416666666666669</v>
      </c>
      <c r="O2050" s="161">
        <v>0.46875</v>
      </c>
      <c r="P2050" s="207" t="s">
        <v>943</v>
      </c>
      <c r="Q2050" s="157">
        <v>2021</v>
      </c>
      <c r="R2050" s="131"/>
      <c r="S2050" s="3" t="str">
        <f>TEXT(Tabla2[[#This Row],[FECHA]],"MMMM")</f>
        <v>marzo</v>
      </c>
      <c r="T2050" s="3" t="e">
        <f>VLOOKUP(Tabla2[[#This Row],[FOLIO]],Noshow11[[FOLIO]:[STATUS]],5,0)</f>
        <v>#N/A</v>
      </c>
      <c r="U2050" s="2"/>
      <c r="V2050" s="27"/>
      <c r="W2050" s="27"/>
      <c r="X2050" s="27"/>
      <c r="Y2050" s="28"/>
      <c r="Z2050" s="27"/>
      <c r="AA2050" s="14">
        <f>Tabla2[[#This Row],[FECHA]]-Tabla2[[#This Row],[FECHA AGENDO CITA]]</f>
        <v>45008</v>
      </c>
    </row>
    <row r="2051" spans="1:27" ht="45.6" hidden="1" customHeight="1">
      <c r="A2051" s="154">
        <v>45008</v>
      </c>
      <c r="B2051" s="155">
        <v>0.34375</v>
      </c>
      <c r="C2051" s="155"/>
      <c r="D2051" s="156">
        <v>6599</v>
      </c>
      <c r="E2051" s="157">
        <v>112911</v>
      </c>
      <c r="F2051" s="157" t="s">
        <v>920</v>
      </c>
      <c r="G2051" s="162" t="s">
        <v>6435</v>
      </c>
      <c r="H2051" s="163"/>
      <c r="I2051" s="157" t="s">
        <v>6436</v>
      </c>
      <c r="J2051" s="160" t="s">
        <v>6437</v>
      </c>
      <c r="K2051" s="160" t="s">
        <v>6438</v>
      </c>
      <c r="L2051" s="157" t="s">
        <v>145</v>
      </c>
      <c r="M2051" s="161" t="s">
        <v>93</v>
      </c>
      <c r="N2051" s="161">
        <v>0.375</v>
      </c>
      <c r="O2051" s="161">
        <v>0.5</v>
      </c>
      <c r="P2051" s="207" t="s">
        <v>975</v>
      </c>
      <c r="Q2051" s="157">
        <v>2018</v>
      </c>
      <c r="R2051" s="131"/>
      <c r="S2051" s="3" t="str">
        <f>TEXT(Tabla2[[#This Row],[FECHA]],"MMMM")</f>
        <v>marzo</v>
      </c>
      <c r="T2051" s="3" t="e">
        <f>VLOOKUP(Tabla2[[#This Row],[FOLIO]],Noshow11[[FOLIO]:[STATUS]],5,0)</f>
        <v>#N/A</v>
      </c>
      <c r="U2051" s="2"/>
      <c r="V2051" s="27"/>
      <c r="W2051" s="27"/>
      <c r="X2051" s="27"/>
      <c r="Y2051" s="28"/>
      <c r="Z2051" s="27"/>
      <c r="AA2051" s="14">
        <f>Tabla2[[#This Row],[FECHA]]-Tabla2[[#This Row],[FECHA AGENDO CITA]]</f>
        <v>45008</v>
      </c>
    </row>
    <row r="2052" spans="1:27" ht="45.6" hidden="1" customHeight="1">
      <c r="A2052" s="154">
        <v>45008</v>
      </c>
      <c r="B2052" s="155">
        <v>0.34375</v>
      </c>
      <c r="C2052" s="155"/>
      <c r="D2052" s="156">
        <v>5330</v>
      </c>
      <c r="E2052" s="157">
        <v>112938</v>
      </c>
      <c r="F2052" s="157" t="s">
        <v>944</v>
      </c>
      <c r="G2052" s="158" t="s">
        <v>988</v>
      </c>
      <c r="H2052" s="159" t="s">
        <v>5</v>
      </c>
      <c r="I2052" s="157" t="s">
        <v>6439</v>
      </c>
      <c r="J2052" s="160" t="s">
        <v>6440</v>
      </c>
      <c r="K2052" s="160" t="s">
        <v>6441</v>
      </c>
      <c r="L2052" s="157" t="s">
        <v>152</v>
      </c>
      <c r="M2052" s="161" t="s">
        <v>84</v>
      </c>
      <c r="N2052" s="161">
        <v>0.34375</v>
      </c>
      <c r="O2052" s="161">
        <v>0.5</v>
      </c>
      <c r="P2052" s="207" t="s">
        <v>2061</v>
      </c>
      <c r="Q2052" s="157">
        <v>2021</v>
      </c>
      <c r="R2052" s="131"/>
      <c r="S2052" s="3" t="str">
        <f>TEXT(Tabla2[[#This Row],[FECHA]],"MMMM")</f>
        <v>marzo</v>
      </c>
      <c r="T2052" s="3" t="e">
        <f>VLOOKUP(Tabla2[[#This Row],[FOLIO]],Noshow11[[FOLIO]:[STATUS]],5,0)</f>
        <v>#N/A</v>
      </c>
      <c r="U2052" s="2"/>
      <c r="V2052" s="27"/>
      <c r="W2052" s="27"/>
      <c r="X2052" s="27"/>
      <c r="Y2052" s="28"/>
      <c r="Z2052" s="27"/>
      <c r="AA2052" s="14">
        <f>Tabla2[[#This Row],[FECHA]]-Tabla2[[#This Row],[FECHA AGENDO CITA]]</f>
        <v>45008</v>
      </c>
    </row>
    <row r="2053" spans="1:27" ht="45.6" hidden="1" customHeight="1">
      <c r="A2053" s="154">
        <v>45008</v>
      </c>
      <c r="B2053" s="155">
        <v>0.35416666666666669</v>
      </c>
      <c r="C2053" s="155"/>
      <c r="D2053" s="156">
        <v>1899</v>
      </c>
      <c r="E2053" s="157">
        <v>112913</v>
      </c>
      <c r="F2053" s="157" t="s">
        <v>920</v>
      </c>
      <c r="G2053" s="162" t="s">
        <v>956</v>
      </c>
      <c r="H2053" s="163"/>
      <c r="I2053" s="157" t="s">
        <v>6442</v>
      </c>
      <c r="J2053" s="160" t="s">
        <v>6443</v>
      </c>
      <c r="K2053" s="160" t="s">
        <v>6444</v>
      </c>
      <c r="L2053" s="157" t="s">
        <v>3046</v>
      </c>
      <c r="M2053" s="161" t="s">
        <v>84</v>
      </c>
      <c r="N2053" s="161">
        <v>0.375</v>
      </c>
      <c r="O2053" s="161">
        <v>0.5</v>
      </c>
      <c r="P2053" s="207" t="s">
        <v>925</v>
      </c>
      <c r="Q2053" s="157">
        <v>2021</v>
      </c>
      <c r="R2053" s="131"/>
      <c r="S2053" s="3" t="str">
        <f>TEXT(Tabla2[[#This Row],[FECHA]],"MMMM")</f>
        <v>marzo</v>
      </c>
      <c r="T2053" s="3" t="e">
        <f>VLOOKUP(Tabla2[[#This Row],[FOLIO]],Noshow11[[FOLIO]:[STATUS]],5,0)</f>
        <v>#N/A</v>
      </c>
      <c r="U2053" s="2" t="s">
        <v>34</v>
      </c>
      <c r="V2053" s="27">
        <v>45009</v>
      </c>
      <c r="W2053" s="27" t="s">
        <v>4432</v>
      </c>
      <c r="X2053" s="27" t="s">
        <v>9</v>
      </c>
      <c r="Y2053" s="28" t="s">
        <v>6445</v>
      </c>
      <c r="Z2053" s="27">
        <v>45000</v>
      </c>
      <c r="AA2053" s="14">
        <f>Tabla2[[#This Row],[FECHA]]-Tabla2[[#This Row],[FECHA AGENDO CITA]]</f>
        <v>8</v>
      </c>
    </row>
    <row r="2054" spans="1:27" ht="45.6" hidden="1" customHeight="1">
      <c r="A2054" s="154">
        <v>45008</v>
      </c>
      <c r="B2054" s="155">
        <v>0.35416666666666669</v>
      </c>
      <c r="C2054" s="155"/>
      <c r="D2054" s="156">
        <v>5330</v>
      </c>
      <c r="E2054" s="157">
        <v>112952</v>
      </c>
      <c r="F2054" s="157" t="s">
        <v>1111</v>
      </c>
      <c r="G2054" s="162" t="s">
        <v>988</v>
      </c>
      <c r="H2054" s="163"/>
      <c r="I2054" s="157" t="s">
        <v>6446</v>
      </c>
      <c r="J2054" s="160" t="s">
        <v>6447</v>
      </c>
      <c r="K2054" s="160" t="s">
        <v>6448</v>
      </c>
      <c r="L2054" s="157" t="s">
        <v>188</v>
      </c>
      <c r="M2054" s="161" t="s">
        <v>98</v>
      </c>
      <c r="N2054" s="161">
        <v>0.36458333333333331</v>
      </c>
      <c r="O2054" s="161">
        <v>0.5</v>
      </c>
      <c r="P2054" s="207" t="s">
        <v>1036</v>
      </c>
      <c r="Q2054" s="157">
        <v>2021</v>
      </c>
      <c r="R2054" s="131"/>
      <c r="S2054" s="3" t="str">
        <f>TEXT(Tabla2[[#This Row],[FECHA]],"MMMM")</f>
        <v>marzo</v>
      </c>
      <c r="T2054" s="3" t="e">
        <f>VLOOKUP(Tabla2[[#This Row],[FOLIO]],Noshow11[[FOLIO]:[STATUS]],5,0)</f>
        <v>#N/A</v>
      </c>
      <c r="U2054" s="2"/>
      <c r="V2054" s="27"/>
      <c r="W2054" s="27"/>
      <c r="X2054" s="27"/>
      <c r="Y2054" s="28"/>
      <c r="Z2054" s="27"/>
      <c r="AA2054" s="14">
        <f>Tabla2[[#This Row],[FECHA]]-Tabla2[[#This Row],[FECHA AGENDO CITA]]</f>
        <v>45008</v>
      </c>
    </row>
    <row r="2055" spans="1:27" ht="45.6" hidden="1" customHeight="1">
      <c r="A2055" s="154">
        <v>45008</v>
      </c>
      <c r="B2055" s="155">
        <v>0.36458333333333331</v>
      </c>
      <c r="C2055" s="155"/>
      <c r="D2055" s="156">
        <v>5330</v>
      </c>
      <c r="E2055" s="157">
        <v>112961</v>
      </c>
      <c r="F2055" s="157" t="s">
        <v>100</v>
      </c>
      <c r="G2055" s="162" t="s">
        <v>988</v>
      </c>
      <c r="H2055" s="163"/>
      <c r="I2055" s="157" t="s">
        <v>6449</v>
      </c>
      <c r="J2055" s="160" t="s">
        <v>6450</v>
      </c>
      <c r="K2055" s="160" t="s">
        <v>361</v>
      </c>
      <c r="L2055" s="157" t="s">
        <v>193</v>
      </c>
      <c r="M2055" s="161" t="s">
        <v>84</v>
      </c>
      <c r="N2055" s="161">
        <v>0.40625</v>
      </c>
      <c r="O2055" s="161">
        <v>0.5</v>
      </c>
      <c r="P2055" s="207" t="s">
        <v>954</v>
      </c>
      <c r="Q2055" s="157">
        <v>2022</v>
      </c>
      <c r="R2055" s="131"/>
      <c r="S2055" s="3" t="str">
        <f>TEXT(Tabla2[[#This Row],[FECHA]],"MMMM")</f>
        <v>marzo</v>
      </c>
      <c r="T2055" s="3" t="e">
        <f>VLOOKUP(Tabla2[[#This Row],[FOLIO]],Noshow11[[FOLIO]:[STATUS]],5,0)</f>
        <v>#N/A</v>
      </c>
      <c r="U2055" s="2"/>
      <c r="V2055" s="27"/>
      <c r="W2055" s="27"/>
      <c r="X2055" s="27"/>
      <c r="Y2055" s="28"/>
      <c r="Z2055" s="27"/>
      <c r="AA2055" s="14">
        <f>Tabla2[[#This Row],[FECHA]]-Tabla2[[#This Row],[FECHA AGENDO CITA]]</f>
        <v>45008</v>
      </c>
    </row>
    <row r="2056" spans="1:27" ht="45.6" hidden="1" customHeight="1">
      <c r="A2056" s="154">
        <v>45008</v>
      </c>
      <c r="B2056" s="155">
        <v>0.36458333333333331</v>
      </c>
      <c r="C2056" s="155"/>
      <c r="D2056" s="156">
        <v>1899</v>
      </c>
      <c r="E2056" s="157">
        <v>112999</v>
      </c>
      <c r="F2056" s="157" t="s">
        <v>920</v>
      </c>
      <c r="G2056" s="162" t="s">
        <v>1023</v>
      </c>
      <c r="H2056" s="163"/>
      <c r="I2056" s="157" t="s">
        <v>6451</v>
      </c>
      <c r="J2056" s="160" t="s">
        <v>6452</v>
      </c>
      <c r="K2056" s="160" t="s">
        <v>6453</v>
      </c>
      <c r="L2056" s="157" t="s">
        <v>83</v>
      </c>
      <c r="M2056" s="161" t="s">
        <v>93</v>
      </c>
      <c r="N2056" s="161">
        <v>0.375</v>
      </c>
      <c r="O2056" s="161">
        <v>0.5</v>
      </c>
      <c r="P2056" s="207" t="s">
        <v>954</v>
      </c>
      <c r="Q2056" s="157">
        <v>2017</v>
      </c>
      <c r="R2056" s="131"/>
      <c r="S2056" s="3" t="str">
        <f>TEXT(Tabla2[[#This Row],[FECHA]],"MMMM")</f>
        <v>marzo</v>
      </c>
      <c r="T2056" s="3" t="e">
        <f>VLOOKUP(Tabla2[[#This Row],[FOLIO]],Noshow11[[FOLIO]:[STATUS]],5,0)</f>
        <v>#N/A</v>
      </c>
      <c r="U2056" s="2"/>
      <c r="V2056" s="27"/>
      <c r="W2056" s="27"/>
      <c r="X2056" s="27"/>
      <c r="Y2056" s="28"/>
      <c r="Z2056" s="27"/>
      <c r="AA2056" s="14">
        <f>Tabla2[[#This Row],[FECHA]]-Tabla2[[#This Row],[FECHA AGENDO CITA]]</f>
        <v>45008</v>
      </c>
    </row>
    <row r="2057" spans="1:27" ht="45.6" hidden="1" customHeight="1">
      <c r="A2057" s="154">
        <v>45008</v>
      </c>
      <c r="B2057" s="155">
        <v>0.375</v>
      </c>
      <c r="C2057" s="155"/>
      <c r="D2057" s="156">
        <v>1899</v>
      </c>
      <c r="E2057" s="157">
        <v>112084</v>
      </c>
      <c r="F2057" s="157" t="s">
        <v>1111</v>
      </c>
      <c r="G2057" s="162" t="s">
        <v>1108</v>
      </c>
      <c r="H2057" s="163"/>
      <c r="I2057" s="157" t="s">
        <v>6454</v>
      </c>
      <c r="J2057" s="160" t="s">
        <v>143</v>
      </c>
      <c r="K2057" s="160" t="s">
        <v>6455</v>
      </c>
      <c r="L2057" s="157" t="s">
        <v>237</v>
      </c>
      <c r="M2057" s="161" t="s">
        <v>93</v>
      </c>
      <c r="N2057" s="161">
        <v>0.38541666666666669</v>
      </c>
      <c r="O2057" s="161">
        <v>0.58333333333333337</v>
      </c>
      <c r="P2057" s="207" t="s">
        <v>949</v>
      </c>
      <c r="Q2057" s="157">
        <v>2023</v>
      </c>
      <c r="R2057" s="131"/>
      <c r="S2057" s="3" t="str">
        <f>TEXT(Tabla2[[#This Row],[FECHA]],"MMMM")</f>
        <v>marzo</v>
      </c>
      <c r="T2057" s="3" t="e">
        <f>VLOOKUP(Tabla2[[#This Row],[FOLIO]],Noshow11[[FOLIO]:[STATUS]],5,0)</f>
        <v>#N/A</v>
      </c>
      <c r="U2057" s="2"/>
      <c r="V2057" s="27"/>
      <c r="W2057" s="27"/>
      <c r="X2057" s="27"/>
      <c r="Y2057" s="28"/>
      <c r="Z2057" s="27"/>
      <c r="AA2057" s="14">
        <f>Tabla2[[#This Row],[FECHA]]-Tabla2[[#This Row],[FECHA AGENDO CITA]]</f>
        <v>45008</v>
      </c>
    </row>
    <row r="2058" spans="1:27" ht="45.6" hidden="1" customHeight="1">
      <c r="A2058" s="154">
        <v>45008</v>
      </c>
      <c r="B2058" s="155">
        <v>0.375</v>
      </c>
      <c r="C2058" s="155"/>
      <c r="D2058" s="156">
        <v>1899</v>
      </c>
      <c r="E2058" s="157">
        <v>112936</v>
      </c>
      <c r="F2058" s="157" t="s">
        <v>944</v>
      </c>
      <c r="G2058" s="158" t="s">
        <v>1023</v>
      </c>
      <c r="H2058" s="159" t="s">
        <v>5</v>
      </c>
      <c r="I2058" s="157" t="s">
        <v>6456</v>
      </c>
      <c r="J2058" s="160" t="s">
        <v>6457</v>
      </c>
      <c r="K2058" s="160" t="s">
        <v>6458</v>
      </c>
      <c r="L2058" s="157" t="s">
        <v>152</v>
      </c>
      <c r="M2058" s="161" t="s">
        <v>98</v>
      </c>
      <c r="N2058" s="161">
        <v>0.41666666666666669</v>
      </c>
      <c r="O2058" s="161">
        <v>0.58333333333333337</v>
      </c>
      <c r="P2058" s="207" t="s">
        <v>2061</v>
      </c>
      <c r="Q2058" s="157">
        <v>2017</v>
      </c>
      <c r="R2058" s="131"/>
      <c r="S2058" s="3" t="str">
        <f>TEXT(Tabla2[[#This Row],[FECHA]],"MMMM")</f>
        <v>marzo</v>
      </c>
      <c r="T2058" s="3" t="e">
        <f>VLOOKUP(Tabla2[[#This Row],[FOLIO]],Noshow11[[FOLIO]:[STATUS]],5,0)</f>
        <v>#N/A</v>
      </c>
      <c r="U2058" s="2"/>
      <c r="V2058" s="27"/>
      <c r="W2058" s="27"/>
      <c r="X2058" s="27"/>
      <c r="Y2058" s="28"/>
      <c r="Z2058" s="27"/>
      <c r="AA2058" s="14">
        <f>Tabla2[[#This Row],[FECHA]]-Tabla2[[#This Row],[FECHA AGENDO CITA]]</f>
        <v>45008</v>
      </c>
    </row>
    <row r="2059" spans="1:27" ht="45.6" hidden="1" customHeight="1">
      <c r="A2059" s="154">
        <v>45008</v>
      </c>
      <c r="B2059" s="155">
        <v>0.375</v>
      </c>
      <c r="C2059" s="155"/>
      <c r="D2059" s="156">
        <v>1899</v>
      </c>
      <c r="E2059" s="157">
        <v>113009</v>
      </c>
      <c r="F2059" s="157" t="s">
        <v>920</v>
      </c>
      <c r="G2059" s="162" t="s">
        <v>1108</v>
      </c>
      <c r="H2059" s="163"/>
      <c r="I2059" s="157" t="s">
        <v>6459</v>
      </c>
      <c r="J2059" s="160" t="s">
        <v>143</v>
      </c>
      <c r="K2059" s="160" t="s">
        <v>6460</v>
      </c>
      <c r="L2059" s="157" t="s">
        <v>277</v>
      </c>
      <c r="M2059" s="161" t="s">
        <v>84</v>
      </c>
      <c r="N2059" s="161">
        <v>0.4375</v>
      </c>
      <c r="O2059" s="161">
        <v>0.58333333333333337</v>
      </c>
      <c r="P2059" s="207" t="s">
        <v>943</v>
      </c>
      <c r="Q2059" s="157">
        <v>2023</v>
      </c>
      <c r="R2059" s="131"/>
      <c r="S2059" s="3" t="str">
        <f>TEXT(Tabla2[[#This Row],[FECHA]],"MMMM")</f>
        <v>marzo</v>
      </c>
      <c r="T2059" s="3" t="e">
        <f>VLOOKUP(Tabla2[[#This Row],[FOLIO]],Noshow11[[FOLIO]:[STATUS]],5,0)</f>
        <v>#N/A</v>
      </c>
      <c r="U2059" s="2"/>
      <c r="V2059" s="27"/>
      <c r="W2059" s="27"/>
      <c r="X2059" s="27"/>
      <c r="Y2059" s="28"/>
      <c r="Z2059" s="27"/>
      <c r="AA2059" s="14">
        <f>Tabla2[[#This Row],[FECHA]]-Tabla2[[#This Row],[FECHA AGENDO CITA]]</f>
        <v>45008</v>
      </c>
    </row>
    <row r="2060" spans="1:27" ht="45.6" hidden="1" customHeight="1">
      <c r="A2060" s="154">
        <v>45008</v>
      </c>
      <c r="B2060" s="155">
        <v>0.39583333333333331</v>
      </c>
      <c r="C2060" s="155"/>
      <c r="D2060" s="156">
        <v>4095.2</v>
      </c>
      <c r="E2060" s="157">
        <v>112950</v>
      </c>
      <c r="F2060" s="157" t="s">
        <v>944</v>
      </c>
      <c r="G2060" s="162" t="s">
        <v>6461</v>
      </c>
      <c r="H2060" s="163"/>
      <c r="I2060" s="157" t="s">
        <v>6324</v>
      </c>
      <c r="J2060" s="160" t="s">
        <v>6325</v>
      </c>
      <c r="K2060" s="160" t="s">
        <v>6462</v>
      </c>
      <c r="L2060" s="157" t="s">
        <v>83</v>
      </c>
      <c r="M2060" s="161" t="s">
        <v>84</v>
      </c>
      <c r="N2060" s="161">
        <v>0.4375</v>
      </c>
      <c r="O2060" s="161" t="s">
        <v>929</v>
      </c>
      <c r="P2060" s="207" t="s">
        <v>1036</v>
      </c>
      <c r="Q2060" s="157">
        <v>2017</v>
      </c>
      <c r="R2060" s="131"/>
      <c r="S2060" s="3" t="str">
        <f>TEXT(Tabla2[[#This Row],[FECHA]],"MMMM")</f>
        <v>marzo</v>
      </c>
      <c r="T2060" s="3" t="e">
        <f>VLOOKUP(Tabla2[[#This Row],[FOLIO]],Noshow11[[FOLIO]:[STATUS]],5,0)</f>
        <v>#N/A</v>
      </c>
      <c r="U2060" s="2"/>
      <c r="V2060" s="27"/>
      <c r="W2060" s="27"/>
      <c r="X2060" s="27"/>
      <c r="Y2060" s="28"/>
      <c r="Z2060" s="27"/>
      <c r="AA2060" s="14">
        <f>Tabla2[[#This Row],[FECHA]]-Tabla2[[#This Row],[FECHA AGENDO CITA]]</f>
        <v>45008</v>
      </c>
    </row>
    <row r="2061" spans="1:27" ht="45.6" hidden="1" customHeight="1">
      <c r="A2061" s="154">
        <v>45008</v>
      </c>
      <c r="B2061" s="155">
        <v>0.39583333333333331</v>
      </c>
      <c r="C2061" s="155"/>
      <c r="D2061" s="156">
        <v>5330</v>
      </c>
      <c r="E2061" s="157">
        <v>112951</v>
      </c>
      <c r="F2061" s="157" t="s">
        <v>920</v>
      </c>
      <c r="G2061" s="162" t="s">
        <v>988</v>
      </c>
      <c r="H2061" s="163"/>
      <c r="I2061" s="157" t="s">
        <v>6463</v>
      </c>
      <c r="J2061" s="160" t="s">
        <v>6464</v>
      </c>
      <c r="K2061" s="160" t="s">
        <v>6465</v>
      </c>
      <c r="L2061" s="157" t="s">
        <v>193</v>
      </c>
      <c r="M2061" s="161" t="s">
        <v>93</v>
      </c>
      <c r="N2061" s="161">
        <v>0.40625</v>
      </c>
      <c r="O2061" s="161">
        <v>0.58333333333333337</v>
      </c>
      <c r="P2061" s="207" t="s">
        <v>925</v>
      </c>
      <c r="Q2061" s="157">
        <v>2021</v>
      </c>
      <c r="R2061" s="131"/>
      <c r="S2061" s="3" t="str">
        <f>TEXT(Tabla2[[#This Row],[FECHA]],"MMMM")</f>
        <v>marzo</v>
      </c>
      <c r="T2061" s="3" t="e">
        <f>VLOOKUP(Tabla2[[#This Row],[FOLIO]],Noshow11[[FOLIO]:[STATUS]],5,0)</f>
        <v>#N/A</v>
      </c>
      <c r="U2061" s="2"/>
      <c r="V2061" s="27"/>
      <c r="W2061" s="27"/>
      <c r="X2061" s="27"/>
      <c r="Y2061" s="28"/>
      <c r="Z2061" s="27"/>
      <c r="AA2061" s="14">
        <f>Tabla2[[#This Row],[FECHA]]-Tabla2[[#This Row],[FECHA AGENDO CITA]]</f>
        <v>45008</v>
      </c>
    </row>
    <row r="2062" spans="1:27" ht="45.6" hidden="1" customHeight="1">
      <c r="A2062" s="154">
        <v>45008</v>
      </c>
      <c r="B2062" s="155">
        <v>0.39583333333333331</v>
      </c>
      <c r="C2062" s="155"/>
      <c r="D2062" s="156">
        <v>1899</v>
      </c>
      <c r="E2062" s="157">
        <v>112954</v>
      </c>
      <c r="F2062" s="157" t="s">
        <v>100</v>
      </c>
      <c r="G2062" s="162" t="s">
        <v>939</v>
      </c>
      <c r="H2062" s="163"/>
      <c r="I2062" s="157" t="s">
        <v>6466</v>
      </c>
      <c r="J2062" s="160" t="s">
        <v>6467</v>
      </c>
      <c r="K2062" s="160" t="s">
        <v>6468</v>
      </c>
      <c r="L2062" s="157" t="s">
        <v>83</v>
      </c>
      <c r="M2062" s="161" t="s">
        <v>98</v>
      </c>
      <c r="N2062" s="161">
        <v>0.41666666666666669</v>
      </c>
      <c r="O2062" s="161">
        <v>0.58333333333333337</v>
      </c>
      <c r="P2062" s="207" t="s">
        <v>949</v>
      </c>
      <c r="Q2062" s="157">
        <v>2017</v>
      </c>
      <c r="R2062" s="131"/>
      <c r="S2062" s="3" t="str">
        <f>TEXT(Tabla2[[#This Row],[FECHA]],"MMMM")</f>
        <v>marzo</v>
      </c>
      <c r="T2062" s="3" t="e">
        <f>VLOOKUP(Tabla2[[#This Row],[FOLIO]],Noshow11[[FOLIO]:[STATUS]],5,0)</f>
        <v>#N/A</v>
      </c>
      <c r="U2062" s="2"/>
      <c r="V2062" s="27"/>
      <c r="W2062" s="27"/>
      <c r="X2062" s="27"/>
      <c r="Y2062" s="28"/>
      <c r="Z2062" s="27"/>
      <c r="AA2062" s="14">
        <f>Tabla2[[#This Row],[FECHA]]-Tabla2[[#This Row],[FECHA AGENDO CITA]]</f>
        <v>45008</v>
      </c>
    </row>
    <row r="2063" spans="1:27" ht="45.6" hidden="1" customHeight="1">
      <c r="A2063" s="154">
        <v>45008</v>
      </c>
      <c r="B2063" s="155">
        <v>0.41666666666666669</v>
      </c>
      <c r="C2063" s="155"/>
      <c r="D2063" s="156">
        <v>2849</v>
      </c>
      <c r="E2063" s="157">
        <v>112932</v>
      </c>
      <c r="F2063" s="157" t="s">
        <v>944</v>
      </c>
      <c r="G2063" s="158" t="s">
        <v>1736</v>
      </c>
      <c r="H2063" s="159" t="s">
        <v>5</v>
      </c>
      <c r="I2063" s="157" t="s">
        <v>6469</v>
      </c>
      <c r="J2063" s="160" t="s">
        <v>6470</v>
      </c>
      <c r="K2063" s="160" t="s">
        <v>3466</v>
      </c>
      <c r="L2063" s="157" t="s">
        <v>193</v>
      </c>
      <c r="M2063" s="161" t="s">
        <v>84</v>
      </c>
      <c r="N2063" s="161">
        <v>0.43055555555555558</v>
      </c>
      <c r="O2063" s="161">
        <v>0.58333333333333337</v>
      </c>
      <c r="P2063" s="207" t="s">
        <v>4340</v>
      </c>
      <c r="Q2063" s="157">
        <v>2022</v>
      </c>
      <c r="R2063" s="131"/>
      <c r="S2063" s="3" t="str">
        <f>TEXT(Tabla2[[#This Row],[FECHA]],"MMMM")</f>
        <v>marzo</v>
      </c>
      <c r="T2063" s="3" t="e">
        <f>VLOOKUP(Tabla2[[#This Row],[FOLIO]],Noshow11[[FOLIO]:[STATUS]],5,0)</f>
        <v>#N/A</v>
      </c>
      <c r="U2063" s="2"/>
      <c r="V2063" s="27"/>
      <c r="W2063" s="27"/>
      <c r="X2063" s="27"/>
      <c r="Y2063" s="28"/>
      <c r="Z2063" s="27"/>
      <c r="AA2063" s="14">
        <f>Tabla2[[#This Row],[FECHA]]-Tabla2[[#This Row],[FECHA AGENDO CITA]]</f>
        <v>45008</v>
      </c>
    </row>
    <row r="2064" spans="1:27" ht="45.6" hidden="1" customHeight="1">
      <c r="A2064" s="154">
        <v>45008</v>
      </c>
      <c r="B2064" s="155">
        <v>0.41666666666666669</v>
      </c>
      <c r="C2064" s="155"/>
      <c r="D2064" s="156">
        <v>3260</v>
      </c>
      <c r="E2064" s="157">
        <v>112969</v>
      </c>
      <c r="F2064" s="157" t="s">
        <v>920</v>
      </c>
      <c r="G2064" s="162" t="s">
        <v>1161</v>
      </c>
      <c r="H2064" s="163"/>
      <c r="I2064" s="157" t="s">
        <v>6471</v>
      </c>
      <c r="J2064" s="160" t="s">
        <v>6472</v>
      </c>
      <c r="K2064" s="160" t="s">
        <v>6473</v>
      </c>
      <c r="L2064" s="157" t="s">
        <v>237</v>
      </c>
      <c r="M2064" s="161" t="s">
        <v>93</v>
      </c>
      <c r="N2064" s="161">
        <v>0.4375</v>
      </c>
      <c r="O2064" s="161">
        <v>0.58333333333333337</v>
      </c>
      <c r="P2064" s="207" t="s">
        <v>949</v>
      </c>
      <c r="Q2064" s="157">
        <v>2015</v>
      </c>
      <c r="R2064" s="131"/>
      <c r="S2064" s="3" t="str">
        <f>TEXT(Tabla2[[#This Row],[FECHA]],"MMMM")</f>
        <v>marzo</v>
      </c>
      <c r="T2064" s="3" t="e">
        <f>VLOOKUP(Tabla2[[#This Row],[FOLIO]],Noshow11[[FOLIO]:[STATUS]],5,0)</f>
        <v>#N/A</v>
      </c>
      <c r="U2064" s="2"/>
      <c r="V2064" s="27"/>
      <c r="W2064" s="27"/>
      <c r="X2064" s="27"/>
      <c r="Y2064" s="28"/>
      <c r="Z2064" s="27"/>
      <c r="AA2064" s="14">
        <f>Tabla2[[#This Row],[FECHA]]-Tabla2[[#This Row],[FECHA AGENDO CITA]]</f>
        <v>45008</v>
      </c>
    </row>
    <row r="2065" spans="1:27" ht="45.6" hidden="1" customHeight="1">
      <c r="A2065" s="154">
        <v>45008</v>
      </c>
      <c r="B2065" s="155">
        <v>0.41666666666666669</v>
      </c>
      <c r="C2065" s="155"/>
      <c r="D2065" s="156">
        <v>1899</v>
      </c>
      <c r="E2065" s="157">
        <v>112978</v>
      </c>
      <c r="F2065" s="157" t="s">
        <v>100</v>
      </c>
      <c r="G2065" s="162" t="s">
        <v>1108</v>
      </c>
      <c r="H2065" s="163"/>
      <c r="I2065" s="157" t="s">
        <v>6385</v>
      </c>
      <c r="J2065" s="160" t="s">
        <v>143</v>
      </c>
      <c r="K2065" s="160" t="s">
        <v>6386</v>
      </c>
      <c r="L2065" s="157" t="s">
        <v>145</v>
      </c>
      <c r="M2065" s="161" t="s">
        <v>98</v>
      </c>
      <c r="N2065" s="161">
        <v>0.46875</v>
      </c>
      <c r="O2065" s="161">
        <v>0.70833333333333337</v>
      </c>
      <c r="P2065" s="207" t="s">
        <v>954</v>
      </c>
      <c r="Q2065" s="157">
        <v>2022</v>
      </c>
      <c r="R2065" s="131"/>
      <c r="S2065" s="3" t="str">
        <f>TEXT(Tabla2[[#This Row],[FECHA]],"MMMM")</f>
        <v>marzo</v>
      </c>
      <c r="T2065" s="3" t="e">
        <f>VLOOKUP(Tabla2[[#This Row],[FOLIO]],Noshow11[[FOLIO]:[STATUS]],5,0)</f>
        <v>#N/A</v>
      </c>
      <c r="U2065" s="2"/>
      <c r="V2065" s="27"/>
      <c r="W2065" s="27"/>
      <c r="X2065" s="27"/>
      <c r="Y2065" s="28"/>
      <c r="Z2065" s="27"/>
      <c r="AA2065" s="14">
        <f>Tabla2[[#This Row],[FECHA]]-Tabla2[[#This Row],[FECHA AGENDO CITA]]</f>
        <v>45008</v>
      </c>
    </row>
    <row r="2066" spans="1:27" ht="45.6" hidden="1" customHeight="1">
      <c r="A2066" s="154">
        <v>45008</v>
      </c>
      <c r="B2066" s="155">
        <v>0.4375</v>
      </c>
      <c r="C2066" s="155"/>
      <c r="D2066" s="156">
        <v>835.2</v>
      </c>
      <c r="E2066" s="157">
        <v>112956</v>
      </c>
      <c r="F2066" s="157" t="s">
        <v>100</v>
      </c>
      <c r="G2066" s="162" t="s">
        <v>6474</v>
      </c>
      <c r="H2066" s="163"/>
      <c r="I2066" s="157" t="s">
        <v>1787</v>
      </c>
      <c r="J2066" s="160" t="s">
        <v>1788</v>
      </c>
      <c r="K2066" s="160" t="s">
        <v>1789</v>
      </c>
      <c r="L2066" s="157" t="s">
        <v>152</v>
      </c>
      <c r="M2066" s="161" t="s">
        <v>93</v>
      </c>
      <c r="N2066" s="161">
        <v>0.45833333333333331</v>
      </c>
      <c r="O2066" s="161" t="s">
        <v>929</v>
      </c>
      <c r="P2066" s="207" t="s">
        <v>930</v>
      </c>
      <c r="Q2066" s="157">
        <v>2021</v>
      </c>
      <c r="R2066" s="131"/>
      <c r="S2066" s="3" t="str">
        <f>TEXT(Tabla2[[#This Row],[FECHA]],"MMMM")</f>
        <v>marzo</v>
      </c>
      <c r="T2066" s="3" t="e">
        <f>VLOOKUP(Tabla2[[#This Row],[FOLIO]],Noshow11[[FOLIO]:[STATUS]],5,0)</f>
        <v>#N/A</v>
      </c>
      <c r="U2066" s="2"/>
      <c r="V2066" s="27"/>
      <c r="W2066" s="27"/>
      <c r="X2066" s="27"/>
      <c r="Y2066" s="28"/>
      <c r="Z2066" s="27"/>
      <c r="AA2066" s="14">
        <f>Tabla2[[#This Row],[FECHA]]-Tabla2[[#This Row],[FECHA AGENDO CITA]]</f>
        <v>45008</v>
      </c>
    </row>
    <row r="2067" spans="1:27" ht="45.6" hidden="1" customHeight="1">
      <c r="A2067" s="154">
        <v>45008</v>
      </c>
      <c r="B2067" s="155">
        <v>0.4375</v>
      </c>
      <c r="C2067" s="155"/>
      <c r="D2067" s="156">
        <v>2849</v>
      </c>
      <c r="E2067" s="157">
        <v>112982</v>
      </c>
      <c r="F2067" s="157" t="s">
        <v>920</v>
      </c>
      <c r="G2067" s="158" t="s">
        <v>1158</v>
      </c>
      <c r="H2067" s="159" t="s">
        <v>5</v>
      </c>
      <c r="I2067" s="157" t="s">
        <v>6475</v>
      </c>
      <c r="J2067" s="160" t="s">
        <v>6476</v>
      </c>
      <c r="K2067" s="160" t="s">
        <v>6477</v>
      </c>
      <c r="L2067" s="157" t="s">
        <v>83</v>
      </c>
      <c r="M2067" s="161" t="s">
        <v>98</v>
      </c>
      <c r="N2067" s="161">
        <v>0.44791666666666669</v>
      </c>
      <c r="O2067" s="161">
        <v>0.58333333333333337</v>
      </c>
      <c r="P2067" s="207" t="s">
        <v>4340</v>
      </c>
      <c r="Q2067" s="157">
        <v>2017</v>
      </c>
      <c r="R2067" s="131"/>
      <c r="S2067" s="3" t="str">
        <f>TEXT(Tabla2[[#This Row],[FECHA]],"MMMM")</f>
        <v>marzo</v>
      </c>
      <c r="T2067" s="3" t="e">
        <f>VLOOKUP(Tabla2[[#This Row],[FOLIO]],Noshow11[[FOLIO]:[STATUS]],5,0)</f>
        <v>#N/A</v>
      </c>
      <c r="U2067" s="2"/>
      <c r="V2067" s="27"/>
      <c r="W2067" s="27"/>
      <c r="X2067" s="27"/>
      <c r="Y2067" s="28"/>
      <c r="Z2067" s="27"/>
      <c r="AA2067" s="14">
        <f>Tabla2[[#This Row],[FECHA]]-Tabla2[[#This Row],[FECHA AGENDO CITA]]</f>
        <v>45008</v>
      </c>
    </row>
    <row r="2068" spans="1:27" ht="45.6" hidden="1" customHeight="1">
      <c r="A2068" s="154">
        <v>45008</v>
      </c>
      <c r="B2068" s="155">
        <v>0.4375</v>
      </c>
      <c r="C2068" s="155"/>
      <c r="D2068" s="156">
        <v>1899</v>
      </c>
      <c r="E2068" s="157">
        <v>112990</v>
      </c>
      <c r="F2068" s="157" t="s">
        <v>1111</v>
      </c>
      <c r="G2068" s="162" t="s">
        <v>1297</v>
      </c>
      <c r="H2068" s="163"/>
      <c r="I2068" s="157" t="s">
        <v>6478</v>
      </c>
      <c r="J2068" s="160" t="s">
        <v>6479</v>
      </c>
      <c r="K2068" s="160" t="s">
        <v>4140</v>
      </c>
      <c r="L2068" s="157" t="s">
        <v>250</v>
      </c>
      <c r="M2068" s="161" t="s">
        <v>84</v>
      </c>
      <c r="N2068" s="161">
        <v>0.47916666666666669</v>
      </c>
      <c r="O2068" s="161">
        <v>0.58333333333333337</v>
      </c>
      <c r="P2068" s="207" t="s">
        <v>949</v>
      </c>
      <c r="Q2068" s="157">
        <v>2019</v>
      </c>
      <c r="R2068" s="131"/>
      <c r="S2068" s="3" t="str">
        <f>TEXT(Tabla2[[#This Row],[FECHA]],"MMMM")</f>
        <v>marzo</v>
      </c>
      <c r="T2068" s="3" t="e">
        <f>VLOOKUP(Tabla2[[#This Row],[FOLIO]],Noshow11[[FOLIO]:[STATUS]],5,0)</f>
        <v>#N/A</v>
      </c>
      <c r="U2068" s="2"/>
      <c r="V2068" s="27"/>
      <c r="W2068" s="27"/>
      <c r="X2068" s="27"/>
      <c r="Y2068" s="28"/>
      <c r="Z2068" s="27"/>
      <c r="AA2068" s="14">
        <f>Tabla2[[#This Row],[FECHA]]-Tabla2[[#This Row],[FECHA AGENDO CITA]]</f>
        <v>45008</v>
      </c>
    </row>
    <row r="2069" spans="1:27" ht="45.6" hidden="1" customHeight="1">
      <c r="A2069" s="154">
        <v>45008</v>
      </c>
      <c r="B2069" s="155">
        <v>0.44791666666666669</v>
      </c>
      <c r="C2069" s="155"/>
      <c r="D2069" s="156">
        <v>1899</v>
      </c>
      <c r="E2069" s="157">
        <v>112992</v>
      </c>
      <c r="F2069" s="157" t="s">
        <v>1111</v>
      </c>
      <c r="G2069" s="162" t="s">
        <v>6480</v>
      </c>
      <c r="H2069" s="163"/>
      <c r="I2069" s="157" t="s">
        <v>6481</v>
      </c>
      <c r="J2069" s="160" t="s">
        <v>6482</v>
      </c>
      <c r="K2069" s="160" t="s">
        <v>4140</v>
      </c>
      <c r="L2069" s="157" t="s">
        <v>250</v>
      </c>
      <c r="M2069" s="161" t="s">
        <v>84</v>
      </c>
      <c r="N2069" s="161">
        <v>0.51041666666666663</v>
      </c>
      <c r="O2069" s="161">
        <v>0.70833333333333337</v>
      </c>
      <c r="P2069" s="207" t="s">
        <v>949</v>
      </c>
      <c r="Q2069" s="157">
        <v>2018</v>
      </c>
      <c r="R2069" s="131"/>
      <c r="S2069" s="3" t="str">
        <f>TEXT(Tabla2[[#This Row],[FECHA]],"MMMM")</f>
        <v>marzo</v>
      </c>
      <c r="T2069" s="3" t="e">
        <f>VLOOKUP(Tabla2[[#This Row],[FOLIO]],Noshow11[[FOLIO]:[STATUS]],5,0)</f>
        <v>#N/A</v>
      </c>
      <c r="U2069" s="2"/>
      <c r="V2069" s="27"/>
      <c r="W2069" s="27"/>
      <c r="X2069" s="27"/>
      <c r="Y2069" s="28"/>
      <c r="Z2069" s="27"/>
      <c r="AA2069" s="14">
        <f>Tabla2[[#This Row],[FECHA]]-Tabla2[[#This Row],[FECHA AGENDO CITA]]</f>
        <v>45008</v>
      </c>
    </row>
    <row r="2070" spans="1:27" ht="45.6" hidden="1" customHeight="1">
      <c r="A2070" s="154">
        <v>45008</v>
      </c>
      <c r="B2070" s="155">
        <v>0.45833333333333331</v>
      </c>
      <c r="C2070" s="155"/>
      <c r="D2070" s="156">
        <v>5330</v>
      </c>
      <c r="E2070" s="157">
        <v>112989</v>
      </c>
      <c r="F2070" s="157" t="s">
        <v>944</v>
      </c>
      <c r="G2070" s="158" t="s">
        <v>988</v>
      </c>
      <c r="H2070" s="159" t="s">
        <v>5</v>
      </c>
      <c r="I2070" s="157" t="s">
        <v>3295</v>
      </c>
      <c r="J2070" s="160" t="s">
        <v>6483</v>
      </c>
      <c r="K2070" s="160" t="s">
        <v>717</v>
      </c>
      <c r="L2070" s="157" t="s">
        <v>97</v>
      </c>
      <c r="M2070" s="161" t="s">
        <v>84</v>
      </c>
      <c r="N2070" s="161">
        <v>0.46875</v>
      </c>
      <c r="O2070" s="161">
        <v>0.58333333333333337</v>
      </c>
      <c r="P2070" s="207" t="s">
        <v>2061</v>
      </c>
      <c r="Q2070" s="157">
        <v>2021</v>
      </c>
      <c r="R2070" s="131"/>
      <c r="S2070" s="3" t="str">
        <f>TEXT(Tabla2[[#This Row],[FECHA]],"MMMM")</f>
        <v>marzo</v>
      </c>
      <c r="T2070" s="3" t="e">
        <f>VLOOKUP(Tabla2[[#This Row],[FOLIO]],Noshow11[[FOLIO]:[STATUS]],5,0)</f>
        <v>#N/A</v>
      </c>
      <c r="U2070" s="2"/>
      <c r="V2070" s="27"/>
      <c r="W2070" s="27"/>
      <c r="X2070" s="27"/>
      <c r="Y2070" s="28"/>
      <c r="Z2070" s="27"/>
      <c r="AA2070" s="14">
        <f>Tabla2[[#This Row],[FECHA]]-Tabla2[[#This Row],[FECHA AGENDO CITA]]</f>
        <v>45008</v>
      </c>
    </row>
    <row r="2071" spans="1:27" ht="45.6" hidden="1" customHeight="1">
      <c r="A2071" s="154">
        <v>45008</v>
      </c>
      <c r="B2071" s="155">
        <v>0.45833333333333331</v>
      </c>
      <c r="C2071" s="155"/>
      <c r="D2071" s="156">
        <v>6090</v>
      </c>
      <c r="E2071" s="157">
        <v>112991</v>
      </c>
      <c r="F2071" s="157" t="s">
        <v>920</v>
      </c>
      <c r="G2071" s="162" t="s">
        <v>6484</v>
      </c>
      <c r="H2071" s="163"/>
      <c r="I2071" s="157" t="s">
        <v>6485</v>
      </c>
      <c r="J2071" s="160" t="s">
        <v>6486</v>
      </c>
      <c r="K2071" s="160" t="s">
        <v>300</v>
      </c>
      <c r="L2071" s="157" t="s">
        <v>92</v>
      </c>
      <c r="M2071" s="161" t="s">
        <v>98</v>
      </c>
      <c r="N2071" s="161">
        <v>0.47916666666666669</v>
      </c>
      <c r="O2071" s="161">
        <v>0.70833333333333337</v>
      </c>
      <c r="P2071" s="207" t="s">
        <v>1923</v>
      </c>
      <c r="Q2071" s="157">
        <v>2019</v>
      </c>
      <c r="R2071" s="131"/>
      <c r="S2071" s="3" t="str">
        <f>TEXT(Tabla2[[#This Row],[FECHA]],"MMMM")</f>
        <v>marzo</v>
      </c>
      <c r="T2071" s="3" t="e">
        <f>VLOOKUP(Tabla2[[#This Row],[FOLIO]],Noshow11[[FOLIO]:[STATUS]],5,0)</f>
        <v>#N/A</v>
      </c>
      <c r="U2071" s="2"/>
      <c r="V2071" s="27"/>
      <c r="W2071" s="27"/>
      <c r="X2071" s="27"/>
      <c r="Y2071" s="28"/>
      <c r="Z2071" s="27"/>
      <c r="AA2071" s="14">
        <f>Tabla2[[#This Row],[FECHA]]-Tabla2[[#This Row],[FECHA AGENDO CITA]]</f>
        <v>45008</v>
      </c>
    </row>
    <row r="2072" spans="1:27" ht="45.6" hidden="1" customHeight="1">
      <c r="A2072" s="154">
        <v>45008</v>
      </c>
      <c r="B2072" s="155">
        <v>0.45833333333333331</v>
      </c>
      <c r="C2072" s="155"/>
      <c r="D2072" s="156">
        <v>1899</v>
      </c>
      <c r="E2072" s="157">
        <v>113018</v>
      </c>
      <c r="F2072" s="157" t="s">
        <v>920</v>
      </c>
      <c r="G2072" s="162" t="s">
        <v>956</v>
      </c>
      <c r="H2072" s="163"/>
      <c r="I2072" s="157" t="s">
        <v>6487</v>
      </c>
      <c r="J2072" s="160" t="s">
        <v>6488</v>
      </c>
      <c r="K2072" s="160" t="s">
        <v>6489</v>
      </c>
      <c r="L2072" s="157" t="s">
        <v>193</v>
      </c>
      <c r="M2072" s="161" t="s">
        <v>93</v>
      </c>
      <c r="N2072" s="161">
        <v>0.54166666666666663</v>
      </c>
      <c r="O2072" s="161">
        <v>0.70833333333333337</v>
      </c>
      <c r="P2072" s="207" t="s">
        <v>1036</v>
      </c>
      <c r="Q2072" s="157">
        <v>2019</v>
      </c>
      <c r="R2072" s="131"/>
      <c r="S2072" s="3" t="str">
        <f>TEXT(Tabla2[[#This Row],[FECHA]],"MMMM")</f>
        <v>marzo</v>
      </c>
      <c r="T2072" s="3" t="e">
        <f>VLOOKUP(Tabla2[[#This Row],[FOLIO]],Noshow11[[FOLIO]:[STATUS]],5,0)</f>
        <v>#N/A</v>
      </c>
      <c r="U2072" s="2"/>
      <c r="V2072" s="27"/>
      <c r="W2072" s="27"/>
      <c r="X2072" s="27"/>
      <c r="Y2072" s="28"/>
      <c r="Z2072" s="27"/>
      <c r="AA2072" s="14">
        <f>Tabla2[[#This Row],[FECHA]]-Tabla2[[#This Row],[FECHA AGENDO CITA]]</f>
        <v>45008</v>
      </c>
    </row>
    <row r="2073" spans="1:27" ht="45.6" hidden="1" customHeight="1">
      <c r="A2073" s="154">
        <v>45008</v>
      </c>
      <c r="B2073" s="155">
        <v>0.47916666666666669</v>
      </c>
      <c r="C2073" s="155"/>
      <c r="D2073" s="156">
        <v>1899</v>
      </c>
      <c r="E2073" s="157">
        <v>112944</v>
      </c>
      <c r="F2073" s="157" t="s">
        <v>100</v>
      </c>
      <c r="G2073" s="158" t="s">
        <v>2679</v>
      </c>
      <c r="H2073" s="159" t="s">
        <v>5</v>
      </c>
      <c r="I2073" s="157" t="s">
        <v>6490</v>
      </c>
      <c r="J2073" s="160" t="s">
        <v>6491</v>
      </c>
      <c r="K2073" s="160" t="s">
        <v>6492</v>
      </c>
      <c r="L2073" s="157" t="s">
        <v>145</v>
      </c>
      <c r="M2073" s="161" t="s">
        <v>84</v>
      </c>
      <c r="N2073" s="161">
        <v>0.5</v>
      </c>
      <c r="O2073" s="161">
        <v>0.66666666666666663</v>
      </c>
      <c r="P2073" s="207" t="s">
        <v>2061</v>
      </c>
      <c r="Q2073" s="157">
        <v>2015</v>
      </c>
      <c r="R2073" s="131"/>
      <c r="S2073" s="3" t="str">
        <f>TEXT(Tabla2[[#This Row],[FECHA]],"MMMM")</f>
        <v>marzo</v>
      </c>
      <c r="T2073" s="3" t="e">
        <f>VLOOKUP(Tabla2[[#This Row],[FOLIO]],Noshow11[[FOLIO]:[STATUS]],5,0)</f>
        <v>#N/A</v>
      </c>
      <c r="U2073" s="2"/>
      <c r="V2073" s="27"/>
      <c r="W2073" s="27"/>
      <c r="X2073" s="27"/>
      <c r="Y2073" s="28"/>
      <c r="Z2073" s="27"/>
      <c r="AA2073" s="14">
        <f>Tabla2[[#This Row],[FECHA]]-Tabla2[[#This Row],[FECHA AGENDO CITA]]</f>
        <v>45008</v>
      </c>
    </row>
    <row r="2074" spans="1:27" ht="45.6" hidden="1" customHeight="1">
      <c r="A2074" s="154">
        <v>45008</v>
      </c>
      <c r="B2074" s="155">
        <v>0.47916666666666669</v>
      </c>
      <c r="C2074" s="155"/>
      <c r="D2074" s="156">
        <f>5330+800</f>
        <v>6130</v>
      </c>
      <c r="E2074" s="157">
        <v>112998</v>
      </c>
      <c r="F2074" s="157" t="s">
        <v>100</v>
      </c>
      <c r="G2074" s="158" t="s">
        <v>6361</v>
      </c>
      <c r="H2074" s="159" t="s">
        <v>5</v>
      </c>
      <c r="I2074" s="157" t="s">
        <v>2552</v>
      </c>
      <c r="J2074" s="160" t="s">
        <v>2553</v>
      </c>
      <c r="K2074" s="160" t="s">
        <v>942</v>
      </c>
      <c r="L2074" s="157" t="s">
        <v>193</v>
      </c>
      <c r="M2074" s="161" t="s">
        <v>98</v>
      </c>
      <c r="N2074" s="161">
        <v>0.51388888888888895</v>
      </c>
      <c r="O2074" s="161">
        <v>0.66666666666666663</v>
      </c>
      <c r="P2074" s="207" t="s">
        <v>2061</v>
      </c>
      <c r="Q2074" s="157">
        <v>2022</v>
      </c>
      <c r="R2074" s="131"/>
      <c r="S2074" s="3" t="str">
        <f>TEXT(Tabla2[[#This Row],[FECHA]],"MMMM")</f>
        <v>marzo</v>
      </c>
      <c r="T2074" s="3" t="e">
        <f>VLOOKUP(Tabla2[[#This Row],[FOLIO]],Noshow11[[FOLIO]:[STATUS]],5,0)</f>
        <v>#N/A</v>
      </c>
      <c r="U2074" s="2"/>
      <c r="V2074" s="27"/>
      <c r="W2074" s="27"/>
      <c r="X2074" s="27"/>
      <c r="Y2074" s="28"/>
      <c r="Z2074" s="27"/>
      <c r="AA2074" s="14">
        <f>Tabla2[[#This Row],[FECHA]]-Tabla2[[#This Row],[FECHA AGENDO CITA]]</f>
        <v>45008</v>
      </c>
    </row>
    <row r="2075" spans="1:27" ht="41.45" hidden="1" customHeight="1">
      <c r="A2075" s="154">
        <v>45008</v>
      </c>
      <c r="B2075" s="155">
        <v>0.47916666666666669</v>
      </c>
      <c r="C2075" s="155"/>
      <c r="D2075" s="156">
        <v>1899</v>
      </c>
      <c r="E2075" s="157">
        <v>113006</v>
      </c>
      <c r="F2075" s="157" t="s">
        <v>1111</v>
      </c>
      <c r="G2075" s="162" t="s">
        <v>1108</v>
      </c>
      <c r="H2075" s="163"/>
      <c r="I2075" s="157" t="s">
        <v>6493</v>
      </c>
      <c r="J2075" s="160" t="s">
        <v>143</v>
      </c>
      <c r="K2075" s="160" t="s">
        <v>6494</v>
      </c>
      <c r="L2075" s="157" t="s">
        <v>1095</v>
      </c>
      <c r="M2075" s="161" t="s">
        <v>93</v>
      </c>
      <c r="N2075" s="161">
        <v>0.5</v>
      </c>
      <c r="O2075" s="161">
        <v>0.70833333333333337</v>
      </c>
      <c r="P2075" s="207" t="s">
        <v>954</v>
      </c>
      <c r="Q2075" s="157">
        <v>2022</v>
      </c>
      <c r="R2075" s="131"/>
      <c r="S2075" s="3" t="str">
        <f>TEXT(Tabla2[[#This Row],[FECHA]],"MMMM")</f>
        <v>marzo</v>
      </c>
      <c r="T2075" s="3" t="e">
        <f>VLOOKUP(Tabla2[[#This Row],[FOLIO]],Noshow11[[FOLIO]:[STATUS]],5,0)</f>
        <v>#N/A</v>
      </c>
      <c r="U2075" s="2"/>
      <c r="V2075" s="27"/>
      <c r="W2075" s="27"/>
      <c r="X2075" s="27"/>
      <c r="Y2075" s="28"/>
      <c r="Z2075" s="27"/>
      <c r="AA2075" s="14">
        <f>Tabla2[[#This Row],[FECHA]]-Tabla2[[#This Row],[FECHA AGENDO CITA]]</f>
        <v>45008</v>
      </c>
    </row>
    <row r="2076" spans="1:27" ht="41.45" hidden="1" customHeight="1">
      <c r="A2076" s="154">
        <v>45008</v>
      </c>
      <c r="B2076" s="155">
        <v>0.5</v>
      </c>
      <c r="C2076" s="155"/>
      <c r="D2076" s="156">
        <v>1899</v>
      </c>
      <c r="E2076" s="157">
        <v>113012</v>
      </c>
      <c r="F2076" s="157" t="s">
        <v>920</v>
      </c>
      <c r="G2076" s="162" t="s">
        <v>1598</v>
      </c>
      <c r="H2076" s="163"/>
      <c r="I2076" s="157" t="s">
        <v>6495</v>
      </c>
      <c r="J2076" s="160" t="s">
        <v>6496</v>
      </c>
      <c r="K2076" s="160" t="s">
        <v>6497</v>
      </c>
      <c r="L2076" s="157" t="s">
        <v>152</v>
      </c>
      <c r="M2076" s="161" t="s">
        <v>98</v>
      </c>
      <c r="N2076" s="161">
        <v>0.52083333333333337</v>
      </c>
      <c r="O2076" s="161">
        <v>0.70833333333333337</v>
      </c>
      <c r="P2076" s="207" t="s">
        <v>954</v>
      </c>
      <c r="Q2076" s="157">
        <v>2020</v>
      </c>
      <c r="R2076" s="131"/>
      <c r="S2076" s="3" t="str">
        <f>TEXT(Tabla2[[#This Row],[FECHA]],"MMMM")</f>
        <v>marzo</v>
      </c>
      <c r="T2076" s="3" t="e">
        <f>VLOOKUP(Tabla2[[#This Row],[FOLIO]],Noshow11[[FOLIO]:[STATUS]],5,0)</f>
        <v>#N/A</v>
      </c>
      <c r="U2076" s="2"/>
      <c r="V2076" s="27"/>
      <c r="W2076" s="27"/>
      <c r="X2076" s="27"/>
      <c r="Y2076" s="28"/>
      <c r="Z2076" s="27"/>
      <c r="AA2076" s="14">
        <f>Tabla2[[#This Row],[FECHA]]-Tabla2[[#This Row],[FECHA AGENDO CITA]]</f>
        <v>45008</v>
      </c>
    </row>
    <row r="2077" spans="1:27" ht="41.45" hidden="1" customHeight="1">
      <c r="A2077" s="154">
        <v>45008</v>
      </c>
      <c r="B2077" s="155">
        <v>0.5</v>
      </c>
      <c r="C2077" s="155"/>
      <c r="D2077" s="156">
        <v>1899</v>
      </c>
      <c r="E2077" s="157">
        <v>113015</v>
      </c>
      <c r="F2077" s="157" t="s">
        <v>100</v>
      </c>
      <c r="G2077" s="158" t="s">
        <v>1108</v>
      </c>
      <c r="H2077" s="159" t="s">
        <v>5</v>
      </c>
      <c r="I2077" s="157" t="s">
        <v>6498</v>
      </c>
      <c r="J2077" s="160" t="s">
        <v>143</v>
      </c>
      <c r="K2077" s="160" t="s">
        <v>6499</v>
      </c>
      <c r="L2077" s="157" t="s">
        <v>193</v>
      </c>
      <c r="M2077" s="161" t="s">
        <v>93</v>
      </c>
      <c r="N2077" s="161">
        <v>0.54166666666666663</v>
      </c>
      <c r="O2077" s="161">
        <v>0.66666666666666663</v>
      </c>
      <c r="P2077" s="207" t="s">
        <v>2061</v>
      </c>
      <c r="Q2077" s="157">
        <v>2023</v>
      </c>
      <c r="R2077" s="131"/>
      <c r="S2077" s="3" t="str">
        <f>TEXT(Tabla2[[#This Row],[FECHA]],"MMMM")</f>
        <v>marzo</v>
      </c>
      <c r="T2077" s="3" t="e">
        <f>VLOOKUP(Tabla2[[#This Row],[FOLIO]],Noshow11[[FOLIO]:[STATUS]],5,0)</f>
        <v>#N/A</v>
      </c>
      <c r="U2077" s="2"/>
      <c r="V2077" s="27"/>
      <c r="W2077" s="27"/>
      <c r="X2077" s="27"/>
      <c r="Y2077" s="28"/>
      <c r="Z2077" s="27"/>
      <c r="AA2077" s="14">
        <f>Tabla2[[#This Row],[FECHA]]-Tabla2[[#This Row],[FECHA AGENDO CITA]]</f>
        <v>45008</v>
      </c>
    </row>
    <row r="2078" spans="1:27" ht="45.6" hidden="1" customHeight="1">
      <c r="A2078" s="154">
        <v>45008</v>
      </c>
      <c r="B2078" s="155">
        <v>0.625</v>
      </c>
      <c r="C2078" s="155"/>
      <c r="D2078" s="156">
        <v>835.2</v>
      </c>
      <c r="E2078" s="157">
        <v>112955</v>
      </c>
      <c r="F2078" s="157" t="s">
        <v>1111</v>
      </c>
      <c r="G2078" s="162" t="s">
        <v>6500</v>
      </c>
      <c r="H2078" s="163"/>
      <c r="I2078" s="157" t="s">
        <v>6501</v>
      </c>
      <c r="J2078" s="160" t="s">
        <v>6502</v>
      </c>
      <c r="K2078" s="160" t="s">
        <v>6503</v>
      </c>
      <c r="L2078" s="157" t="s">
        <v>160</v>
      </c>
      <c r="M2078" s="161" t="s">
        <v>84</v>
      </c>
      <c r="N2078" s="161">
        <v>0.64583333333333337</v>
      </c>
      <c r="O2078" s="161" t="s">
        <v>929</v>
      </c>
      <c r="P2078" s="207" t="s">
        <v>2263</v>
      </c>
      <c r="Q2078" s="157">
        <v>2019</v>
      </c>
      <c r="R2078" s="131"/>
      <c r="S2078" s="3" t="str">
        <f>TEXT(Tabla2[[#This Row],[FECHA]],"MMMM")</f>
        <v>marzo</v>
      </c>
      <c r="T2078" s="3" t="e">
        <f>VLOOKUP(Tabla2[[#This Row],[FOLIO]],Noshow11[[FOLIO]:[STATUS]],5,0)</f>
        <v>#N/A</v>
      </c>
      <c r="U2078" s="2"/>
      <c r="V2078" s="27"/>
      <c r="W2078" s="27"/>
      <c r="X2078" s="27"/>
      <c r="Y2078" s="28"/>
      <c r="Z2078" s="27"/>
      <c r="AA2078" s="14">
        <f>Tabla2[[#This Row],[FECHA]]-Tabla2[[#This Row],[FECHA AGENDO CITA]]</f>
        <v>45008</v>
      </c>
    </row>
    <row r="2079" spans="1:27" ht="33.6" hidden="1" customHeight="1">
      <c r="A2079" s="154">
        <v>45009</v>
      </c>
      <c r="B2079" s="155">
        <v>0.32291666666666669</v>
      </c>
      <c r="C2079" s="155"/>
      <c r="D2079" s="156">
        <v>5330</v>
      </c>
      <c r="E2079" s="157">
        <v>113051</v>
      </c>
      <c r="F2079" s="157" t="s">
        <v>1111</v>
      </c>
      <c r="G2079" s="162" t="s">
        <v>6504</v>
      </c>
      <c r="H2079" s="163"/>
      <c r="I2079" s="157" t="s">
        <v>2470</v>
      </c>
      <c r="J2079" s="160" t="s">
        <v>2471</v>
      </c>
      <c r="K2079" s="160" t="s">
        <v>2472</v>
      </c>
      <c r="L2079" s="157" t="s">
        <v>83</v>
      </c>
      <c r="M2079" s="161" t="s">
        <v>84</v>
      </c>
      <c r="N2079" s="161">
        <v>0.39583333333333331</v>
      </c>
      <c r="O2079" s="161">
        <v>0.54166666666666663</v>
      </c>
      <c r="P2079" s="207" t="s">
        <v>949</v>
      </c>
      <c r="Q2079" s="157">
        <v>2022</v>
      </c>
      <c r="R2079" s="131"/>
      <c r="S2079" s="3" t="str">
        <f>TEXT(Tabla2[[#This Row],[FECHA]],"MMMM")</f>
        <v>marzo</v>
      </c>
      <c r="T2079" s="3" t="e">
        <f>VLOOKUP(Tabla2[[#This Row],[FOLIO]],Noshow11[[FOLIO]:[STATUS]],5,0)</f>
        <v>#N/A</v>
      </c>
      <c r="U2079" s="2" t="s">
        <v>12</v>
      </c>
      <c r="V2079" s="27">
        <v>45009</v>
      </c>
      <c r="W2079" s="27" t="s">
        <v>4432</v>
      </c>
      <c r="X2079" s="27" t="s">
        <v>19</v>
      </c>
      <c r="Y2079" s="28" t="s">
        <v>6505</v>
      </c>
      <c r="Z2079" s="27">
        <v>45009</v>
      </c>
      <c r="AA2079" s="14">
        <f>Tabla2[[#This Row],[FECHA]]-Tabla2[[#This Row],[FECHA AGENDO CITA]]</f>
        <v>0</v>
      </c>
    </row>
    <row r="2080" spans="1:27" ht="33.6" hidden="1" customHeight="1">
      <c r="A2080" s="154">
        <v>45009</v>
      </c>
      <c r="B2080" s="155">
        <v>0.33333333333333331</v>
      </c>
      <c r="C2080" s="155"/>
      <c r="D2080" s="156">
        <v>1899</v>
      </c>
      <c r="E2080" s="157">
        <v>112061</v>
      </c>
      <c r="F2080" s="157" t="s">
        <v>100</v>
      </c>
      <c r="G2080" s="158" t="s">
        <v>6506</v>
      </c>
      <c r="H2080" s="159" t="s">
        <v>5</v>
      </c>
      <c r="I2080" s="157" t="s">
        <v>6507</v>
      </c>
      <c r="J2080" s="160" t="s">
        <v>6508</v>
      </c>
      <c r="K2080" s="160" t="s">
        <v>6509</v>
      </c>
      <c r="L2080" s="157" t="s">
        <v>641</v>
      </c>
      <c r="M2080" s="161" t="s">
        <v>98</v>
      </c>
      <c r="N2080" s="161">
        <v>0.3888888888888889</v>
      </c>
      <c r="O2080" s="161">
        <v>0.5</v>
      </c>
      <c r="P2080" s="207" t="s">
        <v>2061</v>
      </c>
      <c r="Q2080" s="157">
        <v>2019</v>
      </c>
      <c r="R2080" s="131"/>
      <c r="S2080" s="3" t="str">
        <f>TEXT(Tabla2[[#This Row],[FECHA]],"MMMM")</f>
        <v>marzo</v>
      </c>
      <c r="T2080" s="3" t="e">
        <f>VLOOKUP(Tabla2[[#This Row],[FOLIO]],Noshow11[[FOLIO]:[STATUS]],5,0)</f>
        <v>#N/A</v>
      </c>
      <c r="U2080" s="2"/>
      <c r="V2080" s="27"/>
      <c r="W2080" s="27"/>
      <c r="X2080" s="27"/>
      <c r="Y2080" s="28"/>
      <c r="Z2080" s="27"/>
      <c r="AA2080" s="14">
        <f>Tabla2[[#This Row],[FECHA]]-Tabla2[[#This Row],[FECHA AGENDO CITA]]</f>
        <v>45009</v>
      </c>
    </row>
    <row r="2081" spans="1:27" ht="33.6" hidden="1" customHeight="1">
      <c r="A2081" s="154">
        <v>45009</v>
      </c>
      <c r="B2081" s="155">
        <v>0.33333333333333331</v>
      </c>
      <c r="C2081" s="155"/>
      <c r="D2081" s="156">
        <v>0</v>
      </c>
      <c r="E2081" s="157" t="s">
        <v>6510</v>
      </c>
      <c r="F2081" s="157" t="s">
        <v>100</v>
      </c>
      <c r="G2081" s="162" t="s">
        <v>6511</v>
      </c>
      <c r="H2081" s="163"/>
      <c r="I2081" s="157" t="s">
        <v>1595</v>
      </c>
      <c r="J2081" s="160" t="s">
        <v>1596</v>
      </c>
      <c r="K2081" s="160" t="s">
        <v>1597</v>
      </c>
      <c r="L2081" s="157" t="s">
        <v>160</v>
      </c>
      <c r="M2081" s="161" t="s">
        <v>84</v>
      </c>
      <c r="N2081" s="161">
        <v>0.375</v>
      </c>
      <c r="O2081" s="161">
        <v>0.5</v>
      </c>
      <c r="P2081" s="207" t="s">
        <v>2263</v>
      </c>
      <c r="Q2081" s="157">
        <v>2019</v>
      </c>
      <c r="R2081" s="131"/>
      <c r="S2081" s="3" t="str">
        <f>TEXT(Tabla2[[#This Row],[FECHA]],"MMMM")</f>
        <v>marzo</v>
      </c>
      <c r="T2081" s="3" t="e">
        <f>VLOOKUP(Tabla2[[#This Row],[FOLIO]],Noshow11[[FOLIO]:[STATUS]],5,0)</f>
        <v>#N/A</v>
      </c>
      <c r="U2081" s="2"/>
      <c r="V2081" s="27"/>
      <c r="W2081" s="27"/>
      <c r="X2081" s="27"/>
      <c r="Y2081" s="28"/>
      <c r="Z2081" s="27"/>
      <c r="AA2081" s="14">
        <f>Tabla2[[#This Row],[FECHA]]-Tabla2[[#This Row],[FECHA AGENDO CITA]]</f>
        <v>45009</v>
      </c>
    </row>
    <row r="2082" spans="1:27" ht="33.6" hidden="1" customHeight="1">
      <c r="A2082" s="154">
        <v>45009</v>
      </c>
      <c r="B2082" s="155">
        <v>0.33333333333333331</v>
      </c>
      <c r="C2082" s="155"/>
      <c r="D2082" s="156">
        <v>6599</v>
      </c>
      <c r="E2082" s="157">
        <v>112910</v>
      </c>
      <c r="F2082" s="157" t="s">
        <v>1111</v>
      </c>
      <c r="G2082" s="158" t="s">
        <v>1343</v>
      </c>
      <c r="H2082" s="159" t="s">
        <v>5</v>
      </c>
      <c r="I2082" s="157" t="s">
        <v>6512</v>
      </c>
      <c r="J2082" s="160" t="s">
        <v>6513</v>
      </c>
      <c r="K2082" s="160" t="s">
        <v>6514</v>
      </c>
      <c r="L2082" s="157" t="s">
        <v>92</v>
      </c>
      <c r="M2082" s="161" t="s">
        <v>93</v>
      </c>
      <c r="N2082" s="161">
        <v>0.3888888888888889</v>
      </c>
      <c r="O2082" s="161">
        <v>0.5</v>
      </c>
      <c r="P2082" s="207" t="s">
        <v>2061</v>
      </c>
      <c r="Q2082" s="157">
        <v>2015</v>
      </c>
      <c r="R2082" s="131"/>
      <c r="S2082" s="3" t="str">
        <f>TEXT(Tabla2[[#This Row],[FECHA]],"MMMM")</f>
        <v>marzo</v>
      </c>
      <c r="T2082" s="3" t="e">
        <f>VLOOKUP(Tabla2[[#This Row],[FOLIO]],Noshow11[[FOLIO]:[STATUS]],5,0)</f>
        <v>#N/A</v>
      </c>
      <c r="U2082" s="2"/>
      <c r="V2082" s="27"/>
      <c r="W2082" s="27"/>
      <c r="X2082" s="27"/>
      <c r="Y2082" s="28"/>
      <c r="Z2082" s="27"/>
      <c r="AA2082" s="14">
        <f>Tabla2[[#This Row],[FECHA]]-Tabla2[[#This Row],[FECHA AGENDO CITA]]</f>
        <v>45009</v>
      </c>
    </row>
    <row r="2083" spans="1:27" ht="33.6" hidden="1" customHeight="1">
      <c r="A2083" s="154">
        <v>45009</v>
      </c>
      <c r="B2083" s="155">
        <v>0.34375</v>
      </c>
      <c r="C2083" s="155"/>
      <c r="D2083" s="156">
        <v>5140</v>
      </c>
      <c r="E2083" s="157">
        <v>112980</v>
      </c>
      <c r="F2083" s="157" t="s">
        <v>920</v>
      </c>
      <c r="G2083" s="162" t="s">
        <v>1102</v>
      </c>
      <c r="H2083" s="163"/>
      <c r="I2083" s="157" t="s">
        <v>6515</v>
      </c>
      <c r="J2083" s="160" t="s">
        <v>6516</v>
      </c>
      <c r="K2083" s="160" t="s">
        <v>6517</v>
      </c>
      <c r="L2083" s="157" t="s">
        <v>482</v>
      </c>
      <c r="M2083" s="161" t="s">
        <v>84</v>
      </c>
      <c r="N2083" s="161">
        <v>0.375</v>
      </c>
      <c r="O2083" s="161">
        <v>0.5</v>
      </c>
      <c r="P2083" s="207" t="s">
        <v>954</v>
      </c>
      <c r="Q2083" s="157">
        <v>2018</v>
      </c>
      <c r="R2083" s="131"/>
      <c r="S2083" s="3" t="str">
        <f>TEXT(Tabla2[[#This Row],[FECHA]],"MMMM")</f>
        <v>marzo</v>
      </c>
      <c r="T2083" s="3" t="e">
        <f>VLOOKUP(Tabla2[[#This Row],[FOLIO]],Noshow11[[FOLIO]:[STATUS]],5,0)</f>
        <v>#N/A</v>
      </c>
      <c r="U2083" s="2"/>
      <c r="V2083" s="27"/>
      <c r="W2083" s="27"/>
      <c r="X2083" s="27"/>
      <c r="Y2083" s="28"/>
      <c r="Z2083" s="27"/>
      <c r="AA2083" s="14">
        <f>Tabla2[[#This Row],[FECHA]]-Tabla2[[#This Row],[FECHA AGENDO CITA]]</f>
        <v>45009</v>
      </c>
    </row>
    <row r="2084" spans="1:27" ht="33.6" hidden="1" customHeight="1">
      <c r="A2084" s="154">
        <v>45009</v>
      </c>
      <c r="B2084" s="155">
        <v>0.34375</v>
      </c>
      <c r="C2084" s="155"/>
      <c r="D2084" s="156">
        <v>2849</v>
      </c>
      <c r="E2084" s="157">
        <v>112987</v>
      </c>
      <c r="F2084" s="157" t="s">
        <v>944</v>
      </c>
      <c r="G2084" s="158" t="s">
        <v>1010</v>
      </c>
      <c r="H2084" s="159" t="s">
        <v>5</v>
      </c>
      <c r="I2084" s="157" t="s">
        <v>6518</v>
      </c>
      <c r="J2084" s="160" t="s">
        <v>6519</v>
      </c>
      <c r="K2084" s="160" t="s">
        <v>6520</v>
      </c>
      <c r="L2084" s="157" t="s">
        <v>193</v>
      </c>
      <c r="M2084" s="161" t="s">
        <v>93</v>
      </c>
      <c r="N2084" s="161">
        <v>0.375</v>
      </c>
      <c r="O2084" s="161">
        <v>0.45833333333333331</v>
      </c>
      <c r="P2084" s="207" t="s">
        <v>4340</v>
      </c>
      <c r="Q2084" s="157">
        <v>2018</v>
      </c>
      <c r="R2084" s="131"/>
      <c r="S2084" s="3" t="str">
        <f>TEXT(Tabla2[[#This Row],[FECHA]],"MMMM")</f>
        <v>marzo</v>
      </c>
      <c r="T2084" s="3" t="e">
        <f>VLOOKUP(Tabla2[[#This Row],[FOLIO]],Noshow11[[FOLIO]:[STATUS]],5,0)</f>
        <v>#N/A</v>
      </c>
      <c r="U2084" s="2"/>
      <c r="V2084" s="27"/>
      <c r="W2084" s="27"/>
      <c r="X2084" s="27"/>
      <c r="Y2084" s="28"/>
      <c r="Z2084" s="27"/>
      <c r="AA2084" s="14">
        <f>Tabla2[[#This Row],[FECHA]]-Tabla2[[#This Row],[FECHA AGENDO CITA]]</f>
        <v>45009</v>
      </c>
    </row>
    <row r="2085" spans="1:27" ht="33.6" hidden="1" customHeight="1">
      <c r="A2085" s="154">
        <v>45009</v>
      </c>
      <c r="B2085" s="155">
        <v>0.35416666666666669</v>
      </c>
      <c r="C2085" s="155"/>
      <c r="D2085" s="156">
        <v>2849</v>
      </c>
      <c r="E2085" s="157">
        <v>112819</v>
      </c>
      <c r="F2085" s="157" t="s">
        <v>920</v>
      </c>
      <c r="G2085" s="162" t="s">
        <v>966</v>
      </c>
      <c r="H2085" s="163"/>
      <c r="I2085" s="157" t="s">
        <v>6521</v>
      </c>
      <c r="J2085" s="160" t="s">
        <v>6522</v>
      </c>
      <c r="K2085" s="160" t="s">
        <v>117</v>
      </c>
      <c r="L2085" s="157" t="s">
        <v>482</v>
      </c>
      <c r="M2085" s="161" t="s">
        <v>93</v>
      </c>
      <c r="N2085" s="161">
        <v>0.375</v>
      </c>
      <c r="O2085" s="161">
        <v>0.5</v>
      </c>
      <c r="P2085" s="207" t="s">
        <v>943</v>
      </c>
      <c r="Q2085" s="157">
        <v>2020</v>
      </c>
      <c r="R2085" s="131"/>
      <c r="S2085" s="3" t="str">
        <f>TEXT(Tabla2[[#This Row],[FECHA]],"MMMM")</f>
        <v>marzo</v>
      </c>
      <c r="T2085" s="3" t="e">
        <f>VLOOKUP(Tabla2[[#This Row],[FOLIO]],Noshow11[[FOLIO]:[STATUS]],5,0)</f>
        <v>#N/A</v>
      </c>
      <c r="U2085" s="2"/>
      <c r="V2085" s="27"/>
      <c r="W2085" s="27"/>
      <c r="X2085" s="27"/>
      <c r="Y2085" s="28"/>
      <c r="Z2085" s="27"/>
      <c r="AA2085" s="14">
        <f>Tabla2[[#This Row],[FECHA]]-Tabla2[[#This Row],[FECHA AGENDO CITA]]</f>
        <v>45009</v>
      </c>
    </row>
    <row r="2086" spans="1:27" ht="33.6" hidden="1" customHeight="1">
      <c r="A2086" s="154">
        <v>45009</v>
      </c>
      <c r="B2086" s="155">
        <v>0.35416666666666669</v>
      </c>
      <c r="C2086" s="155"/>
      <c r="D2086" s="156">
        <v>5330</v>
      </c>
      <c r="E2086" s="157">
        <v>113003</v>
      </c>
      <c r="F2086" s="157" t="s">
        <v>920</v>
      </c>
      <c r="G2086" s="162" t="s">
        <v>6504</v>
      </c>
      <c r="H2086" s="163"/>
      <c r="I2086" s="157" t="s">
        <v>6523</v>
      </c>
      <c r="J2086" s="160" t="s">
        <v>6524</v>
      </c>
      <c r="K2086" s="160" t="s">
        <v>6525</v>
      </c>
      <c r="L2086" s="157" t="s">
        <v>92</v>
      </c>
      <c r="M2086" s="161" t="s">
        <v>98</v>
      </c>
      <c r="N2086" s="161">
        <v>0.375</v>
      </c>
      <c r="O2086" s="161">
        <v>0.5</v>
      </c>
      <c r="P2086" s="207" t="s">
        <v>975</v>
      </c>
      <c r="Q2086" s="157">
        <v>2021</v>
      </c>
      <c r="R2086" s="131"/>
      <c r="S2086" s="3" t="str">
        <f>TEXT(Tabla2[[#This Row],[FECHA]],"MMMM")</f>
        <v>marzo</v>
      </c>
      <c r="T2086" s="3" t="e">
        <f>VLOOKUP(Tabla2[[#This Row],[FOLIO]],Noshow11[[FOLIO]:[STATUS]],5,0)</f>
        <v>#N/A</v>
      </c>
      <c r="U2086" s="2"/>
      <c r="V2086" s="27"/>
      <c r="W2086" s="27"/>
      <c r="X2086" s="27"/>
      <c r="Y2086" s="28"/>
      <c r="Z2086" s="27"/>
      <c r="AA2086" s="14">
        <f>Tabla2[[#This Row],[FECHA]]-Tabla2[[#This Row],[FECHA AGENDO CITA]]</f>
        <v>45009</v>
      </c>
    </row>
    <row r="2087" spans="1:27" ht="33.6" hidden="1" customHeight="1">
      <c r="A2087" s="154">
        <v>45009</v>
      </c>
      <c r="B2087" s="155">
        <v>0.36458333333333331</v>
      </c>
      <c r="C2087" s="155"/>
      <c r="D2087" s="156">
        <v>1899</v>
      </c>
      <c r="E2087" s="157">
        <v>112984</v>
      </c>
      <c r="F2087" s="157" t="s">
        <v>944</v>
      </c>
      <c r="G2087" s="162" t="s">
        <v>6480</v>
      </c>
      <c r="H2087" s="163"/>
      <c r="I2087" s="157" t="s">
        <v>6526</v>
      </c>
      <c r="J2087" s="160" t="s">
        <v>6527</v>
      </c>
      <c r="K2087" s="160" t="s">
        <v>2981</v>
      </c>
      <c r="L2087" s="157" t="s">
        <v>193</v>
      </c>
      <c r="M2087" s="161" t="s">
        <v>93</v>
      </c>
      <c r="N2087" s="161">
        <v>0.4375</v>
      </c>
      <c r="O2087" s="161">
        <v>0.70833333333333337</v>
      </c>
      <c r="P2087" s="207" t="s">
        <v>954</v>
      </c>
      <c r="Q2087" s="157">
        <v>2016</v>
      </c>
      <c r="R2087" s="131"/>
      <c r="S2087" s="3" t="str">
        <f>TEXT(Tabla2[[#This Row],[FECHA]],"MMMM")</f>
        <v>marzo</v>
      </c>
      <c r="T2087" s="3" t="e">
        <f>VLOOKUP(Tabla2[[#This Row],[FOLIO]],Noshow11[[FOLIO]:[STATUS]],5,0)</f>
        <v>#N/A</v>
      </c>
      <c r="U2087" s="2"/>
      <c r="V2087" s="27"/>
      <c r="W2087" s="27"/>
      <c r="X2087" s="27"/>
      <c r="Y2087" s="28"/>
      <c r="Z2087" s="27"/>
      <c r="AA2087" s="14">
        <f>Tabla2[[#This Row],[FECHA]]-Tabla2[[#This Row],[FECHA AGENDO CITA]]</f>
        <v>45009</v>
      </c>
    </row>
    <row r="2088" spans="1:27" ht="33.6" hidden="1" customHeight="1">
      <c r="A2088" s="154">
        <v>45009</v>
      </c>
      <c r="B2088" s="155">
        <v>0.36458333333333331</v>
      </c>
      <c r="C2088" s="155"/>
      <c r="D2088" s="156">
        <v>1899</v>
      </c>
      <c r="E2088" s="157">
        <v>112985</v>
      </c>
      <c r="F2088" s="157" t="s">
        <v>100</v>
      </c>
      <c r="G2088" s="162" t="s">
        <v>994</v>
      </c>
      <c r="H2088" s="163"/>
      <c r="I2088" s="157" t="s">
        <v>6528</v>
      </c>
      <c r="J2088" s="160" t="s">
        <v>6529</v>
      </c>
      <c r="K2088" s="160" t="s">
        <v>6530</v>
      </c>
      <c r="L2088" s="157" t="s">
        <v>193</v>
      </c>
      <c r="M2088" s="161" t="s">
        <v>84</v>
      </c>
      <c r="N2088" s="161">
        <v>0.375</v>
      </c>
      <c r="O2088" s="161">
        <v>0.45833333333333331</v>
      </c>
      <c r="P2088" s="207" t="s">
        <v>949</v>
      </c>
      <c r="Q2088" s="157">
        <v>2018</v>
      </c>
      <c r="R2088" s="131"/>
      <c r="S2088" s="3" t="str">
        <f>TEXT(Tabla2[[#This Row],[FECHA]],"MMMM")</f>
        <v>marzo</v>
      </c>
      <c r="T2088" s="3" t="e">
        <f>VLOOKUP(Tabla2[[#This Row],[FOLIO]],Noshow11[[FOLIO]:[STATUS]],5,0)</f>
        <v>#N/A</v>
      </c>
      <c r="U2088" s="2"/>
      <c r="V2088" s="27"/>
      <c r="W2088" s="27"/>
      <c r="X2088" s="27"/>
      <c r="Y2088" s="28"/>
      <c r="Z2088" s="27"/>
      <c r="AA2088" s="14">
        <f>Tabla2[[#This Row],[FECHA]]-Tabla2[[#This Row],[FECHA AGENDO CITA]]</f>
        <v>45009</v>
      </c>
    </row>
    <row r="2089" spans="1:27" ht="33.6" hidden="1" customHeight="1">
      <c r="A2089" s="154">
        <v>45009</v>
      </c>
      <c r="B2089" s="155">
        <v>0.375</v>
      </c>
      <c r="C2089" s="155"/>
      <c r="D2089" s="156">
        <v>3260</v>
      </c>
      <c r="E2089" s="157">
        <v>112815</v>
      </c>
      <c r="F2089" s="157" t="s">
        <v>944</v>
      </c>
      <c r="G2089" s="162" t="s">
        <v>1150</v>
      </c>
      <c r="H2089" s="163"/>
      <c r="I2089" s="157" t="s">
        <v>6531</v>
      </c>
      <c r="J2089" s="160" t="s">
        <v>6532</v>
      </c>
      <c r="K2089" s="160" t="s">
        <v>6533</v>
      </c>
      <c r="L2089" s="157" t="s">
        <v>92</v>
      </c>
      <c r="M2089" s="161" t="s">
        <v>84</v>
      </c>
      <c r="N2089" s="161">
        <v>0.45833333333333331</v>
      </c>
      <c r="O2089" s="161">
        <v>0.58333333333333337</v>
      </c>
      <c r="P2089" s="207" t="s">
        <v>949</v>
      </c>
      <c r="Q2089" s="157">
        <v>2018</v>
      </c>
      <c r="R2089" s="131"/>
      <c r="S2089" s="3" t="str">
        <f>TEXT(Tabla2[[#This Row],[FECHA]],"MMMM")</f>
        <v>marzo</v>
      </c>
      <c r="T2089" s="3" t="e">
        <f>VLOOKUP(Tabla2[[#This Row],[FOLIO]],Noshow11[[FOLIO]:[STATUS]],5,0)</f>
        <v>#N/A</v>
      </c>
      <c r="U2089" s="2"/>
      <c r="V2089" s="27"/>
      <c r="W2089" s="27"/>
      <c r="X2089" s="27"/>
      <c r="Y2089" s="28"/>
      <c r="Z2089" s="27"/>
      <c r="AA2089" s="14">
        <f>Tabla2[[#This Row],[FECHA]]-Tabla2[[#This Row],[FECHA AGENDO CITA]]</f>
        <v>45009</v>
      </c>
    </row>
    <row r="2090" spans="1:27" ht="33.6" hidden="1" customHeight="1">
      <c r="A2090" s="154">
        <v>45009</v>
      </c>
      <c r="B2090" s="155">
        <v>0.375</v>
      </c>
      <c r="C2090" s="155"/>
      <c r="D2090" s="156">
        <v>1899</v>
      </c>
      <c r="E2090" s="157">
        <v>112995</v>
      </c>
      <c r="F2090" s="157" t="s">
        <v>1111</v>
      </c>
      <c r="G2090" s="162" t="s">
        <v>6534</v>
      </c>
      <c r="H2090" s="163"/>
      <c r="I2090" s="157" t="s">
        <v>6256</v>
      </c>
      <c r="J2090" s="160" t="s">
        <v>6257</v>
      </c>
      <c r="K2090" s="160" t="s">
        <v>6258</v>
      </c>
      <c r="L2090" s="157" t="s">
        <v>92</v>
      </c>
      <c r="M2090" s="161" t="s">
        <v>98</v>
      </c>
      <c r="N2090" s="161">
        <v>0.47916666666666669</v>
      </c>
      <c r="O2090" s="161">
        <v>0.58333333333333337</v>
      </c>
      <c r="P2090" s="207" t="s">
        <v>949</v>
      </c>
      <c r="Q2090" s="157">
        <v>2022</v>
      </c>
      <c r="R2090" s="131"/>
      <c r="S2090" s="3" t="str">
        <f>TEXT(Tabla2[[#This Row],[FECHA]],"MMMM")</f>
        <v>marzo</v>
      </c>
      <c r="T2090" s="3" t="e">
        <f>VLOOKUP(Tabla2[[#This Row],[FOLIO]],Noshow11[[FOLIO]:[STATUS]],5,0)</f>
        <v>#N/A</v>
      </c>
      <c r="U2090" s="2"/>
      <c r="V2090" s="27"/>
      <c r="W2090" s="27"/>
      <c r="X2090" s="27"/>
      <c r="Y2090" s="28"/>
      <c r="Z2090" s="27"/>
      <c r="AA2090" s="14">
        <f>Tabla2[[#This Row],[FECHA]]-Tabla2[[#This Row],[FECHA AGENDO CITA]]</f>
        <v>45009</v>
      </c>
    </row>
    <row r="2091" spans="1:27" ht="33.6" hidden="1" customHeight="1">
      <c r="A2091" s="154">
        <v>45009</v>
      </c>
      <c r="B2091" s="155">
        <v>0.375</v>
      </c>
      <c r="C2091" s="155"/>
      <c r="D2091" s="156">
        <v>3260</v>
      </c>
      <c r="E2091" s="157">
        <v>113063</v>
      </c>
      <c r="F2091" s="157" t="s">
        <v>944</v>
      </c>
      <c r="G2091" s="162" t="s">
        <v>1161</v>
      </c>
      <c r="H2091" s="163"/>
      <c r="I2091" s="157" t="s">
        <v>6535</v>
      </c>
      <c r="J2091" s="160" t="s">
        <v>6536</v>
      </c>
      <c r="K2091" s="160" t="s">
        <v>6537</v>
      </c>
      <c r="L2091" s="157" t="s">
        <v>152</v>
      </c>
      <c r="M2091" s="161" t="s">
        <v>93</v>
      </c>
      <c r="N2091" s="161">
        <v>0.46875</v>
      </c>
      <c r="O2091" s="161">
        <v>0.58333333333333337</v>
      </c>
      <c r="P2091" s="207" t="s">
        <v>954</v>
      </c>
      <c r="Q2091" s="157">
        <v>2018</v>
      </c>
      <c r="R2091" s="131"/>
      <c r="S2091" s="3" t="str">
        <f>TEXT(Tabla2[[#This Row],[FECHA]],"MMMM")</f>
        <v>marzo</v>
      </c>
      <c r="T2091" s="3" t="e">
        <f>VLOOKUP(Tabla2[[#This Row],[FOLIO]],Noshow11[[FOLIO]:[STATUS]],5,0)</f>
        <v>#N/A</v>
      </c>
      <c r="U2091" s="2"/>
      <c r="V2091" s="27"/>
      <c r="W2091" s="27"/>
      <c r="X2091" s="27"/>
      <c r="Y2091" s="28"/>
      <c r="Z2091" s="27"/>
      <c r="AA2091" s="14">
        <f>Tabla2[[#This Row],[FECHA]]-Tabla2[[#This Row],[FECHA AGENDO CITA]]</f>
        <v>45009</v>
      </c>
    </row>
    <row r="2092" spans="1:27" ht="33.6" hidden="1" customHeight="1">
      <c r="A2092" s="154">
        <v>45009</v>
      </c>
      <c r="B2092" s="155">
        <v>0.39583333333333331</v>
      </c>
      <c r="C2092" s="155"/>
      <c r="D2092" s="156">
        <v>5330</v>
      </c>
      <c r="E2092" s="157">
        <v>112879</v>
      </c>
      <c r="F2092" s="157" t="s">
        <v>944</v>
      </c>
      <c r="G2092" s="158" t="s">
        <v>1124</v>
      </c>
      <c r="H2092" s="159" t="s">
        <v>5</v>
      </c>
      <c r="I2092" s="157" t="s">
        <v>6538</v>
      </c>
      <c r="J2092" s="160" t="s">
        <v>6539</v>
      </c>
      <c r="K2092" s="160" t="s">
        <v>6540</v>
      </c>
      <c r="L2092" s="157" t="s">
        <v>145</v>
      </c>
      <c r="M2092" s="161" t="s">
        <v>84</v>
      </c>
      <c r="N2092" s="161">
        <v>0.4375</v>
      </c>
      <c r="O2092" s="161">
        <v>0.70833333333333337</v>
      </c>
      <c r="P2092" s="207" t="s">
        <v>954</v>
      </c>
      <c r="Q2092" s="157">
        <v>2017</v>
      </c>
      <c r="R2092" s="131"/>
      <c r="S2092" s="3" t="str">
        <f>TEXT(Tabla2[[#This Row],[FECHA]],"MMMM")</f>
        <v>marzo</v>
      </c>
      <c r="T2092" s="3" t="e">
        <f>VLOOKUP(Tabla2[[#This Row],[FOLIO]],Noshow11[[FOLIO]:[STATUS]],5,0)</f>
        <v>#N/A</v>
      </c>
      <c r="U2092" s="2"/>
      <c r="V2092" s="27"/>
      <c r="W2092" s="27"/>
      <c r="X2092" s="27"/>
      <c r="Y2092" s="28"/>
      <c r="Z2092" s="27"/>
      <c r="AA2092" s="14">
        <f>Tabla2[[#This Row],[FECHA]]-Tabla2[[#This Row],[FECHA AGENDO CITA]]</f>
        <v>45009</v>
      </c>
    </row>
    <row r="2093" spans="1:27" ht="42" hidden="1" customHeight="1">
      <c r="A2093" s="154">
        <v>45009</v>
      </c>
      <c r="B2093" s="155">
        <v>0.39583333333333331</v>
      </c>
      <c r="C2093" s="155"/>
      <c r="D2093" s="156">
        <v>835.2</v>
      </c>
      <c r="E2093" s="157">
        <v>112967</v>
      </c>
      <c r="F2093" s="157" t="s">
        <v>100</v>
      </c>
      <c r="G2093" s="162" t="s">
        <v>6541</v>
      </c>
      <c r="H2093" s="163"/>
      <c r="I2093" s="157" t="s">
        <v>4501</v>
      </c>
      <c r="J2093" s="160" t="s">
        <v>4502</v>
      </c>
      <c r="K2093" s="160" t="s">
        <v>4503</v>
      </c>
      <c r="L2093" s="157" t="s">
        <v>230</v>
      </c>
      <c r="M2093" s="161" t="s">
        <v>93</v>
      </c>
      <c r="N2093" s="161">
        <v>0.41666666666666669</v>
      </c>
      <c r="O2093" s="161" t="s">
        <v>929</v>
      </c>
      <c r="P2093" s="207" t="s">
        <v>2126</v>
      </c>
      <c r="Q2093" s="157">
        <v>2018</v>
      </c>
      <c r="R2093" s="131"/>
      <c r="S2093" s="3" t="str">
        <f>TEXT(Tabla2[[#This Row],[FECHA]],"MMMM")</f>
        <v>marzo</v>
      </c>
      <c r="T2093" s="3" t="e">
        <f>VLOOKUP(Tabla2[[#This Row],[FOLIO]],Noshow11[[FOLIO]:[STATUS]],5,0)</f>
        <v>#N/A</v>
      </c>
      <c r="U2093" s="2" t="s">
        <v>12</v>
      </c>
      <c r="V2093" s="27">
        <v>45009</v>
      </c>
      <c r="W2093" s="27" t="s">
        <v>13</v>
      </c>
      <c r="X2093" s="27" t="s">
        <v>9</v>
      </c>
      <c r="Y2093" s="28" t="s">
        <v>6542</v>
      </c>
      <c r="Z2093" s="27"/>
      <c r="AA2093" s="14">
        <f>Tabla2[[#This Row],[FECHA]]-Tabla2[[#This Row],[FECHA AGENDO CITA]]</f>
        <v>45009</v>
      </c>
    </row>
    <row r="2094" spans="1:27" ht="33.6" hidden="1" customHeight="1">
      <c r="A2094" s="154">
        <v>45009</v>
      </c>
      <c r="B2094" s="155">
        <v>0.39583333333333331</v>
      </c>
      <c r="C2094" s="155"/>
      <c r="D2094" s="156">
        <v>3260</v>
      </c>
      <c r="E2094" s="157">
        <v>113027</v>
      </c>
      <c r="F2094" s="157" t="s">
        <v>1111</v>
      </c>
      <c r="G2094" s="158" t="s">
        <v>1070</v>
      </c>
      <c r="H2094" s="159" t="s">
        <v>5</v>
      </c>
      <c r="I2094" s="157" t="s">
        <v>6543</v>
      </c>
      <c r="J2094" s="160" t="s">
        <v>6544</v>
      </c>
      <c r="K2094" s="160" t="s">
        <v>6545</v>
      </c>
      <c r="L2094" s="157" t="s">
        <v>152</v>
      </c>
      <c r="M2094" s="161" t="s">
        <v>98</v>
      </c>
      <c r="N2094" s="161">
        <v>0.45833333333333331</v>
      </c>
      <c r="O2094" s="161">
        <v>0.58333333333333337</v>
      </c>
      <c r="P2094" s="207" t="s">
        <v>2061</v>
      </c>
      <c r="Q2094" s="157">
        <v>2022</v>
      </c>
      <c r="R2094" s="131"/>
      <c r="S2094" s="3" t="str">
        <f>TEXT(Tabla2[[#This Row],[FECHA]],"MMMM")</f>
        <v>marzo</v>
      </c>
      <c r="T2094" s="3" t="e">
        <f>VLOOKUP(Tabla2[[#This Row],[FOLIO]],Noshow11[[FOLIO]:[STATUS]],5,0)</f>
        <v>#N/A</v>
      </c>
      <c r="U2094" s="2"/>
      <c r="V2094" s="27"/>
      <c r="W2094" s="27"/>
      <c r="X2094" s="27"/>
      <c r="Y2094" s="28"/>
      <c r="Z2094" s="27"/>
      <c r="AA2094" s="14">
        <f>Tabla2[[#This Row],[FECHA]]-Tabla2[[#This Row],[FECHA AGENDO CITA]]</f>
        <v>45009</v>
      </c>
    </row>
    <row r="2095" spans="1:27" ht="33.6" hidden="1" customHeight="1">
      <c r="A2095" s="154">
        <v>45009</v>
      </c>
      <c r="B2095" s="155">
        <v>0.41666666666666669</v>
      </c>
      <c r="C2095" s="155"/>
      <c r="D2095" s="156">
        <v>3260</v>
      </c>
      <c r="E2095" s="157">
        <v>112838</v>
      </c>
      <c r="F2095" s="157" t="s">
        <v>944</v>
      </c>
      <c r="G2095" s="162" t="s">
        <v>1150</v>
      </c>
      <c r="H2095" s="164" t="s">
        <v>42</v>
      </c>
      <c r="I2095" s="157" t="s">
        <v>6546</v>
      </c>
      <c r="J2095" s="160" t="s">
        <v>6547</v>
      </c>
      <c r="K2095" s="160" t="s">
        <v>6548</v>
      </c>
      <c r="L2095" s="157" t="s">
        <v>145</v>
      </c>
      <c r="M2095" s="161" t="s">
        <v>93</v>
      </c>
      <c r="N2095" s="161" t="s">
        <v>1194</v>
      </c>
      <c r="O2095" s="161" t="s">
        <v>1195</v>
      </c>
      <c r="P2095" s="207" t="s">
        <v>925</v>
      </c>
      <c r="Q2095" s="157">
        <v>2020</v>
      </c>
      <c r="R2095" s="131"/>
      <c r="S2095" s="3" t="str">
        <f>TEXT(Tabla2[[#This Row],[FECHA]],"MMMM")</f>
        <v>marzo</v>
      </c>
      <c r="T2095" s="3" t="e">
        <f>VLOOKUP(Tabla2[[#This Row],[FOLIO]],Noshow11[[FOLIO]:[STATUS]],5,0)</f>
        <v>#N/A</v>
      </c>
      <c r="U2095" s="2"/>
      <c r="V2095" s="27"/>
      <c r="W2095" s="27"/>
      <c r="X2095" s="27"/>
      <c r="Y2095" s="28"/>
      <c r="Z2095" s="27"/>
      <c r="AA2095" s="14">
        <f>Tabla2[[#This Row],[FECHA]]-Tabla2[[#This Row],[FECHA AGENDO CITA]]</f>
        <v>45009</v>
      </c>
    </row>
    <row r="2096" spans="1:27" ht="33.6" hidden="1" customHeight="1">
      <c r="A2096" s="154">
        <v>45009</v>
      </c>
      <c r="B2096" s="155">
        <v>0.41666666666666669</v>
      </c>
      <c r="C2096" s="155"/>
      <c r="D2096" s="156">
        <v>3260</v>
      </c>
      <c r="E2096" s="157">
        <v>112885</v>
      </c>
      <c r="F2096" s="157" t="s">
        <v>1111</v>
      </c>
      <c r="G2096" s="158" t="s">
        <v>1150</v>
      </c>
      <c r="H2096" s="159" t="s">
        <v>5</v>
      </c>
      <c r="I2096" s="157" t="s">
        <v>6549</v>
      </c>
      <c r="J2096" s="160" t="s">
        <v>6550</v>
      </c>
      <c r="K2096" s="160" t="s">
        <v>6551</v>
      </c>
      <c r="L2096" s="157" t="s">
        <v>83</v>
      </c>
      <c r="M2096" s="161" t="s">
        <v>98</v>
      </c>
      <c r="N2096" s="161">
        <v>0.47222222222222227</v>
      </c>
      <c r="O2096" s="161">
        <v>0.70833333333333337</v>
      </c>
      <c r="P2096" s="207" t="s">
        <v>2061</v>
      </c>
      <c r="Q2096" s="157">
        <v>2019</v>
      </c>
      <c r="R2096" s="131"/>
      <c r="S2096" s="3" t="str">
        <f>TEXT(Tabla2[[#This Row],[FECHA]],"MMMM")</f>
        <v>marzo</v>
      </c>
      <c r="T2096" s="3" t="e">
        <f>VLOOKUP(Tabla2[[#This Row],[FOLIO]],Noshow11[[FOLIO]:[STATUS]],5,0)</f>
        <v>#N/A</v>
      </c>
      <c r="U2096" s="2"/>
      <c r="V2096" s="27"/>
      <c r="W2096" s="27"/>
      <c r="X2096" s="27"/>
      <c r="Y2096" s="28"/>
      <c r="Z2096" s="27"/>
      <c r="AA2096" s="14">
        <f>Tabla2[[#This Row],[FECHA]]-Tabla2[[#This Row],[FECHA AGENDO CITA]]</f>
        <v>45009</v>
      </c>
    </row>
    <row r="2097" spans="1:27" ht="33.6" hidden="1" customHeight="1">
      <c r="A2097" s="154">
        <v>45009</v>
      </c>
      <c r="B2097" s="155">
        <v>0.41666666666666669</v>
      </c>
      <c r="C2097" s="155"/>
      <c r="D2097" s="156">
        <v>1899</v>
      </c>
      <c r="E2097" s="157">
        <v>113042</v>
      </c>
      <c r="F2097" s="157" t="s">
        <v>944</v>
      </c>
      <c r="G2097" s="158" t="s">
        <v>956</v>
      </c>
      <c r="H2097" s="159" t="s">
        <v>5</v>
      </c>
      <c r="I2097" s="157" t="s">
        <v>6552</v>
      </c>
      <c r="J2097" s="160" t="s">
        <v>6553</v>
      </c>
      <c r="K2097" s="160" t="s">
        <v>6554</v>
      </c>
      <c r="L2097" s="157" t="s">
        <v>92</v>
      </c>
      <c r="M2097" s="161" t="s">
        <v>84</v>
      </c>
      <c r="N2097" s="161">
        <v>0.48958333333333331</v>
      </c>
      <c r="O2097" s="161">
        <v>0.70833333333333337</v>
      </c>
      <c r="P2097" s="207" t="s">
        <v>2061</v>
      </c>
      <c r="Q2097" s="157">
        <v>2021</v>
      </c>
      <c r="R2097" s="131"/>
      <c r="S2097" s="3" t="str">
        <f>TEXT(Tabla2[[#This Row],[FECHA]],"MMMM")</f>
        <v>marzo</v>
      </c>
      <c r="T2097" s="3" t="e">
        <f>VLOOKUP(Tabla2[[#This Row],[FOLIO]],Noshow11[[FOLIO]:[STATUS]],5,0)</f>
        <v>#N/A</v>
      </c>
      <c r="U2097" s="2"/>
      <c r="V2097" s="27"/>
      <c r="W2097" s="27"/>
      <c r="X2097" s="27"/>
      <c r="Y2097" s="28"/>
      <c r="Z2097" s="27"/>
      <c r="AA2097" s="14">
        <f>Tabla2[[#This Row],[FECHA]]-Tabla2[[#This Row],[FECHA AGENDO CITA]]</f>
        <v>45009</v>
      </c>
    </row>
    <row r="2098" spans="1:27" ht="33.6" hidden="1" customHeight="1">
      <c r="A2098" s="154">
        <v>45009</v>
      </c>
      <c r="B2098" s="155">
        <v>0.42708333333333331</v>
      </c>
      <c r="C2098" s="155"/>
      <c r="D2098" s="156">
        <v>3260</v>
      </c>
      <c r="E2098" s="157">
        <v>112873</v>
      </c>
      <c r="F2098" s="157" t="s">
        <v>944</v>
      </c>
      <c r="G2098" s="162" t="s">
        <v>1150</v>
      </c>
      <c r="H2098" s="164" t="s">
        <v>42</v>
      </c>
      <c r="I2098" s="157" t="s">
        <v>6555</v>
      </c>
      <c r="J2098" s="160" t="s">
        <v>6556</v>
      </c>
      <c r="K2098" s="160" t="s">
        <v>6557</v>
      </c>
      <c r="L2098" s="157" t="s">
        <v>145</v>
      </c>
      <c r="M2098" s="161" t="s">
        <v>93</v>
      </c>
      <c r="N2098" s="161" t="s">
        <v>1194</v>
      </c>
      <c r="O2098" s="161" t="s">
        <v>1195</v>
      </c>
      <c r="P2098" s="207" t="s">
        <v>925</v>
      </c>
      <c r="Q2098" s="157">
        <v>2018</v>
      </c>
      <c r="R2098" s="131"/>
      <c r="S2098" s="3" t="str">
        <f>TEXT(Tabla2[[#This Row],[FECHA]],"MMMM")</f>
        <v>marzo</v>
      </c>
      <c r="T2098" s="3" t="e">
        <f>VLOOKUP(Tabla2[[#This Row],[FOLIO]],Noshow11[[FOLIO]:[STATUS]],5,0)</f>
        <v>#N/A</v>
      </c>
      <c r="U2098" s="2"/>
      <c r="V2098" s="27"/>
      <c r="W2098" s="27"/>
      <c r="X2098" s="27"/>
      <c r="Y2098" s="28"/>
      <c r="Z2098" s="27"/>
      <c r="AA2098" s="14">
        <f>Tabla2[[#This Row],[FECHA]]-Tabla2[[#This Row],[FECHA AGENDO CITA]]</f>
        <v>45009</v>
      </c>
    </row>
    <row r="2099" spans="1:27" ht="37.5" hidden="1" customHeight="1">
      <c r="A2099" s="154">
        <v>45009</v>
      </c>
      <c r="B2099" s="155">
        <v>0.4375</v>
      </c>
      <c r="C2099" s="155"/>
      <c r="D2099" s="156">
        <v>835.2</v>
      </c>
      <c r="E2099" s="157">
        <v>112962</v>
      </c>
      <c r="F2099" s="157" t="s">
        <v>100</v>
      </c>
      <c r="G2099" s="162" t="s">
        <v>6558</v>
      </c>
      <c r="H2099" s="163"/>
      <c r="I2099" s="157" t="s">
        <v>2588</v>
      </c>
      <c r="J2099" s="160" t="s">
        <v>2589</v>
      </c>
      <c r="K2099" s="160" t="s">
        <v>2590</v>
      </c>
      <c r="L2099" s="157" t="s">
        <v>92</v>
      </c>
      <c r="M2099" s="161" t="s">
        <v>84</v>
      </c>
      <c r="N2099" s="161">
        <v>0.45833333333333331</v>
      </c>
      <c r="O2099" s="161" t="s">
        <v>929</v>
      </c>
      <c r="P2099" s="207" t="s">
        <v>2263</v>
      </c>
      <c r="Q2099" s="157">
        <v>2016</v>
      </c>
      <c r="R2099" s="131"/>
      <c r="S2099" s="3" t="str">
        <f>TEXT(Tabla2[[#This Row],[FECHA]],"MMMM")</f>
        <v>marzo</v>
      </c>
      <c r="T2099" s="3" t="e">
        <f>VLOOKUP(Tabla2[[#This Row],[FOLIO]],Noshow11[[FOLIO]:[STATUS]],5,0)</f>
        <v>#N/A</v>
      </c>
      <c r="U2099" s="2"/>
      <c r="V2099" s="27"/>
      <c r="W2099" s="27"/>
      <c r="X2099" s="27"/>
      <c r="Y2099" s="28"/>
      <c r="Z2099" s="27"/>
      <c r="AA2099" s="14">
        <f>Tabla2[[#This Row],[FECHA]]-Tabla2[[#This Row],[FECHA AGENDO CITA]]</f>
        <v>45009</v>
      </c>
    </row>
    <row r="2100" spans="1:27" ht="33.6" hidden="1" customHeight="1">
      <c r="A2100" s="154">
        <v>45009</v>
      </c>
      <c r="B2100" s="155">
        <v>0.4375</v>
      </c>
      <c r="C2100" s="155"/>
      <c r="D2100" s="156">
        <v>2849</v>
      </c>
      <c r="E2100" s="157">
        <v>112983</v>
      </c>
      <c r="F2100" s="157" t="s">
        <v>920</v>
      </c>
      <c r="G2100" s="162" t="s">
        <v>1967</v>
      </c>
      <c r="H2100" s="163"/>
      <c r="I2100" s="157" t="s">
        <v>6559</v>
      </c>
      <c r="J2100" s="160" t="s">
        <v>6560</v>
      </c>
      <c r="K2100" s="160" t="s">
        <v>300</v>
      </c>
      <c r="L2100" s="157" t="s">
        <v>160</v>
      </c>
      <c r="M2100" s="161" t="s">
        <v>98</v>
      </c>
      <c r="N2100" s="161">
        <v>0.44791666666666669</v>
      </c>
      <c r="O2100" s="161">
        <v>0.70833333333333337</v>
      </c>
      <c r="P2100" s="207" t="s">
        <v>943</v>
      </c>
      <c r="Q2100" s="157">
        <v>2019</v>
      </c>
      <c r="R2100" s="131"/>
      <c r="S2100" s="3" t="str">
        <f>TEXT(Tabla2[[#This Row],[FECHA]],"MMMM")</f>
        <v>marzo</v>
      </c>
      <c r="T2100" s="3" t="e">
        <f>VLOOKUP(Tabla2[[#This Row],[FOLIO]],Noshow11[[FOLIO]:[STATUS]],5,0)</f>
        <v>#N/A</v>
      </c>
      <c r="U2100" s="2"/>
      <c r="V2100" s="27"/>
      <c r="W2100" s="27"/>
      <c r="X2100" s="27"/>
      <c r="Y2100" s="28"/>
      <c r="Z2100" s="27"/>
      <c r="AA2100" s="14">
        <f>Tabla2[[#This Row],[FECHA]]-Tabla2[[#This Row],[FECHA AGENDO CITA]]</f>
        <v>45009</v>
      </c>
    </row>
    <row r="2101" spans="1:27" ht="33.6" hidden="1" customHeight="1">
      <c r="A2101" s="154">
        <v>45009</v>
      </c>
      <c r="B2101" s="155">
        <v>0.45833333333333331</v>
      </c>
      <c r="C2101" s="155"/>
      <c r="D2101" s="156">
        <v>1899</v>
      </c>
      <c r="E2101" s="157">
        <v>113043</v>
      </c>
      <c r="F2101" s="157" t="s">
        <v>920</v>
      </c>
      <c r="G2101" s="162" t="s">
        <v>1015</v>
      </c>
      <c r="H2101" s="163"/>
      <c r="I2101" s="157" t="s">
        <v>6561</v>
      </c>
      <c r="J2101" s="160" t="s">
        <v>6562</v>
      </c>
      <c r="K2101" s="160" t="s">
        <v>6563</v>
      </c>
      <c r="L2101" s="157" t="s">
        <v>193</v>
      </c>
      <c r="M2101" s="161" t="s">
        <v>84</v>
      </c>
      <c r="N2101" s="161">
        <v>0.5</v>
      </c>
      <c r="O2101" s="161">
        <v>0.625</v>
      </c>
      <c r="P2101" s="207" t="s">
        <v>954</v>
      </c>
      <c r="Q2101" s="157">
        <v>2022</v>
      </c>
      <c r="R2101" s="131"/>
      <c r="S2101" s="3" t="str">
        <f>TEXT(Tabla2[[#This Row],[FECHA]],"MMMM")</f>
        <v>marzo</v>
      </c>
      <c r="T2101" s="3" t="e">
        <f>VLOOKUP(Tabla2[[#This Row],[FOLIO]],Noshow11[[FOLIO]:[STATUS]],5,0)</f>
        <v>#N/A</v>
      </c>
      <c r="U2101" s="2"/>
      <c r="V2101" s="27"/>
      <c r="W2101" s="27"/>
      <c r="X2101" s="27"/>
      <c r="Y2101" s="28"/>
      <c r="Z2101" s="27"/>
      <c r="AA2101" s="14">
        <f>Tabla2[[#This Row],[FECHA]]-Tabla2[[#This Row],[FECHA AGENDO CITA]]</f>
        <v>45009</v>
      </c>
    </row>
    <row r="2102" spans="1:27" s="177" customFormat="1" ht="33.6" hidden="1" customHeight="1">
      <c r="A2102" s="154">
        <v>45009</v>
      </c>
      <c r="B2102" s="155">
        <v>0.45833333333333331</v>
      </c>
      <c r="C2102" s="155"/>
      <c r="D2102" s="156">
        <v>6599</v>
      </c>
      <c r="E2102" s="157">
        <v>113067</v>
      </c>
      <c r="F2102" s="157" t="s">
        <v>920</v>
      </c>
      <c r="G2102" s="162" t="s">
        <v>989</v>
      </c>
      <c r="H2102" s="163"/>
      <c r="I2102" s="157" t="s">
        <v>6564</v>
      </c>
      <c r="J2102" s="160" t="s">
        <v>6565</v>
      </c>
      <c r="K2102" s="160" t="s">
        <v>6566</v>
      </c>
      <c r="L2102" s="157" t="s">
        <v>145</v>
      </c>
      <c r="M2102" s="161" t="s">
        <v>93</v>
      </c>
      <c r="N2102" s="161">
        <v>0.54166666666666663</v>
      </c>
      <c r="O2102" s="161">
        <v>0.70833333333333337</v>
      </c>
      <c r="P2102" s="207" t="s">
        <v>954</v>
      </c>
      <c r="Q2102" s="157">
        <v>2015</v>
      </c>
      <c r="R2102" s="157"/>
      <c r="S2102" s="3" t="str">
        <f>TEXT(Tabla2[[#This Row],[FECHA]],"MMMM")</f>
        <v>marzo</v>
      </c>
      <c r="T2102" s="3" t="e">
        <f>VLOOKUP(Tabla2[[#This Row],[FOLIO]],Noshow11[[FOLIO]:[STATUS]],5,0)</f>
        <v>#N/A</v>
      </c>
      <c r="U2102" s="2"/>
      <c r="V2102" s="27"/>
      <c r="W2102" s="27"/>
      <c r="X2102" s="27"/>
      <c r="Y2102" s="28"/>
      <c r="Z2102" s="27"/>
      <c r="AA2102" s="14">
        <f>Tabla2[[#This Row],[FECHA]]-Tabla2[[#This Row],[FECHA AGENDO CITA]]</f>
        <v>45009</v>
      </c>
    </row>
    <row r="2103" spans="1:27" ht="33.6" hidden="1" customHeight="1">
      <c r="A2103" s="154">
        <v>45009</v>
      </c>
      <c r="B2103" s="155">
        <v>0.46875</v>
      </c>
      <c r="C2103" s="155"/>
      <c r="D2103" s="156">
        <v>1899</v>
      </c>
      <c r="E2103" s="157">
        <v>112817</v>
      </c>
      <c r="F2103" s="157" t="s">
        <v>944</v>
      </c>
      <c r="G2103" s="162" t="s">
        <v>945</v>
      </c>
      <c r="H2103" s="164" t="s">
        <v>42</v>
      </c>
      <c r="I2103" s="157" t="s">
        <v>6567</v>
      </c>
      <c r="J2103" s="160" t="s">
        <v>6568</v>
      </c>
      <c r="K2103" s="160" t="s">
        <v>6569</v>
      </c>
      <c r="L2103" s="157" t="s">
        <v>250</v>
      </c>
      <c r="M2103" s="161" t="s">
        <v>93</v>
      </c>
      <c r="N2103" s="161" t="s">
        <v>1194</v>
      </c>
      <c r="O2103" s="161" t="s">
        <v>1195</v>
      </c>
      <c r="P2103" s="207" t="s">
        <v>925</v>
      </c>
      <c r="Q2103" s="157">
        <v>2019</v>
      </c>
      <c r="R2103" s="131"/>
      <c r="S2103" s="3" t="str">
        <f>TEXT(Tabla2[[#This Row],[FECHA]],"MMMM")</f>
        <v>marzo</v>
      </c>
      <c r="T2103" s="3" t="e">
        <f>VLOOKUP(Tabla2[[#This Row],[FOLIO]],Noshow11[[FOLIO]:[STATUS]],5,0)</f>
        <v>#N/A</v>
      </c>
      <c r="U2103" s="2"/>
      <c r="V2103" s="27"/>
      <c r="W2103" s="27"/>
      <c r="X2103" s="27"/>
      <c r="Y2103" s="28"/>
      <c r="Z2103" s="27"/>
      <c r="AA2103" s="14">
        <f>Tabla2[[#This Row],[FECHA]]-Tabla2[[#This Row],[FECHA AGENDO CITA]]</f>
        <v>45009</v>
      </c>
    </row>
    <row r="2104" spans="1:27" ht="33.6" hidden="1" customHeight="1">
      <c r="A2104" s="154">
        <v>45009</v>
      </c>
      <c r="B2104" s="155">
        <v>0.46875</v>
      </c>
      <c r="C2104" s="155"/>
      <c r="D2104" s="156">
        <v>1899</v>
      </c>
      <c r="E2104" s="157">
        <v>113014</v>
      </c>
      <c r="F2104" s="157" t="s">
        <v>1111</v>
      </c>
      <c r="G2104" s="162" t="s">
        <v>1605</v>
      </c>
      <c r="H2104" s="163"/>
      <c r="I2104" s="157" t="s">
        <v>1304</v>
      </c>
      <c r="J2104" s="160" t="s">
        <v>1305</v>
      </c>
      <c r="K2104" s="160" t="s">
        <v>1306</v>
      </c>
      <c r="L2104" s="157" t="s">
        <v>145</v>
      </c>
      <c r="M2104" s="161" t="s">
        <v>84</v>
      </c>
      <c r="N2104" s="161">
        <v>0.51041666666666663</v>
      </c>
      <c r="O2104" s="161">
        <v>0.625</v>
      </c>
      <c r="P2104" s="207" t="s">
        <v>954</v>
      </c>
      <c r="Q2104" s="157">
        <v>2014</v>
      </c>
      <c r="R2104" s="131"/>
      <c r="S2104" s="3" t="str">
        <f>TEXT(Tabla2[[#This Row],[FECHA]],"MMMM")</f>
        <v>marzo</v>
      </c>
      <c r="T2104" s="3" t="e">
        <f>VLOOKUP(Tabla2[[#This Row],[FOLIO]],Noshow11[[FOLIO]:[STATUS]],5,0)</f>
        <v>#N/A</v>
      </c>
      <c r="U2104" s="2" t="s">
        <v>22</v>
      </c>
      <c r="V2104" s="27">
        <v>45009</v>
      </c>
      <c r="W2104" s="27" t="s">
        <v>4432</v>
      </c>
      <c r="X2104" s="27" t="s">
        <v>19</v>
      </c>
      <c r="Y2104" s="28" t="s">
        <v>6570</v>
      </c>
      <c r="Z2104" s="27">
        <v>45009</v>
      </c>
      <c r="AA2104" s="14">
        <f>Tabla2[[#This Row],[FECHA]]-Tabla2[[#This Row],[FECHA AGENDO CITA]]</f>
        <v>0</v>
      </c>
    </row>
    <row r="2105" spans="1:27" ht="33.6" hidden="1" customHeight="1">
      <c r="A2105" s="154">
        <v>45009</v>
      </c>
      <c r="B2105" s="155">
        <v>0.47916666666666669</v>
      </c>
      <c r="C2105" s="155"/>
      <c r="D2105" s="156">
        <v>1899</v>
      </c>
      <c r="E2105" s="157">
        <v>112965</v>
      </c>
      <c r="F2105" s="157" t="s">
        <v>944</v>
      </c>
      <c r="G2105" s="162" t="s">
        <v>1297</v>
      </c>
      <c r="H2105" s="164" t="s">
        <v>42</v>
      </c>
      <c r="I2105" s="157" t="s">
        <v>2498</v>
      </c>
      <c r="J2105" s="160" t="s">
        <v>3031</v>
      </c>
      <c r="K2105" s="160" t="s">
        <v>2499</v>
      </c>
      <c r="L2105" s="157" t="s">
        <v>193</v>
      </c>
      <c r="M2105" s="161" t="s">
        <v>93</v>
      </c>
      <c r="N2105" s="161" t="s">
        <v>1194</v>
      </c>
      <c r="O2105" s="161" t="s">
        <v>1195</v>
      </c>
      <c r="P2105" s="207" t="s">
        <v>925</v>
      </c>
      <c r="Q2105" s="157">
        <v>2019</v>
      </c>
      <c r="R2105" s="131"/>
      <c r="S2105" s="3" t="str">
        <f>TEXT(Tabla2[[#This Row],[FECHA]],"MMMM")</f>
        <v>marzo</v>
      </c>
      <c r="T2105" s="3" t="e">
        <f>VLOOKUP(Tabla2[[#This Row],[FOLIO]],Noshow11[[FOLIO]:[STATUS]],5,0)</f>
        <v>#N/A</v>
      </c>
      <c r="U2105" s="2"/>
      <c r="V2105" s="27"/>
      <c r="W2105" s="27"/>
      <c r="X2105" s="27"/>
      <c r="Y2105" s="28"/>
      <c r="Z2105" s="27"/>
      <c r="AA2105" s="14">
        <f>Tabla2[[#This Row],[FECHA]]-Tabla2[[#This Row],[FECHA AGENDO CITA]]</f>
        <v>45009</v>
      </c>
    </row>
    <row r="2106" spans="1:27" ht="65.099999999999994" hidden="1" customHeight="1">
      <c r="A2106" s="154">
        <v>45009</v>
      </c>
      <c r="B2106" s="155">
        <v>0.47916666666666669</v>
      </c>
      <c r="C2106" s="155"/>
      <c r="D2106" s="156">
        <v>0</v>
      </c>
      <c r="E2106" s="157">
        <v>113001</v>
      </c>
      <c r="F2106" s="157" t="s">
        <v>100</v>
      </c>
      <c r="G2106" s="162" t="s">
        <v>6571</v>
      </c>
      <c r="H2106" s="163"/>
      <c r="I2106" s="157" t="s">
        <v>6572</v>
      </c>
      <c r="J2106" s="160" t="s">
        <v>143</v>
      </c>
      <c r="K2106" s="160" t="s">
        <v>3627</v>
      </c>
      <c r="L2106" s="157" t="s">
        <v>170</v>
      </c>
      <c r="M2106" s="161" t="s">
        <v>84</v>
      </c>
      <c r="N2106" s="161">
        <v>0.58333333333333337</v>
      </c>
      <c r="O2106" s="161">
        <v>0.70833333333333337</v>
      </c>
      <c r="P2106" s="207" t="s">
        <v>949</v>
      </c>
      <c r="Q2106" s="157">
        <v>2023</v>
      </c>
      <c r="R2106" s="131"/>
      <c r="S2106" s="3" t="str">
        <f>TEXT(Tabla2[[#This Row],[FECHA]],"MMMM")</f>
        <v>marzo</v>
      </c>
      <c r="T2106" s="3" t="e">
        <f>VLOOKUP(Tabla2[[#This Row],[FOLIO]],Noshow11[[FOLIO]:[STATUS]],5,0)</f>
        <v>#N/A</v>
      </c>
      <c r="U2106" s="2"/>
      <c r="V2106" s="27"/>
      <c r="W2106" s="27"/>
      <c r="X2106" s="27"/>
      <c r="Y2106" s="28"/>
      <c r="Z2106" s="27"/>
      <c r="AA2106" s="14">
        <f>Tabla2[[#This Row],[FECHA]]-Tabla2[[#This Row],[FECHA AGENDO CITA]]</f>
        <v>45009</v>
      </c>
    </row>
    <row r="2107" spans="1:27" ht="33.6" hidden="1" customHeight="1">
      <c r="A2107" s="154">
        <v>45009</v>
      </c>
      <c r="B2107" s="155">
        <v>0.5</v>
      </c>
      <c r="C2107" s="155"/>
      <c r="D2107" s="156">
        <v>1899</v>
      </c>
      <c r="E2107" s="157">
        <v>112929</v>
      </c>
      <c r="F2107" s="157" t="s">
        <v>944</v>
      </c>
      <c r="G2107" s="162" t="s">
        <v>6573</v>
      </c>
      <c r="H2107" s="164" t="s">
        <v>42</v>
      </c>
      <c r="I2107" s="157" t="s">
        <v>6574</v>
      </c>
      <c r="J2107" s="160" t="s">
        <v>6575</v>
      </c>
      <c r="K2107" s="160" t="s">
        <v>6576</v>
      </c>
      <c r="L2107" s="157" t="s">
        <v>97</v>
      </c>
      <c r="M2107" s="161" t="s">
        <v>93</v>
      </c>
      <c r="N2107" s="161" t="s">
        <v>1194</v>
      </c>
      <c r="O2107" s="161" t="s">
        <v>1195</v>
      </c>
      <c r="P2107" s="207" t="s">
        <v>925</v>
      </c>
      <c r="Q2107" s="157">
        <v>2018</v>
      </c>
      <c r="R2107" s="131"/>
      <c r="S2107" s="3" t="str">
        <f>TEXT(Tabla2[[#This Row],[FECHA]],"MMMM")</f>
        <v>marzo</v>
      </c>
      <c r="T2107" s="3" t="e">
        <f>VLOOKUP(Tabla2[[#This Row],[FOLIO]],Noshow11[[FOLIO]:[STATUS]],5,0)</f>
        <v>#N/A</v>
      </c>
      <c r="U2107" s="2"/>
      <c r="V2107" s="27"/>
      <c r="W2107" s="27"/>
      <c r="X2107" s="27"/>
      <c r="Y2107" s="28"/>
      <c r="Z2107" s="27"/>
      <c r="AA2107" s="14">
        <f>Tabla2[[#This Row],[FECHA]]-Tabla2[[#This Row],[FECHA AGENDO CITA]]</f>
        <v>45009</v>
      </c>
    </row>
    <row r="2108" spans="1:27" ht="48.6" hidden="1" customHeight="1">
      <c r="A2108" s="154">
        <v>45009</v>
      </c>
      <c r="B2108" s="155">
        <v>0.5</v>
      </c>
      <c r="C2108" s="155"/>
      <c r="D2108" s="156">
        <v>835.2</v>
      </c>
      <c r="E2108" s="157">
        <v>113022</v>
      </c>
      <c r="F2108" s="157" t="s">
        <v>944</v>
      </c>
      <c r="G2108" s="162" t="s">
        <v>6577</v>
      </c>
      <c r="H2108" s="163"/>
      <c r="I2108" s="157" t="s">
        <v>6578</v>
      </c>
      <c r="J2108" s="160" t="s">
        <v>6579</v>
      </c>
      <c r="K2108" s="160" t="s">
        <v>6580</v>
      </c>
      <c r="L2108" s="157" t="s">
        <v>83</v>
      </c>
      <c r="M2108" s="161" t="s">
        <v>84</v>
      </c>
      <c r="N2108" s="161">
        <v>0.58333333333333337</v>
      </c>
      <c r="O2108" s="161">
        <v>0.70833333333333337</v>
      </c>
      <c r="P2108" s="207" t="s">
        <v>975</v>
      </c>
      <c r="Q2108" s="157">
        <v>2020</v>
      </c>
      <c r="R2108" s="131"/>
      <c r="S2108" s="3" t="str">
        <f>TEXT(Tabla2[[#This Row],[FECHA]],"MMMM")</f>
        <v>marzo</v>
      </c>
      <c r="T2108" s="3" t="e">
        <f>VLOOKUP(Tabla2[[#This Row],[FOLIO]],Noshow11[[FOLIO]:[STATUS]],5,0)</f>
        <v>#N/A</v>
      </c>
      <c r="U2108" s="2"/>
      <c r="V2108" s="27"/>
      <c r="W2108" s="27"/>
      <c r="X2108" s="27"/>
      <c r="Y2108" s="28"/>
      <c r="Z2108" s="27"/>
      <c r="AA2108" s="14">
        <f>Tabla2[[#This Row],[FECHA]]-Tabla2[[#This Row],[FECHA AGENDO CITA]]</f>
        <v>45009</v>
      </c>
    </row>
    <row r="2109" spans="1:27" ht="33.6" hidden="1" customHeight="1">
      <c r="A2109" s="154">
        <v>45009</v>
      </c>
      <c r="B2109" s="155">
        <v>0.52083333333333337</v>
      </c>
      <c r="C2109" s="155"/>
      <c r="D2109" s="156">
        <v>835.2</v>
      </c>
      <c r="E2109" s="157">
        <v>112997</v>
      </c>
      <c r="F2109" s="157" t="s">
        <v>944</v>
      </c>
      <c r="G2109" s="162" t="s">
        <v>6581</v>
      </c>
      <c r="H2109" s="163"/>
      <c r="I2109" s="157" t="s">
        <v>6582</v>
      </c>
      <c r="J2109" s="160" t="s">
        <v>6583</v>
      </c>
      <c r="K2109" s="160" t="s">
        <v>6584</v>
      </c>
      <c r="L2109" s="157" t="s">
        <v>230</v>
      </c>
      <c r="M2109" s="161" t="s">
        <v>84</v>
      </c>
      <c r="N2109" s="161">
        <v>0.54166666666666663</v>
      </c>
      <c r="O2109" s="161" t="s">
        <v>929</v>
      </c>
      <c r="P2109" s="207" t="s">
        <v>2126</v>
      </c>
      <c r="Q2109" s="157">
        <v>2008</v>
      </c>
      <c r="R2109" s="131"/>
      <c r="S2109" s="3" t="str">
        <f>TEXT(Tabla2[[#This Row],[FECHA]],"MMMM")</f>
        <v>marzo</v>
      </c>
      <c r="T2109" s="3" t="e">
        <f>VLOOKUP(Tabla2[[#This Row],[FOLIO]],Noshow11[[FOLIO]:[STATUS]],5,0)</f>
        <v>#N/A</v>
      </c>
      <c r="U2109" s="2"/>
      <c r="V2109" s="27"/>
      <c r="W2109" s="27"/>
      <c r="X2109" s="27"/>
      <c r="Y2109" s="28"/>
      <c r="Z2109" s="27"/>
      <c r="AA2109" s="14">
        <f>Tabla2[[#This Row],[FECHA]]-Tabla2[[#This Row],[FECHA AGENDO CITA]]</f>
        <v>45009</v>
      </c>
    </row>
    <row r="2110" spans="1:27" ht="33.6" hidden="1" customHeight="1">
      <c r="A2110" s="154">
        <v>45009</v>
      </c>
      <c r="B2110" s="155">
        <v>0.52083333333333337</v>
      </c>
      <c r="C2110" s="155"/>
      <c r="D2110" s="156">
        <v>1899</v>
      </c>
      <c r="E2110" s="157">
        <v>113000</v>
      </c>
      <c r="F2110" s="157" t="s">
        <v>920</v>
      </c>
      <c r="G2110" s="162" t="s">
        <v>1108</v>
      </c>
      <c r="H2110" s="164" t="s">
        <v>42</v>
      </c>
      <c r="I2110" s="157" t="s">
        <v>6585</v>
      </c>
      <c r="J2110" s="160" t="s">
        <v>143</v>
      </c>
      <c r="K2110" s="160" t="s">
        <v>6586</v>
      </c>
      <c r="L2110" s="157" t="s">
        <v>145</v>
      </c>
      <c r="M2110" s="161" t="s">
        <v>93</v>
      </c>
      <c r="N2110" s="161" t="s">
        <v>1194</v>
      </c>
      <c r="O2110" s="161" t="s">
        <v>1195</v>
      </c>
      <c r="P2110" s="207" t="s">
        <v>925</v>
      </c>
      <c r="Q2110" s="157">
        <v>2022</v>
      </c>
      <c r="R2110" s="131"/>
      <c r="S2110" s="3" t="str">
        <f>TEXT(Tabla2[[#This Row],[FECHA]],"MMMM")</f>
        <v>marzo</v>
      </c>
      <c r="T2110" s="3" t="e">
        <f>VLOOKUP(Tabla2[[#This Row],[FOLIO]],Noshow11[[FOLIO]:[STATUS]],5,0)</f>
        <v>#N/A</v>
      </c>
      <c r="U2110" s="2"/>
      <c r="V2110" s="27"/>
      <c r="W2110" s="27"/>
      <c r="X2110" s="27"/>
      <c r="Y2110" s="28"/>
      <c r="Z2110" s="27"/>
      <c r="AA2110" s="14">
        <f>Tabla2[[#This Row],[FECHA]]-Tabla2[[#This Row],[FECHA AGENDO CITA]]</f>
        <v>45009</v>
      </c>
    </row>
    <row r="2111" spans="1:27" ht="33.6" hidden="1" customHeight="1">
      <c r="A2111" s="154">
        <v>45009</v>
      </c>
      <c r="B2111" s="155">
        <v>0.54166666666666663</v>
      </c>
      <c r="C2111" s="155"/>
      <c r="D2111" s="156">
        <v>1899</v>
      </c>
      <c r="E2111" s="157">
        <v>113020</v>
      </c>
      <c r="F2111" s="157" t="s">
        <v>100</v>
      </c>
      <c r="G2111" s="158" t="s">
        <v>1555</v>
      </c>
      <c r="H2111" s="159" t="s">
        <v>5</v>
      </c>
      <c r="I2111" s="157" t="s">
        <v>6587</v>
      </c>
      <c r="J2111" s="160" t="s">
        <v>6588</v>
      </c>
      <c r="K2111" s="160" t="s">
        <v>1769</v>
      </c>
      <c r="L2111" s="157" t="s">
        <v>230</v>
      </c>
      <c r="M2111" s="161" t="s">
        <v>93</v>
      </c>
      <c r="N2111" s="161">
        <v>0.56944444444444442</v>
      </c>
      <c r="O2111" s="161">
        <v>0.70833333333333337</v>
      </c>
      <c r="P2111" s="207" t="s">
        <v>2061</v>
      </c>
      <c r="Q2111" s="157">
        <v>2012</v>
      </c>
      <c r="R2111" s="131"/>
      <c r="S2111" s="3" t="str">
        <f>TEXT(Tabla2[[#This Row],[FECHA]],"MMMM")</f>
        <v>marzo</v>
      </c>
      <c r="T2111" s="3" t="e">
        <f>VLOOKUP(Tabla2[[#This Row],[FOLIO]],Noshow11[[FOLIO]:[STATUS]],5,0)</f>
        <v>#N/A</v>
      </c>
      <c r="U2111" s="2"/>
      <c r="V2111" s="27"/>
      <c r="W2111" s="27"/>
      <c r="X2111" s="27"/>
      <c r="Y2111" s="28"/>
      <c r="Z2111" s="27"/>
      <c r="AA2111" s="14">
        <f>Tabla2[[#This Row],[FECHA]]-Tabla2[[#This Row],[FECHA AGENDO CITA]]</f>
        <v>45009</v>
      </c>
    </row>
    <row r="2112" spans="1:27" ht="33.6" hidden="1" customHeight="1">
      <c r="A2112" s="154">
        <v>45009</v>
      </c>
      <c r="B2112" s="155">
        <v>0.5625</v>
      </c>
      <c r="C2112" s="155"/>
      <c r="D2112" s="156">
        <v>1899</v>
      </c>
      <c r="E2112" s="157">
        <v>113024</v>
      </c>
      <c r="F2112" s="157" t="s">
        <v>100</v>
      </c>
      <c r="G2112" s="158" t="s">
        <v>984</v>
      </c>
      <c r="H2112" s="159" t="s">
        <v>5</v>
      </c>
      <c r="I2112" s="157" t="s">
        <v>6589</v>
      </c>
      <c r="J2112" s="160" t="s">
        <v>6590</v>
      </c>
      <c r="K2112" s="160" t="s">
        <v>6591</v>
      </c>
      <c r="L2112" s="157" t="s">
        <v>83</v>
      </c>
      <c r="M2112" s="161" t="s">
        <v>93</v>
      </c>
      <c r="N2112" s="161">
        <v>0.58333333333333337</v>
      </c>
      <c r="O2112" s="161">
        <v>0.70833333333333337</v>
      </c>
      <c r="P2112" s="207" t="s">
        <v>2061</v>
      </c>
      <c r="Q2112" s="157">
        <v>2015</v>
      </c>
      <c r="R2112" s="131"/>
      <c r="S2112" s="3" t="str">
        <f>TEXT(Tabla2[[#This Row],[FECHA]],"MMMM")</f>
        <v>marzo</v>
      </c>
      <c r="T2112" s="3" t="e">
        <f>VLOOKUP(Tabla2[[#This Row],[FOLIO]],Noshow11[[FOLIO]:[STATUS]],5,0)</f>
        <v>#N/A</v>
      </c>
      <c r="U2112" s="2"/>
      <c r="V2112" s="27"/>
      <c r="W2112" s="27"/>
      <c r="X2112" s="27"/>
      <c r="Y2112" s="28"/>
      <c r="Z2112" s="27"/>
      <c r="AA2112" s="14">
        <f>Tabla2[[#This Row],[FECHA]]-Tabla2[[#This Row],[FECHA AGENDO CITA]]</f>
        <v>45009</v>
      </c>
    </row>
    <row r="2113" spans="1:27" ht="33.6" hidden="1" customHeight="1">
      <c r="A2113" s="154">
        <v>45009</v>
      </c>
      <c r="B2113" s="155">
        <v>0.58333333333333337</v>
      </c>
      <c r="C2113" s="155"/>
      <c r="D2113" s="156">
        <v>3260</v>
      </c>
      <c r="E2113" s="157">
        <v>113034</v>
      </c>
      <c r="F2113" s="157" t="s">
        <v>100</v>
      </c>
      <c r="G2113" s="158" t="s">
        <v>1124</v>
      </c>
      <c r="H2113" s="159" t="s">
        <v>5</v>
      </c>
      <c r="I2113" s="157" t="s">
        <v>6592</v>
      </c>
      <c r="J2113" s="160" t="s">
        <v>6593</v>
      </c>
      <c r="K2113" s="160" t="s">
        <v>6594</v>
      </c>
      <c r="L2113" s="157" t="s">
        <v>83</v>
      </c>
      <c r="M2113" s="161" t="s">
        <v>93</v>
      </c>
      <c r="N2113" s="161">
        <v>0.59722222222222221</v>
      </c>
      <c r="O2113" s="161">
        <v>0.70833333333333337</v>
      </c>
      <c r="P2113" s="207" t="s">
        <v>2061</v>
      </c>
      <c r="Q2113" s="157">
        <v>2017</v>
      </c>
      <c r="R2113" s="131"/>
      <c r="S2113" s="3" t="str">
        <f>TEXT(Tabla2[[#This Row],[FECHA]],"MMMM")</f>
        <v>marzo</v>
      </c>
      <c r="T2113" s="3" t="e">
        <f>VLOOKUP(Tabla2[[#This Row],[FOLIO]],Noshow11[[FOLIO]:[STATUS]],5,0)</f>
        <v>#N/A</v>
      </c>
      <c r="U2113" s="2"/>
      <c r="V2113" s="27"/>
      <c r="W2113" s="27"/>
      <c r="X2113" s="27"/>
      <c r="Y2113" s="28"/>
      <c r="Z2113" s="27"/>
      <c r="AA2113" s="14">
        <f>Tabla2[[#This Row],[FECHA]]-Tabla2[[#This Row],[FECHA AGENDO CITA]]</f>
        <v>45009</v>
      </c>
    </row>
    <row r="2114" spans="1:27" ht="33.6" hidden="1" customHeight="1">
      <c r="A2114" s="154">
        <v>45009</v>
      </c>
      <c r="B2114" s="155">
        <v>0.60416666666666663</v>
      </c>
      <c r="C2114" s="155"/>
      <c r="D2114" s="156">
        <v>1899</v>
      </c>
      <c r="E2114" s="157">
        <v>113055</v>
      </c>
      <c r="F2114" s="157" t="s">
        <v>100</v>
      </c>
      <c r="G2114" s="162" t="s">
        <v>945</v>
      </c>
      <c r="H2114" s="163"/>
      <c r="I2114" s="157" t="s">
        <v>6595</v>
      </c>
      <c r="J2114" s="160" t="s">
        <v>6596</v>
      </c>
      <c r="K2114" s="160" t="s">
        <v>2685</v>
      </c>
      <c r="L2114" s="157" t="s">
        <v>289</v>
      </c>
      <c r="M2114" s="161" t="s">
        <v>84</v>
      </c>
      <c r="N2114" s="161">
        <v>0.625</v>
      </c>
      <c r="O2114" s="161">
        <v>0.75</v>
      </c>
      <c r="P2114" s="207" t="s">
        <v>943</v>
      </c>
      <c r="Q2114" s="157">
        <v>2019</v>
      </c>
      <c r="R2114" s="131"/>
      <c r="S2114" s="3" t="str">
        <f>TEXT(Tabla2[[#This Row],[FECHA]],"MMMM")</f>
        <v>marzo</v>
      </c>
      <c r="T2114" s="3" t="e">
        <f>VLOOKUP(Tabla2[[#This Row],[FOLIO]],Noshow11[[FOLIO]:[STATUS]],5,0)</f>
        <v>#N/A</v>
      </c>
      <c r="U2114" s="2"/>
      <c r="V2114" s="27"/>
      <c r="W2114" s="27"/>
      <c r="X2114" s="27"/>
      <c r="Y2114" s="28"/>
      <c r="Z2114" s="27"/>
      <c r="AA2114" s="14">
        <f>Tabla2[[#This Row],[FECHA]]-Tabla2[[#This Row],[FECHA AGENDO CITA]]</f>
        <v>45009</v>
      </c>
    </row>
    <row r="2115" spans="1:27" ht="50.1" hidden="1" customHeight="1">
      <c r="A2115" s="154">
        <v>45009</v>
      </c>
      <c r="B2115" s="155">
        <v>0.625</v>
      </c>
      <c r="C2115" s="155"/>
      <c r="D2115" s="156">
        <v>835.2</v>
      </c>
      <c r="E2115" s="157">
        <v>113032</v>
      </c>
      <c r="F2115" s="157" t="s">
        <v>944</v>
      </c>
      <c r="G2115" s="162" t="s">
        <v>6597</v>
      </c>
      <c r="H2115" s="163"/>
      <c r="I2115" s="157" t="s">
        <v>6598</v>
      </c>
      <c r="J2115" s="160" t="s">
        <v>724</v>
      </c>
      <c r="K2115" s="160" t="s">
        <v>5782</v>
      </c>
      <c r="L2115" s="157" t="s">
        <v>160</v>
      </c>
      <c r="M2115" s="161" t="s">
        <v>84</v>
      </c>
      <c r="N2115" s="161">
        <v>0.65625</v>
      </c>
      <c r="O2115" s="161" t="s">
        <v>929</v>
      </c>
      <c r="P2115" s="207" t="s">
        <v>2263</v>
      </c>
      <c r="Q2115" s="157">
        <v>2019</v>
      </c>
      <c r="R2115" s="131"/>
      <c r="S2115" s="3" t="str">
        <f>TEXT(Tabla2[[#This Row],[FECHA]],"MMMM")</f>
        <v>marzo</v>
      </c>
      <c r="T2115" s="3" t="e">
        <f>VLOOKUP(Tabla2[[#This Row],[FOLIO]],Noshow11[[FOLIO]:[STATUS]],5,0)</f>
        <v>#N/A</v>
      </c>
      <c r="U2115" s="2"/>
      <c r="V2115" s="27"/>
      <c r="W2115" s="27"/>
      <c r="X2115" s="27"/>
      <c r="Y2115" s="28"/>
      <c r="Z2115" s="27"/>
      <c r="AA2115" s="14">
        <f>Tabla2[[#This Row],[FECHA]]-Tabla2[[#This Row],[FECHA AGENDO CITA]]</f>
        <v>45009</v>
      </c>
    </row>
    <row r="2116" spans="1:27" s="177" customFormat="1" ht="50.1" hidden="1" customHeight="1">
      <c r="A2116" s="154">
        <v>45009</v>
      </c>
      <c r="B2116" s="155">
        <v>0.64583333333333337</v>
      </c>
      <c r="C2116" s="155"/>
      <c r="D2116" s="156">
        <v>0</v>
      </c>
      <c r="E2116" s="157">
        <v>113065</v>
      </c>
      <c r="F2116" s="157" t="s">
        <v>920</v>
      </c>
      <c r="G2116" s="162" t="s">
        <v>6599</v>
      </c>
      <c r="H2116" s="164" t="s">
        <v>45</v>
      </c>
      <c r="I2116" s="157" t="s">
        <v>6600</v>
      </c>
      <c r="J2116" s="160" t="s">
        <v>6601</v>
      </c>
      <c r="K2116" s="160" t="s">
        <v>6602</v>
      </c>
      <c r="L2116" s="157" t="s">
        <v>277</v>
      </c>
      <c r="M2116" s="161" t="s">
        <v>84</v>
      </c>
      <c r="N2116" s="161">
        <v>0.65625</v>
      </c>
      <c r="O2116" s="161">
        <v>0.69791666666666663</v>
      </c>
      <c r="P2116" s="207" t="s">
        <v>943</v>
      </c>
      <c r="Q2116" s="157">
        <v>2023</v>
      </c>
      <c r="R2116" s="157"/>
      <c r="S2116" s="3" t="str">
        <f>TEXT(Tabla2[[#This Row],[FECHA]],"MMMM")</f>
        <v>marzo</v>
      </c>
      <c r="T2116" s="3" t="e">
        <f>VLOOKUP(Tabla2[[#This Row],[FOLIO]],Noshow11[[FOLIO]:[STATUS]],5,0)</f>
        <v>#N/A</v>
      </c>
      <c r="U2116" s="2"/>
      <c r="V2116" s="27"/>
      <c r="W2116" s="27"/>
      <c r="X2116" s="27"/>
      <c r="Y2116" s="28"/>
      <c r="Z2116" s="27"/>
      <c r="AA2116" s="14">
        <f>Tabla2[[#This Row],[FECHA]]-Tabla2[[#This Row],[FECHA AGENDO CITA]]</f>
        <v>45009</v>
      </c>
    </row>
    <row r="2117" spans="1:27" ht="33.6" hidden="1" customHeight="1">
      <c r="A2117" s="154">
        <v>45009</v>
      </c>
      <c r="B2117" s="155">
        <v>0.66666666666666663</v>
      </c>
      <c r="C2117" s="155"/>
      <c r="D2117" s="156">
        <v>835.2</v>
      </c>
      <c r="E2117" s="157">
        <v>113036</v>
      </c>
      <c r="F2117" s="157" t="s">
        <v>1111</v>
      </c>
      <c r="G2117" s="162" t="s">
        <v>6603</v>
      </c>
      <c r="H2117" s="163"/>
      <c r="I2117" s="157" t="s">
        <v>6604</v>
      </c>
      <c r="J2117" s="160" t="s">
        <v>6605</v>
      </c>
      <c r="K2117" s="160" t="s">
        <v>6606</v>
      </c>
      <c r="L2117" s="157" t="s">
        <v>170</v>
      </c>
      <c r="M2117" s="161" t="s">
        <v>93</v>
      </c>
      <c r="N2117" s="161">
        <v>0.67708333333333337</v>
      </c>
      <c r="O2117" s="161" t="s">
        <v>929</v>
      </c>
      <c r="P2117" s="207" t="s">
        <v>2126</v>
      </c>
      <c r="Q2117" s="157">
        <v>2015</v>
      </c>
      <c r="R2117" s="131"/>
      <c r="S2117" s="3" t="str">
        <f>TEXT(Tabla2[[#This Row],[FECHA]],"MMMM")</f>
        <v>marzo</v>
      </c>
      <c r="T2117" s="3" t="e">
        <f>VLOOKUP(Tabla2[[#This Row],[FOLIO]],Noshow11[[FOLIO]:[STATUS]],5,0)</f>
        <v>#N/A</v>
      </c>
      <c r="U2117" s="2"/>
      <c r="V2117" s="27"/>
      <c r="W2117" s="27"/>
      <c r="X2117" s="27"/>
      <c r="Y2117" s="28"/>
      <c r="Z2117" s="27"/>
      <c r="AA2117" s="14">
        <f>Tabla2[[#This Row],[FECHA]]-Tabla2[[#This Row],[FECHA AGENDO CITA]]</f>
        <v>45009</v>
      </c>
    </row>
    <row r="2118" spans="1:27" ht="47.1" hidden="1" customHeight="1">
      <c r="A2118" s="154">
        <v>45010</v>
      </c>
      <c r="B2118" s="155">
        <v>0.33333333333333331</v>
      </c>
      <c r="C2118" s="155"/>
      <c r="D2118" s="156">
        <v>1899</v>
      </c>
      <c r="E2118" s="157">
        <v>111977</v>
      </c>
      <c r="F2118" s="157" t="s">
        <v>944</v>
      </c>
      <c r="G2118" s="158" t="s">
        <v>6607</v>
      </c>
      <c r="H2118" s="159" t="s">
        <v>5</v>
      </c>
      <c r="I2118" s="157" t="s">
        <v>6608</v>
      </c>
      <c r="J2118" s="160" t="s">
        <v>6609</v>
      </c>
      <c r="K2118" s="160" t="s">
        <v>6610</v>
      </c>
      <c r="L2118" s="157" t="s">
        <v>193</v>
      </c>
      <c r="M2118" s="161" t="s">
        <v>93</v>
      </c>
      <c r="N2118" s="161">
        <v>0.33333333333333331</v>
      </c>
      <c r="O2118" s="161">
        <v>0.45833333333333331</v>
      </c>
      <c r="P2118" s="207" t="s">
        <v>2061</v>
      </c>
      <c r="Q2118" s="157">
        <v>2020</v>
      </c>
      <c r="R2118" s="131"/>
      <c r="S2118" s="3" t="str">
        <f>TEXT(Tabla2[[#This Row],[FECHA]],"MMMM")</f>
        <v>marzo</v>
      </c>
      <c r="T2118" s="3" t="e">
        <f>VLOOKUP(Tabla2[[#This Row],[FOLIO]],Noshow11[[FOLIO]:[STATUS]],5,0)</f>
        <v>#N/A</v>
      </c>
      <c r="U2118" s="2"/>
      <c r="V2118" s="27"/>
      <c r="W2118" s="27"/>
      <c r="X2118" s="27"/>
      <c r="Y2118" s="28"/>
      <c r="Z2118" s="27"/>
      <c r="AA2118" s="14">
        <f>Tabla2[[#This Row],[FECHA]]-Tabla2[[#This Row],[FECHA AGENDO CITA]]</f>
        <v>45010</v>
      </c>
    </row>
    <row r="2119" spans="1:27" ht="47.1" hidden="1" customHeight="1">
      <c r="A2119" s="154">
        <v>45010</v>
      </c>
      <c r="B2119" s="155">
        <v>0.33333333333333331</v>
      </c>
      <c r="C2119" s="155"/>
      <c r="D2119" s="156">
        <v>1899</v>
      </c>
      <c r="E2119" s="157">
        <v>112343</v>
      </c>
      <c r="F2119" s="157" t="s">
        <v>1111</v>
      </c>
      <c r="G2119" s="162" t="s">
        <v>1108</v>
      </c>
      <c r="H2119" s="163"/>
      <c r="I2119" s="157" t="s">
        <v>6611</v>
      </c>
      <c r="J2119" s="160" t="s">
        <v>6612</v>
      </c>
      <c r="K2119" s="160" t="s">
        <v>6613</v>
      </c>
      <c r="L2119" s="157" t="s">
        <v>83</v>
      </c>
      <c r="M2119" s="161" t="s">
        <v>84</v>
      </c>
      <c r="N2119" s="161">
        <v>0.34375</v>
      </c>
      <c r="O2119" s="161">
        <v>0.45833333333333331</v>
      </c>
      <c r="P2119" s="207" t="s">
        <v>1036</v>
      </c>
      <c r="Q2119" s="157">
        <v>2022</v>
      </c>
      <c r="R2119" s="131"/>
      <c r="S2119" s="3" t="str">
        <f>TEXT(Tabla2[[#This Row],[FECHA]],"MMMM")</f>
        <v>marzo</v>
      </c>
      <c r="T2119" s="3" t="e">
        <f>VLOOKUP(Tabla2[[#This Row],[FOLIO]],Noshow11[[FOLIO]:[STATUS]],5,0)</f>
        <v>#N/A</v>
      </c>
      <c r="U2119" s="2"/>
      <c r="V2119" s="27"/>
      <c r="W2119" s="27"/>
      <c r="X2119" s="27"/>
      <c r="Y2119" s="28"/>
      <c r="Z2119" s="27"/>
      <c r="AA2119" s="14">
        <f>Tabla2[[#This Row],[FECHA]]-Tabla2[[#This Row],[FECHA AGENDO CITA]]</f>
        <v>45010</v>
      </c>
    </row>
    <row r="2120" spans="1:27" ht="47.1" hidden="1" customHeight="1">
      <c r="A2120" s="154">
        <v>45010</v>
      </c>
      <c r="B2120" s="155">
        <v>0.33333333333333331</v>
      </c>
      <c r="C2120" s="155"/>
      <c r="D2120" s="156">
        <v>1899</v>
      </c>
      <c r="E2120" s="157">
        <v>112958</v>
      </c>
      <c r="F2120" s="157" t="s">
        <v>1111</v>
      </c>
      <c r="G2120" s="158" t="s">
        <v>984</v>
      </c>
      <c r="H2120" s="159" t="s">
        <v>5</v>
      </c>
      <c r="I2120" s="157" t="s">
        <v>6614</v>
      </c>
      <c r="J2120" s="160" t="s">
        <v>6615</v>
      </c>
      <c r="K2120" s="160" t="s">
        <v>6616</v>
      </c>
      <c r="L2120" s="157" t="s">
        <v>83</v>
      </c>
      <c r="M2120" s="161" t="s">
        <v>98</v>
      </c>
      <c r="N2120" s="161">
        <v>0.34722222222222227</v>
      </c>
      <c r="O2120" s="161">
        <v>0.45833333333333331</v>
      </c>
      <c r="P2120" s="207" t="s">
        <v>2061</v>
      </c>
      <c r="Q2120" s="157">
        <v>2018</v>
      </c>
      <c r="R2120" s="131"/>
      <c r="S2120" s="3" t="str">
        <f>TEXT(Tabla2[[#This Row],[FECHA]],"MMMM")</f>
        <v>marzo</v>
      </c>
      <c r="T2120" s="3" t="e">
        <f>VLOOKUP(Tabla2[[#This Row],[FOLIO]],Noshow11[[FOLIO]:[STATUS]],5,0)</f>
        <v>#N/A</v>
      </c>
      <c r="U2120" s="2"/>
      <c r="V2120" s="27"/>
      <c r="W2120" s="27"/>
      <c r="X2120" s="27"/>
      <c r="Y2120" s="28"/>
      <c r="Z2120" s="27"/>
      <c r="AA2120" s="14">
        <f>Tabla2[[#This Row],[FECHA]]-Tabla2[[#This Row],[FECHA AGENDO CITA]]</f>
        <v>45010</v>
      </c>
    </row>
    <row r="2121" spans="1:27" ht="47.1" hidden="1" customHeight="1">
      <c r="A2121" s="154">
        <v>45010</v>
      </c>
      <c r="B2121" s="155">
        <v>0.34375</v>
      </c>
      <c r="C2121" s="155"/>
      <c r="D2121" s="156">
        <v>1899</v>
      </c>
      <c r="E2121" s="157">
        <v>112342</v>
      </c>
      <c r="F2121" s="157" t="s">
        <v>1111</v>
      </c>
      <c r="G2121" s="165" t="s">
        <v>5177</v>
      </c>
      <c r="H2121" s="163" t="s">
        <v>10</v>
      </c>
      <c r="I2121" s="157" t="s">
        <v>6611</v>
      </c>
      <c r="J2121" s="160" t="s">
        <v>6612</v>
      </c>
      <c r="K2121" s="160" t="s">
        <v>6613</v>
      </c>
      <c r="L2121" s="157" t="s">
        <v>83</v>
      </c>
      <c r="M2121" s="161" t="s">
        <v>84</v>
      </c>
      <c r="N2121" s="161">
        <v>0.375</v>
      </c>
      <c r="O2121" s="161">
        <v>0.5</v>
      </c>
      <c r="P2121" s="207" t="s">
        <v>1036</v>
      </c>
      <c r="Q2121" s="157">
        <v>2022</v>
      </c>
      <c r="R2121" s="131"/>
      <c r="S2121" s="3" t="str">
        <f>TEXT(Tabla2[[#This Row],[FECHA]],"MMMM")</f>
        <v>marzo</v>
      </c>
      <c r="T2121" s="3" t="e">
        <f>VLOOKUP(Tabla2[[#This Row],[FOLIO]],Noshow11[[FOLIO]:[STATUS]],5,0)</f>
        <v>#N/A</v>
      </c>
      <c r="U2121" s="2"/>
      <c r="V2121" s="27"/>
      <c r="W2121" s="27"/>
      <c r="X2121" s="27"/>
      <c r="Y2121" s="28"/>
      <c r="Z2121" s="27"/>
      <c r="AA2121" s="14">
        <f>Tabla2[[#This Row],[FECHA]]-Tabla2[[#This Row],[FECHA AGENDO CITA]]</f>
        <v>45010</v>
      </c>
    </row>
    <row r="2122" spans="1:27" ht="47.1" hidden="1" customHeight="1">
      <c r="A2122" s="154">
        <v>45010</v>
      </c>
      <c r="B2122" s="155">
        <v>0.34375</v>
      </c>
      <c r="C2122" s="155"/>
      <c r="D2122" s="156">
        <v>1899</v>
      </c>
      <c r="E2122" s="157">
        <v>112928</v>
      </c>
      <c r="F2122" s="157" t="s">
        <v>920</v>
      </c>
      <c r="G2122" s="162" t="s">
        <v>1015</v>
      </c>
      <c r="H2122" s="163"/>
      <c r="I2122" s="157" t="s">
        <v>2617</v>
      </c>
      <c r="J2122" s="160" t="s">
        <v>2618</v>
      </c>
      <c r="K2122" s="160" t="s">
        <v>2619</v>
      </c>
      <c r="L2122" s="157" t="s">
        <v>193</v>
      </c>
      <c r="M2122" s="161" t="s">
        <v>98</v>
      </c>
      <c r="N2122" s="161">
        <v>0.35416666666666669</v>
      </c>
      <c r="O2122" s="161">
        <v>0.45833333333333331</v>
      </c>
      <c r="P2122" s="207" t="s">
        <v>925</v>
      </c>
      <c r="Q2122" s="157">
        <v>2022</v>
      </c>
      <c r="R2122" s="131"/>
      <c r="S2122" s="3" t="str">
        <f>TEXT(Tabla2[[#This Row],[FECHA]],"MMMM")</f>
        <v>marzo</v>
      </c>
      <c r="T2122" s="3" t="e">
        <f>VLOOKUP(Tabla2[[#This Row],[FOLIO]],Noshow11[[FOLIO]:[STATUS]],5,0)</f>
        <v>#N/A</v>
      </c>
      <c r="U2122" s="2"/>
      <c r="V2122" s="27"/>
      <c r="W2122" s="27"/>
      <c r="X2122" s="27"/>
      <c r="Y2122" s="28"/>
      <c r="Z2122" s="27"/>
      <c r="AA2122" s="14">
        <f>Tabla2[[#This Row],[FECHA]]-Tabla2[[#This Row],[FECHA AGENDO CITA]]</f>
        <v>45010</v>
      </c>
    </row>
    <row r="2123" spans="1:27" ht="47.1" hidden="1" customHeight="1">
      <c r="A2123" s="154">
        <v>45010</v>
      </c>
      <c r="B2123" s="155">
        <v>0.34375</v>
      </c>
      <c r="C2123" s="155"/>
      <c r="D2123" s="156">
        <v>0</v>
      </c>
      <c r="E2123" s="157">
        <v>112941</v>
      </c>
      <c r="F2123" s="157" t="s">
        <v>920</v>
      </c>
      <c r="G2123" s="162" t="s">
        <v>6617</v>
      </c>
      <c r="H2123" s="163"/>
      <c r="I2123" s="157" t="s">
        <v>2044</v>
      </c>
      <c r="J2123" s="160" t="s">
        <v>6618</v>
      </c>
      <c r="K2123" s="160" t="s">
        <v>2046</v>
      </c>
      <c r="L2123" s="157" t="s">
        <v>1106</v>
      </c>
      <c r="M2123" s="161" t="s">
        <v>93</v>
      </c>
      <c r="N2123" s="161">
        <v>0.35416666666666669</v>
      </c>
      <c r="O2123" s="161">
        <v>0.5</v>
      </c>
      <c r="P2123" s="207" t="s">
        <v>949</v>
      </c>
      <c r="Q2123" s="157">
        <v>2019</v>
      </c>
      <c r="R2123" s="131"/>
      <c r="S2123" s="3" t="str">
        <f>TEXT(Tabla2[[#This Row],[FECHA]],"MMMM")</f>
        <v>marzo</v>
      </c>
      <c r="T2123" s="3" t="e">
        <f>VLOOKUP(Tabla2[[#This Row],[FOLIO]],Noshow11[[FOLIO]:[STATUS]],5,0)</f>
        <v>#N/A</v>
      </c>
      <c r="U2123" s="2"/>
      <c r="V2123" s="27"/>
      <c r="W2123" s="27"/>
      <c r="X2123" s="27"/>
      <c r="Y2123" s="28"/>
      <c r="Z2123" s="27"/>
      <c r="AA2123" s="14">
        <f>Tabla2[[#This Row],[FECHA]]-Tabla2[[#This Row],[FECHA AGENDO CITA]]</f>
        <v>45010</v>
      </c>
    </row>
    <row r="2124" spans="1:27" ht="47.1" hidden="1" customHeight="1">
      <c r="A2124" s="154">
        <v>45010</v>
      </c>
      <c r="B2124" s="155">
        <v>0.35416666666666669</v>
      </c>
      <c r="C2124" s="155"/>
      <c r="D2124" s="156">
        <v>1899</v>
      </c>
      <c r="E2124" s="157">
        <v>112930</v>
      </c>
      <c r="F2124" s="157" t="s">
        <v>100</v>
      </c>
      <c r="G2124" s="158" t="s">
        <v>1015</v>
      </c>
      <c r="H2124" s="159" t="s">
        <v>5</v>
      </c>
      <c r="I2124" s="157" t="s">
        <v>6619</v>
      </c>
      <c r="J2124" s="160" t="s">
        <v>6620</v>
      </c>
      <c r="K2124" s="160" t="s">
        <v>4093</v>
      </c>
      <c r="L2124" s="157" t="s">
        <v>92</v>
      </c>
      <c r="M2124" s="161" t="s">
        <v>98</v>
      </c>
      <c r="N2124" s="161">
        <v>0.3888888888888889</v>
      </c>
      <c r="O2124" s="161">
        <v>0.5</v>
      </c>
      <c r="P2124" s="207" t="s">
        <v>2061</v>
      </c>
      <c r="Q2124" s="157">
        <v>2022</v>
      </c>
      <c r="R2124" s="131"/>
      <c r="S2124" s="3" t="str">
        <f>TEXT(Tabla2[[#This Row],[FECHA]],"MMMM")</f>
        <v>marzo</v>
      </c>
      <c r="T2124" s="3" t="e">
        <f>VLOOKUP(Tabla2[[#This Row],[FOLIO]],Noshow11[[FOLIO]:[STATUS]],5,0)</f>
        <v>#N/A</v>
      </c>
      <c r="U2124" s="2"/>
      <c r="V2124" s="27"/>
      <c r="W2124" s="27"/>
      <c r="X2124" s="27"/>
      <c r="Y2124" s="28"/>
      <c r="Z2124" s="27"/>
      <c r="AA2124" s="14">
        <f>Tabla2[[#This Row],[FECHA]]-Tabla2[[#This Row],[FECHA AGENDO CITA]]</f>
        <v>45010</v>
      </c>
    </row>
    <row r="2125" spans="1:27" ht="47.1" hidden="1" customHeight="1">
      <c r="A2125" s="154">
        <v>45010</v>
      </c>
      <c r="B2125" s="155">
        <v>0.35416666666666669</v>
      </c>
      <c r="C2125" s="155"/>
      <c r="D2125" s="156">
        <v>3260</v>
      </c>
      <c r="E2125" s="157">
        <v>112943</v>
      </c>
      <c r="F2125" s="157" t="s">
        <v>100</v>
      </c>
      <c r="G2125" s="162" t="s">
        <v>1161</v>
      </c>
      <c r="H2125" s="163"/>
      <c r="I2125" s="157" t="s">
        <v>6621</v>
      </c>
      <c r="J2125" s="160" t="s">
        <v>6622</v>
      </c>
      <c r="K2125" s="160" t="s">
        <v>2742</v>
      </c>
      <c r="L2125" s="157" t="s">
        <v>83</v>
      </c>
      <c r="M2125" s="161" t="s">
        <v>84</v>
      </c>
      <c r="N2125" s="161">
        <v>0.375</v>
      </c>
      <c r="O2125" s="161">
        <v>0.5</v>
      </c>
      <c r="P2125" s="207" t="s">
        <v>925</v>
      </c>
      <c r="Q2125" s="157">
        <v>2014</v>
      </c>
      <c r="R2125" s="131"/>
      <c r="S2125" s="3" t="str">
        <f>TEXT(Tabla2[[#This Row],[FECHA]],"MMMM")</f>
        <v>marzo</v>
      </c>
      <c r="T2125" s="3" t="e">
        <f>VLOOKUP(Tabla2[[#This Row],[FOLIO]],Noshow11[[FOLIO]:[STATUS]],5,0)</f>
        <v>#N/A</v>
      </c>
      <c r="U2125" s="2"/>
      <c r="V2125" s="27"/>
      <c r="W2125" s="27"/>
      <c r="X2125" s="27"/>
      <c r="Y2125" s="28"/>
      <c r="Z2125" s="27"/>
      <c r="AA2125" s="14">
        <f>Tabla2[[#This Row],[FECHA]]-Tabla2[[#This Row],[FECHA AGENDO CITA]]</f>
        <v>45010</v>
      </c>
    </row>
    <row r="2126" spans="1:27" ht="47.1" hidden="1" customHeight="1">
      <c r="A2126" s="154">
        <v>45010</v>
      </c>
      <c r="B2126" s="155">
        <v>0.36458333333333331</v>
      </c>
      <c r="C2126" s="155"/>
      <c r="D2126" s="156">
        <v>3260</v>
      </c>
      <c r="E2126" s="157">
        <v>112972</v>
      </c>
      <c r="F2126" s="157" t="s">
        <v>944</v>
      </c>
      <c r="G2126" s="158" t="s">
        <v>1480</v>
      </c>
      <c r="H2126" s="159" t="s">
        <v>5</v>
      </c>
      <c r="I2126" s="157" t="s">
        <v>6623</v>
      </c>
      <c r="J2126" s="160" t="s">
        <v>6624</v>
      </c>
      <c r="K2126" s="160" t="s">
        <v>6625</v>
      </c>
      <c r="L2126" s="157" t="s">
        <v>97</v>
      </c>
      <c r="M2126" s="161" t="s">
        <v>84</v>
      </c>
      <c r="N2126" s="161">
        <v>0.375</v>
      </c>
      <c r="O2126" s="161">
        <v>0.5</v>
      </c>
      <c r="P2126" s="207" t="s">
        <v>2061</v>
      </c>
      <c r="Q2126" s="157">
        <v>2015</v>
      </c>
      <c r="R2126" s="131"/>
      <c r="S2126" s="3" t="str">
        <f>TEXT(Tabla2[[#This Row],[FECHA]],"MMMM")</f>
        <v>marzo</v>
      </c>
      <c r="T2126" s="3" t="e">
        <f>VLOOKUP(Tabla2[[#This Row],[FOLIO]],Noshow11[[FOLIO]:[STATUS]],5,0)</f>
        <v>#N/A</v>
      </c>
      <c r="U2126" s="2"/>
      <c r="V2126" s="27"/>
      <c r="W2126" s="27"/>
      <c r="X2126" s="27"/>
      <c r="Y2126" s="28"/>
      <c r="Z2126" s="27"/>
      <c r="AA2126" s="14">
        <f>Tabla2[[#This Row],[FECHA]]-Tabla2[[#This Row],[FECHA AGENDO CITA]]</f>
        <v>45010</v>
      </c>
    </row>
    <row r="2127" spans="1:27" ht="47.1" hidden="1" customHeight="1">
      <c r="A2127" s="154">
        <v>45010</v>
      </c>
      <c r="B2127" s="155">
        <v>0.36458333333333331</v>
      </c>
      <c r="C2127" s="155"/>
      <c r="D2127" s="156">
        <v>1899</v>
      </c>
      <c r="E2127" s="157">
        <v>113074</v>
      </c>
      <c r="F2127" s="157" t="s">
        <v>1111</v>
      </c>
      <c r="G2127" s="162" t="s">
        <v>1015</v>
      </c>
      <c r="H2127" s="163"/>
      <c r="I2127" s="157" t="s">
        <v>6626</v>
      </c>
      <c r="J2127" s="160" t="s">
        <v>6627</v>
      </c>
      <c r="K2127" s="160" t="s">
        <v>6628</v>
      </c>
      <c r="L2127" s="157" t="s">
        <v>357</v>
      </c>
      <c r="M2127" s="161" t="s">
        <v>98</v>
      </c>
      <c r="N2127" s="161">
        <v>0.39583333333333331</v>
      </c>
      <c r="O2127" s="161">
        <v>0.5</v>
      </c>
      <c r="P2127" s="207" t="s">
        <v>1036</v>
      </c>
      <c r="Q2127" s="157">
        <v>2022</v>
      </c>
      <c r="R2127" s="131"/>
      <c r="S2127" s="3" t="str">
        <f>TEXT(Tabla2[[#This Row],[FECHA]],"MMMM")</f>
        <v>marzo</v>
      </c>
      <c r="T2127" s="3" t="e">
        <f>VLOOKUP(Tabla2[[#This Row],[FOLIO]],Noshow11[[FOLIO]:[STATUS]],5,0)</f>
        <v>#N/A</v>
      </c>
      <c r="U2127" s="2"/>
      <c r="V2127" s="27"/>
      <c r="W2127" s="27"/>
      <c r="X2127" s="27"/>
      <c r="Y2127" s="28"/>
      <c r="Z2127" s="27"/>
      <c r="AA2127" s="14">
        <f>Tabla2[[#This Row],[FECHA]]-Tabla2[[#This Row],[FECHA AGENDO CITA]]</f>
        <v>45010</v>
      </c>
    </row>
    <row r="2128" spans="1:27" ht="47.1" hidden="1" customHeight="1">
      <c r="A2128" s="154">
        <v>45010</v>
      </c>
      <c r="B2128" s="155">
        <v>0.375</v>
      </c>
      <c r="C2128" s="155"/>
      <c r="D2128" s="156">
        <v>1899</v>
      </c>
      <c r="E2128" s="157">
        <v>112912</v>
      </c>
      <c r="F2128" s="157" t="s">
        <v>920</v>
      </c>
      <c r="G2128" s="162" t="s">
        <v>1015</v>
      </c>
      <c r="H2128" s="163"/>
      <c r="I2128" s="157" t="s">
        <v>6629</v>
      </c>
      <c r="J2128" s="160" t="s">
        <v>6630</v>
      </c>
      <c r="K2128" s="160" t="s">
        <v>6631</v>
      </c>
      <c r="L2128" s="157" t="s">
        <v>92</v>
      </c>
      <c r="M2128" s="161" t="s">
        <v>84</v>
      </c>
      <c r="N2128" s="161">
        <v>0.39583333333333331</v>
      </c>
      <c r="O2128" s="161">
        <v>0.54166666666666663</v>
      </c>
      <c r="P2128" s="207" t="s">
        <v>2061</v>
      </c>
      <c r="Q2128" s="157">
        <v>2021</v>
      </c>
      <c r="R2128" s="131"/>
      <c r="S2128" s="3" t="str">
        <f>TEXT(Tabla2[[#This Row],[FECHA]],"MMMM")</f>
        <v>marzo</v>
      </c>
      <c r="T2128" s="3" t="e">
        <f>VLOOKUP(Tabla2[[#This Row],[FOLIO]],Noshow11[[FOLIO]:[STATUS]],5,0)</f>
        <v>#N/A</v>
      </c>
      <c r="U2128" s="2"/>
      <c r="V2128" s="27"/>
      <c r="W2128" s="27"/>
      <c r="X2128" s="27"/>
      <c r="Y2128" s="28"/>
      <c r="Z2128" s="27"/>
      <c r="AA2128" s="14">
        <f>Tabla2[[#This Row],[FECHA]]-Tabla2[[#This Row],[FECHA AGENDO CITA]]</f>
        <v>45010</v>
      </c>
    </row>
    <row r="2129" spans="1:27" ht="6" hidden="1" customHeight="1">
      <c r="A2129" s="154">
        <v>45010</v>
      </c>
      <c r="B2129" s="155">
        <v>0.375</v>
      </c>
      <c r="C2129" s="155"/>
      <c r="D2129" s="156">
        <v>1899</v>
      </c>
      <c r="E2129" s="157">
        <v>112945</v>
      </c>
      <c r="F2129" s="157" t="s">
        <v>944</v>
      </c>
      <c r="G2129" s="162" t="s">
        <v>939</v>
      </c>
      <c r="H2129" s="163"/>
      <c r="I2129" s="157" t="s">
        <v>6632</v>
      </c>
      <c r="J2129" s="160" t="s">
        <v>6633</v>
      </c>
      <c r="K2129" s="160" t="s">
        <v>6634</v>
      </c>
      <c r="L2129" s="157" t="s">
        <v>277</v>
      </c>
      <c r="M2129" s="161" t="s">
        <v>98</v>
      </c>
      <c r="N2129" s="161">
        <v>0.40625</v>
      </c>
      <c r="O2129" s="161">
        <v>0.625</v>
      </c>
      <c r="P2129" s="207" t="s">
        <v>925</v>
      </c>
      <c r="Q2129" s="157">
        <v>2020</v>
      </c>
      <c r="R2129" s="131"/>
      <c r="S2129" s="3" t="str">
        <f>TEXT(Tabla2[[#This Row],[FECHA]],"MMMM")</f>
        <v>marzo</v>
      </c>
      <c r="T2129" s="3" t="e">
        <f>VLOOKUP(Tabla2[[#This Row],[FOLIO]],Noshow11[[FOLIO]:[STATUS]],5,0)</f>
        <v>#N/A</v>
      </c>
      <c r="U2129" s="2"/>
      <c r="V2129" s="27"/>
      <c r="W2129" s="27"/>
      <c r="X2129" s="27"/>
      <c r="Y2129" s="28"/>
      <c r="Z2129" s="27"/>
      <c r="AA2129" s="14">
        <f>Tabla2[[#This Row],[FECHA]]-Tabla2[[#This Row],[FECHA AGENDO CITA]]</f>
        <v>45010</v>
      </c>
    </row>
    <row r="2130" spans="1:27" ht="47.1" hidden="1" customHeight="1">
      <c r="A2130" s="154">
        <v>45010</v>
      </c>
      <c r="B2130" s="155">
        <v>0.39583333333333331</v>
      </c>
      <c r="C2130" s="155"/>
      <c r="D2130" s="156">
        <v>3260</v>
      </c>
      <c r="E2130" s="157">
        <v>112848</v>
      </c>
      <c r="F2130" s="157" t="s">
        <v>944</v>
      </c>
      <c r="G2130" s="158" t="s">
        <v>1150</v>
      </c>
      <c r="H2130" s="159" t="s">
        <v>5</v>
      </c>
      <c r="I2130" s="157" t="s">
        <v>6635</v>
      </c>
      <c r="J2130" s="160" t="s">
        <v>6636</v>
      </c>
      <c r="K2130" s="160" t="s">
        <v>6637</v>
      </c>
      <c r="L2130" s="157" t="s">
        <v>83</v>
      </c>
      <c r="M2130" s="161" t="s">
        <v>84</v>
      </c>
      <c r="N2130" s="161">
        <v>0.40625</v>
      </c>
      <c r="O2130" s="161">
        <v>0.5</v>
      </c>
      <c r="P2130" s="207" t="s">
        <v>2061</v>
      </c>
      <c r="Q2130" s="157">
        <v>2019</v>
      </c>
      <c r="R2130" s="131"/>
      <c r="S2130" s="3" t="str">
        <f>TEXT(Tabla2[[#This Row],[FECHA]],"MMMM")</f>
        <v>marzo</v>
      </c>
      <c r="T2130" s="3" t="e">
        <f>VLOOKUP(Tabla2[[#This Row],[FOLIO]],Noshow11[[FOLIO]:[STATUS]],5,0)</f>
        <v>#N/A</v>
      </c>
      <c r="U2130" s="2" t="s">
        <v>22</v>
      </c>
      <c r="V2130" s="27">
        <v>44999</v>
      </c>
      <c r="W2130" s="27" t="s">
        <v>13</v>
      </c>
      <c r="X2130" s="27" t="s">
        <v>9</v>
      </c>
      <c r="Y2130" s="28" t="s">
        <v>6638</v>
      </c>
      <c r="Z2130" s="27">
        <v>45000</v>
      </c>
      <c r="AA2130" s="14">
        <f>Tabla2[[#This Row],[FECHA]]-Tabla2[[#This Row],[FECHA AGENDO CITA]]</f>
        <v>10</v>
      </c>
    </row>
    <row r="2131" spans="1:27" ht="47.1" hidden="1" customHeight="1">
      <c r="A2131" s="154">
        <v>45010</v>
      </c>
      <c r="B2131" s="155">
        <v>0.39583333333333331</v>
      </c>
      <c r="C2131" s="155"/>
      <c r="D2131" s="156">
        <v>1899</v>
      </c>
      <c r="E2131" s="157">
        <v>112922</v>
      </c>
      <c r="F2131" s="157" t="s">
        <v>944</v>
      </c>
      <c r="G2131" s="162" t="s">
        <v>1015</v>
      </c>
      <c r="H2131" s="163"/>
      <c r="I2131" s="157" t="s">
        <v>190</v>
      </c>
      <c r="J2131" s="160" t="s">
        <v>191</v>
      </c>
      <c r="K2131" s="160" t="s">
        <v>192</v>
      </c>
      <c r="L2131" s="157" t="s">
        <v>193</v>
      </c>
      <c r="M2131" s="161" t="s">
        <v>98</v>
      </c>
      <c r="N2131" s="161">
        <v>0.41666666666666669</v>
      </c>
      <c r="O2131" s="161">
        <v>0.58333333333333337</v>
      </c>
      <c r="P2131" s="207" t="s">
        <v>1036</v>
      </c>
      <c r="Q2131" s="157">
        <v>2021</v>
      </c>
      <c r="R2131" s="131"/>
      <c r="S2131" s="3" t="str">
        <f>TEXT(Tabla2[[#This Row],[FECHA]],"MMMM")</f>
        <v>marzo</v>
      </c>
      <c r="T2131" s="3" t="e">
        <f>VLOOKUP(Tabla2[[#This Row],[FOLIO]],Noshow11[[FOLIO]:[STATUS]],5,0)</f>
        <v>#N/A</v>
      </c>
      <c r="U2131" s="2"/>
      <c r="V2131" s="27"/>
      <c r="W2131" s="27"/>
      <c r="X2131" s="27"/>
      <c r="Y2131" s="28"/>
      <c r="Z2131" s="27"/>
      <c r="AA2131" s="14">
        <f>Tabla2[[#This Row],[FECHA]]-Tabla2[[#This Row],[FECHA AGENDO CITA]]</f>
        <v>45010</v>
      </c>
    </row>
    <row r="2132" spans="1:27" ht="47.1" hidden="1" customHeight="1">
      <c r="A2132" s="154">
        <v>45010</v>
      </c>
      <c r="B2132" s="155">
        <v>0.41666666666666669</v>
      </c>
      <c r="C2132" s="155"/>
      <c r="D2132" s="156">
        <v>5330</v>
      </c>
      <c r="E2132" s="157">
        <v>112935</v>
      </c>
      <c r="F2132" s="157" t="s">
        <v>100</v>
      </c>
      <c r="G2132" s="158" t="s">
        <v>988</v>
      </c>
      <c r="H2132" s="159" t="s">
        <v>5</v>
      </c>
      <c r="I2132" s="157" t="s">
        <v>6639</v>
      </c>
      <c r="J2132" s="160" t="s">
        <v>6640</v>
      </c>
      <c r="K2132" s="160" t="s">
        <v>6641</v>
      </c>
      <c r="L2132" s="157" t="s">
        <v>188</v>
      </c>
      <c r="M2132" s="161" t="s">
        <v>98</v>
      </c>
      <c r="N2132" s="161">
        <v>0.4375</v>
      </c>
      <c r="O2132" s="161">
        <v>0.58333333333333337</v>
      </c>
      <c r="P2132" s="207" t="s">
        <v>2061</v>
      </c>
      <c r="Q2132" s="157">
        <v>2021</v>
      </c>
      <c r="R2132" s="131"/>
      <c r="S2132" s="3" t="str">
        <f>TEXT(Tabla2[[#This Row],[FECHA]],"MMMM")</f>
        <v>marzo</v>
      </c>
      <c r="T2132" s="3" t="e">
        <f>VLOOKUP(Tabla2[[#This Row],[FOLIO]],Noshow11[[FOLIO]:[STATUS]],5,0)</f>
        <v>#N/A</v>
      </c>
      <c r="U2132" s="2"/>
      <c r="V2132" s="27"/>
      <c r="W2132" s="27"/>
      <c r="X2132" s="27"/>
      <c r="Y2132" s="28"/>
      <c r="Z2132" s="27"/>
      <c r="AA2132" s="14">
        <f>Tabla2[[#This Row],[FECHA]]-Tabla2[[#This Row],[FECHA AGENDO CITA]]</f>
        <v>45010</v>
      </c>
    </row>
    <row r="2133" spans="1:27" ht="47.1" hidden="1" customHeight="1">
      <c r="A2133" s="154">
        <v>45010</v>
      </c>
      <c r="B2133" s="155">
        <v>0.41666666666666669</v>
      </c>
      <c r="C2133" s="155"/>
      <c r="D2133" s="156">
        <v>5330</v>
      </c>
      <c r="E2133" s="157">
        <v>112939</v>
      </c>
      <c r="F2133" s="157" t="s">
        <v>100</v>
      </c>
      <c r="G2133" s="162" t="s">
        <v>1124</v>
      </c>
      <c r="H2133" s="163"/>
      <c r="I2133" s="157" t="s">
        <v>6642</v>
      </c>
      <c r="J2133" s="160" t="s">
        <v>6643</v>
      </c>
      <c r="K2133" s="160" t="s">
        <v>6644</v>
      </c>
      <c r="L2133" s="157" t="s">
        <v>193</v>
      </c>
      <c r="M2133" s="161" t="s">
        <v>84</v>
      </c>
      <c r="N2133" s="161">
        <v>0.45833333333333331</v>
      </c>
      <c r="O2133" s="161">
        <v>0.58333333333333337</v>
      </c>
      <c r="P2133" s="207" t="s">
        <v>949</v>
      </c>
      <c r="Q2133" s="157">
        <v>2019</v>
      </c>
      <c r="R2133" s="131"/>
      <c r="S2133" s="3" t="str">
        <f>TEXT(Tabla2[[#This Row],[FECHA]],"MMMM")</f>
        <v>marzo</v>
      </c>
      <c r="T2133" s="3" t="e">
        <f>VLOOKUP(Tabla2[[#This Row],[FOLIO]],Noshow11[[FOLIO]:[STATUS]],5,0)</f>
        <v>#N/A</v>
      </c>
      <c r="U2133" s="2"/>
      <c r="V2133" s="27"/>
      <c r="W2133" s="27"/>
      <c r="X2133" s="27"/>
      <c r="Y2133" s="28"/>
      <c r="Z2133" s="27"/>
      <c r="AA2133" s="14">
        <f>Tabla2[[#This Row],[FECHA]]-Tabla2[[#This Row],[FECHA AGENDO CITA]]</f>
        <v>45010</v>
      </c>
    </row>
    <row r="2134" spans="1:27" ht="47.1" hidden="1" customHeight="1">
      <c r="A2134" s="154">
        <v>45010</v>
      </c>
      <c r="B2134" s="155">
        <v>0.41666666666666669</v>
      </c>
      <c r="C2134" s="155"/>
      <c r="D2134" s="156">
        <v>6599</v>
      </c>
      <c r="E2134" s="157">
        <v>112979</v>
      </c>
      <c r="F2134" s="157" t="s">
        <v>920</v>
      </c>
      <c r="G2134" s="162" t="s">
        <v>6645</v>
      </c>
      <c r="H2134" s="163"/>
      <c r="I2134" s="157" t="s">
        <v>6646</v>
      </c>
      <c r="J2134" s="160" t="s">
        <v>6647</v>
      </c>
      <c r="K2134" s="160" t="s">
        <v>6648</v>
      </c>
      <c r="L2134" s="157" t="s">
        <v>83</v>
      </c>
      <c r="M2134" s="161" t="s">
        <v>93</v>
      </c>
      <c r="N2134" s="161">
        <v>0.45833333333333331</v>
      </c>
      <c r="O2134" s="161">
        <v>0.58333333333333337</v>
      </c>
      <c r="P2134" s="207" t="s">
        <v>1036</v>
      </c>
      <c r="Q2134" s="157">
        <v>2018</v>
      </c>
      <c r="R2134" s="131"/>
      <c r="S2134" s="3" t="str">
        <f>TEXT(Tabla2[[#This Row],[FECHA]],"MMMM")</f>
        <v>marzo</v>
      </c>
      <c r="T2134" s="3" t="e">
        <f>VLOOKUP(Tabla2[[#This Row],[FOLIO]],Noshow11[[FOLIO]:[STATUS]],5,0)</f>
        <v>#N/A</v>
      </c>
      <c r="U2134" s="2"/>
      <c r="V2134" s="27"/>
      <c r="W2134" s="27"/>
      <c r="X2134" s="27"/>
      <c r="Y2134" s="28"/>
      <c r="Z2134" s="27"/>
      <c r="AA2134" s="14">
        <f>Tabla2[[#This Row],[FECHA]]-Tabla2[[#This Row],[FECHA AGENDO CITA]]</f>
        <v>45010</v>
      </c>
    </row>
    <row r="2135" spans="1:27" ht="47.1" hidden="1" customHeight="1">
      <c r="A2135" s="154">
        <v>45010</v>
      </c>
      <c r="B2135" s="155">
        <v>0.42708333333333331</v>
      </c>
      <c r="C2135" s="155"/>
      <c r="D2135" s="156">
        <v>0</v>
      </c>
      <c r="E2135" s="157">
        <v>113077</v>
      </c>
      <c r="F2135" s="157" t="s">
        <v>944</v>
      </c>
      <c r="G2135" s="162" t="s">
        <v>6649</v>
      </c>
      <c r="H2135" s="163" t="s">
        <v>45</v>
      </c>
      <c r="I2135" s="157" t="s">
        <v>6650</v>
      </c>
      <c r="J2135" s="160" t="s">
        <v>143</v>
      </c>
      <c r="K2135" s="160" t="s">
        <v>6651</v>
      </c>
      <c r="L2135" s="157" t="s">
        <v>165</v>
      </c>
      <c r="M2135" s="161" t="s">
        <v>84</v>
      </c>
      <c r="N2135" s="161">
        <v>0.42708333333333331</v>
      </c>
      <c r="O2135" s="161">
        <v>0.58333333333333337</v>
      </c>
      <c r="P2135" s="207" t="s">
        <v>2061</v>
      </c>
      <c r="Q2135" s="157">
        <v>2023</v>
      </c>
      <c r="R2135" s="131"/>
      <c r="S2135" s="3" t="str">
        <f>TEXT(Tabla2[[#This Row],[FECHA]],"MMMM")</f>
        <v>marzo</v>
      </c>
      <c r="T2135" s="3" t="e">
        <f>VLOOKUP(Tabla2[[#This Row],[FOLIO]],Noshow11[[FOLIO]:[STATUS]],5,0)</f>
        <v>#N/A</v>
      </c>
      <c r="U2135" s="2"/>
      <c r="V2135" s="27"/>
      <c r="W2135" s="27"/>
      <c r="X2135" s="27"/>
      <c r="Y2135" s="28"/>
      <c r="Z2135" s="27"/>
      <c r="AA2135" s="14">
        <f>Tabla2[[#This Row],[FECHA]]-Tabla2[[#This Row],[FECHA AGENDO CITA]]</f>
        <v>45010</v>
      </c>
    </row>
    <row r="2136" spans="1:27" ht="47.1" hidden="1" customHeight="1">
      <c r="A2136" s="154">
        <v>45010</v>
      </c>
      <c r="B2136" s="155">
        <v>0.4375</v>
      </c>
      <c r="C2136" s="155"/>
      <c r="D2136" s="156">
        <v>2849</v>
      </c>
      <c r="E2136" s="157">
        <v>113011</v>
      </c>
      <c r="F2136" s="157" t="s">
        <v>920</v>
      </c>
      <c r="G2136" s="158" t="s">
        <v>6652</v>
      </c>
      <c r="H2136" s="159" t="s">
        <v>5</v>
      </c>
      <c r="I2136" s="157" t="s">
        <v>3051</v>
      </c>
      <c r="J2136" s="160" t="s">
        <v>3052</v>
      </c>
      <c r="K2136" s="160" t="s">
        <v>3053</v>
      </c>
      <c r="L2136" s="157" t="s">
        <v>193</v>
      </c>
      <c r="M2136" s="161" t="s">
        <v>93</v>
      </c>
      <c r="N2136" s="161">
        <v>0.52083333333333337</v>
      </c>
      <c r="O2136" s="161">
        <v>0.625</v>
      </c>
      <c r="P2136" s="207" t="s">
        <v>2061</v>
      </c>
      <c r="Q2136" s="157">
        <v>2020</v>
      </c>
      <c r="R2136" s="131"/>
      <c r="S2136" s="3" t="str">
        <f>TEXT(Tabla2[[#This Row],[FECHA]],"MMMM")</f>
        <v>marzo</v>
      </c>
      <c r="T2136" s="3" t="e">
        <f>VLOOKUP(Tabla2[[#This Row],[FOLIO]],Noshow11[[FOLIO]:[STATUS]],5,0)</f>
        <v>#N/A</v>
      </c>
      <c r="U2136" s="2"/>
      <c r="V2136" s="27"/>
      <c r="W2136" s="27"/>
      <c r="X2136" s="27"/>
      <c r="Y2136" s="28"/>
      <c r="Z2136" s="27"/>
      <c r="AA2136" s="14">
        <f>Tabla2[[#This Row],[FECHA]]-Tabla2[[#This Row],[FECHA AGENDO CITA]]</f>
        <v>45010</v>
      </c>
    </row>
    <row r="2137" spans="1:27" ht="47.1" hidden="1" customHeight="1">
      <c r="A2137" s="154">
        <v>45010</v>
      </c>
      <c r="B2137" s="155">
        <v>0.4375</v>
      </c>
      <c r="C2137" s="155"/>
      <c r="D2137" s="156">
        <v>6599</v>
      </c>
      <c r="E2137" s="157">
        <v>113013</v>
      </c>
      <c r="F2137" s="157" t="s">
        <v>1111</v>
      </c>
      <c r="G2137" s="162" t="s">
        <v>1343</v>
      </c>
      <c r="H2137" s="163"/>
      <c r="I2137" s="157" t="s">
        <v>6653</v>
      </c>
      <c r="J2137" s="160" t="s">
        <v>6654</v>
      </c>
      <c r="K2137" s="160" t="s">
        <v>6655</v>
      </c>
      <c r="L2137" s="157" t="s">
        <v>92</v>
      </c>
      <c r="M2137" s="161" t="s">
        <v>98</v>
      </c>
      <c r="N2137" s="161">
        <v>0.44791666666666669</v>
      </c>
      <c r="O2137" s="161">
        <v>0.58333333333333337</v>
      </c>
      <c r="P2137" s="207" t="s">
        <v>925</v>
      </c>
      <c r="Q2137" s="157">
        <v>2011</v>
      </c>
      <c r="R2137" s="131"/>
      <c r="S2137" s="3" t="str">
        <f>TEXT(Tabla2[[#This Row],[FECHA]],"MMMM")</f>
        <v>marzo</v>
      </c>
      <c r="T2137" s="3" t="e">
        <f>VLOOKUP(Tabla2[[#This Row],[FOLIO]],Noshow11[[FOLIO]:[STATUS]],5,0)</f>
        <v>#N/A</v>
      </c>
      <c r="U2137" s="2"/>
      <c r="V2137" s="27"/>
      <c r="W2137" s="27"/>
      <c r="X2137" s="27"/>
      <c r="Y2137" s="28"/>
      <c r="Z2137" s="27"/>
      <c r="AA2137" s="14">
        <f>Tabla2[[#This Row],[FECHA]]-Tabla2[[#This Row],[FECHA AGENDO CITA]]</f>
        <v>45010</v>
      </c>
    </row>
    <row r="2138" spans="1:27" ht="47.1" hidden="1" customHeight="1">
      <c r="A2138" s="154">
        <v>45010</v>
      </c>
      <c r="B2138" s="155">
        <v>0.45833333333333331</v>
      </c>
      <c r="C2138" s="155"/>
      <c r="D2138" s="156">
        <v>3260</v>
      </c>
      <c r="E2138" s="157">
        <v>113026</v>
      </c>
      <c r="F2138" s="157" t="s">
        <v>920</v>
      </c>
      <c r="G2138" s="162" t="s">
        <v>1150</v>
      </c>
      <c r="H2138" s="163"/>
      <c r="I2138" s="157" t="s">
        <v>1397</v>
      </c>
      <c r="J2138" s="160" t="s">
        <v>1398</v>
      </c>
      <c r="K2138" s="160" t="s">
        <v>1399</v>
      </c>
      <c r="L2138" s="157" t="s">
        <v>165</v>
      </c>
      <c r="M2138" s="161" t="s">
        <v>84</v>
      </c>
      <c r="N2138" s="161">
        <v>0.52083333333333337</v>
      </c>
      <c r="O2138" s="161">
        <v>0.58333333333333337</v>
      </c>
      <c r="P2138" s="207" t="s">
        <v>925</v>
      </c>
      <c r="Q2138" s="157">
        <v>2022</v>
      </c>
      <c r="R2138" s="131"/>
      <c r="S2138" s="3" t="str">
        <f>TEXT(Tabla2[[#This Row],[FECHA]],"MMMM")</f>
        <v>marzo</v>
      </c>
      <c r="T2138" s="3" t="e">
        <f>VLOOKUP(Tabla2[[#This Row],[FOLIO]],Noshow11[[FOLIO]:[STATUS]],5,0)</f>
        <v>#N/A</v>
      </c>
      <c r="U2138" s="2"/>
      <c r="V2138" s="27"/>
      <c r="W2138" s="27"/>
      <c r="X2138" s="27"/>
      <c r="Y2138" s="28"/>
      <c r="Z2138" s="27"/>
      <c r="AA2138" s="14">
        <f>Tabla2[[#This Row],[FECHA]]-Tabla2[[#This Row],[FECHA AGENDO CITA]]</f>
        <v>45010</v>
      </c>
    </row>
    <row r="2139" spans="1:27" ht="47.1" hidden="1" customHeight="1">
      <c r="A2139" s="154">
        <v>45010</v>
      </c>
      <c r="B2139" s="155">
        <v>0.45833333333333331</v>
      </c>
      <c r="C2139" s="155"/>
      <c r="D2139" s="156">
        <v>0</v>
      </c>
      <c r="E2139" s="157">
        <v>113111</v>
      </c>
      <c r="F2139" s="157" t="s">
        <v>944</v>
      </c>
      <c r="G2139" s="162" t="s">
        <v>6656</v>
      </c>
      <c r="H2139" s="163" t="s">
        <v>45</v>
      </c>
      <c r="I2139" s="157" t="s">
        <v>6657</v>
      </c>
      <c r="J2139" s="160" t="s">
        <v>143</v>
      </c>
      <c r="K2139" s="160" t="s">
        <v>6658</v>
      </c>
      <c r="L2139" s="157" t="s">
        <v>92</v>
      </c>
      <c r="M2139" s="161" t="s">
        <v>98</v>
      </c>
      <c r="N2139" s="161">
        <v>0.46875</v>
      </c>
      <c r="O2139" s="161">
        <v>0.51041666666666663</v>
      </c>
      <c r="P2139" s="207" t="s">
        <v>2061</v>
      </c>
      <c r="Q2139" s="157">
        <v>2022</v>
      </c>
      <c r="R2139" s="131"/>
      <c r="S2139" s="3" t="str">
        <f>TEXT(Tabla2[[#This Row],[FECHA]],"MMMM")</f>
        <v>marzo</v>
      </c>
      <c r="T2139" s="3" t="e">
        <f>VLOOKUP(Tabla2[[#This Row],[FOLIO]],Noshow11[[FOLIO]:[STATUS]],5,0)</f>
        <v>#N/A</v>
      </c>
      <c r="U2139" s="2"/>
      <c r="V2139" s="27"/>
      <c r="W2139" s="27"/>
      <c r="X2139" s="27"/>
      <c r="Y2139" s="28"/>
      <c r="Z2139" s="27"/>
      <c r="AA2139" s="14">
        <f>Tabla2[[#This Row],[FECHA]]-Tabla2[[#This Row],[FECHA AGENDO CITA]]</f>
        <v>45010</v>
      </c>
    </row>
    <row r="2140" spans="1:27" ht="47.1" hidden="1" customHeight="1">
      <c r="A2140" s="154">
        <v>45010</v>
      </c>
      <c r="B2140" s="155">
        <v>0.47916666666666669</v>
      </c>
      <c r="C2140" s="155"/>
      <c r="D2140" s="156">
        <v>1899</v>
      </c>
      <c r="E2140" s="157">
        <v>113038</v>
      </c>
      <c r="F2140" s="157" t="s">
        <v>920</v>
      </c>
      <c r="G2140" s="162" t="s">
        <v>1015</v>
      </c>
      <c r="H2140" s="163"/>
      <c r="I2140" s="157" t="s">
        <v>6659</v>
      </c>
      <c r="J2140" s="160" t="s">
        <v>6660</v>
      </c>
      <c r="K2140" s="160" t="s">
        <v>6661</v>
      </c>
      <c r="L2140" s="157" t="s">
        <v>250</v>
      </c>
      <c r="M2140" s="161" t="s">
        <v>84</v>
      </c>
      <c r="N2140" s="161">
        <v>0.52083333333333337</v>
      </c>
      <c r="O2140" s="161">
        <v>0.58333333333333337</v>
      </c>
      <c r="P2140" s="207" t="s">
        <v>949</v>
      </c>
      <c r="Q2140" s="157">
        <v>2022</v>
      </c>
      <c r="R2140" s="131"/>
      <c r="S2140" s="3" t="str">
        <f>TEXT(Tabla2[[#This Row],[FECHA]],"MMMM")</f>
        <v>marzo</v>
      </c>
      <c r="T2140" s="3" t="e">
        <f>VLOOKUP(Tabla2[[#This Row],[FOLIO]],Noshow11[[FOLIO]:[STATUS]],5,0)</f>
        <v>#N/A</v>
      </c>
      <c r="U2140" s="2"/>
      <c r="V2140" s="27"/>
      <c r="W2140" s="27"/>
      <c r="X2140" s="27"/>
      <c r="Y2140" s="28"/>
      <c r="Z2140" s="27"/>
      <c r="AA2140" s="14">
        <f>Tabla2[[#This Row],[FECHA]]-Tabla2[[#This Row],[FECHA AGENDO CITA]]</f>
        <v>45010</v>
      </c>
    </row>
    <row r="2141" spans="1:27" ht="47.1" hidden="1" customHeight="1">
      <c r="A2141" s="154">
        <v>45010</v>
      </c>
      <c r="B2141" s="155">
        <v>0.47916666666666669</v>
      </c>
      <c r="C2141" s="9"/>
      <c r="D2141" s="156">
        <v>1899</v>
      </c>
      <c r="E2141" s="157">
        <v>113039</v>
      </c>
      <c r="F2141" s="157" t="s">
        <v>100</v>
      </c>
      <c r="G2141" s="162" t="s">
        <v>956</v>
      </c>
      <c r="H2141" s="46"/>
      <c r="I2141" s="157" t="s">
        <v>6662</v>
      </c>
      <c r="J2141" s="160" t="s">
        <v>6663</v>
      </c>
      <c r="K2141" s="160" t="s">
        <v>6664</v>
      </c>
      <c r="L2141" s="157" t="s">
        <v>160</v>
      </c>
      <c r="M2141" s="161" t="s">
        <v>98</v>
      </c>
      <c r="N2141" s="161">
        <v>0.52083333333333337</v>
      </c>
      <c r="O2141" s="161">
        <v>0.58333333333333337</v>
      </c>
      <c r="P2141" s="207" t="s">
        <v>1036</v>
      </c>
      <c r="Q2141" s="157">
        <v>2019</v>
      </c>
      <c r="R2141" s="131"/>
      <c r="S2141" s="3" t="str">
        <f>TEXT(Tabla2[[#This Row],[FECHA]],"MMMM")</f>
        <v>marzo</v>
      </c>
      <c r="T2141" s="3" t="e">
        <f>VLOOKUP(Tabla2[[#This Row],[FOLIO]],Noshow11[[FOLIO]:[STATUS]],5,0)</f>
        <v>#N/A</v>
      </c>
      <c r="U2141" s="2"/>
      <c r="V2141" s="27"/>
      <c r="W2141" s="27"/>
      <c r="X2141" s="27"/>
      <c r="Y2141" s="28"/>
      <c r="Z2141" s="27"/>
      <c r="AA2141" s="14">
        <f>Tabla2[[#This Row],[FECHA]]-Tabla2[[#This Row],[FECHA AGENDO CITA]]</f>
        <v>45010</v>
      </c>
    </row>
    <row r="2142" spans="1:27" ht="42.75" hidden="1" customHeight="1">
      <c r="A2142" s="154">
        <v>45012</v>
      </c>
      <c r="B2142" s="155">
        <v>0.34375</v>
      </c>
      <c r="C2142" s="9"/>
      <c r="D2142" s="156">
        <v>1899</v>
      </c>
      <c r="E2142" s="157">
        <v>113044</v>
      </c>
      <c r="F2142" s="157" t="s">
        <v>100</v>
      </c>
      <c r="G2142" s="162" t="s">
        <v>1605</v>
      </c>
      <c r="H2142" s="46" t="s">
        <v>5</v>
      </c>
      <c r="I2142" s="157" t="s">
        <v>1437</v>
      </c>
      <c r="J2142" s="160" t="s">
        <v>4188</v>
      </c>
      <c r="K2142" s="160" t="s">
        <v>1439</v>
      </c>
      <c r="L2142" s="157" t="s">
        <v>250</v>
      </c>
      <c r="M2142" s="161" t="s">
        <v>98</v>
      </c>
      <c r="N2142" s="161">
        <v>0.35416666666666669</v>
      </c>
      <c r="O2142" s="161">
        <v>0.47916666666666669</v>
      </c>
      <c r="P2142" t="s">
        <v>2061</v>
      </c>
      <c r="Q2142" s="17">
        <v>2017</v>
      </c>
      <c r="R2142"/>
      <c r="S2142" s="3" t="str">
        <f>TEXT(Tabla2[[#This Row],[FECHA]],"MMMM")</f>
        <v>marzo</v>
      </c>
      <c r="T2142" s="3" t="e">
        <f>VLOOKUP(Tabla2[[#This Row],[FOLIO]],Noshow11[[FOLIO]:[STATUS]],5,0)</f>
        <v>#N/A</v>
      </c>
      <c r="U2142" s="2"/>
      <c r="V2142" s="27"/>
      <c r="W2142" s="27"/>
      <c r="X2142" s="27"/>
      <c r="Y2142" s="28"/>
      <c r="Z2142" s="27"/>
      <c r="AA2142" s="14">
        <f>Tabla2[[#This Row],[FECHA]]-Tabla2[[#This Row],[FECHA AGENDO CITA]]</f>
        <v>45012</v>
      </c>
    </row>
    <row r="2143" spans="1:27" ht="39.75" hidden="1" customHeight="1">
      <c r="A2143" s="154">
        <v>45012</v>
      </c>
      <c r="B2143" s="155">
        <v>0.34375</v>
      </c>
      <c r="C2143" s="9"/>
      <c r="D2143" s="156">
        <v>2699</v>
      </c>
      <c r="E2143" s="157">
        <v>113097</v>
      </c>
      <c r="F2143" s="157" t="s">
        <v>920</v>
      </c>
      <c r="G2143" s="162" t="s">
        <v>6665</v>
      </c>
      <c r="H2143" s="46"/>
      <c r="I2143" s="157" t="s">
        <v>6666</v>
      </c>
      <c r="J2143" s="160" t="s">
        <v>6667</v>
      </c>
      <c r="K2143" s="160" t="s">
        <v>333</v>
      </c>
      <c r="L2143" s="157" t="s">
        <v>277</v>
      </c>
      <c r="M2143" s="161" t="s">
        <v>93</v>
      </c>
      <c r="N2143" s="161">
        <v>0.35416666666666669</v>
      </c>
      <c r="O2143" s="161">
        <v>0.5</v>
      </c>
      <c r="P2143" t="s">
        <v>949</v>
      </c>
      <c r="Q2143" s="17">
        <v>2022</v>
      </c>
      <c r="R2143"/>
      <c r="S2143" s="3" t="str">
        <f>TEXT(Tabla2[[#This Row],[FECHA]],"MMMM")</f>
        <v>marzo</v>
      </c>
      <c r="T2143" s="3" t="e">
        <f>VLOOKUP(Tabla2[[#This Row],[FOLIO]],Noshow11[[FOLIO]:[STATUS]],5,0)</f>
        <v>#N/A</v>
      </c>
      <c r="U2143" s="2"/>
      <c r="V2143" s="27"/>
      <c r="W2143" s="27"/>
      <c r="X2143" s="27"/>
      <c r="Y2143" s="28"/>
      <c r="Z2143" s="27"/>
      <c r="AA2143" s="14">
        <f>Tabla2[[#This Row],[FECHA]]-Tabla2[[#This Row],[FECHA AGENDO CITA]]</f>
        <v>45012</v>
      </c>
    </row>
    <row r="2144" spans="1:27" ht="32.25" hidden="1" customHeight="1">
      <c r="A2144" s="154">
        <v>45012</v>
      </c>
      <c r="B2144" s="155">
        <v>0.34375</v>
      </c>
      <c r="C2144" s="9"/>
      <c r="D2144" s="156">
        <v>3260</v>
      </c>
      <c r="E2144" s="157">
        <v>113100</v>
      </c>
      <c r="F2144" s="157" t="s">
        <v>920</v>
      </c>
      <c r="G2144" s="162" t="s">
        <v>1161</v>
      </c>
      <c r="H2144" s="46"/>
      <c r="I2144" s="157" t="s">
        <v>6668</v>
      </c>
      <c r="J2144" s="160" t="s">
        <v>6669</v>
      </c>
      <c r="K2144" s="160" t="s">
        <v>6670</v>
      </c>
      <c r="L2144" s="157" t="s">
        <v>230</v>
      </c>
      <c r="M2144" s="161" t="s">
        <v>84</v>
      </c>
      <c r="N2144" s="161">
        <v>0.35416666666666669</v>
      </c>
      <c r="O2144" s="161">
        <v>0.51041666666666663</v>
      </c>
      <c r="P2144" t="s">
        <v>954</v>
      </c>
      <c r="Q2144" s="17">
        <v>2014</v>
      </c>
      <c r="R2144"/>
      <c r="S2144" s="3" t="str">
        <f>TEXT(Tabla2[[#This Row],[FECHA]],"MMMM")</f>
        <v>marzo</v>
      </c>
      <c r="T2144" s="3" t="e">
        <f>VLOOKUP(Tabla2[[#This Row],[FOLIO]],Noshow11[[FOLIO]:[STATUS]],5,0)</f>
        <v>#N/A</v>
      </c>
      <c r="U2144" s="2"/>
      <c r="V2144" s="27"/>
      <c r="W2144" s="27"/>
      <c r="X2144" s="27"/>
      <c r="Y2144" s="28"/>
      <c r="Z2144" s="27"/>
      <c r="AA2144" s="14">
        <f>Tabla2[[#This Row],[FECHA]]-Tabla2[[#This Row],[FECHA AGENDO CITA]]</f>
        <v>45012</v>
      </c>
    </row>
    <row r="2145" spans="1:27" ht="37.5" hidden="1" customHeight="1">
      <c r="A2145" s="154">
        <v>45012</v>
      </c>
      <c r="B2145" s="155">
        <v>0.35416666666666669</v>
      </c>
      <c r="C2145" s="9"/>
      <c r="D2145" s="156">
        <v>3260</v>
      </c>
      <c r="E2145" s="157">
        <v>113078</v>
      </c>
      <c r="F2145" s="157" t="s">
        <v>100</v>
      </c>
      <c r="G2145" s="162" t="s">
        <v>1070</v>
      </c>
      <c r="H2145" s="46"/>
      <c r="I2145" s="157" t="s">
        <v>6671</v>
      </c>
      <c r="J2145" s="160" t="s">
        <v>724</v>
      </c>
      <c r="K2145" s="160" t="s">
        <v>6672</v>
      </c>
      <c r="L2145" s="157" t="s">
        <v>165</v>
      </c>
      <c r="M2145" s="161" t="s">
        <v>98</v>
      </c>
      <c r="N2145" s="161">
        <v>0.38541666666666669</v>
      </c>
      <c r="O2145" s="161">
        <v>0.47916666666666669</v>
      </c>
      <c r="P2145" t="s">
        <v>954</v>
      </c>
      <c r="Q2145" s="17">
        <v>2022</v>
      </c>
      <c r="R2145"/>
      <c r="S2145" s="3" t="str">
        <f>TEXT(Tabla2[[#This Row],[FECHA]],"MMMM")</f>
        <v>marzo</v>
      </c>
      <c r="T2145" s="3" t="e">
        <f>VLOOKUP(Tabla2[[#This Row],[FOLIO]],Noshow11[[FOLIO]:[STATUS]],5,0)</f>
        <v>#N/A</v>
      </c>
      <c r="U2145" s="2"/>
      <c r="V2145" s="27"/>
      <c r="W2145" s="27"/>
      <c r="X2145" s="27"/>
      <c r="Y2145" s="28"/>
      <c r="Z2145" s="27"/>
      <c r="AA2145" s="14">
        <f>Tabla2[[#This Row],[FECHA]]-Tabla2[[#This Row],[FECHA AGENDO CITA]]</f>
        <v>45012</v>
      </c>
    </row>
    <row r="2146" spans="1:27" ht="25.5" hidden="1" customHeight="1">
      <c r="A2146" s="154">
        <v>45012</v>
      </c>
      <c r="B2146" s="155">
        <v>0.35416666666666669</v>
      </c>
      <c r="C2146" s="9"/>
      <c r="D2146" s="156">
        <v>1899</v>
      </c>
      <c r="E2146" s="157">
        <v>113085</v>
      </c>
      <c r="F2146" s="157" t="s">
        <v>100</v>
      </c>
      <c r="G2146" s="162" t="s">
        <v>6673</v>
      </c>
      <c r="H2146" s="46"/>
      <c r="I2146" s="157" t="s">
        <v>6674</v>
      </c>
      <c r="J2146" s="160" t="s">
        <v>6675</v>
      </c>
      <c r="K2146" s="160" t="s">
        <v>6530</v>
      </c>
      <c r="L2146" s="157" t="s">
        <v>193</v>
      </c>
      <c r="M2146" s="161" t="s">
        <v>93</v>
      </c>
      <c r="N2146" s="161">
        <v>0.375</v>
      </c>
      <c r="O2146" s="161">
        <v>0.47916666666666669</v>
      </c>
      <c r="P2146" t="s">
        <v>1036</v>
      </c>
      <c r="Q2146" s="17">
        <v>2014</v>
      </c>
      <c r="R2146"/>
      <c r="S2146" s="3" t="str">
        <f>TEXT(Tabla2[[#This Row],[FECHA]],"MMMM")</f>
        <v>marzo</v>
      </c>
      <c r="T2146" s="3" t="e">
        <f>VLOOKUP(Tabla2[[#This Row],[FOLIO]],Noshow11[[FOLIO]:[STATUS]],5,0)</f>
        <v>#N/A</v>
      </c>
      <c r="U2146" s="2"/>
      <c r="V2146" s="27"/>
      <c r="W2146" s="27"/>
      <c r="X2146" s="27"/>
      <c r="Y2146" s="28"/>
      <c r="Z2146" s="27"/>
      <c r="AA2146" s="14">
        <f>Tabla2[[#This Row],[FECHA]]-Tabla2[[#This Row],[FECHA AGENDO CITA]]</f>
        <v>45012</v>
      </c>
    </row>
    <row r="2147" spans="1:27" ht="25.5" hidden="1" customHeight="1">
      <c r="A2147" s="154">
        <v>45012</v>
      </c>
      <c r="B2147" s="155">
        <v>0.35416666666666669</v>
      </c>
      <c r="C2147" s="9"/>
      <c r="D2147" s="156">
        <v>1899</v>
      </c>
      <c r="E2147" s="157">
        <v>113087</v>
      </c>
      <c r="F2147" s="157" t="s">
        <v>944</v>
      </c>
      <c r="G2147" s="162" t="s">
        <v>945</v>
      </c>
      <c r="H2147" s="46" t="s">
        <v>5</v>
      </c>
      <c r="I2147" s="157" t="s">
        <v>6676</v>
      </c>
      <c r="J2147" s="160" t="s">
        <v>6677</v>
      </c>
      <c r="K2147" s="160" t="s">
        <v>6678</v>
      </c>
      <c r="L2147" s="157" t="s">
        <v>83</v>
      </c>
      <c r="M2147" s="161" t="s">
        <v>84</v>
      </c>
      <c r="N2147" s="161">
        <v>0.375</v>
      </c>
      <c r="O2147" s="161">
        <v>0.70833333333333337</v>
      </c>
      <c r="P2147" t="s">
        <v>2061</v>
      </c>
      <c r="Q2147" s="17">
        <v>2018</v>
      </c>
      <c r="R2147"/>
      <c r="S2147" s="3" t="str">
        <f>TEXT(Tabla2[[#This Row],[FECHA]],"MMMM")</f>
        <v>marzo</v>
      </c>
      <c r="T2147" s="3" t="e">
        <f>VLOOKUP(Tabla2[[#This Row],[FOLIO]],Noshow11[[FOLIO]:[STATUS]],5,0)</f>
        <v>#N/A</v>
      </c>
      <c r="U2147" s="2"/>
      <c r="V2147" s="27"/>
      <c r="W2147" s="27"/>
      <c r="X2147" s="27"/>
      <c r="Y2147" s="28"/>
      <c r="Z2147" s="27"/>
      <c r="AA2147" s="14">
        <f>Tabla2[[#This Row],[FECHA]]-Tabla2[[#This Row],[FECHA AGENDO CITA]]</f>
        <v>45012</v>
      </c>
    </row>
    <row r="2148" spans="1:27" ht="20.25" hidden="1" customHeight="1">
      <c r="A2148" s="154">
        <v>45012</v>
      </c>
      <c r="B2148" s="155">
        <v>0.36458333333333331</v>
      </c>
      <c r="C2148" s="9"/>
      <c r="D2148" s="156">
        <v>0</v>
      </c>
      <c r="E2148" s="157" t="s">
        <v>5765</v>
      </c>
      <c r="F2148" s="157" t="s">
        <v>100</v>
      </c>
      <c r="G2148" s="162" t="s">
        <v>6679</v>
      </c>
      <c r="H2148" s="46"/>
      <c r="I2148" s="157" t="s">
        <v>5766</v>
      </c>
      <c r="J2148" s="160" t="s">
        <v>6680</v>
      </c>
      <c r="K2148" s="160" t="s">
        <v>5767</v>
      </c>
      <c r="L2148" s="157" t="s">
        <v>5768</v>
      </c>
      <c r="M2148" s="161" t="s">
        <v>93</v>
      </c>
      <c r="N2148" s="161">
        <v>0.375</v>
      </c>
      <c r="O2148" s="161">
        <v>0.625</v>
      </c>
      <c r="P2148" t="s">
        <v>954</v>
      </c>
      <c r="Q2148" s="17">
        <v>2022</v>
      </c>
      <c r="R2148"/>
      <c r="S2148" s="3" t="str">
        <f>TEXT(Tabla2[[#This Row],[FECHA]],"MMMM")</f>
        <v>marzo</v>
      </c>
      <c r="T2148" s="3" t="e">
        <f>VLOOKUP(Tabla2[[#This Row],[FOLIO]],Noshow11[[FOLIO]:[STATUS]],5,0)</f>
        <v>#N/A</v>
      </c>
      <c r="U2148" s="2"/>
      <c r="V2148" s="27"/>
      <c r="W2148" s="27"/>
      <c r="X2148" s="27"/>
      <c r="Y2148" s="28"/>
      <c r="Z2148" s="27"/>
      <c r="AA2148" s="14">
        <f>Tabla2[[#This Row],[FECHA]]-Tabla2[[#This Row],[FECHA AGENDO CITA]]</f>
        <v>45012</v>
      </c>
    </row>
    <row r="2149" spans="1:27" ht="33.75" hidden="1" customHeight="1">
      <c r="A2149" s="154">
        <v>45012</v>
      </c>
      <c r="B2149" s="155">
        <v>0.36458333333333331</v>
      </c>
      <c r="C2149" s="9"/>
      <c r="D2149" s="156">
        <v>836</v>
      </c>
      <c r="E2149" s="157">
        <v>113086</v>
      </c>
      <c r="F2149" s="157" t="s">
        <v>920</v>
      </c>
      <c r="G2149" s="162" t="s">
        <v>6681</v>
      </c>
      <c r="H2149" s="46"/>
      <c r="I2149" s="157" t="s">
        <v>6682</v>
      </c>
      <c r="J2149" s="160" t="s">
        <v>6683</v>
      </c>
      <c r="K2149" s="160" t="s">
        <v>6684</v>
      </c>
      <c r="L2149" s="157" t="s">
        <v>277</v>
      </c>
      <c r="M2149" s="161" t="s">
        <v>98</v>
      </c>
      <c r="N2149" s="161">
        <v>0.375</v>
      </c>
      <c r="O2149" s="161" t="s">
        <v>2489</v>
      </c>
      <c r="P2149" t="s">
        <v>975</v>
      </c>
      <c r="Q2149" s="17">
        <v>2018</v>
      </c>
      <c r="R2149"/>
      <c r="S2149" s="3" t="str">
        <f>TEXT(Tabla2[[#This Row],[FECHA]],"MMMM")</f>
        <v>marzo</v>
      </c>
      <c r="T2149" s="3" t="e">
        <f>VLOOKUP(Tabla2[[#This Row],[FOLIO]],Noshow11[[FOLIO]:[STATUS]],5,0)</f>
        <v>#N/A</v>
      </c>
      <c r="U2149" s="2"/>
      <c r="V2149" s="27"/>
      <c r="W2149" s="27"/>
      <c r="X2149" s="27"/>
      <c r="Y2149" s="28"/>
      <c r="Z2149" s="27"/>
      <c r="AA2149" s="14">
        <f>Tabla2[[#This Row],[FECHA]]-Tabla2[[#This Row],[FECHA AGENDO CITA]]</f>
        <v>45012</v>
      </c>
    </row>
    <row r="2150" spans="1:27" ht="23.25" hidden="1" customHeight="1">
      <c r="A2150" s="154">
        <v>45012</v>
      </c>
      <c r="B2150" s="155">
        <v>0.375</v>
      </c>
      <c r="C2150" s="9"/>
      <c r="D2150" s="156">
        <v>0</v>
      </c>
      <c r="E2150" s="157">
        <v>113025</v>
      </c>
      <c r="F2150" s="157" t="s">
        <v>944</v>
      </c>
      <c r="G2150" s="162" t="s">
        <v>6685</v>
      </c>
      <c r="H2150" s="46" t="s">
        <v>45</v>
      </c>
      <c r="I2150" s="157" t="s">
        <v>6686</v>
      </c>
      <c r="J2150" s="160" t="s">
        <v>143</v>
      </c>
      <c r="K2150" s="160" t="s">
        <v>6687</v>
      </c>
      <c r="L2150" s="157" t="s">
        <v>165</v>
      </c>
      <c r="M2150" s="161" t="s">
        <v>93</v>
      </c>
      <c r="N2150" s="161">
        <v>0.38541666666666669</v>
      </c>
      <c r="O2150" s="161">
        <v>0.4375</v>
      </c>
      <c r="P2150" t="s">
        <v>2061</v>
      </c>
      <c r="Q2150" s="17">
        <v>2023</v>
      </c>
      <c r="R2150"/>
      <c r="S2150" s="3" t="str">
        <f>TEXT(Tabla2[[#This Row],[FECHA]],"MMMM")</f>
        <v>marzo</v>
      </c>
      <c r="T2150" s="3" t="e">
        <f>VLOOKUP(Tabla2[[#This Row],[FOLIO]],Noshow11[[FOLIO]:[STATUS]],5,0)</f>
        <v>#N/A</v>
      </c>
      <c r="U2150" s="2"/>
      <c r="V2150" s="27"/>
      <c r="W2150" s="27"/>
      <c r="X2150" s="27"/>
      <c r="Y2150" s="28"/>
      <c r="Z2150" s="27"/>
      <c r="AA2150" s="14">
        <f>Tabla2[[#This Row],[FECHA]]-Tabla2[[#This Row],[FECHA AGENDO CITA]]</f>
        <v>45012</v>
      </c>
    </row>
    <row r="2151" spans="1:27" ht="24.75" hidden="1" customHeight="1">
      <c r="A2151" s="154">
        <v>45012</v>
      </c>
      <c r="B2151" s="155">
        <v>0.375</v>
      </c>
      <c r="C2151" s="9"/>
      <c r="D2151" s="156">
        <v>2849</v>
      </c>
      <c r="E2151" s="157">
        <v>113070</v>
      </c>
      <c r="F2151" s="157" t="s">
        <v>944</v>
      </c>
      <c r="G2151" s="162" t="s">
        <v>6688</v>
      </c>
      <c r="H2151" s="46" t="s">
        <v>5</v>
      </c>
      <c r="I2151" s="157" t="s">
        <v>6689</v>
      </c>
      <c r="J2151" s="160" t="s">
        <v>6690</v>
      </c>
      <c r="K2151" s="160" t="s">
        <v>6691</v>
      </c>
      <c r="L2151" s="157" t="s">
        <v>97</v>
      </c>
      <c r="M2151" s="161" t="s">
        <v>84</v>
      </c>
      <c r="N2151" s="161">
        <v>0.39583333333333331</v>
      </c>
      <c r="O2151" s="161">
        <v>0.66666666666666663</v>
      </c>
      <c r="P2151" t="s">
        <v>6692</v>
      </c>
      <c r="Q2151" s="17">
        <v>2013</v>
      </c>
      <c r="R2151"/>
      <c r="S2151" s="3" t="str">
        <f>TEXT(Tabla2[[#This Row],[FECHA]],"MMMM")</f>
        <v>marzo</v>
      </c>
      <c r="T2151" s="3" t="e">
        <f>VLOOKUP(Tabla2[[#This Row],[FOLIO]],Noshow11[[FOLIO]:[STATUS]],5,0)</f>
        <v>#N/A</v>
      </c>
      <c r="U2151" s="2"/>
      <c r="V2151" s="27"/>
      <c r="W2151" s="27"/>
      <c r="X2151" s="27"/>
      <c r="Y2151" s="28"/>
      <c r="Z2151" s="27"/>
      <c r="AA2151" s="14">
        <f>Tabla2[[#This Row],[FECHA]]-Tabla2[[#This Row],[FECHA AGENDO CITA]]</f>
        <v>45012</v>
      </c>
    </row>
    <row r="2152" spans="1:27" ht="21.75" hidden="1" customHeight="1">
      <c r="A2152" s="154">
        <v>45012</v>
      </c>
      <c r="B2152" s="155">
        <v>0.375</v>
      </c>
      <c r="C2152" s="9"/>
      <c r="D2152" s="156">
        <v>3620</v>
      </c>
      <c r="E2152" s="157">
        <v>113098</v>
      </c>
      <c r="F2152" s="157" t="s">
        <v>944</v>
      </c>
      <c r="G2152" s="162" t="s">
        <v>1070</v>
      </c>
      <c r="H2152" s="46" t="s">
        <v>5</v>
      </c>
      <c r="I2152" s="157" t="s">
        <v>6693</v>
      </c>
      <c r="J2152" s="160" t="s">
        <v>143</v>
      </c>
      <c r="K2152" s="160" t="s">
        <v>6694</v>
      </c>
      <c r="L2152" s="157" t="s">
        <v>193</v>
      </c>
      <c r="M2152" s="161" t="s">
        <v>98</v>
      </c>
      <c r="N2152" s="161">
        <v>0.41666666666666669</v>
      </c>
      <c r="O2152" s="161">
        <v>0.69791666666666663</v>
      </c>
      <c r="P2152" t="s">
        <v>2061</v>
      </c>
      <c r="Q2152" s="17">
        <v>2022</v>
      </c>
      <c r="R2152"/>
      <c r="S2152" s="3" t="str">
        <f>TEXT(Tabla2[[#This Row],[FECHA]],"MMMM")</f>
        <v>marzo</v>
      </c>
      <c r="T2152" s="3" t="e">
        <f>VLOOKUP(Tabla2[[#This Row],[FOLIO]],Noshow11[[FOLIO]:[STATUS]],5,0)</f>
        <v>#N/A</v>
      </c>
      <c r="U2152" s="2"/>
      <c r="V2152" s="27"/>
      <c r="W2152" s="27"/>
      <c r="X2152" s="27"/>
      <c r="Y2152" s="28"/>
      <c r="Z2152" s="27"/>
      <c r="AA2152" s="14">
        <f>Tabla2[[#This Row],[FECHA]]-Tabla2[[#This Row],[FECHA AGENDO CITA]]</f>
        <v>45012</v>
      </c>
    </row>
    <row r="2153" spans="1:27" ht="21" hidden="1" customHeight="1">
      <c r="A2153" s="154">
        <v>45012</v>
      </c>
      <c r="B2153" s="155">
        <v>0.39583333333333331</v>
      </c>
      <c r="C2153" s="9"/>
      <c r="D2153" s="156">
        <v>0</v>
      </c>
      <c r="E2153" s="157" t="s">
        <v>6695</v>
      </c>
      <c r="F2153" s="157" t="s">
        <v>100</v>
      </c>
      <c r="G2153" s="162" t="s">
        <v>6696</v>
      </c>
      <c r="H2153" s="46"/>
      <c r="I2153" s="157" t="s">
        <v>6697</v>
      </c>
      <c r="J2153" s="160" t="s">
        <v>6698</v>
      </c>
      <c r="K2153" s="160" t="s">
        <v>6699</v>
      </c>
      <c r="L2153" s="157" t="s">
        <v>145</v>
      </c>
      <c r="M2153" s="161" t="s">
        <v>98</v>
      </c>
      <c r="N2153" s="161">
        <v>0.41666666666666669</v>
      </c>
      <c r="O2153" s="161">
        <v>0.66666666666666663</v>
      </c>
      <c r="P2153" t="s">
        <v>1036</v>
      </c>
      <c r="Q2153" s="17">
        <v>2010</v>
      </c>
      <c r="R2153"/>
      <c r="S2153" s="3" t="str">
        <f>TEXT(Tabla2[[#This Row],[FECHA]],"MMMM")</f>
        <v>marzo</v>
      </c>
      <c r="T2153" s="3" t="e">
        <f>VLOOKUP(Tabla2[[#This Row],[FOLIO]],Noshow11[[FOLIO]:[STATUS]],5,0)</f>
        <v>#N/A</v>
      </c>
      <c r="U2153" s="2"/>
      <c r="V2153" s="27"/>
      <c r="W2153" s="27"/>
      <c r="X2153" s="27"/>
      <c r="Y2153" s="28"/>
      <c r="Z2153" s="27"/>
      <c r="AA2153" s="14">
        <f>Tabla2[[#This Row],[FECHA]]-Tabla2[[#This Row],[FECHA AGENDO CITA]]</f>
        <v>45012</v>
      </c>
    </row>
    <row r="2154" spans="1:27" ht="31.5" hidden="1" customHeight="1">
      <c r="A2154" s="154">
        <v>45012</v>
      </c>
      <c r="B2154" s="155">
        <v>0.39583333333333331</v>
      </c>
      <c r="C2154" s="9"/>
      <c r="D2154" s="156">
        <v>1899</v>
      </c>
      <c r="E2154" s="157">
        <v>113084</v>
      </c>
      <c r="F2154" s="157" t="s">
        <v>944</v>
      </c>
      <c r="G2154" s="162" t="s">
        <v>1598</v>
      </c>
      <c r="H2154" s="46" t="s">
        <v>5</v>
      </c>
      <c r="I2154" s="157" t="s">
        <v>6700</v>
      </c>
      <c r="J2154" s="160" t="s">
        <v>6701</v>
      </c>
      <c r="K2154" s="160" t="s">
        <v>6702</v>
      </c>
      <c r="L2154" s="157" t="s">
        <v>92</v>
      </c>
      <c r="M2154" s="161" t="s">
        <v>93</v>
      </c>
      <c r="N2154" s="161">
        <v>0.42708333333333331</v>
      </c>
      <c r="O2154" s="161">
        <v>0.58333333333333337</v>
      </c>
      <c r="P2154" t="s">
        <v>2061</v>
      </c>
      <c r="Q2154" s="17">
        <v>2014</v>
      </c>
      <c r="R2154"/>
      <c r="S2154" s="3" t="str">
        <f>TEXT(Tabla2[[#This Row],[FECHA]],"MMMM")</f>
        <v>marzo</v>
      </c>
      <c r="T2154" s="3" t="e">
        <f>VLOOKUP(Tabla2[[#This Row],[FOLIO]],Noshow11[[FOLIO]:[STATUS]],5,0)</f>
        <v>#N/A</v>
      </c>
      <c r="U2154" s="2"/>
      <c r="V2154" s="27"/>
      <c r="W2154" s="27"/>
      <c r="X2154" s="27"/>
      <c r="Y2154" s="28"/>
      <c r="Z2154" s="27"/>
      <c r="AA2154" s="14">
        <f>Tabla2[[#This Row],[FECHA]]-Tabla2[[#This Row],[FECHA AGENDO CITA]]</f>
        <v>45012</v>
      </c>
    </row>
    <row r="2155" spans="1:27" ht="41.25" hidden="1" customHeight="1">
      <c r="A2155" s="154">
        <v>45012</v>
      </c>
      <c r="B2155" s="155">
        <v>0.39583333333333331</v>
      </c>
      <c r="C2155" s="9"/>
      <c r="D2155" s="156">
        <v>3260</v>
      </c>
      <c r="E2155" s="157">
        <v>113102</v>
      </c>
      <c r="F2155" s="157" t="s">
        <v>944</v>
      </c>
      <c r="G2155" s="162" t="s">
        <v>1631</v>
      </c>
      <c r="H2155" s="46" t="s">
        <v>5</v>
      </c>
      <c r="I2155" s="157" t="s">
        <v>6703</v>
      </c>
      <c r="J2155" s="160" t="s">
        <v>6704</v>
      </c>
      <c r="K2155" s="160" t="s">
        <v>361</v>
      </c>
      <c r="L2155" s="157" t="s">
        <v>193</v>
      </c>
      <c r="M2155" s="161" t="s">
        <v>84</v>
      </c>
      <c r="N2155" s="161">
        <v>0.4375</v>
      </c>
      <c r="O2155" s="161">
        <v>12.45</v>
      </c>
      <c r="P2155" t="s">
        <v>2061</v>
      </c>
      <c r="Q2155" s="17">
        <v>2019</v>
      </c>
      <c r="R2155"/>
      <c r="S2155" s="3" t="str">
        <f>TEXT(Tabla2[[#This Row],[FECHA]],"MMMM")</f>
        <v>marzo</v>
      </c>
      <c r="T2155" s="3" t="e">
        <f>VLOOKUP(Tabla2[[#This Row],[FOLIO]],Noshow11[[FOLIO]:[STATUS]],5,0)</f>
        <v>#N/A</v>
      </c>
      <c r="U2155" s="2"/>
      <c r="V2155" s="27"/>
      <c r="W2155" s="27"/>
      <c r="X2155" s="27"/>
      <c r="Y2155" s="28"/>
      <c r="Z2155" s="27"/>
      <c r="AA2155" s="14">
        <f>Tabla2[[#This Row],[FECHA]]-Tabla2[[#This Row],[FECHA AGENDO CITA]]</f>
        <v>45012</v>
      </c>
    </row>
    <row r="2156" spans="1:27" ht="26.25" hidden="1" customHeight="1">
      <c r="A2156" s="154">
        <v>45012</v>
      </c>
      <c r="B2156" s="155">
        <v>0.41666666666666669</v>
      </c>
      <c r="C2156" s="9"/>
      <c r="D2156" s="156">
        <v>1899</v>
      </c>
      <c r="E2156" s="157">
        <v>112966</v>
      </c>
      <c r="F2156" s="157" t="s">
        <v>1111</v>
      </c>
      <c r="G2156" s="162" t="s">
        <v>945</v>
      </c>
      <c r="H2156" s="46" t="s">
        <v>5</v>
      </c>
      <c r="I2156" s="157" t="s">
        <v>286</v>
      </c>
      <c r="J2156" s="160" t="s">
        <v>287</v>
      </c>
      <c r="K2156" s="160" t="s">
        <v>288</v>
      </c>
      <c r="L2156" s="157" t="s">
        <v>289</v>
      </c>
      <c r="M2156" s="161" t="s">
        <v>84</v>
      </c>
      <c r="N2156" s="161">
        <v>0.45833333333333331</v>
      </c>
      <c r="O2156" s="161">
        <v>0.5625</v>
      </c>
      <c r="P2156" t="s">
        <v>2061</v>
      </c>
      <c r="Q2156" s="173">
        <v>2016</v>
      </c>
      <c r="R2156"/>
      <c r="S2156" s="3" t="str">
        <f>TEXT(Tabla2[[#This Row],[FECHA]],"MMMM")</f>
        <v>marzo</v>
      </c>
      <c r="T2156" s="3" t="e">
        <f>VLOOKUP(Tabla2[[#This Row],[FOLIO]],Noshow11[[FOLIO]:[STATUS]],5,0)</f>
        <v>#N/A</v>
      </c>
      <c r="U2156" s="2" t="s">
        <v>36</v>
      </c>
      <c r="V2156" s="27">
        <v>45012</v>
      </c>
      <c r="W2156" s="27" t="s">
        <v>13</v>
      </c>
      <c r="X2156" s="27" t="s">
        <v>9</v>
      </c>
      <c r="Y2156" s="28" t="s">
        <v>6705</v>
      </c>
      <c r="Z2156" s="27">
        <v>45006</v>
      </c>
      <c r="AA2156" s="14">
        <f>Tabla2[[#This Row],[FECHA]]-Tabla2[[#This Row],[FECHA AGENDO CITA]]</f>
        <v>6</v>
      </c>
    </row>
    <row r="2157" spans="1:27" ht="36" hidden="1" customHeight="1">
      <c r="A2157" s="154">
        <v>45012</v>
      </c>
      <c r="B2157" s="155">
        <v>0.41666666666666669</v>
      </c>
      <c r="C2157" s="9"/>
      <c r="D2157" s="156">
        <v>1899</v>
      </c>
      <c r="E2157" s="157">
        <v>113105</v>
      </c>
      <c r="F2157" s="157" t="s">
        <v>100</v>
      </c>
      <c r="G2157" s="162" t="s">
        <v>939</v>
      </c>
      <c r="H2157" s="46"/>
      <c r="I2157" s="157" t="s">
        <v>6706</v>
      </c>
      <c r="J2157" s="160" t="s">
        <v>6707</v>
      </c>
      <c r="K2157" s="160" t="s">
        <v>6708</v>
      </c>
      <c r="L2157" s="157" t="s">
        <v>92</v>
      </c>
      <c r="M2157" s="161" t="s">
        <v>98</v>
      </c>
      <c r="N2157" s="161">
        <v>0.47916666666666669</v>
      </c>
      <c r="O2157" s="161">
        <v>0.625</v>
      </c>
      <c r="P2157" t="s">
        <v>954</v>
      </c>
      <c r="Q2157" s="17">
        <v>2015</v>
      </c>
      <c r="R2157"/>
      <c r="S2157" s="3" t="str">
        <f>TEXT(Tabla2[[#This Row],[FECHA]],"MMMM")</f>
        <v>marzo</v>
      </c>
      <c r="T2157" s="3" t="e">
        <f>VLOOKUP(Tabla2[[#This Row],[FOLIO]],Noshow11[[FOLIO]:[STATUS]],5,0)</f>
        <v>#N/A</v>
      </c>
      <c r="U2157" s="2"/>
      <c r="V2157" s="27"/>
      <c r="W2157" s="27"/>
      <c r="X2157" s="27"/>
      <c r="Y2157" s="28"/>
      <c r="Z2157" s="27"/>
      <c r="AA2157" s="14">
        <f>Tabla2[[#This Row],[FECHA]]-Tabla2[[#This Row],[FECHA AGENDO CITA]]</f>
        <v>45012</v>
      </c>
    </row>
    <row r="2158" spans="1:27" ht="24" hidden="1" customHeight="1">
      <c r="A2158" s="154">
        <v>45012</v>
      </c>
      <c r="B2158" s="155">
        <v>0.42708333333333331</v>
      </c>
      <c r="C2158" s="9"/>
      <c r="D2158" s="156">
        <v>1899</v>
      </c>
      <c r="E2158" s="157">
        <v>113108</v>
      </c>
      <c r="F2158" s="157" t="s">
        <v>944</v>
      </c>
      <c r="G2158" s="162" t="s">
        <v>1886</v>
      </c>
      <c r="H2158" s="46"/>
      <c r="I2158" s="157" t="s">
        <v>6709</v>
      </c>
      <c r="J2158" s="160" t="s">
        <v>6710</v>
      </c>
      <c r="K2158" s="160" t="s">
        <v>6708</v>
      </c>
      <c r="L2158" s="157" t="s">
        <v>145</v>
      </c>
      <c r="M2158" s="161" t="s">
        <v>98</v>
      </c>
      <c r="N2158" s="161">
        <v>0.51041666666666663</v>
      </c>
      <c r="O2158" s="161">
        <v>0.63541666666666663</v>
      </c>
      <c r="P2158" t="s">
        <v>954</v>
      </c>
      <c r="Q2158" s="17">
        <v>2011</v>
      </c>
      <c r="R2158"/>
      <c r="S2158" s="3" t="str">
        <f>TEXT(Tabla2[[#This Row],[FECHA]],"MMMM")</f>
        <v>marzo</v>
      </c>
      <c r="T2158" s="3" t="e">
        <f>VLOOKUP(Tabla2[[#This Row],[FOLIO]],Noshow11[[FOLIO]:[STATUS]],5,0)</f>
        <v>#N/A</v>
      </c>
      <c r="U2158" s="2"/>
      <c r="V2158" s="27"/>
      <c r="W2158" s="27"/>
      <c r="X2158" s="27"/>
      <c r="Y2158" s="28"/>
      <c r="Z2158" s="27"/>
      <c r="AA2158" s="14">
        <f>Tabla2[[#This Row],[FECHA]]-Tabla2[[#This Row],[FECHA AGENDO CITA]]</f>
        <v>45012</v>
      </c>
    </row>
    <row r="2159" spans="1:27" ht="33" hidden="1" customHeight="1">
      <c r="A2159" s="154">
        <v>45012</v>
      </c>
      <c r="B2159" s="155">
        <v>0.4375</v>
      </c>
      <c r="C2159" s="9"/>
      <c r="D2159" s="156">
        <v>2699</v>
      </c>
      <c r="E2159" s="157">
        <v>113045</v>
      </c>
      <c r="F2159" s="157" t="s">
        <v>100</v>
      </c>
      <c r="G2159" s="162" t="s">
        <v>6711</v>
      </c>
      <c r="H2159" s="46"/>
      <c r="I2159" s="157" t="s">
        <v>6712</v>
      </c>
      <c r="J2159" s="160" t="s">
        <v>6713</v>
      </c>
      <c r="K2159" s="160" t="s">
        <v>6714</v>
      </c>
      <c r="L2159" s="157" t="s">
        <v>92</v>
      </c>
      <c r="M2159" s="161" t="s">
        <v>98</v>
      </c>
      <c r="N2159" s="161">
        <v>0.45833333333333331</v>
      </c>
      <c r="O2159" s="161">
        <v>0.66666666666666663</v>
      </c>
      <c r="P2159" t="s">
        <v>975</v>
      </c>
      <c r="Q2159" s="17">
        <v>2015</v>
      </c>
      <c r="R2159" t="s">
        <v>6715</v>
      </c>
      <c r="S2159" s="3" t="str">
        <f>TEXT(Tabla2[[#This Row],[FECHA]],"MMMM")</f>
        <v>marzo</v>
      </c>
      <c r="T2159" s="3" t="e">
        <f>VLOOKUP(Tabla2[[#This Row],[FOLIO]],Noshow11[[FOLIO]:[STATUS]],5,0)</f>
        <v>#N/A</v>
      </c>
      <c r="U2159" s="2"/>
      <c r="V2159" s="27"/>
      <c r="W2159" s="27"/>
      <c r="X2159" s="27"/>
      <c r="Y2159" s="28"/>
      <c r="Z2159" s="27"/>
      <c r="AA2159" s="14">
        <f>Tabla2[[#This Row],[FECHA]]-Tabla2[[#This Row],[FECHA AGENDO CITA]]</f>
        <v>45012</v>
      </c>
    </row>
    <row r="2160" spans="1:27" ht="34.5" hidden="1" customHeight="1">
      <c r="A2160" s="154">
        <v>45012</v>
      </c>
      <c r="B2160" s="155">
        <v>0.4375</v>
      </c>
      <c r="C2160" s="9"/>
      <c r="D2160" s="156">
        <v>1899</v>
      </c>
      <c r="E2160" s="157">
        <v>113101</v>
      </c>
      <c r="F2160" s="157" t="s">
        <v>920</v>
      </c>
      <c r="G2160" s="162" t="s">
        <v>1598</v>
      </c>
      <c r="H2160" s="46" t="s">
        <v>5</v>
      </c>
      <c r="I2160" s="157" t="s">
        <v>6716</v>
      </c>
      <c r="J2160" s="160" t="s">
        <v>6717</v>
      </c>
      <c r="K2160" s="160" t="s">
        <v>6718</v>
      </c>
      <c r="L2160" s="157" t="s">
        <v>92</v>
      </c>
      <c r="M2160" s="161" t="s">
        <v>84</v>
      </c>
      <c r="N2160" s="161">
        <v>0.46875</v>
      </c>
      <c r="O2160" s="161">
        <v>0.64583333333333337</v>
      </c>
      <c r="P2160" t="s">
        <v>2061</v>
      </c>
      <c r="Q2160" s="17">
        <v>2014</v>
      </c>
      <c r="R2160"/>
      <c r="S2160" s="3" t="str">
        <f>TEXT(Tabla2[[#This Row],[FECHA]],"MMMM")</f>
        <v>marzo</v>
      </c>
      <c r="T2160" s="3" t="e">
        <f>VLOOKUP(Tabla2[[#This Row],[FOLIO]],Noshow11[[FOLIO]:[STATUS]],5,0)</f>
        <v>#N/A</v>
      </c>
      <c r="U2160" s="2"/>
      <c r="V2160" s="27"/>
      <c r="W2160" s="27"/>
      <c r="X2160" s="27"/>
      <c r="Y2160" s="28"/>
      <c r="Z2160" s="27"/>
      <c r="AA2160" s="14">
        <f>Tabla2[[#This Row],[FECHA]]-Tabla2[[#This Row],[FECHA AGENDO CITA]]</f>
        <v>45012</v>
      </c>
    </row>
    <row r="2161" spans="1:27" ht="29.25" hidden="1" customHeight="1">
      <c r="A2161" s="154">
        <v>45012</v>
      </c>
      <c r="B2161" s="155">
        <v>0.44791666666666669</v>
      </c>
      <c r="C2161" s="9"/>
      <c r="D2161" s="156">
        <v>0</v>
      </c>
      <c r="E2161" s="157">
        <v>113046</v>
      </c>
      <c r="F2161" s="157" t="s">
        <v>100</v>
      </c>
      <c r="G2161" s="162" t="s">
        <v>4162</v>
      </c>
      <c r="H2161" s="46" t="s">
        <v>10</v>
      </c>
      <c r="I2161" s="157" t="s">
        <v>6712</v>
      </c>
      <c r="J2161" s="160" t="s">
        <v>6713</v>
      </c>
      <c r="K2161" s="160" t="s">
        <v>6714</v>
      </c>
      <c r="L2161" s="157" t="s">
        <v>92</v>
      </c>
      <c r="M2161" s="161" t="s">
        <v>98</v>
      </c>
      <c r="N2161" s="161">
        <v>0.58333333333333337</v>
      </c>
      <c r="O2161" s="161">
        <v>0.66666666666666663</v>
      </c>
      <c r="P2161" t="s">
        <v>975</v>
      </c>
      <c r="Q2161" s="17">
        <v>2015</v>
      </c>
      <c r="R2161"/>
      <c r="S2161" s="3" t="str">
        <f>TEXT(Tabla2[[#This Row],[FECHA]],"MMMM")</f>
        <v>marzo</v>
      </c>
      <c r="T2161" s="3" t="e">
        <f>VLOOKUP(Tabla2[[#This Row],[FOLIO]],Noshow11[[FOLIO]:[STATUS]],5,0)</f>
        <v>#N/A</v>
      </c>
      <c r="U2161" s="2"/>
      <c r="V2161" s="27"/>
      <c r="W2161" s="27"/>
      <c r="X2161" s="27"/>
      <c r="Y2161" s="28"/>
      <c r="Z2161" s="27"/>
      <c r="AA2161" s="14">
        <f>Tabla2[[#This Row],[FECHA]]-Tabla2[[#This Row],[FECHA AGENDO CITA]]</f>
        <v>45012</v>
      </c>
    </row>
    <row r="2162" spans="1:27" ht="31.5" hidden="1" customHeight="1">
      <c r="A2162" s="154">
        <v>45012</v>
      </c>
      <c r="B2162" s="155">
        <v>0.45833333333333331</v>
      </c>
      <c r="C2162" s="9"/>
      <c r="D2162" s="156">
        <v>6599</v>
      </c>
      <c r="E2162" s="157">
        <v>112994</v>
      </c>
      <c r="F2162" s="157" t="s">
        <v>944</v>
      </c>
      <c r="G2162" s="162" t="s">
        <v>989</v>
      </c>
      <c r="H2162" s="46" t="s">
        <v>5</v>
      </c>
      <c r="I2162" s="157" t="s">
        <v>5986</v>
      </c>
      <c r="J2162" s="160" t="s">
        <v>5987</v>
      </c>
      <c r="K2162" s="160" t="s">
        <v>5988</v>
      </c>
      <c r="L2162" s="157" t="s">
        <v>482</v>
      </c>
      <c r="M2162" s="161" t="s">
        <v>84</v>
      </c>
      <c r="N2162" s="161">
        <v>0.52083333333333337</v>
      </c>
      <c r="O2162" s="161">
        <v>0.69791666666666663</v>
      </c>
      <c r="P2162" t="s">
        <v>2061</v>
      </c>
      <c r="Q2162" s="17">
        <v>2019</v>
      </c>
      <c r="R2162"/>
      <c r="S2162" s="3" t="str">
        <f>TEXT(Tabla2[[#This Row],[FECHA]],"MMMM")</f>
        <v>marzo</v>
      </c>
      <c r="T2162" s="3" t="e">
        <f>VLOOKUP(Tabla2[[#This Row],[FOLIO]],Noshow11[[FOLIO]:[STATUS]],5,0)</f>
        <v>#N/A</v>
      </c>
      <c r="U2162" s="2"/>
      <c r="V2162" s="27"/>
      <c r="W2162" s="27"/>
      <c r="X2162" s="27"/>
      <c r="Y2162" s="28"/>
      <c r="Z2162" s="27"/>
      <c r="AA2162" s="14">
        <f>Tabla2[[#This Row],[FECHA]]-Tabla2[[#This Row],[FECHA AGENDO CITA]]</f>
        <v>45012</v>
      </c>
    </row>
    <row r="2163" spans="1:27" ht="32.25" hidden="1" customHeight="1">
      <c r="A2163" s="154">
        <v>45012</v>
      </c>
      <c r="B2163" s="155">
        <v>0.45833333333333331</v>
      </c>
      <c r="C2163" s="9"/>
      <c r="D2163" s="156">
        <v>1899</v>
      </c>
      <c r="E2163" s="157">
        <v>113083</v>
      </c>
      <c r="F2163" s="157" t="s">
        <v>944</v>
      </c>
      <c r="G2163" s="162" t="s">
        <v>956</v>
      </c>
      <c r="H2163" s="46" t="s">
        <v>5</v>
      </c>
      <c r="I2163" s="157" t="s">
        <v>6552</v>
      </c>
      <c r="J2163" s="160" t="s">
        <v>6553</v>
      </c>
      <c r="K2163" s="160" t="s">
        <v>6554</v>
      </c>
      <c r="L2163" s="157" t="s">
        <v>92</v>
      </c>
      <c r="M2163" s="161" t="s">
        <v>93</v>
      </c>
      <c r="N2163" s="161">
        <v>0.48958333333333331</v>
      </c>
      <c r="O2163" s="161">
        <v>0.73958333333333337</v>
      </c>
      <c r="P2163" t="s">
        <v>2061</v>
      </c>
      <c r="Q2163" s="17">
        <v>2021</v>
      </c>
      <c r="R2163"/>
      <c r="S2163" s="3" t="str">
        <f>TEXT(Tabla2[[#This Row],[FECHA]],"MMMM")</f>
        <v>marzo</v>
      </c>
      <c r="T2163" s="3" t="e">
        <f>VLOOKUP(Tabla2[[#This Row],[FOLIO]],Noshow11[[FOLIO]:[STATUS]],5,0)</f>
        <v>#N/A</v>
      </c>
      <c r="U2163" s="2"/>
      <c r="V2163" s="27"/>
      <c r="W2163" s="27"/>
      <c r="X2163" s="27"/>
      <c r="Y2163" s="28"/>
      <c r="Z2163" s="27"/>
      <c r="AA2163" s="14">
        <f>Tabla2[[#This Row],[FECHA]]-Tabla2[[#This Row],[FECHA AGENDO CITA]]</f>
        <v>45012</v>
      </c>
    </row>
    <row r="2164" spans="1:27" ht="29.25" hidden="1" customHeight="1">
      <c r="A2164" s="154">
        <v>45012</v>
      </c>
      <c r="B2164" s="155">
        <v>0.45833333333333331</v>
      </c>
      <c r="C2164" s="9"/>
      <c r="D2164" s="156">
        <v>6599</v>
      </c>
      <c r="E2164" s="157">
        <v>113124</v>
      </c>
      <c r="F2164" s="157" t="s">
        <v>920</v>
      </c>
      <c r="G2164" s="162" t="s">
        <v>989</v>
      </c>
      <c r="H2164" s="46" t="s">
        <v>15</v>
      </c>
      <c r="I2164" s="157" t="s">
        <v>5996</v>
      </c>
      <c r="J2164" s="160" t="s">
        <v>5997</v>
      </c>
      <c r="K2164" s="160" t="s">
        <v>5998</v>
      </c>
      <c r="L2164" s="157" t="s">
        <v>160</v>
      </c>
      <c r="M2164" s="161" t="s">
        <v>98</v>
      </c>
      <c r="N2164" s="161">
        <v>0.5</v>
      </c>
      <c r="O2164" s="161">
        <v>0.58333333333333337</v>
      </c>
      <c r="P2164" t="s">
        <v>975</v>
      </c>
      <c r="Q2164" s="17">
        <v>2019</v>
      </c>
      <c r="R2164"/>
      <c r="S2164" s="3" t="str">
        <f>TEXT(Tabla2[[#This Row],[FECHA]],"MMMM")</f>
        <v>marzo</v>
      </c>
      <c r="T2164" s="3" t="e">
        <f>VLOOKUP(Tabla2[[#This Row],[FOLIO]],Noshow11[[FOLIO]:[STATUS]],5,0)</f>
        <v>#N/A</v>
      </c>
      <c r="U2164" s="2"/>
      <c r="V2164" s="27"/>
      <c r="W2164" s="27"/>
      <c r="X2164" s="27"/>
      <c r="Y2164" s="28"/>
      <c r="Z2164" s="27"/>
      <c r="AA2164" s="14">
        <f>Tabla2[[#This Row],[FECHA]]-Tabla2[[#This Row],[FECHA AGENDO CITA]]</f>
        <v>45012</v>
      </c>
    </row>
    <row r="2165" spans="1:27" ht="27.75" hidden="1" customHeight="1">
      <c r="A2165" s="154">
        <v>45012</v>
      </c>
      <c r="B2165" s="155">
        <v>0.5</v>
      </c>
      <c r="C2165" s="9"/>
      <c r="D2165" s="156">
        <v>0</v>
      </c>
      <c r="E2165" s="157" t="s">
        <v>6719</v>
      </c>
      <c r="F2165" s="157" t="s">
        <v>1111</v>
      </c>
      <c r="G2165" s="162" t="s">
        <v>6720</v>
      </c>
      <c r="H2165" s="46" t="s">
        <v>45</v>
      </c>
      <c r="I2165" s="157" t="s">
        <v>6721</v>
      </c>
      <c r="J2165" s="160" t="s">
        <v>143</v>
      </c>
      <c r="K2165" s="160" t="s">
        <v>6722</v>
      </c>
      <c r="L2165" s="157" t="s">
        <v>230</v>
      </c>
      <c r="M2165" s="161" t="s">
        <v>84</v>
      </c>
      <c r="N2165" s="161">
        <v>0.51041666666666663</v>
      </c>
      <c r="O2165" s="161">
        <v>0.53125</v>
      </c>
      <c r="P2165" t="s">
        <v>2061</v>
      </c>
      <c r="Q2165" s="17">
        <v>2023</v>
      </c>
      <c r="R2165"/>
      <c r="S2165" s="3" t="str">
        <f>TEXT(Tabla2[[#This Row],[FECHA]],"MMMM")</f>
        <v>marzo</v>
      </c>
      <c r="T2165" s="3" t="e">
        <f>VLOOKUP(Tabla2[[#This Row],[FOLIO]],Noshow11[[FOLIO]:[STATUS]],5,0)</f>
        <v>#N/A</v>
      </c>
      <c r="U2165" s="2"/>
      <c r="V2165" s="27"/>
      <c r="W2165" s="27"/>
      <c r="X2165" s="27"/>
      <c r="Y2165" s="28"/>
      <c r="Z2165" s="27"/>
      <c r="AA2165" s="14">
        <f>Tabla2[[#This Row],[FECHA]]-Tabla2[[#This Row],[FECHA AGENDO CITA]]</f>
        <v>45012</v>
      </c>
    </row>
    <row r="2166" spans="1:27" ht="28.5" hidden="1" customHeight="1">
      <c r="A2166" s="154">
        <v>45012</v>
      </c>
      <c r="B2166" s="155">
        <v>0.52083333333333337</v>
      </c>
      <c r="C2166" s="9"/>
      <c r="D2166" s="156">
        <v>1899</v>
      </c>
      <c r="E2166" s="157">
        <v>113126</v>
      </c>
      <c r="F2166" s="157" t="s">
        <v>100</v>
      </c>
      <c r="G2166" s="162" t="s">
        <v>1015</v>
      </c>
      <c r="H2166" s="46"/>
      <c r="I2166" s="157" t="s">
        <v>6723</v>
      </c>
      <c r="J2166" s="160" t="s">
        <v>6724</v>
      </c>
      <c r="K2166" s="160" t="s">
        <v>6725</v>
      </c>
      <c r="L2166" s="157" t="s">
        <v>92</v>
      </c>
      <c r="M2166" s="161" t="s">
        <v>98</v>
      </c>
      <c r="N2166" s="161">
        <v>0.54166666666666663</v>
      </c>
      <c r="O2166" s="161">
        <v>0.66666666666666663</v>
      </c>
      <c r="P2166" t="s">
        <v>2061</v>
      </c>
      <c r="Q2166" s="17">
        <v>2020</v>
      </c>
      <c r="R2166"/>
      <c r="S2166" s="3" t="str">
        <f>TEXT(Tabla2[[#This Row],[FECHA]],"MMMM")</f>
        <v>marzo</v>
      </c>
      <c r="T2166" s="3" t="e">
        <f>VLOOKUP(Tabla2[[#This Row],[FOLIO]],Noshow11[[FOLIO]:[STATUS]],5,0)</f>
        <v>#N/A</v>
      </c>
      <c r="U2166" s="2" t="s">
        <v>12</v>
      </c>
      <c r="V2166" s="27">
        <v>45011</v>
      </c>
      <c r="W2166" s="27" t="s">
        <v>18</v>
      </c>
      <c r="X2166" s="27" t="s">
        <v>9</v>
      </c>
      <c r="Y2166" s="28" t="s">
        <v>6726</v>
      </c>
      <c r="Z2166" s="27"/>
      <c r="AA2166" s="14">
        <f>Tabla2[[#This Row],[FECHA]]-Tabla2[[#This Row],[FECHA AGENDO CITA]]</f>
        <v>45012</v>
      </c>
    </row>
    <row r="2167" spans="1:27" ht="29.25" hidden="1" customHeight="1">
      <c r="A2167" s="154">
        <v>45012</v>
      </c>
      <c r="B2167" s="155">
        <v>0.58333333333333337</v>
      </c>
      <c r="C2167" s="9"/>
      <c r="D2167" s="156">
        <v>950</v>
      </c>
      <c r="E2167" s="157">
        <v>113119</v>
      </c>
      <c r="F2167" s="157" t="s">
        <v>100</v>
      </c>
      <c r="G2167" s="162" t="s">
        <v>6727</v>
      </c>
      <c r="H2167" s="46"/>
      <c r="I2167" s="157" t="s">
        <v>2933</v>
      </c>
      <c r="J2167" s="160" t="s">
        <v>2934</v>
      </c>
      <c r="K2167" s="160" t="s">
        <v>117</v>
      </c>
      <c r="L2167" s="157" t="s">
        <v>193</v>
      </c>
      <c r="M2167" s="161" t="s">
        <v>93</v>
      </c>
      <c r="N2167" s="161">
        <v>0.59375</v>
      </c>
      <c r="O2167" s="161">
        <v>0.75</v>
      </c>
      <c r="P2167" t="s">
        <v>949</v>
      </c>
      <c r="Q2167" s="17">
        <v>2020</v>
      </c>
      <c r="R2167"/>
      <c r="S2167" s="3" t="str">
        <f>TEXT(Tabla2[[#This Row],[FECHA]],"MMMM")</f>
        <v>marzo</v>
      </c>
      <c r="T2167" s="3" t="e">
        <f>VLOOKUP(Tabla2[[#This Row],[FOLIO]],Noshow11[[FOLIO]:[STATUS]],5,0)</f>
        <v>#N/A</v>
      </c>
      <c r="U2167" s="2"/>
      <c r="V2167" s="27"/>
      <c r="W2167" s="27"/>
      <c r="X2167" s="27"/>
      <c r="Y2167" s="28"/>
      <c r="Z2167" s="27"/>
      <c r="AA2167" s="14">
        <f>Tabla2[[#This Row],[FECHA]]-Tabla2[[#This Row],[FECHA AGENDO CITA]]</f>
        <v>45012</v>
      </c>
    </row>
    <row r="2168" spans="1:27" ht="32.25" hidden="1" customHeight="1">
      <c r="A2168" s="154">
        <v>45012</v>
      </c>
      <c r="B2168" s="155">
        <v>0.60416666666666663</v>
      </c>
      <c r="C2168" s="9"/>
      <c r="D2168" s="156">
        <v>3260</v>
      </c>
      <c r="E2168" s="157">
        <v>113004</v>
      </c>
      <c r="F2168" s="157" t="s">
        <v>100</v>
      </c>
      <c r="G2168" s="162" t="s">
        <v>1150</v>
      </c>
      <c r="H2168" s="46" t="s">
        <v>37</v>
      </c>
      <c r="I2168" s="157" t="s">
        <v>1669</v>
      </c>
      <c r="J2168" s="160" t="s">
        <v>1670</v>
      </c>
      <c r="K2168" s="160" t="s">
        <v>461</v>
      </c>
      <c r="L2168" s="157" t="s">
        <v>160</v>
      </c>
      <c r="M2168" s="161" t="s">
        <v>93</v>
      </c>
      <c r="N2168" s="161"/>
      <c r="O2168" s="161"/>
      <c r="P2168" t="s">
        <v>925</v>
      </c>
      <c r="Q2168" s="17">
        <v>2020</v>
      </c>
      <c r="R2168"/>
      <c r="S2168" s="3" t="str">
        <f>TEXT(Tabla2[[#This Row],[FECHA]],"MMMM")</f>
        <v>marzo</v>
      </c>
      <c r="T2168" s="3" t="e">
        <f>VLOOKUP(Tabla2[[#This Row],[FOLIO]],Noshow11[[FOLIO]:[STATUS]],5,0)</f>
        <v>#N/A</v>
      </c>
      <c r="U2168" s="2"/>
      <c r="V2168" s="27"/>
      <c r="W2168" s="27"/>
      <c r="X2168" s="27"/>
      <c r="Y2168" s="28"/>
      <c r="Z2168" s="27"/>
      <c r="AA2168" s="14">
        <f>Tabla2[[#This Row],[FECHA]]-Tabla2[[#This Row],[FECHA AGENDO CITA]]</f>
        <v>45012</v>
      </c>
    </row>
    <row r="2169" spans="1:27" ht="29.25" hidden="1" customHeight="1">
      <c r="A2169" s="154">
        <v>45012</v>
      </c>
      <c r="B2169" s="155">
        <v>0.60416666666666663</v>
      </c>
      <c r="C2169" s="9"/>
      <c r="D2169" s="156">
        <v>0</v>
      </c>
      <c r="E2169" s="157">
        <v>113023</v>
      </c>
      <c r="F2169" s="157" t="s">
        <v>920</v>
      </c>
      <c r="G2169" s="162" t="s">
        <v>6728</v>
      </c>
      <c r="H2169" s="46" t="s">
        <v>45</v>
      </c>
      <c r="I2169" s="157" t="s">
        <v>6729</v>
      </c>
      <c r="J2169" s="160" t="s">
        <v>143</v>
      </c>
      <c r="K2169" s="160" t="s">
        <v>6730</v>
      </c>
      <c r="L2169" s="157" t="s">
        <v>165</v>
      </c>
      <c r="M2169" s="161" t="s">
        <v>84</v>
      </c>
      <c r="N2169" s="161">
        <v>0.61458333333333337</v>
      </c>
      <c r="O2169" s="161">
        <v>0.64583333333333337</v>
      </c>
      <c r="P2169" t="s">
        <v>2061</v>
      </c>
      <c r="Q2169" s="17">
        <v>2023</v>
      </c>
      <c r="R2169"/>
      <c r="S2169" s="3" t="str">
        <f>TEXT(Tabla2[[#This Row],[FECHA]],"MMMM")</f>
        <v>marzo</v>
      </c>
      <c r="T2169" s="3" t="e">
        <f>VLOOKUP(Tabla2[[#This Row],[FOLIO]],Noshow11[[FOLIO]:[STATUS]],5,0)</f>
        <v>#N/A</v>
      </c>
      <c r="U2169" s="2" t="s">
        <v>28</v>
      </c>
      <c r="V2169" s="27">
        <v>45014</v>
      </c>
      <c r="W2169" s="27" t="s">
        <v>4432</v>
      </c>
      <c r="X2169" s="27" t="s">
        <v>9</v>
      </c>
      <c r="Y2169" s="28" t="s">
        <v>6731</v>
      </c>
      <c r="Z2169" s="27">
        <v>45007</v>
      </c>
      <c r="AA2169" s="14">
        <f>Tabla2[[#This Row],[FECHA]]-Tabla2[[#This Row],[FECHA AGENDO CITA]]</f>
        <v>5</v>
      </c>
    </row>
    <row r="2170" spans="1:27" ht="32.25" hidden="1" customHeight="1">
      <c r="A2170" s="154">
        <v>45012</v>
      </c>
      <c r="B2170" s="155">
        <v>0.61458333333333337</v>
      </c>
      <c r="C2170" s="9"/>
      <c r="D2170" s="156">
        <v>1899</v>
      </c>
      <c r="E2170" s="157">
        <v>113005</v>
      </c>
      <c r="F2170" s="157" t="s">
        <v>100</v>
      </c>
      <c r="G2170" s="162" t="s">
        <v>1015</v>
      </c>
      <c r="H2170" s="46" t="s">
        <v>37</v>
      </c>
      <c r="I2170" s="157" t="s">
        <v>6732</v>
      </c>
      <c r="J2170" s="160" t="s">
        <v>6733</v>
      </c>
      <c r="K2170" s="160" t="s">
        <v>461</v>
      </c>
      <c r="L2170" s="157" t="s">
        <v>357</v>
      </c>
      <c r="M2170" s="161" t="s">
        <v>93</v>
      </c>
      <c r="N2170" s="161"/>
      <c r="O2170" s="161"/>
      <c r="P2170" t="s">
        <v>925</v>
      </c>
      <c r="Q2170" s="17">
        <v>2022</v>
      </c>
      <c r="R2170"/>
      <c r="S2170" s="3" t="str">
        <f>TEXT(Tabla2[[#This Row],[FECHA]],"MMMM")</f>
        <v>marzo</v>
      </c>
      <c r="T2170" s="3" t="e">
        <f>VLOOKUP(Tabla2[[#This Row],[FOLIO]],Noshow11[[FOLIO]:[STATUS]],5,0)</f>
        <v>#N/A</v>
      </c>
      <c r="U2170" s="2"/>
      <c r="V2170" s="27"/>
      <c r="W2170" s="27"/>
      <c r="X2170" s="27"/>
      <c r="Y2170" s="28"/>
      <c r="Z2170" s="27"/>
      <c r="AA2170" s="14">
        <f>Tabla2[[#This Row],[FECHA]]-Tabla2[[#This Row],[FECHA AGENDO CITA]]</f>
        <v>45012</v>
      </c>
    </row>
    <row r="2171" spans="1:27" ht="35.25" hidden="1" customHeight="1">
      <c r="A2171" s="154">
        <v>45012</v>
      </c>
      <c r="B2171" s="155">
        <v>0.625</v>
      </c>
      <c r="C2171" s="9"/>
      <c r="D2171" s="156">
        <v>1899</v>
      </c>
      <c r="E2171" s="157">
        <v>112698</v>
      </c>
      <c r="F2171" s="157" t="s">
        <v>100</v>
      </c>
      <c r="G2171" s="162" t="s">
        <v>1108</v>
      </c>
      <c r="H2171" s="46"/>
      <c r="I2171" s="157" t="s">
        <v>6734</v>
      </c>
      <c r="J2171" s="160" t="s">
        <v>143</v>
      </c>
      <c r="K2171" s="160" t="s">
        <v>6735</v>
      </c>
      <c r="L2171" s="157" t="s">
        <v>165</v>
      </c>
      <c r="M2171" s="161" t="s">
        <v>84</v>
      </c>
      <c r="N2171" s="161">
        <v>0.63541666666666663</v>
      </c>
      <c r="O2171" s="161">
        <v>0.75</v>
      </c>
      <c r="P2171" t="s">
        <v>949</v>
      </c>
      <c r="Q2171" s="17">
        <v>2022</v>
      </c>
      <c r="R2171"/>
      <c r="S2171" s="3" t="str">
        <f>TEXT(Tabla2[[#This Row],[FECHA]],"MMMM")</f>
        <v>marzo</v>
      </c>
      <c r="T2171" s="3" t="e">
        <f>VLOOKUP(Tabla2[[#This Row],[FOLIO]],Noshow11[[FOLIO]:[STATUS]],5,0)</f>
        <v>#N/A</v>
      </c>
      <c r="U2171" s="2"/>
      <c r="V2171" s="27"/>
      <c r="W2171" s="27"/>
      <c r="X2171" s="27"/>
      <c r="Y2171" s="28"/>
      <c r="Z2171" s="27"/>
      <c r="AA2171" s="14">
        <f>Tabla2[[#This Row],[FECHA]]-Tabla2[[#This Row],[FECHA AGENDO CITA]]</f>
        <v>45012</v>
      </c>
    </row>
    <row r="2172" spans="1:27" ht="29.25" hidden="1" customHeight="1">
      <c r="A2172" s="154">
        <v>45012</v>
      </c>
      <c r="B2172" s="155">
        <v>0.625</v>
      </c>
      <c r="C2172" s="9"/>
      <c r="D2172" s="156">
        <v>0</v>
      </c>
      <c r="E2172" s="157" t="s">
        <v>6736</v>
      </c>
      <c r="F2172" s="157" t="s">
        <v>1111</v>
      </c>
      <c r="G2172" s="162" t="s">
        <v>6737</v>
      </c>
      <c r="H2172" s="46" t="s">
        <v>45</v>
      </c>
      <c r="I2172" s="157" t="s">
        <v>6721</v>
      </c>
      <c r="J2172" s="160" t="s">
        <v>143</v>
      </c>
      <c r="K2172" s="160" t="s">
        <v>6722</v>
      </c>
      <c r="L2172" s="157" t="s">
        <v>145</v>
      </c>
      <c r="M2172" s="161" t="s">
        <v>98</v>
      </c>
      <c r="N2172" s="161">
        <v>0.63541666666666663</v>
      </c>
      <c r="O2172" s="161">
        <v>0.65625</v>
      </c>
      <c r="P2172" t="s">
        <v>2061</v>
      </c>
      <c r="Q2172" s="17">
        <v>2023</v>
      </c>
      <c r="R2172"/>
      <c r="S2172" s="3" t="str">
        <f>TEXT(Tabla2[[#This Row],[FECHA]],"MMMM")</f>
        <v>marzo</v>
      </c>
      <c r="T2172" s="3" t="e">
        <f>VLOOKUP(Tabla2[[#This Row],[FOLIO]],Noshow11[[FOLIO]:[STATUS]],5,0)</f>
        <v>#N/A</v>
      </c>
      <c r="U2172" s="2"/>
      <c r="V2172" s="27"/>
      <c r="W2172" s="27"/>
      <c r="X2172" s="27"/>
      <c r="Y2172" s="28"/>
      <c r="Z2172" s="27"/>
      <c r="AA2172" s="14">
        <f>Tabla2[[#This Row],[FECHA]]-Tabla2[[#This Row],[FECHA AGENDO CITA]]</f>
        <v>45012</v>
      </c>
    </row>
    <row r="2173" spans="1:27" ht="35.25" hidden="1" customHeight="1">
      <c r="A2173" s="154">
        <v>45012</v>
      </c>
      <c r="B2173" s="155">
        <v>0.625</v>
      </c>
      <c r="C2173" s="9"/>
      <c r="D2173" s="156">
        <v>5330</v>
      </c>
      <c r="E2173" s="157">
        <v>113007</v>
      </c>
      <c r="F2173" s="157" t="s">
        <v>100</v>
      </c>
      <c r="G2173" s="162" t="s">
        <v>988</v>
      </c>
      <c r="H2173" s="46" t="s">
        <v>37</v>
      </c>
      <c r="I2173" s="157" t="s">
        <v>6738</v>
      </c>
      <c r="J2173" s="160" t="s">
        <v>6739</v>
      </c>
      <c r="K2173" s="160" t="s">
        <v>461</v>
      </c>
      <c r="L2173" s="157" t="s">
        <v>160</v>
      </c>
      <c r="M2173" s="161" t="s">
        <v>93</v>
      </c>
      <c r="N2173" s="161"/>
      <c r="O2173" s="161"/>
      <c r="P2173" t="s">
        <v>925</v>
      </c>
      <c r="Q2173" s="17">
        <v>2021</v>
      </c>
      <c r="R2173"/>
      <c r="S2173" s="3" t="str">
        <f>TEXT(Tabla2[[#This Row],[FECHA]],"MMMM")</f>
        <v>marzo</v>
      </c>
      <c r="T2173" s="3" t="e">
        <f>VLOOKUP(Tabla2[[#This Row],[FOLIO]],Noshow11[[FOLIO]:[STATUS]],5,0)</f>
        <v>#N/A</v>
      </c>
      <c r="U2173" s="2"/>
      <c r="V2173" s="27"/>
      <c r="W2173" s="27"/>
      <c r="X2173" s="27"/>
      <c r="Y2173" s="28"/>
      <c r="Z2173" s="27"/>
      <c r="AA2173" s="14">
        <f>Tabla2[[#This Row],[FECHA]]-Tabla2[[#This Row],[FECHA AGENDO CITA]]</f>
        <v>45012</v>
      </c>
    </row>
    <row r="2174" spans="1:27" ht="34.5" hidden="1" customHeight="1">
      <c r="A2174" s="154">
        <v>45012</v>
      </c>
      <c r="B2174" s="155">
        <v>0.63541666666666663</v>
      </c>
      <c r="C2174" s="9"/>
      <c r="D2174" s="156">
        <v>5330</v>
      </c>
      <c r="E2174" s="157">
        <v>113089</v>
      </c>
      <c r="F2174" s="157" t="s">
        <v>1111</v>
      </c>
      <c r="G2174" s="162" t="s">
        <v>988</v>
      </c>
      <c r="H2174" s="46" t="s">
        <v>37</v>
      </c>
      <c r="I2174" s="157" t="s">
        <v>6740</v>
      </c>
      <c r="J2174" s="160" t="s">
        <v>6741</v>
      </c>
      <c r="K2174" s="160" t="s">
        <v>461</v>
      </c>
      <c r="L2174" s="157" t="s">
        <v>108</v>
      </c>
      <c r="M2174" s="161" t="s">
        <v>93</v>
      </c>
      <c r="N2174" s="161"/>
      <c r="O2174" s="161"/>
      <c r="P2174" t="s">
        <v>925</v>
      </c>
      <c r="Q2174" s="17">
        <v>2021</v>
      </c>
      <c r="R2174"/>
      <c r="S2174" s="3" t="str">
        <f>TEXT(Tabla2[[#This Row],[FECHA]],"MMMM")</f>
        <v>marzo</v>
      </c>
      <c r="T2174" s="3" t="e">
        <f>VLOOKUP(Tabla2[[#This Row],[FOLIO]],Noshow11[[FOLIO]:[STATUS]],5,0)</f>
        <v>#N/A</v>
      </c>
      <c r="U2174" s="2"/>
      <c r="V2174" s="27"/>
      <c r="W2174" s="27"/>
      <c r="X2174" s="27"/>
      <c r="Y2174" s="28"/>
      <c r="Z2174" s="27"/>
      <c r="AA2174" s="14">
        <f>Tabla2[[#This Row],[FECHA]]-Tabla2[[#This Row],[FECHA AGENDO CITA]]</f>
        <v>45012</v>
      </c>
    </row>
    <row r="2175" spans="1:27" ht="36.75" hidden="1" customHeight="1">
      <c r="A2175" s="154">
        <v>45012</v>
      </c>
      <c r="B2175" s="155">
        <v>0.64583333333333337</v>
      </c>
      <c r="C2175" s="9"/>
      <c r="D2175" s="156">
        <v>1899</v>
      </c>
      <c r="E2175" s="157" t="s">
        <v>6742</v>
      </c>
      <c r="F2175" s="157" t="s">
        <v>1111</v>
      </c>
      <c r="G2175" s="162" t="s">
        <v>956</v>
      </c>
      <c r="H2175" s="46" t="s">
        <v>37</v>
      </c>
      <c r="I2175" s="157" t="s">
        <v>2324</v>
      </c>
      <c r="J2175" s="160" t="s">
        <v>2325</v>
      </c>
      <c r="K2175" s="160" t="s">
        <v>461</v>
      </c>
      <c r="L2175" s="157" t="s">
        <v>289</v>
      </c>
      <c r="M2175" s="161" t="s">
        <v>93</v>
      </c>
      <c r="N2175" s="161"/>
      <c r="O2175" s="161"/>
      <c r="P2175" t="s">
        <v>925</v>
      </c>
      <c r="Q2175" s="17">
        <v>2021</v>
      </c>
      <c r="R2175"/>
      <c r="S2175" s="3" t="str">
        <f>TEXT(Tabla2[[#This Row],[FECHA]],"MMMM")</f>
        <v>marzo</v>
      </c>
      <c r="T2175" s="3" t="e">
        <f>VLOOKUP(Tabla2[[#This Row],[FOLIO]],Noshow11[[FOLIO]:[STATUS]],5,0)</f>
        <v>#N/A</v>
      </c>
      <c r="U2175" s="2"/>
      <c r="V2175" s="27"/>
      <c r="W2175" s="27"/>
      <c r="X2175" s="27"/>
      <c r="Y2175" s="28"/>
      <c r="Z2175" s="27"/>
      <c r="AA2175" s="14">
        <f>Tabla2[[#This Row],[FECHA]]-Tabla2[[#This Row],[FECHA AGENDO CITA]]</f>
        <v>45012</v>
      </c>
    </row>
    <row r="2176" spans="1:27" ht="28.5" hidden="1" customHeight="1">
      <c r="A2176" s="154">
        <v>45012</v>
      </c>
      <c r="B2176" s="155">
        <v>0.65625</v>
      </c>
      <c r="C2176" s="9"/>
      <c r="D2176" s="156">
        <v>1899</v>
      </c>
      <c r="E2176" s="157">
        <v>113008</v>
      </c>
      <c r="F2176" s="157" t="s">
        <v>1111</v>
      </c>
      <c r="G2176" s="162" t="s">
        <v>1015</v>
      </c>
      <c r="H2176" s="46" t="s">
        <v>37</v>
      </c>
      <c r="I2176" s="157" t="s">
        <v>6743</v>
      </c>
      <c r="J2176" s="160" t="s">
        <v>6744</v>
      </c>
      <c r="K2176" s="160" t="s">
        <v>461</v>
      </c>
      <c r="L2176" s="157" t="s">
        <v>160</v>
      </c>
      <c r="M2176" s="161" t="s">
        <v>93</v>
      </c>
      <c r="N2176" s="161"/>
      <c r="O2176" s="161"/>
      <c r="P2176" t="s">
        <v>925</v>
      </c>
      <c r="Q2176" s="17">
        <v>2021</v>
      </c>
      <c r="R2176"/>
      <c r="S2176" s="3" t="str">
        <f>TEXT(Tabla2[[#This Row],[FECHA]],"MMMM")</f>
        <v>marzo</v>
      </c>
      <c r="T2176" s="3" t="e">
        <f>VLOOKUP(Tabla2[[#This Row],[FOLIO]],Noshow11[[FOLIO]:[STATUS]],5,0)</f>
        <v>#N/A</v>
      </c>
      <c r="U2176" s="2"/>
      <c r="V2176" s="27"/>
      <c r="W2176" s="27"/>
      <c r="X2176" s="27"/>
      <c r="Y2176" s="28"/>
      <c r="Z2176" s="27"/>
      <c r="AA2176" s="14">
        <f>Tabla2[[#This Row],[FECHA]]-Tabla2[[#This Row],[FECHA AGENDO CITA]]</f>
        <v>45012</v>
      </c>
    </row>
    <row r="2177" spans="1:27" ht="30" hidden="1" customHeight="1">
      <c r="A2177" s="154">
        <v>45012</v>
      </c>
      <c r="B2177" s="155">
        <v>0.66666666666666663</v>
      </c>
      <c r="C2177" s="9"/>
      <c r="D2177" s="156">
        <v>0</v>
      </c>
      <c r="E2177" s="157">
        <v>113122</v>
      </c>
      <c r="F2177" s="157" t="s">
        <v>1111</v>
      </c>
      <c r="G2177" s="162" t="s">
        <v>6737</v>
      </c>
      <c r="H2177" s="46" t="s">
        <v>45</v>
      </c>
      <c r="I2177" s="157" t="s">
        <v>6745</v>
      </c>
      <c r="J2177" s="160" t="s">
        <v>143</v>
      </c>
      <c r="K2177" s="160" t="s">
        <v>6746</v>
      </c>
      <c r="L2177" s="157" t="s">
        <v>97</v>
      </c>
      <c r="M2177" s="161" t="s">
        <v>84</v>
      </c>
      <c r="N2177" s="161">
        <v>0.67708333333333337</v>
      </c>
      <c r="O2177" s="161">
        <v>0.69791666666666663</v>
      </c>
      <c r="P2177" t="s">
        <v>2061</v>
      </c>
      <c r="Q2177" s="17">
        <v>2023</v>
      </c>
      <c r="R2177"/>
      <c r="S2177" s="3" t="str">
        <f>TEXT(Tabla2[[#This Row],[FECHA]],"MMMM")</f>
        <v>marzo</v>
      </c>
      <c r="T2177" s="3" t="e">
        <f>VLOOKUP(Tabla2[[#This Row],[FOLIO]],Noshow11[[FOLIO]:[STATUS]],5,0)</f>
        <v>#N/A</v>
      </c>
      <c r="U2177" s="2"/>
      <c r="V2177" s="27"/>
      <c r="W2177" s="27"/>
      <c r="X2177" s="27"/>
      <c r="Y2177" s="28"/>
      <c r="Z2177" s="27"/>
      <c r="AA2177" s="14">
        <f>Tabla2[[#This Row],[FECHA]]-Tabla2[[#This Row],[FECHA AGENDO CITA]]</f>
        <v>45012</v>
      </c>
    </row>
    <row r="2178" spans="1:27" ht="30.6" hidden="1" customHeight="1">
      <c r="A2178" s="154">
        <v>45013</v>
      </c>
      <c r="B2178" s="155">
        <v>0.33333333333333331</v>
      </c>
      <c r="C2178" s="155"/>
      <c r="D2178" s="156">
        <v>2699</v>
      </c>
      <c r="E2178" s="157">
        <v>113052</v>
      </c>
      <c r="F2178" s="157" t="s">
        <v>100</v>
      </c>
      <c r="G2178" s="162" t="s">
        <v>6747</v>
      </c>
      <c r="H2178" s="163"/>
      <c r="I2178" s="157" t="s">
        <v>6748</v>
      </c>
      <c r="J2178" s="160" t="s">
        <v>6749</v>
      </c>
      <c r="K2178" s="160" t="s">
        <v>942</v>
      </c>
      <c r="L2178" s="157" t="s">
        <v>193</v>
      </c>
      <c r="M2178" s="161" t="s">
        <v>98</v>
      </c>
      <c r="N2178" s="161">
        <v>0.35416666666666669</v>
      </c>
      <c r="O2178" s="161">
        <v>0.45833333333333331</v>
      </c>
      <c r="P2178" s="207" t="s">
        <v>949</v>
      </c>
      <c r="Q2178" s="157">
        <v>2023</v>
      </c>
      <c r="R2178" s="131"/>
      <c r="S2178" s="3" t="str">
        <f>TEXT(Tabla2[[#This Row],[FECHA]],"MMMM")</f>
        <v>marzo</v>
      </c>
      <c r="T2178" s="3" t="e">
        <f>VLOOKUP(Tabla2[[#This Row],[FOLIO]],Noshow11[[FOLIO]:[STATUS]],5,0)</f>
        <v>#N/A</v>
      </c>
      <c r="U2178" s="2"/>
      <c r="V2178" s="27"/>
      <c r="W2178" s="27"/>
      <c r="X2178" s="27"/>
      <c r="Y2178" s="28"/>
      <c r="Z2178" s="27"/>
      <c r="AA2178" s="14">
        <f>Tabla2[[#This Row],[FECHA]]-Tabla2[[#This Row],[FECHA AGENDO CITA]]</f>
        <v>45013</v>
      </c>
    </row>
    <row r="2179" spans="1:27" ht="30.6" hidden="1" customHeight="1">
      <c r="A2179" s="154">
        <v>45013</v>
      </c>
      <c r="B2179" s="155">
        <v>0.33333333333333331</v>
      </c>
      <c r="C2179" s="155"/>
      <c r="D2179" s="156">
        <v>2849</v>
      </c>
      <c r="E2179" s="157">
        <v>113069</v>
      </c>
      <c r="F2179" s="157" t="s">
        <v>1111</v>
      </c>
      <c r="G2179" s="162" t="s">
        <v>3893</v>
      </c>
      <c r="H2179" s="163"/>
      <c r="I2179" s="157" t="s">
        <v>6750</v>
      </c>
      <c r="J2179" s="160" t="s">
        <v>6751</v>
      </c>
      <c r="K2179" s="160" t="s">
        <v>6752</v>
      </c>
      <c r="L2179" s="157" t="s">
        <v>160</v>
      </c>
      <c r="M2179" s="161" t="s">
        <v>84</v>
      </c>
      <c r="N2179" s="161">
        <v>0.34375</v>
      </c>
      <c r="O2179" s="161">
        <v>0.5</v>
      </c>
      <c r="P2179" s="207" t="s">
        <v>949</v>
      </c>
      <c r="Q2179" s="157">
        <v>2021</v>
      </c>
      <c r="R2179" s="131"/>
      <c r="S2179" s="3" t="str">
        <f>TEXT(Tabla2[[#This Row],[FECHA]],"MMMM")</f>
        <v>marzo</v>
      </c>
      <c r="T2179" s="3" t="e">
        <f>VLOOKUP(Tabla2[[#This Row],[FOLIO]],Noshow11[[FOLIO]:[STATUS]],5,0)</f>
        <v>#N/A</v>
      </c>
      <c r="U2179" s="2" t="s">
        <v>38</v>
      </c>
      <c r="V2179" s="27">
        <v>45013</v>
      </c>
      <c r="W2179" s="27" t="s">
        <v>931</v>
      </c>
      <c r="X2179" s="27" t="s">
        <v>9</v>
      </c>
      <c r="Y2179" s="28" t="s">
        <v>6753</v>
      </c>
      <c r="Z2179" s="27">
        <v>45012</v>
      </c>
      <c r="AA2179" s="14">
        <f>Tabla2[[#This Row],[FECHA]]-Tabla2[[#This Row],[FECHA AGENDO CITA]]</f>
        <v>1</v>
      </c>
    </row>
    <row r="2180" spans="1:27" ht="30.6" hidden="1" customHeight="1">
      <c r="A2180" s="154">
        <v>45013</v>
      </c>
      <c r="B2180" s="155">
        <v>0.33333333333333331</v>
      </c>
      <c r="C2180" s="155"/>
      <c r="D2180" s="156">
        <v>1899</v>
      </c>
      <c r="E2180" s="157">
        <v>113155</v>
      </c>
      <c r="F2180" s="157" t="s">
        <v>920</v>
      </c>
      <c r="G2180" s="162" t="s">
        <v>1023</v>
      </c>
      <c r="H2180" s="163"/>
      <c r="I2180" s="157" t="s">
        <v>6754</v>
      </c>
      <c r="J2180" s="160" t="s">
        <v>6755</v>
      </c>
      <c r="K2180" s="160" t="s">
        <v>6756</v>
      </c>
      <c r="L2180" s="157" t="s">
        <v>170</v>
      </c>
      <c r="M2180" s="161" t="s">
        <v>93</v>
      </c>
      <c r="N2180" s="161">
        <v>0.34375</v>
      </c>
      <c r="O2180" s="161">
        <v>0.58333333333333337</v>
      </c>
      <c r="P2180" s="207" t="s">
        <v>1036</v>
      </c>
      <c r="Q2180" s="157">
        <v>2020</v>
      </c>
      <c r="R2180" s="131"/>
      <c r="S2180" s="3" t="str">
        <f>TEXT(Tabla2[[#This Row],[FECHA]],"MMMM")</f>
        <v>marzo</v>
      </c>
      <c r="T2180" s="3" t="e">
        <f>VLOOKUP(Tabla2[[#This Row],[FOLIO]],Noshow11[[FOLIO]:[STATUS]],5,0)</f>
        <v>#N/A</v>
      </c>
      <c r="U2180" s="2"/>
      <c r="V2180" s="27"/>
      <c r="W2180" s="27"/>
      <c r="X2180" s="27"/>
      <c r="Y2180" s="28"/>
      <c r="Z2180" s="27"/>
      <c r="AA2180" s="14">
        <f>Tabla2[[#This Row],[FECHA]]-Tabla2[[#This Row],[FECHA AGENDO CITA]]</f>
        <v>45013</v>
      </c>
    </row>
    <row r="2181" spans="1:27" ht="30.6" hidden="1" customHeight="1">
      <c r="A2181" s="154">
        <v>45013</v>
      </c>
      <c r="B2181" s="155">
        <v>0.34375</v>
      </c>
      <c r="C2181" s="155"/>
      <c r="D2181" s="156">
        <v>1899</v>
      </c>
      <c r="E2181" s="157">
        <v>112977</v>
      </c>
      <c r="F2181" s="157" t="s">
        <v>944</v>
      </c>
      <c r="G2181" s="158" t="s">
        <v>6757</v>
      </c>
      <c r="H2181" s="159" t="s">
        <v>5</v>
      </c>
      <c r="I2181" s="157" t="s">
        <v>6758</v>
      </c>
      <c r="J2181" s="160" t="s">
        <v>6759</v>
      </c>
      <c r="K2181" s="160" t="s">
        <v>6760</v>
      </c>
      <c r="L2181" s="157" t="s">
        <v>97</v>
      </c>
      <c r="M2181" s="161" t="s">
        <v>84</v>
      </c>
      <c r="N2181" s="161">
        <v>0.41666666666666669</v>
      </c>
      <c r="O2181" s="161" t="s">
        <v>929</v>
      </c>
      <c r="P2181" s="207" t="s">
        <v>6080</v>
      </c>
      <c r="Q2181" s="157">
        <v>2021</v>
      </c>
      <c r="R2181" s="131"/>
      <c r="S2181" s="3" t="str">
        <f>TEXT(Tabla2[[#This Row],[FECHA]],"MMMM")</f>
        <v>marzo</v>
      </c>
      <c r="T2181" s="3" t="e">
        <f>VLOOKUP(Tabla2[[#This Row],[FOLIO]],Noshow11[[FOLIO]:[STATUS]],5,0)</f>
        <v>#N/A</v>
      </c>
      <c r="U2181" s="2"/>
      <c r="V2181" s="27"/>
      <c r="W2181" s="27"/>
      <c r="X2181" s="27"/>
      <c r="Y2181" s="28"/>
      <c r="Z2181" s="27"/>
      <c r="AA2181" s="14">
        <f>Tabla2[[#This Row],[FECHA]]-Tabla2[[#This Row],[FECHA AGENDO CITA]]</f>
        <v>45013</v>
      </c>
    </row>
    <row r="2182" spans="1:27" ht="30.6" hidden="1" customHeight="1">
      <c r="A2182" s="154">
        <v>45013</v>
      </c>
      <c r="B2182" s="155">
        <v>0.34375</v>
      </c>
      <c r="C2182" s="155"/>
      <c r="D2182" s="156">
        <v>3260</v>
      </c>
      <c r="E2182" s="157">
        <v>113181</v>
      </c>
      <c r="F2182" s="157" t="s">
        <v>920</v>
      </c>
      <c r="G2182" s="158" t="s">
        <v>1480</v>
      </c>
      <c r="H2182" s="159" t="s">
        <v>5</v>
      </c>
      <c r="I2182" s="157" t="s">
        <v>6761</v>
      </c>
      <c r="J2182" s="160" t="s">
        <v>6762</v>
      </c>
      <c r="K2182" s="160" t="s">
        <v>6763</v>
      </c>
      <c r="L2182" s="157" t="s">
        <v>83</v>
      </c>
      <c r="M2182" s="161" t="s">
        <v>93</v>
      </c>
      <c r="N2182" s="161">
        <v>0.35416666666666669</v>
      </c>
      <c r="O2182" s="161">
        <v>0.5</v>
      </c>
      <c r="P2182" s="207" t="s">
        <v>2061</v>
      </c>
      <c r="Q2182" s="157">
        <v>2017</v>
      </c>
      <c r="R2182" s="131"/>
      <c r="S2182" s="3" t="str">
        <f>TEXT(Tabla2[[#This Row],[FECHA]],"MMMM")</f>
        <v>marzo</v>
      </c>
      <c r="T2182" s="3" t="e">
        <f>VLOOKUP(Tabla2[[#This Row],[FOLIO]],Noshow11[[FOLIO]:[STATUS]],5,0)</f>
        <v>#N/A</v>
      </c>
      <c r="U2182" s="2"/>
      <c r="V2182" s="27"/>
      <c r="W2182" s="27"/>
      <c r="X2182" s="27"/>
      <c r="Y2182" s="28"/>
      <c r="Z2182" s="27"/>
      <c r="AA2182" s="14">
        <f>Tabla2[[#This Row],[FECHA]]-Tabla2[[#This Row],[FECHA AGENDO CITA]]</f>
        <v>45013</v>
      </c>
    </row>
    <row r="2183" spans="1:27" ht="30.6" hidden="1" customHeight="1">
      <c r="A2183" s="154">
        <v>45013</v>
      </c>
      <c r="B2183" s="155">
        <v>0.35416666666666669</v>
      </c>
      <c r="C2183" s="155"/>
      <c r="D2183" s="156">
        <v>6599</v>
      </c>
      <c r="E2183" s="157">
        <v>113076</v>
      </c>
      <c r="F2183" s="157" t="s">
        <v>100</v>
      </c>
      <c r="G2183" s="162" t="s">
        <v>1343</v>
      </c>
      <c r="H2183" s="163"/>
      <c r="I2183" s="157" t="s">
        <v>6764</v>
      </c>
      <c r="J2183" s="160" t="s">
        <v>6765</v>
      </c>
      <c r="K2183" s="160" t="s">
        <v>6766</v>
      </c>
      <c r="L2183" s="157" t="s">
        <v>230</v>
      </c>
      <c r="M2183" s="161" t="s">
        <v>98</v>
      </c>
      <c r="N2183" s="161">
        <v>0.38541666666666669</v>
      </c>
      <c r="O2183" s="161">
        <v>0.5</v>
      </c>
      <c r="P2183" s="207" t="s">
        <v>954</v>
      </c>
      <c r="Q2183" s="157">
        <v>2008</v>
      </c>
      <c r="R2183" s="131"/>
      <c r="S2183" s="3" t="str">
        <f>TEXT(Tabla2[[#This Row],[FECHA]],"MMMM")</f>
        <v>marzo</v>
      </c>
      <c r="T2183" s="3" t="e">
        <f>VLOOKUP(Tabla2[[#This Row],[FOLIO]],Noshow11[[FOLIO]:[STATUS]],5,0)</f>
        <v>#N/A</v>
      </c>
      <c r="U2183" s="2"/>
      <c r="V2183" s="27"/>
      <c r="W2183" s="27"/>
      <c r="X2183" s="27"/>
      <c r="Y2183" s="28"/>
      <c r="Z2183" s="27"/>
      <c r="AA2183" s="14">
        <f>Tabla2[[#This Row],[FECHA]]-Tabla2[[#This Row],[FECHA AGENDO CITA]]</f>
        <v>45013</v>
      </c>
    </row>
    <row r="2184" spans="1:27" ht="30.6" hidden="1" customHeight="1">
      <c r="A2184" s="154">
        <v>45013</v>
      </c>
      <c r="B2184" s="155">
        <v>0.35416666666666669</v>
      </c>
      <c r="C2184" s="155"/>
      <c r="D2184" s="156">
        <v>1899</v>
      </c>
      <c r="E2184" s="157">
        <v>113136</v>
      </c>
      <c r="F2184" s="157" t="s">
        <v>100</v>
      </c>
      <c r="G2184" s="162" t="s">
        <v>1023</v>
      </c>
      <c r="H2184" s="163"/>
      <c r="I2184" s="157" t="s">
        <v>6767</v>
      </c>
      <c r="J2184" s="160" t="s">
        <v>6768</v>
      </c>
      <c r="K2184" s="160" t="s">
        <v>6769</v>
      </c>
      <c r="L2184" s="157" t="s">
        <v>152</v>
      </c>
      <c r="M2184" s="161" t="s">
        <v>93</v>
      </c>
      <c r="N2184" s="161">
        <v>0.375</v>
      </c>
      <c r="O2184" s="161">
        <v>0.5</v>
      </c>
      <c r="P2184" s="207" t="s">
        <v>1036</v>
      </c>
      <c r="Q2184" s="157">
        <v>2017</v>
      </c>
      <c r="R2184" s="131"/>
      <c r="S2184" s="3" t="str">
        <f>TEXT(Tabla2[[#This Row],[FECHA]],"MMMM")</f>
        <v>marzo</v>
      </c>
      <c r="T2184" s="3" t="e">
        <f>VLOOKUP(Tabla2[[#This Row],[FOLIO]],Noshow11[[FOLIO]:[STATUS]],5,0)</f>
        <v>#N/A</v>
      </c>
      <c r="U2184" s="2"/>
      <c r="V2184" s="27"/>
      <c r="W2184" s="27"/>
      <c r="X2184" s="27"/>
      <c r="Y2184" s="28"/>
      <c r="Z2184" s="27"/>
      <c r="AA2184" s="14">
        <f>Tabla2[[#This Row],[FECHA]]-Tabla2[[#This Row],[FECHA AGENDO CITA]]</f>
        <v>45013</v>
      </c>
    </row>
    <row r="2185" spans="1:27" ht="30.6" hidden="1" customHeight="1">
      <c r="A2185" s="154">
        <v>45013</v>
      </c>
      <c r="B2185" s="155">
        <v>0.375</v>
      </c>
      <c r="C2185" s="155"/>
      <c r="D2185" s="156">
        <v>3260</v>
      </c>
      <c r="E2185" s="157">
        <v>113068</v>
      </c>
      <c r="F2185" s="157" t="s">
        <v>1111</v>
      </c>
      <c r="G2185" s="158" t="s">
        <v>1124</v>
      </c>
      <c r="H2185" s="159" t="s">
        <v>5</v>
      </c>
      <c r="I2185" s="157" t="s">
        <v>6770</v>
      </c>
      <c r="J2185" s="160" t="s">
        <v>6771</v>
      </c>
      <c r="K2185" s="160" t="s">
        <v>6772</v>
      </c>
      <c r="L2185" s="157" t="s">
        <v>152</v>
      </c>
      <c r="M2185" s="161" t="s">
        <v>84</v>
      </c>
      <c r="N2185" s="161">
        <v>0.40277777777777773</v>
      </c>
      <c r="O2185" s="161">
        <v>0.5</v>
      </c>
      <c r="P2185" s="207" t="s">
        <v>1036</v>
      </c>
      <c r="Q2185" s="157">
        <v>2017</v>
      </c>
      <c r="R2185" s="131"/>
      <c r="S2185" s="3" t="str">
        <f>TEXT(Tabla2[[#This Row],[FECHA]],"MMMM")</f>
        <v>marzo</v>
      </c>
      <c r="T2185" s="3" t="e">
        <f>VLOOKUP(Tabla2[[#This Row],[FOLIO]],Noshow11[[FOLIO]:[STATUS]],5,0)</f>
        <v>#N/A</v>
      </c>
      <c r="U2185" s="2"/>
      <c r="V2185" s="27"/>
      <c r="W2185" s="27"/>
      <c r="X2185" s="27"/>
      <c r="Y2185" s="28"/>
      <c r="Z2185" s="27"/>
      <c r="AA2185" s="14">
        <f>Tabla2[[#This Row],[FECHA]]-Tabla2[[#This Row],[FECHA AGENDO CITA]]</f>
        <v>45013</v>
      </c>
    </row>
    <row r="2186" spans="1:27" ht="30.6" hidden="1" customHeight="1">
      <c r="A2186" s="154">
        <v>45013</v>
      </c>
      <c r="B2186" s="155">
        <v>0.375</v>
      </c>
      <c r="C2186" s="155"/>
      <c r="D2186" s="156">
        <v>0</v>
      </c>
      <c r="E2186" s="157">
        <v>113104</v>
      </c>
      <c r="F2186" s="157" t="s">
        <v>944</v>
      </c>
      <c r="G2186" s="162" t="s">
        <v>6773</v>
      </c>
      <c r="H2186" s="163" t="s">
        <v>45</v>
      </c>
      <c r="I2186" s="157" t="s">
        <v>6774</v>
      </c>
      <c r="J2186" s="160" t="s">
        <v>143</v>
      </c>
      <c r="K2186" s="160" t="s">
        <v>6775</v>
      </c>
      <c r="L2186" s="157" t="s">
        <v>165</v>
      </c>
      <c r="M2186" s="161" t="s">
        <v>98</v>
      </c>
      <c r="N2186" s="161">
        <v>0.38541666666666669</v>
      </c>
      <c r="O2186" s="161">
        <v>0.45833333333333331</v>
      </c>
      <c r="P2186" s="207" t="s">
        <v>2061</v>
      </c>
      <c r="Q2186" s="157">
        <v>2023</v>
      </c>
      <c r="R2186" s="131"/>
      <c r="S2186" s="3" t="str">
        <f>TEXT(Tabla2[[#This Row],[FECHA]],"MMMM")</f>
        <v>marzo</v>
      </c>
      <c r="T2186" s="3" t="e">
        <f>VLOOKUP(Tabla2[[#This Row],[FOLIO]],Noshow11[[FOLIO]:[STATUS]],5,0)</f>
        <v>#N/A</v>
      </c>
      <c r="U2186" s="2"/>
      <c r="V2186" s="27"/>
      <c r="W2186" s="27"/>
      <c r="X2186" s="27"/>
      <c r="Y2186" s="28"/>
      <c r="Z2186" s="27"/>
      <c r="AA2186" s="14">
        <f>Tabla2[[#This Row],[FECHA]]-Tabla2[[#This Row],[FECHA AGENDO CITA]]</f>
        <v>45013</v>
      </c>
    </row>
    <row r="2187" spans="1:27" ht="48.6" hidden="1" customHeight="1">
      <c r="A2187" s="154">
        <v>45013</v>
      </c>
      <c r="B2187" s="155">
        <v>0.375</v>
      </c>
      <c r="C2187" s="155"/>
      <c r="D2187" s="156">
        <v>835.2</v>
      </c>
      <c r="E2187" s="157">
        <v>113125</v>
      </c>
      <c r="F2187" s="157" t="s">
        <v>1111</v>
      </c>
      <c r="G2187" s="54" t="s">
        <v>6776</v>
      </c>
      <c r="H2187" s="163"/>
      <c r="I2187" s="157" t="s">
        <v>6777</v>
      </c>
      <c r="J2187" s="160" t="s">
        <v>6778</v>
      </c>
      <c r="K2187" s="160" t="s">
        <v>4258</v>
      </c>
      <c r="L2187" s="157" t="s">
        <v>953</v>
      </c>
      <c r="M2187" s="161" t="s">
        <v>93</v>
      </c>
      <c r="N2187" s="161">
        <v>0.38541666666666669</v>
      </c>
      <c r="O2187" s="161" t="s">
        <v>929</v>
      </c>
      <c r="P2187" s="207" t="s">
        <v>2126</v>
      </c>
      <c r="Q2187" s="157">
        <v>2021</v>
      </c>
      <c r="R2187" s="131"/>
      <c r="S2187" s="3" t="str">
        <f>TEXT(Tabla2[[#This Row],[FECHA]],"MMMM")</f>
        <v>marzo</v>
      </c>
      <c r="T2187" s="3" t="e">
        <f>VLOOKUP(Tabla2[[#This Row],[FOLIO]],Noshow11[[FOLIO]:[STATUS]],5,0)</f>
        <v>#N/A</v>
      </c>
      <c r="U2187" s="2"/>
      <c r="V2187" s="27"/>
      <c r="W2187" s="27"/>
      <c r="X2187" s="27"/>
      <c r="Y2187" s="28"/>
      <c r="Z2187" s="27"/>
      <c r="AA2187" s="14">
        <f>Tabla2[[#This Row],[FECHA]]-Tabla2[[#This Row],[FECHA AGENDO CITA]]</f>
        <v>45013</v>
      </c>
    </row>
    <row r="2188" spans="1:27" ht="30.6" hidden="1" customHeight="1">
      <c r="A2188" s="154">
        <v>45013</v>
      </c>
      <c r="B2188" s="155">
        <v>0.39583333333333331</v>
      </c>
      <c r="C2188" s="155"/>
      <c r="D2188" s="156">
        <v>3256</v>
      </c>
      <c r="E2188" s="157">
        <v>113134</v>
      </c>
      <c r="F2188" s="157" t="s">
        <v>944</v>
      </c>
      <c r="G2188" s="162" t="s">
        <v>2964</v>
      </c>
      <c r="H2188" s="163"/>
      <c r="I2188" s="157" t="s">
        <v>4371</v>
      </c>
      <c r="J2188" s="160" t="s">
        <v>6779</v>
      </c>
      <c r="K2188" s="160" t="s">
        <v>4372</v>
      </c>
      <c r="L2188" s="157" t="s">
        <v>152</v>
      </c>
      <c r="M2188" s="161" t="s">
        <v>84</v>
      </c>
      <c r="N2188" s="161">
        <v>0.46875</v>
      </c>
      <c r="O2188" s="161">
        <v>0.58333333333333337</v>
      </c>
      <c r="P2188" s="207" t="s">
        <v>975</v>
      </c>
      <c r="Q2188" s="157">
        <v>2018</v>
      </c>
      <c r="R2188" s="131"/>
      <c r="S2188" s="3" t="str">
        <f>TEXT(Tabla2[[#This Row],[FECHA]],"MMMM")</f>
        <v>marzo</v>
      </c>
      <c r="T2188" s="3" t="e">
        <f>VLOOKUP(Tabla2[[#This Row],[FOLIO]],Noshow11[[FOLIO]:[STATUS]],5,0)</f>
        <v>#N/A</v>
      </c>
      <c r="U2188" s="2"/>
      <c r="V2188" s="27"/>
      <c r="W2188" s="27"/>
      <c r="X2188" s="27"/>
      <c r="Y2188" s="28"/>
      <c r="Z2188" s="27"/>
      <c r="AA2188" s="14">
        <f>Tabla2[[#This Row],[FECHA]]-Tabla2[[#This Row],[FECHA AGENDO CITA]]</f>
        <v>45013</v>
      </c>
    </row>
    <row r="2189" spans="1:27" ht="30.95" hidden="1">
      <c r="A2189" s="154">
        <v>45013</v>
      </c>
      <c r="B2189" s="155">
        <v>0.40625</v>
      </c>
      <c r="C2189" s="155"/>
      <c r="D2189" s="156">
        <v>0</v>
      </c>
      <c r="E2189" s="157">
        <v>113115</v>
      </c>
      <c r="F2189" s="157" t="s">
        <v>100</v>
      </c>
      <c r="G2189" s="162" t="s">
        <v>6780</v>
      </c>
      <c r="H2189" s="163" t="s">
        <v>42</v>
      </c>
      <c r="I2189" s="157" t="s">
        <v>6382</v>
      </c>
      <c r="J2189" s="160" t="s">
        <v>6383</v>
      </c>
      <c r="K2189" s="160" t="s">
        <v>6384</v>
      </c>
      <c r="L2189" s="157" t="s">
        <v>152</v>
      </c>
      <c r="M2189" s="161" t="s">
        <v>93</v>
      </c>
      <c r="N2189" s="161" t="s">
        <v>1194</v>
      </c>
      <c r="O2189" s="161" t="s">
        <v>1195</v>
      </c>
      <c r="P2189" s="207" t="s">
        <v>925</v>
      </c>
      <c r="Q2189" s="157">
        <v>2020</v>
      </c>
      <c r="R2189" s="131"/>
      <c r="S2189" s="3" t="str">
        <f>TEXT(Tabla2[[#This Row],[FECHA]],"MMMM")</f>
        <v>marzo</v>
      </c>
      <c r="T2189" s="3" t="e">
        <f>VLOOKUP(Tabla2[[#This Row],[FOLIO]],Noshow11[[FOLIO]:[STATUS]],5,0)</f>
        <v>#N/A</v>
      </c>
      <c r="U2189" s="2"/>
      <c r="V2189" s="27"/>
      <c r="W2189" s="27"/>
      <c r="X2189" s="27"/>
      <c r="Y2189" s="28"/>
      <c r="Z2189" s="27"/>
      <c r="AA2189" s="14">
        <f>Tabla2[[#This Row],[FECHA]]-Tabla2[[#This Row],[FECHA AGENDO CITA]]</f>
        <v>45013</v>
      </c>
    </row>
    <row r="2190" spans="1:27" ht="30.6" hidden="1" customHeight="1">
      <c r="A2190" s="154">
        <v>45013</v>
      </c>
      <c r="B2190" s="155">
        <v>0.41666666666666669</v>
      </c>
      <c r="C2190" s="155"/>
      <c r="D2190" s="156">
        <v>1899</v>
      </c>
      <c r="E2190" s="157">
        <v>112940</v>
      </c>
      <c r="F2190" s="157" t="s">
        <v>100</v>
      </c>
      <c r="G2190" s="158" t="s">
        <v>939</v>
      </c>
      <c r="H2190" s="159" t="s">
        <v>5</v>
      </c>
      <c r="I2190" s="157" t="s">
        <v>6781</v>
      </c>
      <c r="J2190" s="160" t="s">
        <v>6782</v>
      </c>
      <c r="K2190" s="160" t="s">
        <v>6783</v>
      </c>
      <c r="L2190" s="157" t="s">
        <v>277</v>
      </c>
      <c r="M2190" s="161" t="s">
        <v>98</v>
      </c>
      <c r="N2190" s="161">
        <v>0.44444444444444442</v>
      </c>
      <c r="O2190" s="161">
        <v>0.58333333333333337</v>
      </c>
      <c r="P2190" s="207" t="s">
        <v>2061</v>
      </c>
      <c r="Q2190" s="157">
        <v>2018</v>
      </c>
      <c r="R2190" s="131"/>
      <c r="S2190" s="3" t="str">
        <f>TEXT(Tabla2[[#This Row],[FECHA]],"MMMM")</f>
        <v>marzo</v>
      </c>
      <c r="T2190" s="3" t="e">
        <f>VLOOKUP(Tabla2[[#This Row],[FOLIO]],Noshow11[[FOLIO]:[STATUS]],5,0)</f>
        <v>#N/A</v>
      </c>
      <c r="U2190" s="2"/>
      <c r="V2190" s="27"/>
      <c r="W2190" s="27"/>
      <c r="X2190" s="27"/>
      <c r="Y2190" s="28"/>
      <c r="Z2190" s="27"/>
      <c r="AA2190" s="14">
        <f>Tabla2[[#This Row],[FECHA]]-Tabla2[[#This Row],[FECHA AGENDO CITA]]</f>
        <v>45013</v>
      </c>
    </row>
    <row r="2191" spans="1:27" ht="30.6" hidden="1" customHeight="1">
      <c r="A2191" s="154">
        <v>45013</v>
      </c>
      <c r="B2191" s="155">
        <v>0.41666666666666669</v>
      </c>
      <c r="C2191" s="155"/>
      <c r="D2191" s="209">
        <v>1899</v>
      </c>
      <c r="E2191" s="157">
        <v>113049</v>
      </c>
      <c r="F2191" s="157" t="s">
        <v>920</v>
      </c>
      <c r="G2191" s="162" t="s">
        <v>1108</v>
      </c>
      <c r="H2191" s="163" t="s">
        <v>42</v>
      </c>
      <c r="I2191" s="157" t="s">
        <v>6784</v>
      </c>
      <c r="J2191" s="160" t="s">
        <v>143</v>
      </c>
      <c r="K2191" s="160" t="s">
        <v>6785</v>
      </c>
      <c r="L2191" s="157" t="s">
        <v>145</v>
      </c>
      <c r="M2191" s="161" t="s">
        <v>93</v>
      </c>
      <c r="N2191" s="161" t="s">
        <v>1194</v>
      </c>
      <c r="O2191" s="161" t="s">
        <v>1195</v>
      </c>
      <c r="P2191" s="207" t="s">
        <v>925</v>
      </c>
      <c r="Q2191" s="157">
        <v>2023</v>
      </c>
      <c r="R2191" s="131"/>
      <c r="S2191" s="3" t="str">
        <f>TEXT(Tabla2[[#This Row],[FECHA]],"MMMM")</f>
        <v>marzo</v>
      </c>
      <c r="T2191" s="3" t="e">
        <f>VLOOKUP(Tabla2[[#This Row],[FOLIO]],Noshow11[[FOLIO]:[STATUS]],5,0)</f>
        <v>#N/A</v>
      </c>
      <c r="U2191" s="2"/>
      <c r="V2191" s="27"/>
      <c r="W2191" s="27"/>
      <c r="X2191" s="27"/>
      <c r="Y2191" s="28"/>
      <c r="Z2191" s="27"/>
      <c r="AA2191" s="14">
        <f>Tabla2[[#This Row],[FECHA]]-Tabla2[[#This Row],[FECHA AGENDO CITA]]</f>
        <v>45013</v>
      </c>
    </row>
    <row r="2192" spans="1:27" ht="30.6" hidden="1" customHeight="1">
      <c r="A2192" s="154">
        <v>45013</v>
      </c>
      <c r="B2192" s="155">
        <v>0.41666666666666669</v>
      </c>
      <c r="C2192" s="155"/>
      <c r="D2192" s="209">
        <v>5330</v>
      </c>
      <c r="E2192" s="157">
        <v>113173</v>
      </c>
      <c r="F2192" s="157" t="s">
        <v>944</v>
      </c>
      <c r="G2192" s="162" t="s">
        <v>988</v>
      </c>
      <c r="H2192" s="163"/>
      <c r="I2192" s="157" t="s">
        <v>6786</v>
      </c>
      <c r="J2192" s="160" t="s">
        <v>6787</v>
      </c>
      <c r="K2192" s="160" t="s">
        <v>6788</v>
      </c>
      <c r="L2192" s="157" t="s">
        <v>6789</v>
      </c>
      <c r="M2192" s="161" t="s">
        <v>93</v>
      </c>
      <c r="N2192" s="161">
        <v>0.52083333333333337</v>
      </c>
      <c r="O2192" s="161">
        <v>0.70833333333333337</v>
      </c>
      <c r="P2192" s="207" t="s">
        <v>954</v>
      </c>
      <c r="Q2192" s="157">
        <v>2022</v>
      </c>
      <c r="R2192" s="131"/>
      <c r="S2192" s="3" t="str">
        <f>TEXT(Tabla2[[#This Row],[FECHA]],"MMMM")</f>
        <v>marzo</v>
      </c>
      <c r="T2192" s="3" t="e">
        <f>VLOOKUP(Tabla2[[#This Row],[FOLIO]],Noshow11[[FOLIO]:[STATUS]],5,0)</f>
        <v>#N/A</v>
      </c>
      <c r="U2192" s="2"/>
      <c r="V2192" s="27"/>
      <c r="W2192" s="27"/>
      <c r="X2192" s="27"/>
      <c r="Y2192" s="28"/>
      <c r="Z2192" s="27"/>
      <c r="AA2192" s="14">
        <f>Tabla2[[#This Row],[FECHA]]-Tabla2[[#This Row],[FECHA AGENDO CITA]]</f>
        <v>45013</v>
      </c>
    </row>
    <row r="2193" spans="1:27" ht="30.6" hidden="1" customHeight="1">
      <c r="A2193" s="154">
        <v>45013</v>
      </c>
      <c r="B2193" s="155">
        <v>0.41666666666666669</v>
      </c>
      <c r="C2193" s="155"/>
      <c r="D2193" s="209">
        <v>0</v>
      </c>
      <c r="E2193" s="157">
        <v>113116</v>
      </c>
      <c r="F2193" s="157" t="s">
        <v>944</v>
      </c>
      <c r="G2193" s="162" t="s">
        <v>6790</v>
      </c>
      <c r="H2193" s="163" t="s">
        <v>46</v>
      </c>
      <c r="I2193" s="157" t="s">
        <v>6791</v>
      </c>
      <c r="J2193" s="160" t="s">
        <v>143</v>
      </c>
      <c r="K2193" s="160" t="s">
        <v>6792</v>
      </c>
      <c r="L2193" s="157" t="s">
        <v>170</v>
      </c>
      <c r="M2193" s="161" t="s">
        <v>93</v>
      </c>
      <c r="N2193" s="161" t="s">
        <v>6793</v>
      </c>
      <c r="O2193" s="161" t="s">
        <v>1195</v>
      </c>
      <c r="P2193" s="207" t="s">
        <v>925</v>
      </c>
      <c r="Q2193" s="157">
        <v>2023</v>
      </c>
      <c r="R2193" s="131"/>
      <c r="S2193" s="3" t="str">
        <f>TEXT(Tabla2[[#This Row],[FECHA]],"MMMM")</f>
        <v>marzo</v>
      </c>
      <c r="T2193" s="3" t="e">
        <f>VLOOKUP(Tabla2[[#This Row],[FOLIO]],Noshow11[[FOLIO]:[STATUS]],5,0)</f>
        <v>#N/A</v>
      </c>
      <c r="U2193" s="2"/>
      <c r="V2193" s="27"/>
      <c r="W2193" s="27"/>
      <c r="X2193" s="27"/>
      <c r="Y2193" s="28"/>
      <c r="Z2193" s="27"/>
      <c r="AA2193" s="14">
        <f>Tabla2[[#This Row],[FECHA]]-Tabla2[[#This Row],[FECHA AGENDO CITA]]</f>
        <v>45013</v>
      </c>
    </row>
    <row r="2194" spans="1:27" ht="30.6" hidden="1" customHeight="1">
      <c r="A2194" s="154">
        <v>45013</v>
      </c>
      <c r="B2194" s="155">
        <v>0.41666666666666669</v>
      </c>
      <c r="C2194" s="155"/>
      <c r="D2194" s="156">
        <v>0</v>
      </c>
      <c r="E2194" s="157" t="s">
        <v>6794</v>
      </c>
      <c r="F2194" s="157" t="s">
        <v>1111</v>
      </c>
      <c r="G2194" s="162" t="s">
        <v>6795</v>
      </c>
      <c r="H2194" s="163" t="s">
        <v>43</v>
      </c>
      <c r="I2194" s="157" t="s">
        <v>3032</v>
      </c>
      <c r="J2194" s="160" t="s">
        <v>3033</v>
      </c>
      <c r="K2194" s="160" t="s">
        <v>3034</v>
      </c>
      <c r="L2194" s="157" t="s">
        <v>83</v>
      </c>
      <c r="M2194" s="161" t="s">
        <v>84</v>
      </c>
      <c r="N2194" s="161">
        <v>0.42708333333333331</v>
      </c>
      <c r="O2194" s="161" t="s">
        <v>43</v>
      </c>
      <c r="P2194" s="207" t="s">
        <v>1181</v>
      </c>
      <c r="Q2194" s="157">
        <v>2022</v>
      </c>
      <c r="R2194" s="131"/>
      <c r="S2194" s="3" t="str">
        <f>TEXT(Tabla2[[#This Row],[FECHA]],"MMMM")</f>
        <v>marzo</v>
      </c>
      <c r="T2194" s="3" t="e">
        <f>VLOOKUP(Tabla2[[#This Row],[FOLIO]],Noshow11[[FOLIO]:[STATUS]],5,0)</f>
        <v>#N/A</v>
      </c>
      <c r="U2194" s="2"/>
      <c r="V2194" s="27"/>
      <c r="W2194" s="27"/>
      <c r="X2194" s="27"/>
      <c r="Y2194" s="28"/>
      <c r="Z2194" s="27"/>
      <c r="AA2194" s="14">
        <f>Tabla2[[#This Row],[FECHA]]-Tabla2[[#This Row],[FECHA AGENDO CITA]]</f>
        <v>45013</v>
      </c>
    </row>
    <row r="2195" spans="1:27" ht="33.6" hidden="1" customHeight="1">
      <c r="A2195" s="154">
        <v>45013</v>
      </c>
      <c r="B2195" s="155">
        <v>0.42708333333333331</v>
      </c>
      <c r="C2195" s="155"/>
      <c r="D2195" s="156">
        <v>3260</v>
      </c>
      <c r="E2195" s="157">
        <v>113061</v>
      </c>
      <c r="F2195" s="157" t="s">
        <v>944</v>
      </c>
      <c r="G2195" s="162" t="s">
        <v>1150</v>
      </c>
      <c r="H2195" s="163" t="s">
        <v>42</v>
      </c>
      <c r="I2195" s="157" t="s">
        <v>6796</v>
      </c>
      <c r="J2195" s="160" t="s">
        <v>6797</v>
      </c>
      <c r="K2195" s="160" t="s">
        <v>588</v>
      </c>
      <c r="L2195" s="157" t="s">
        <v>289</v>
      </c>
      <c r="M2195" s="161" t="s">
        <v>93</v>
      </c>
      <c r="N2195" s="161" t="s">
        <v>1194</v>
      </c>
      <c r="O2195" s="161" t="s">
        <v>1195</v>
      </c>
      <c r="P2195" s="207" t="s">
        <v>925</v>
      </c>
      <c r="Q2195" s="157">
        <v>2018</v>
      </c>
      <c r="R2195" s="131"/>
      <c r="S2195" s="3" t="str">
        <f>TEXT(Tabla2[[#This Row],[FECHA]],"MMMM")</f>
        <v>marzo</v>
      </c>
      <c r="T2195" s="3" t="e">
        <f>VLOOKUP(Tabla2[[#This Row],[FOLIO]],Noshow11[[FOLIO]:[STATUS]],5,0)</f>
        <v>#N/A</v>
      </c>
      <c r="U2195" s="2"/>
      <c r="V2195" s="27"/>
      <c r="W2195" s="27"/>
      <c r="X2195" s="27"/>
      <c r="Y2195" s="28"/>
      <c r="Z2195" s="27"/>
      <c r="AA2195" s="14">
        <f>Tabla2[[#This Row],[FECHA]]-Tabla2[[#This Row],[FECHA AGENDO CITA]]</f>
        <v>45013</v>
      </c>
    </row>
    <row r="2196" spans="1:27" ht="33.6" hidden="1" customHeight="1">
      <c r="A2196" s="154">
        <v>45013</v>
      </c>
      <c r="B2196" s="155">
        <v>0.4375</v>
      </c>
      <c r="C2196" s="155"/>
      <c r="D2196" s="156">
        <v>3260</v>
      </c>
      <c r="E2196" s="157">
        <v>113062</v>
      </c>
      <c r="F2196" s="157" t="s">
        <v>944</v>
      </c>
      <c r="G2196" s="162" t="s">
        <v>1070</v>
      </c>
      <c r="H2196" s="163" t="s">
        <v>42</v>
      </c>
      <c r="I2196" s="157" t="s">
        <v>6798</v>
      </c>
      <c r="J2196" s="160" t="s">
        <v>6799</v>
      </c>
      <c r="K2196" s="160" t="s">
        <v>6800</v>
      </c>
      <c r="L2196" s="157" t="s">
        <v>193</v>
      </c>
      <c r="M2196" s="161" t="s">
        <v>93</v>
      </c>
      <c r="N2196" s="161" t="s">
        <v>1194</v>
      </c>
      <c r="O2196" s="161" t="s">
        <v>1195</v>
      </c>
      <c r="P2196" s="207" t="s">
        <v>925</v>
      </c>
      <c r="Q2196" s="157">
        <v>2022</v>
      </c>
      <c r="R2196" s="131"/>
      <c r="S2196" s="3" t="str">
        <f>TEXT(Tabla2[[#This Row],[FECHA]],"MMMM")</f>
        <v>marzo</v>
      </c>
      <c r="T2196" s="3" t="e">
        <f>VLOOKUP(Tabla2[[#This Row],[FOLIO]],Noshow11[[FOLIO]:[STATUS]],5,0)</f>
        <v>#N/A</v>
      </c>
      <c r="U2196" s="2"/>
      <c r="V2196" s="27"/>
      <c r="W2196" s="27"/>
      <c r="X2196" s="27"/>
      <c r="Y2196" s="28"/>
      <c r="Z2196" s="27"/>
      <c r="AA2196" s="14">
        <f>Tabla2[[#This Row],[FECHA]]-Tabla2[[#This Row],[FECHA AGENDO CITA]]</f>
        <v>45013</v>
      </c>
    </row>
    <row r="2197" spans="1:27" ht="33.6" hidden="1" customHeight="1">
      <c r="A2197" s="154">
        <v>45013</v>
      </c>
      <c r="B2197" s="155">
        <v>0.4375</v>
      </c>
      <c r="C2197" s="155"/>
      <c r="D2197" s="156">
        <v>1899</v>
      </c>
      <c r="E2197" s="157">
        <v>113175</v>
      </c>
      <c r="F2197" s="157" t="s">
        <v>100</v>
      </c>
      <c r="G2197" s="162" t="s">
        <v>1015</v>
      </c>
      <c r="H2197" s="163"/>
      <c r="I2197" s="157" t="s">
        <v>6801</v>
      </c>
      <c r="J2197" s="160" t="s">
        <v>6802</v>
      </c>
      <c r="K2197" s="160" t="s">
        <v>6803</v>
      </c>
      <c r="L2197" s="157" t="s">
        <v>289</v>
      </c>
      <c r="M2197" s="161" t="s">
        <v>98</v>
      </c>
      <c r="N2197" s="161">
        <v>0.45833333333333331</v>
      </c>
      <c r="O2197" s="161">
        <v>0.58333333333333337</v>
      </c>
      <c r="P2197" s="207" t="s">
        <v>949</v>
      </c>
      <c r="Q2197" s="157">
        <v>2021</v>
      </c>
      <c r="R2197" s="131"/>
      <c r="S2197" s="3" t="str">
        <f>TEXT(Tabla2[[#This Row],[FECHA]],"MMMM")</f>
        <v>marzo</v>
      </c>
      <c r="T2197" s="3" t="e">
        <f>VLOOKUP(Tabla2[[#This Row],[FOLIO]],Noshow11[[FOLIO]:[STATUS]],5,0)</f>
        <v>#N/A</v>
      </c>
      <c r="U2197" s="2" t="s">
        <v>32</v>
      </c>
      <c r="V2197" s="27">
        <v>45013</v>
      </c>
      <c r="W2197" s="27" t="s">
        <v>13</v>
      </c>
      <c r="X2197" s="27" t="s">
        <v>9</v>
      </c>
      <c r="Y2197" s="28" t="s">
        <v>6804</v>
      </c>
      <c r="Z2197" s="27">
        <v>45012</v>
      </c>
      <c r="AA2197" s="14">
        <f>Tabla2[[#This Row],[FECHA]]-Tabla2[[#This Row],[FECHA AGENDO CITA]]</f>
        <v>1</v>
      </c>
    </row>
    <row r="2198" spans="1:27" ht="33.6" hidden="1" customHeight="1">
      <c r="A2198" s="154">
        <v>45013</v>
      </c>
      <c r="B2198" s="155">
        <v>0.4375</v>
      </c>
      <c r="C2198" s="155"/>
      <c r="D2198" s="156">
        <v>2849</v>
      </c>
      <c r="E2198" s="157">
        <v>113183</v>
      </c>
      <c r="F2198" s="157" t="s">
        <v>920</v>
      </c>
      <c r="G2198" s="158" t="s">
        <v>6805</v>
      </c>
      <c r="H2198" s="159" t="s">
        <v>5</v>
      </c>
      <c r="I2198" s="157">
        <v>74008085</v>
      </c>
      <c r="J2198" s="160" t="s">
        <v>6806</v>
      </c>
      <c r="K2198" s="160" t="s">
        <v>6807</v>
      </c>
      <c r="L2198" s="157" t="s">
        <v>193</v>
      </c>
      <c r="M2198" s="161" t="s">
        <v>84</v>
      </c>
      <c r="N2198" s="161">
        <v>0.47916666666666669</v>
      </c>
      <c r="O2198" s="161">
        <v>0.66666666666666663</v>
      </c>
      <c r="P2198" s="207" t="s">
        <v>2976</v>
      </c>
      <c r="Q2198" s="157">
        <v>2007</v>
      </c>
      <c r="R2198" s="131"/>
      <c r="S2198" s="3" t="str">
        <f>TEXT(Tabla2[[#This Row],[FECHA]],"MMMM")</f>
        <v>marzo</v>
      </c>
      <c r="T2198" s="3" t="e">
        <f>VLOOKUP(Tabla2[[#This Row],[FOLIO]],Noshow11[[FOLIO]:[STATUS]],5,0)</f>
        <v>#N/A</v>
      </c>
      <c r="U2198" s="2"/>
      <c r="V2198" s="27"/>
      <c r="W2198" s="27"/>
      <c r="X2198" s="27"/>
      <c r="Y2198" s="28"/>
      <c r="Z2198" s="27"/>
      <c r="AA2198" s="14">
        <f>Tabla2[[#This Row],[FECHA]]-Tabla2[[#This Row],[FECHA AGENDO CITA]]</f>
        <v>45013</v>
      </c>
    </row>
    <row r="2199" spans="1:27" ht="33.6" hidden="1" customHeight="1">
      <c r="A2199" s="154">
        <v>45013</v>
      </c>
      <c r="B2199" s="155">
        <v>0.45833333333333331</v>
      </c>
      <c r="C2199" s="155"/>
      <c r="D2199" s="156">
        <v>0</v>
      </c>
      <c r="E2199" s="157">
        <v>113021</v>
      </c>
      <c r="F2199" s="157" t="s">
        <v>1111</v>
      </c>
      <c r="G2199" s="162" t="s">
        <v>6808</v>
      </c>
      <c r="H2199" s="163" t="s">
        <v>45</v>
      </c>
      <c r="I2199" s="157" t="s">
        <v>6809</v>
      </c>
      <c r="J2199" s="160" t="s">
        <v>143</v>
      </c>
      <c r="K2199" s="160" t="s">
        <v>6810</v>
      </c>
      <c r="L2199" s="157" t="s">
        <v>230</v>
      </c>
      <c r="M2199" s="161" t="s">
        <v>93</v>
      </c>
      <c r="N2199" s="161">
        <v>0.46875</v>
      </c>
      <c r="O2199" s="161">
        <v>0.58333333333333337</v>
      </c>
      <c r="P2199" s="207" t="s">
        <v>2061</v>
      </c>
      <c r="Q2199" s="157">
        <v>2023</v>
      </c>
      <c r="R2199" s="131"/>
      <c r="S2199" s="3" t="str">
        <f>TEXT(Tabla2[[#This Row],[FECHA]],"MMMM")</f>
        <v>marzo</v>
      </c>
      <c r="T2199" s="3" t="e">
        <f>VLOOKUP(Tabla2[[#This Row],[FOLIO]],Noshow11[[FOLIO]:[STATUS]],5,0)</f>
        <v>#N/A</v>
      </c>
      <c r="U2199" s="2"/>
      <c r="V2199" s="27"/>
      <c r="W2199" s="27"/>
      <c r="X2199" s="27"/>
      <c r="Y2199" s="28"/>
      <c r="Z2199" s="27"/>
      <c r="AA2199" s="14">
        <f>Tabla2[[#This Row],[FECHA]]-Tabla2[[#This Row],[FECHA AGENDO CITA]]</f>
        <v>45013</v>
      </c>
    </row>
    <row r="2200" spans="1:27" ht="33.6" hidden="1" customHeight="1">
      <c r="A2200" s="154">
        <v>45013</v>
      </c>
      <c r="B2200" s="155">
        <v>0.45833333333333331</v>
      </c>
      <c r="C2200" s="155"/>
      <c r="D2200" s="156">
        <v>1899</v>
      </c>
      <c r="E2200" s="157">
        <v>113048</v>
      </c>
      <c r="F2200" s="157" t="s">
        <v>100</v>
      </c>
      <c r="G2200" s="162" t="s">
        <v>1015</v>
      </c>
      <c r="H2200" s="163"/>
      <c r="I2200" s="157" t="s">
        <v>2946</v>
      </c>
      <c r="J2200" s="160" t="s">
        <v>2947</v>
      </c>
      <c r="K2200" s="160" t="s">
        <v>2948</v>
      </c>
      <c r="L2200" s="157" t="s">
        <v>108</v>
      </c>
      <c r="M2200" s="161" t="s">
        <v>98</v>
      </c>
      <c r="N2200" s="161">
        <v>0.48958333333333331</v>
      </c>
      <c r="O2200" s="161">
        <v>0.58333333333333337</v>
      </c>
      <c r="P2200" s="207" t="s">
        <v>2061</v>
      </c>
      <c r="Q2200" s="157">
        <v>2021</v>
      </c>
      <c r="R2200" s="131"/>
      <c r="S2200" s="3" t="str">
        <f>TEXT(Tabla2[[#This Row],[FECHA]],"MMMM")</f>
        <v>marzo</v>
      </c>
      <c r="T2200" s="3" t="e">
        <f>VLOOKUP(Tabla2[[#This Row],[FOLIO]],Noshow11[[FOLIO]:[STATUS]],5,0)</f>
        <v>#N/A</v>
      </c>
      <c r="U2200" s="2"/>
      <c r="V2200" s="27"/>
      <c r="W2200" s="27"/>
      <c r="X2200" s="27"/>
      <c r="Y2200" s="28"/>
      <c r="Z2200" s="27"/>
      <c r="AA2200" s="14">
        <f>Tabla2[[#This Row],[FECHA]]-Tabla2[[#This Row],[FECHA AGENDO CITA]]</f>
        <v>45013</v>
      </c>
    </row>
    <row r="2201" spans="1:27" ht="33.6" hidden="1" customHeight="1">
      <c r="A2201" s="154">
        <v>45013</v>
      </c>
      <c r="B2201" s="155">
        <v>0.45833333333333331</v>
      </c>
      <c r="C2201" s="155"/>
      <c r="D2201" s="156">
        <v>0</v>
      </c>
      <c r="E2201" s="157">
        <v>113172</v>
      </c>
      <c r="F2201" s="157" t="s">
        <v>944</v>
      </c>
      <c r="G2201" s="162" t="s">
        <v>6811</v>
      </c>
      <c r="H2201" s="163" t="s">
        <v>45</v>
      </c>
      <c r="I2201" s="157" t="s">
        <v>6812</v>
      </c>
      <c r="J2201" s="160" t="s">
        <v>143</v>
      </c>
      <c r="K2201" s="160" t="s">
        <v>4033</v>
      </c>
      <c r="L2201" s="157" t="s">
        <v>165</v>
      </c>
      <c r="M2201" s="161" t="s">
        <v>84</v>
      </c>
      <c r="N2201" s="161">
        <v>0.46875</v>
      </c>
      <c r="O2201" s="161">
        <v>0.51041666666666663</v>
      </c>
      <c r="P2201" s="207" t="s">
        <v>954</v>
      </c>
      <c r="Q2201" s="157">
        <v>2023</v>
      </c>
      <c r="R2201" s="131"/>
      <c r="S2201" s="3" t="str">
        <f>TEXT(Tabla2[[#This Row],[FECHA]],"MMMM")</f>
        <v>marzo</v>
      </c>
      <c r="T2201" s="3" t="e">
        <f>VLOOKUP(Tabla2[[#This Row],[FOLIO]],Noshow11[[FOLIO]:[STATUS]],5,0)</f>
        <v>#N/A</v>
      </c>
      <c r="U2201" s="2"/>
      <c r="V2201" s="27"/>
      <c r="W2201" s="27"/>
      <c r="X2201" s="27"/>
      <c r="Y2201" s="28"/>
      <c r="Z2201" s="27"/>
      <c r="AA2201" s="14">
        <f>Tabla2[[#This Row],[FECHA]]-Tabla2[[#This Row],[FECHA AGENDO CITA]]</f>
        <v>45013</v>
      </c>
    </row>
    <row r="2202" spans="1:27" ht="48.6" hidden="1" customHeight="1">
      <c r="A2202" s="154">
        <v>45013</v>
      </c>
      <c r="B2202" s="155">
        <v>0.45833333333333331</v>
      </c>
      <c r="C2202" s="155"/>
      <c r="D2202" s="156">
        <v>0</v>
      </c>
      <c r="E2202" s="157">
        <v>113107</v>
      </c>
      <c r="F2202" s="157" t="s">
        <v>944</v>
      </c>
      <c r="G2202" s="54" t="s">
        <v>6813</v>
      </c>
      <c r="H2202" s="163" t="s">
        <v>46</v>
      </c>
      <c r="I2202" s="157" t="s">
        <v>6814</v>
      </c>
      <c r="J2202" s="160"/>
      <c r="K2202" s="160" t="s">
        <v>6815</v>
      </c>
      <c r="L2202" s="157" t="s">
        <v>250</v>
      </c>
      <c r="M2202" s="161" t="s">
        <v>93</v>
      </c>
      <c r="N2202" s="161" t="s">
        <v>6793</v>
      </c>
      <c r="O2202" s="161" t="s">
        <v>1195</v>
      </c>
      <c r="P2202" s="207" t="s">
        <v>925</v>
      </c>
      <c r="Q2202" s="157">
        <v>2023</v>
      </c>
      <c r="R2202" s="131"/>
      <c r="S2202" s="3" t="str">
        <f>TEXT(Tabla2[[#This Row],[FECHA]],"MMMM")</f>
        <v>marzo</v>
      </c>
      <c r="T2202" s="3" t="e">
        <f>VLOOKUP(Tabla2[[#This Row],[FOLIO]],Noshow11[[FOLIO]:[STATUS]],5,0)</f>
        <v>#N/A</v>
      </c>
      <c r="U2202" s="2"/>
      <c r="V2202" s="27"/>
      <c r="W2202" s="27"/>
      <c r="X2202" s="27"/>
      <c r="Y2202" s="28"/>
      <c r="Z2202" s="27"/>
      <c r="AA2202" s="14">
        <f>Tabla2[[#This Row],[FECHA]]-Tabla2[[#This Row],[FECHA AGENDO CITA]]</f>
        <v>45013</v>
      </c>
    </row>
    <row r="2203" spans="1:27" ht="30.6" hidden="1" customHeight="1">
      <c r="A2203" s="154">
        <v>45013</v>
      </c>
      <c r="B2203" s="155">
        <v>0.46875</v>
      </c>
      <c r="C2203" s="155"/>
      <c r="D2203" s="156">
        <v>5330</v>
      </c>
      <c r="E2203" s="157">
        <v>113050</v>
      </c>
      <c r="F2203" s="157" t="s">
        <v>944</v>
      </c>
      <c r="G2203" s="162" t="s">
        <v>988</v>
      </c>
      <c r="H2203" s="163" t="s">
        <v>42</v>
      </c>
      <c r="I2203" s="157" t="s">
        <v>6816</v>
      </c>
      <c r="J2203" s="160" t="s">
        <v>6817</v>
      </c>
      <c r="K2203" s="160" t="s">
        <v>2951</v>
      </c>
      <c r="L2203" s="157" t="s">
        <v>193</v>
      </c>
      <c r="M2203" s="161" t="s">
        <v>93</v>
      </c>
      <c r="N2203" s="161" t="s">
        <v>1194</v>
      </c>
      <c r="O2203" s="161" t="s">
        <v>1195</v>
      </c>
      <c r="P2203" s="207" t="s">
        <v>925</v>
      </c>
      <c r="Q2203" s="157">
        <v>2022</v>
      </c>
      <c r="R2203" s="131"/>
      <c r="S2203" s="3" t="str">
        <f>TEXT(Tabla2[[#This Row],[FECHA]],"MMMM")</f>
        <v>marzo</v>
      </c>
      <c r="T2203" s="3" t="e">
        <f>VLOOKUP(Tabla2[[#This Row],[FOLIO]],Noshow11[[FOLIO]:[STATUS]],5,0)</f>
        <v>#N/A</v>
      </c>
      <c r="U2203" s="2"/>
      <c r="V2203" s="27"/>
      <c r="W2203" s="27"/>
      <c r="X2203" s="27"/>
      <c r="Y2203" s="28"/>
      <c r="Z2203" s="27"/>
      <c r="AA2203" s="14">
        <f>Tabla2[[#This Row],[FECHA]]-Tabla2[[#This Row],[FECHA AGENDO CITA]]</f>
        <v>45013</v>
      </c>
    </row>
    <row r="2204" spans="1:27" ht="34.5" hidden="1" customHeight="1">
      <c r="A2204" s="154">
        <v>45013</v>
      </c>
      <c r="B2204" s="155">
        <v>0.47916666666666669</v>
      </c>
      <c r="C2204" s="155"/>
      <c r="D2204" s="156">
        <v>835.2</v>
      </c>
      <c r="E2204" s="157">
        <v>112996</v>
      </c>
      <c r="F2204" s="157" t="s">
        <v>100</v>
      </c>
      <c r="G2204" s="162" t="s">
        <v>6818</v>
      </c>
      <c r="H2204" s="171" t="s">
        <v>15</v>
      </c>
      <c r="I2204" s="157" t="s">
        <v>1278</v>
      </c>
      <c r="J2204" s="160" t="s">
        <v>1279</v>
      </c>
      <c r="K2204" s="160" t="s">
        <v>461</v>
      </c>
      <c r="L2204" s="157" t="s">
        <v>160</v>
      </c>
      <c r="M2204" s="161" t="s">
        <v>93</v>
      </c>
      <c r="N2204" s="161">
        <v>0.5</v>
      </c>
      <c r="O2204" s="161" t="s">
        <v>929</v>
      </c>
      <c r="P2204" s="207" t="s">
        <v>2263</v>
      </c>
      <c r="Q2204" s="157">
        <v>2021</v>
      </c>
      <c r="R2204" s="131"/>
      <c r="S2204" s="3" t="str">
        <f>TEXT(Tabla2[[#This Row],[FECHA]],"MMMM")</f>
        <v>marzo</v>
      </c>
      <c r="T2204" s="3" t="e">
        <f>VLOOKUP(Tabla2[[#This Row],[FOLIO]],Noshow11[[FOLIO]:[STATUS]],5,0)</f>
        <v>#N/A</v>
      </c>
      <c r="U2204" s="2"/>
      <c r="V2204" s="27"/>
      <c r="W2204" s="27"/>
      <c r="X2204" s="27"/>
      <c r="Y2204" s="28"/>
      <c r="Z2204" s="27"/>
      <c r="AA2204" s="14">
        <f>Tabla2[[#This Row],[FECHA]]-Tabla2[[#This Row],[FECHA AGENDO CITA]]</f>
        <v>45013</v>
      </c>
    </row>
    <row r="2205" spans="1:27" ht="34.5" hidden="1" customHeight="1">
      <c r="A2205" s="154">
        <v>45013</v>
      </c>
      <c r="B2205" s="155">
        <v>0.47916666666666669</v>
      </c>
      <c r="C2205" s="155"/>
      <c r="D2205" s="156">
        <v>1899</v>
      </c>
      <c r="E2205" s="157">
        <v>113146</v>
      </c>
      <c r="F2205" s="157" t="s">
        <v>920</v>
      </c>
      <c r="G2205" s="158" t="s">
        <v>1598</v>
      </c>
      <c r="H2205" s="159" t="s">
        <v>5</v>
      </c>
      <c r="I2205" s="157" t="s">
        <v>812</v>
      </c>
      <c r="J2205" s="160" t="s">
        <v>813</v>
      </c>
      <c r="K2205" s="160" t="s">
        <v>814</v>
      </c>
      <c r="L2205" s="157" t="s">
        <v>92</v>
      </c>
      <c r="M2205" s="161" t="s">
        <v>98</v>
      </c>
      <c r="N2205" s="161">
        <v>0.5</v>
      </c>
      <c r="O2205" s="161">
        <v>0.625</v>
      </c>
      <c r="P2205" s="207" t="s">
        <v>2061</v>
      </c>
      <c r="Q2205" s="157">
        <v>2015</v>
      </c>
      <c r="R2205" s="131"/>
      <c r="S2205" s="3" t="str">
        <f>TEXT(Tabla2[[#This Row],[FECHA]],"MMMM")</f>
        <v>marzo</v>
      </c>
      <c r="T2205" s="3" t="e">
        <f>VLOOKUP(Tabla2[[#This Row],[FOLIO]],Noshow11[[FOLIO]:[STATUS]],5,0)</f>
        <v>#N/A</v>
      </c>
      <c r="U2205" s="2" t="s">
        <v>40</v>
      </c>
      <c r="V2205" s="27">
        <v>45014</v>
      </c>
      <c r="W2205" s="27" t="s">
        <v>4432</v>
      </c>
      <c r="X2205" s="27" t="s">
        <v>9</v>
      </c>
      <c r="Y2205" s="28" t="s">
        <v>6819</v>
      </c>
      <c r="Z2205" s="27">
        <v>45012</v>
      </c>
      <c r="AA2205" s="14">
        <f>Tabla2[[#This Row],[FECHA]]-Tabla2[[#This Row],[FECHA AGENDO CITA]]</f>
        <v>1</v>
      </c>
    </row>
    <row r="2206" spans="1:27" ht="34.5" hidden="1" customHeight="1">
      <c r="A2206" s="154">
        <v>45013</v>
      </c>
      <c r="B2206" s="155">
        <v>0.47916666666666669</v>
      </c>
      <c r="C2206" s="155"/>
      <c r="D2206" s="156">
        <v>6599</v>
      </c>
      <c r="E2206" s="157">
        <v>113151</v>
      </c>
      <c r="F2206" s="157" t="s">
        <v>920</v>
      </c>
      <c r="G2206" s="158" t="s">
        <v>989</v>
      </c>
      <c r="H2206" s="159" t="s">
        <v>5</v>
      </c>
      <c r="I2206" s="157" t="s">
        <v>6820</v>
      </c>
      <c r="J2206" s="160" t="s">
        <v>6821</v>
      </c>
      <c r="K2206" s="160" t="s">
        <v>6822</v>
      </c>
      <c r="L2206" s="157" t="s">
        <v>152</v>
      </c>
      <c r="M2206" s="161" t="s">
        <v>84</v>
      </c>
      <c r="N2206" s="161">
        <v>0.51041666666666663</v>
      </c>
      <c r="O2206" s="161">
        <v>0.66666666666666663</v>
      </c>
      <c r="P2206" s="207" t="s">
        <v>2061</v>
      </c>
      <c r="Q2206" s="157">
        <v>2020</v>
      </c>
      <c r="R2206" s="131"/>
      <c r="S2206" s="3" t="str">
        <f>TEXT(Tabla2[[#This Row],[FECHA]],"MMMM")</f>
        <v>marzo</v>
      </c>
      <c r="T2206" s="3" t="e">
        <f>VLOOKUP(Tabla2[[#This Row],[FOLIO]],Noshow11[[FOLIO]:[STATUS]],5,0)</f>
        <v>#N/A</v>
      </c>
      <c r="U2206" s="2"/>
      <c r="V2206" s="27"/>
      <c r="W2206" s="27"/>
      <c r="X2206" s="27"/>
      <c r="Y2206" s="28"/>
      <c r="Z2206" s="27"/>
      <c r="AA2206" s="14">
        <f>Tabla2[[#This Row],[FECHA]]-Tabla2[[#This Row],[FECHA AGENDO CITA]]</f>
        <v>45013</v>
      </c>
    </row>
    <row r="2207" spans="1:27" ht="34.5" hidden="1" customHeight="1">
      <c r="A2207" s="154">
        <v>45013</v>
      </c>
      <c r="B2207" s="155">
        <v>0.5</v>
      </c>
      <c r="C2207" s="155"/>
      <c r="D2207" s="156">
        <v>0</v>
      </c>
      <c r="E2207" s="157">
        <v>113106</v>
      </c>
      <c r="F2207" s="157" t="s">
        <v>944</v>
      </c>
      <c r="G2207" s="162" t="s">
        <v>6823</v>
      </c>
      <c r="H2207" s="163" t="s">
        <v>46</v>
      </c>
      <c r="I2207" s="157" t="s">
        <v>6824</v>
      </c>
      <c r="J2207" s="160" t="s">
        <v>143</v>
      </c>
      <c r="K2207" s="160" t="s">
        <v>6825</v>
      </c>
      <c r="L2207" s="157" t="s">
        <v>165</v>
      </c>
      <c r="M2207" s="161" t="s">
        <v>84</v>
      </c>
      <c r="N2207" s="161" t="s">
        <v>6793</v>
      </c>
      <c r="O2207" s="161" t="s">
        <v>1195</v>
      </c>
      <c r="P2207" s="207" t="s">
        <v>925</v>
      </c>
      <c r="Q2207" s="157">
        <v>2023</v>
      </c>
      <c r="R2207" s="131"/>
      <c r="S2207" s="3" t="str">
        <f>TEXT(Tabla2[[#This Row],[FECHA]],"MMMM")</f>
        <v>marzo</v>
      </c>
      <c r="T2207" s="3" t="e">
        <f>VLOOKUP(Tabla2[[#This Row],[FOLIO]],Noshow11[[FOLIO]:[STATUS]],5,0)</f>
        <v>#N/A</v>
      </c>
      <c r="U2207" s="2"/>
      <c r="V2207" s="27"/>
      <c r="W2207" s="27"/>
      <c r="X2207" s="27"/>
      <c r="Y2207" s="28"/>
      <c r="Z2207" s="27"/>
      <c r="AA2207" s="14">
        <f>Tabla2[[#This Row],[FECHA]]-Tabla2[[#This Row],[FECHA AGENDO CITA]]</f>
        <v>45013</v>
      </c>
    </row>
    <row r="2208" spans="1:27" ht="34.5" hidden="1" customHeight="1">
      <c r="A2208" s="154">
        <v>45013</v>
      </c>
      <c r="B2208" s="155">
        <v>0.5</v>
      </c>
      <c r="C2208" s="155"/>
      <c r="D2208" s="156">
        <v>3260</v>
      </c>
      <c r="E2208" s="157">
        <v>113182</v>
      </c>
      <c r="F2208" s="157" t="s">
        <v>100</v>
      </c>
      <c r="G2208" s="158" t="s">
        <v>1303</v>
      </c>
      <c r="H2208" s="159" t="s">
        <v>5</v>
      </c>
      <c r="I2208" s="157" t="s">
        <v>6826</v>
      </c>
      <c r="J2208" s="160" t="s">
        <v>6827</v>
      </c>
      <c r="K2208" s="160" t="s">
        <v>3566</v>
      </c>
      <c r="L2208" s="157" t="s">
        <v>193</v>
      </c>
      <c r="M2208" s="161" t="s">
        <v>98</v>
      </c>
      <c r="N2208" s="161">
        <v>0.54166666666666663</v>
      </c>
      <c r="O2208" s="161">
        <v>0.69791666666666663</v>
      </c>
      <c r="P2208" s="207" t="s">
        <v>2061</v>
      </c>
      <c r="Q2208" s="157">
        <v>2018</v>
      </c>
      <c r="R2208" s="131"/>
      <c r="S2208" s="3" t="str">
        <f>TEXT(Tabla2[[#This Row],[FECHA]],"MMMM")</f>
        <v>marzo</v>
      </c>
      <c r="T2208" s="3" t="e">
        <f>VLOOKUP(Tabla2[[#This Row],[FOLIO]],Noshow11[[FOLIO]:[STATUS]],5,0)</f>
        <v>#N/A</v>
      </c>
      <c r="U2208" s="2"/>
      <c r="V2208" s="27"/>
      <c r="W2208" s="27"/>
      <c r="X2208" s="27"/>
      <c r="Y2208" s="28"/>
      <c r="Z2208" s="27"/>
      <c r="AA2208" s="14">
        <f>Tabla2[[#This Row],[FECHA]]-Tabla2[[#This Row],[FECHA AGENDO CITA]]</f>
        <v>45013</v>
      </c>
    </row>
    <row r="2209" spans="1:27" ht="34.5" hidden="1" customHeight="1">
      <c r="A2209" s="154">
        <v>45013</v>
      </c>
      <c r="B2209" s="155">
        <v>0.52083333333333337</v>
      </c>
      <c r="C2209" s="155"/>
      <c r="D2209" s="156">
        <v>1899</v>
      </c>
      <c r="E2209" s="157">
        <v>113186</v>
      </c>
      <c r="F2209" s="157" t="s">
        <v>944</v>
      </c>
      <c r="G2209" s="162" t="s">
        <v>956</v>
      </c>
      <c r="H2209" s="163"/>
      <c r="I2209" s="157" t="s">
        <v>6552</v>
      </c>
      <c r="J2209" s="160" t="s">
        <v>6553</v>
      </c>
      <c r="K2209" s="160" t="s">
        <v>6554</v>
      </c>
      <c r="L2209" s="157" t="s">
        <v>92</v>
      </c>
      <c r="M2209" s="161" t="s">
        <v>93</v>
      </c>
      <c r="N2209" s="161">
        <v>0.58333333333333337</v>
      </c>
      <c r="O2209" s="161">
        <v>0.70833333333333337</v>
      </c>
      <c r="P2209" s="207" t="s">
        <v>949</v>
      </c>
      <c r="Q2209" s="157">
        <v>2021</v>
      </c>
      <c r="R2209" s="131"/>
      <c r="S2209" s="3" t="str">
        <f>TEXT(Tabla2[[#This Row],[FECHA]],"MMMM")</f>
        <v>marzo</v>
      </c>
      <c r="T2209" s="3" t="e">
        <f>VLOOKUP(Tabla2[[#This Row],[FOLIO]],Noshow11[[FOLIO]:[STATUS]],5,0)</f>
        <v>#N/A</v>
      </c>
      <c r="U2209" s="2"/>
      <c r="V2209" s="27"/>
      <c r="W2209" s="27"/>
      <c r="X2209" s="27"/>
      <c r="Y2209" s="28"/>
      <c r="Z2209" s="27"/>
      <c r="AA2209" s="14">
        <f>Tabla2[[#This Row],[FECHA]]-Tabla2[[#This Row],[FECHA AGENDO CITA]]</f>
        <v>45013</v>
      </c>
    </row>
    <row r="2210" spans="1:27" ht="34.5" hidden="1" customHeight="1">
      <c r="A2210" s="154">
        <v>45013</v>
      </c>
      <c r="B2210" s="155">
        <v>0.54166666666666663</v>
      </c>
      <c r="C2210" s="155"/>
      <c r="D2210" s="156">
        <v>1899</v>
      </c>
      <c r="E2210" s="157">
        <v>113152</v>
      </c>
      <c r="F2210" s="157" t="s">
        <v>100</v>
      </c>
      <c r="G2210" s="158" t="s">
        <v>1108</v>
      </c>
      <c r="H2210" s="159" t="s">
        <v>5</v>
      </c>
      <c r="I2210" s="157" t="s">
        <v>6828</v>
      </c>
      <c r="J2210" s="160" t="s">
        <v>143</v>
      </c>
      <c r="K2210" s="160" t="s">
        <v>6829</v>
      </c>
      <c r="L2210" s="157" t="s">
        <v>83</v>
      </c>
      <c r="M2210" s="161" t="s">
        <v>93</v>
      </c>
      <c r="N2210" s="161">
        <v>0.54166666666666663</v>
      </c>
      <c r="O2210" s="161">
        <v>0.70833333333333337</v>
      </c>
      <c r="P2210" s="207" t="s">
        <v>2061</v>
      </c>
      <c r="Q2210" s="157">
        <v>2022</v>
      </c>
      <c r="R2210" s="131"/>
      <c r="S2210" s="3" t="str">
        <f>TEXT(Tabla2[[#This Row],[FECHA]],"MMMM")</f>
        <v>marzo</v>
      </c>
      <c r="T2210" s="3" t="e">
        <f>VLOOKUP(Tabla2[[#This Row],[FOLIO]],Noshow11[[FOLIO]:[STATUS]],5,0)</f>
        <v>#N/A</v>
      </c>
      <c r="U2210" s="2"/>
      <c r="V2210" s="27"/>
      <c r="W2210" s="27"/>
      <c r="X2210" s="27"/>
      <c r="Y2210" s="28"/>
      <c r="Z2210" s="27"/>
      <c r="AA2210" s="14">
        <f>Tabla2[[#This Row],[FECHA]]-Tabla2[[#This Row],[FECHA AGENDO CITA]]</f>
        <v>45013</v>
      </c>
    </row>
    <row r="2211" spans="1:27" ht="34.5" hidden="1" customHeight="1">
      <c r="A2211" s="154">
        <v>45013</v>
      </c>
      <c r="B2211" s="155">
        <v>0.54166666666666663</v>
      </c>
      <c r="C2211" s="155"/>
      <c r="D2211" s="156">
        <v>6599</v>
      </c>
      <c r="E2211" s="157">
        <v>113165</v>
      </c>
      <c r="F2211" s="157" t="s">
        <v>944</v>
      </c>
      <c r="G2211" s="162" t="s">
        <v>1343</v>
      </c>
      <c r="H2211" s="163"/>
      <c r="I2211" s="157" t="s">
        <v>6830</v>
      </c>
      <c r="J2211" s="160" t="s">
        <v>6831</v>
      </c>
      <c r="K2211" s="160" t="s">
        <v>6832</v>
      </c>
      <c r="L2211" s="157" t="s">
        <v>170</v>
      </c>
      <c r="M2211" s="161" t="s">
        <v>98</v>
      </c>
      <c r="N2211" s="161">
        <v>0.55208333333333337</v>
      </c>
      <c r="O2211" s="161">
        <v>0.70833333333333337</v>
      </c>
      <c r="P2211" s="207" t="s">
        <v>954</v>
      </c>
      <c r="Q2211" s="157">
        <v>2006</v>
      </c>
      <c r="R2211" s="131"/>
      <c r="S2211" s="3" t="str">
        <f>TEXT(Tabla2[[#This Row],[FECHA]],"MMMM")</f>
        <v>marzo</v>
      </c>
      <c r="T2211" s="3" t="e">
        <f>VLOOKUP(Tabla2[[#This Row],[FOLIO]],Noshow11[[FOLIO]:[STATUS]],5,0)</f>
        <v>#N/A</v>
      </c>
      <c r="U2211" s="2"/>
      <c r="V2211" s="27"/>
      <c r="W2211" s="27"/>
      <c r="X2211" s="27"/>
      <c r="Y2211" s="28"/>
      <c r="Z2211" s="27"/>
      <c r="AA2211" s="14">
        <f>Tabla2[[#This Row],[FECHA]]-Tabla2[[#This Row],[FECHA AGENDO CITA]]</f>
        <v>45013</v>
      </c>
    </row>
    <row r="2212" spans="1:27" ht="34.5" hidden="1" customHeight="1">
      <c r="A2212" s="154">
        <v>45013</v>
      </c>
      <c r="B2212" s="155">
        <v>0.54166666666666663</v>
      </c>
      <c r="C2212" s="155"/>
      <c r="D2212" s="156">
        <v>0</v>
      </c>
      <c r="E2212" s="157" t="s">
        <v>6833</v>
      </c>
      <c r="F2212" s="157" t="s">
        <v>920</v>
      </c>
      <c r="G2212" s="162" t="s">
        <v>6823</v>
      </c>
      <c r="H2212" s="163" t="s">
        <v>46</v>
      </c>
      <c r="I2212" s="157" t="s">
        <v>6834</v>
      </c>
      <c r="J2212" s="160" t="s">
        <v>143</v>
      </c>
      <c r="K2212" s="160" t="s">
        <v>6835</v>
      </c>
      <c r="L2212" s="157" t="s">
        <v>83</v>
      </c>
      <c r="M2212" s="161" t="s">
        <v>93</v>
      </c>
      <c r="N2212" s="161" t="s">
        <v>6793</v>
      </c>
      <c r="O2212" s="161" t="s">
        <v>1195</v>
      </c>
      <c r="P2212" s="207" t="s">
        <v>925</v>
      </c>
      <c r="Q2212" s="157">
        <v>2023</v>
      </c>
      <c r="R2212" s="131"/>
      <c r="S2212" s="3" t="str">
        <f>TEXT(Tabla2[[#This Row],[FECHA]],"MMMM")</f>
        <v>marzo</v>
      </c>
      <c r="T2212" s="3" t="e">
        <f>VLOOKUP(Tabla2[[#This Row],[FOLIO]],Noshow11[[FOLIO]:[STATUS]],5,0)</f>
        <v>#N/A</v>
      </c>
      <c r="U2212" s="2"/>
      <c r="V2212" s="27"/>
      <c r="W2212" s="27"/>
      <c r="X2212" s="27"/>
      <c r="Y2212" s="28"/>
      <c r="Z2212" s="27"/>
      <c r="AA2212" s="14">
        <f>Tabla2[[#This Row],[FECHA]]-Tabla2[[#This Row],[FECHA AGENDO CITA]]</f>
        <v>45013</v>
      </c>
    </row>
    <row r="2213" spans="1:27" ht="34.5" hidden="1" customHeight="1">
      <c r="A2213" s="154">
        <v>45013</v>
      </c>
      <c r="B2213" s="155">
        <v>0.5625</v>
      </c>
      <c r="C2213" s="155"/>
      <c r="D2213" s="156">
        <v>3260</v>
      </c>
      <c r="E2213" s="157">
        <v>113153</v>
      </c>
      <c r="F2213" s="157" t="s">
        <v>920</v>
      </c>
      <c r="G2213" s="158" t="s">
        <v>1070</v>
      </c>
      <c r="H2213" s="159" t="s">
        <v>5</v>
      </c>
      <c r="I2213" s="157" t="s">
        <v>6836</v>
      </c>
      <c r="J2213" s="160" t="s">
        <v>6837</v>
      </c>
      <c r="K2213" s="160" t="s">
        <v>6838</v>
      </c>
      <c r="L2213" s="157" t="s">
        <v>357</v>
      </c>
      <c r="M2213" s="161" t="s">
        <v>93</v>
      </c>
      <c r="N2213" s="161">
        <v>0.57291666666666663</v>
      </c>
      <c r="O2213" s="161">
        <v>0.72916666666666663</v>
      </c>
      <c r="P2213" s="207" t="s">
        <v>2061</v>
      </c>
      <c r="Q2213" s="157">
        <v>2022</v>
      </c>
      <c r="R2213" s="131"/>
      <c r="S2213" s="3" t="str">
        <f>TEXT(Tabla2[[#This Row],[FECHA]],"MMMM")</f>
        <v>marzo</v>
      </c>
      <c r="T2213" s="3" t="e">
        <f>VLOOKUP(Tabla2[[#This Row],[FOLIO]],Noshow11[[FOLIO]:[STATUS]],5,0)</f>
        <v>#N/A</v>
      </c>
      <c r="U2213" s="2"/>
      <c r="V2213" s="27"/>
      <c r="W2213" s="27"/>
      <c r="X2213" s="27"/>
      <c r="Y2213" s="28"/>
      <c r="Z2213" s="27"/>
      <c r="AA2213" s="14">
        <f>Tabla2[[#This Row],[FECHA]]-Tabla2[[#This Row],[FECHA AGENDO CITA]]</f>
        <v>45013</v>
      </c>
    </row>
    <row r="2214" spans="1:27" ht="34.5" hidden="1" customHeight="1">
      <c r="A2214" s="154">
        <v>45013</v>
      </c>
      <c r="B2214" s="155">
        <v>0.58333333333333337</v>
      </c>
      <c r="C2214" s="155"/>
      <c r="D2214" s="156">
        <v>1899</v>
      </c>
      <c r="E2214" s="157">
        <v>113160</v>
      </c>
      <c r="F2214" s="157" t="s">
        <v>100</v>
      </c>
      <c r="G2214" s="158" t="s">
        <v>1598</v>
      </c>
      <c r="H2214" s="159" t="s">
        <v>5</v>
      </c>
      <c r="I2214" s="157" t="s">
        <v>6839</v>
      </c>
      <c r="J2214" s="160" t="s">
        <v>6840</v>
      </c>
      <c r="K2214" s="160" t="s">
        <v>361</v>
      </c>
      <c r="L2214" s="157" t="s">
        <v>193</v>
      </c>
      <c r="M2214" s="161" t="s">
        <v>93</v>
      </c>
      <c r="N2214" s="161">
        <v>0.59375</v>
      </c>
      <c r="O2214" s="161">
        <v>0.75</v>
      </c>
      <c r="P2214" s="207" t="s">
        <v>2061</v>
      </c>
      <c r="Q2214" s="157">
        <v>2020</v>
      </c>
      <c r="R2214" s="131"/>
      <c r="S2214" s="3" t="str">
        <f>TEXT(Tabla2[[#This Row],[FECHA]],"MMMM")</f>
        <v>marzo</v>
      </c>
      <c r="T2214" s="3" t="e">
        <f>VLOOKUP(Tabla2[[#This Row],[FOLIO]],Noshow11[[FOLIO]:[STATUS]],5,0)</f>
        <v>#N/A</v>
      </c>
      <c r="U2214" s="2"/>
      <c r="V2214" s="27"/>
      <c r="W2214" s="27"/>
      <c r="X2214" s="27"/>
      <c r="Y2214" s="28"/>
      <c r="Z2214" s="27"/>
      <c r="AA2214" s="14">
        <f>Tabla2[[#This Row],[FECHA]]-Tabla2[[#This Row],[FECHA AGENDO CITA]]</f>
        <v>45013</v>
      </c>
    </row>
    <row r="2215" spans="1:27" ht="34.5" hidden="1" customHeight="1">
      <c r="A2215" s="154">
        <v>45013</v>
      </c>
      <c r="B2215" s="155">
        <v>0.60416666666666663</v>
      </c>
      <c r="C2215" s="155"/>
      <c r="D2215" s="156">
        <v>1899</v>
      </c>
      <c r="E2215" s="157">
        <v>113161</v>
      </c>
      <c r="F2215" s="157" t="s">
        <v>100</v>
      </c>
      <c r="G2215" s="162" t="s">
        <v>1108</v>
      </c>
      <c r="H2215" s="163"/>
      <c r="I2215" s="157" t="s">
        <v>6841</v>
      </c>
      <c r="J2215" s="160" t="s">
        <v>143</v>
      </c>
      <c r="K2215" s="160" t="s">
        <v>6842</v>
      </c>
      <c r="L2215" s="157" t="s">
        <v>92</v>
      </c>
      <c r="M2215" s="161" t="s">
        <v>84</v>
      </c>
      <c r="N2215" s="161">
        <v>0.625</v>
      </c>
      <c r="O2215" s="161">
        <v>0.75</v>
      </c>
      <c r="P2215" s="207" t="s">
        <v>975</v>
      </c>
      <c r="Q2215" s="157">
        <v>2022</v>
      </c>
      <c r="R2215" s="131"/>
      <c r="S2215" s="3" t="str">
        <f>TEXT(Tabla2[[#This Row],[FECHA]],"MMMM")</f>
        <v>marzo</v>
      </c>
      <c r="T2215" s="3" t="e">
        <f>VLOOKUP(Tabla2[[#This Row],[FOLIO]],Noshow11[[FOLIO]:[STATUS]],5,0)</f>
        <v>#N/A</v>
      </c>
      <c r="U2215" s="2"/>
      <c r="V2215" s="27"/>
      <c r="W2215" s="27"/>
      <c r="X2215" s="27"/>
      <c r="Y2215" s="28"/>
      <c r="Z2215" s="27"/>
      <c r="AA2215" s="14">
        <f>Tabla2[[#This Row],[FECHA]]-Tabla2[[#This Row],[FECHA AGENDO CITA]]</f>
        <v>45013</v>
      </c>
    </row>
    <row r="2216" spans="1:27" ht="34.5" hidden="1" customHeight="1">
      <c r="A2216" s="154">
        <v>45013</v>
      </c>
      <c r="B2216" s="155">
        <v>0.625</v>
      </c>
      <c r="C2216" s="155"/>
      <c r="D2216" s="156">
        <v>1899</v>
      </c>
      <c r="E2216" s="157">
        <v>113073</v>
      </c>
      <c r="F2216" s="157" t="s">
        <v>100</v>
      </c>
      <c r="G2216" s="162" t="s">
        <v>945</v>
      </c>
      <c r="H2216" s="163"/>
      <c r="I2216" s="157" t="s">
        <v>6843</v>
      </c>
      <c r="J2216" s="160" t="s">
        <v>6844</v>
      </c>
      <c r="K2216" s="160" t="s">
        <v>6845</v>
      </c>
      <c r="L2216" s="157" t="s">
        <v>83</v>
      </c>
      <c r="M2216" s="161" t="s">
        <v>84</v>
      </c>
      <c r="N2216" s="161">
        <v>0.63541666666666663</v>
      </c>
      <c r="O2216" s="161">
        <v>0.75</v>
      </c>
      <c r="P2216" s="207" t="s">
        <v>949</v>
      </c>
      <c r="Q2216" s="157">
        <v>2021</v>
      </c>
      <c r="R2216" s="131"/>
      <c r="S2216" s="3" t="str">
        <f>TEXT(Tabla2[[#This Row],[FECHA]],"MMMM")</f>
        <v>marzo</v>
      </c>
      <c r="T2216" s="3" t="e">
        <f>VLOOKUP(Tabla2[[#This Row],[FOLIO]],Noshow11[[FOLIO]:[STATUS]],5,0)</f>
        <v>#N/A</v>
      </c>
      <c r="U2216" s="2" t="s">
        <v>32</v>
      </c>
      <c r="V2216" s="27">
        <v>45013</v>
      </c>
      <c r="W2216" s="27" t="s">
        <v>4432</v>
      </c>
      <c r="X2216" s="27" t="s">
        <v>9</v>
      </c>
      <c r="Y2216" s="28" t="s">
        <v>6846</v>
      </c>
      <c r="Z2216" s="27">
        <v>45009</v>
      </c>
      <c r="AA2216" s="14">
        <f>Tabla2[[#This Row],[FECHA]]-Tabla2[[#This Row],[FECHA AGENDO CITA]]</f>
        <v>4</v>
      </c>
    </row>
    <row r="2217" spans="1:27" ht="34.5" hidden="1" customHeight="1">
      <c r="A2217" s="154">
        <v>45013</v>
      </c>
      <c r="B2217" s="155">
        <v>0.625</v>
      </c>
      <c r="C2217" s="155"/>
      <c r="D2217" s="156">
        <v>1899</v>
      </c>
      <c r="E2217" s="157">
        <v>113179</v>
      </c>
      <c r="F2217" s="157" t="s">
        <v>920</v>
      </c>
      <c r="G2217" s="158" t="s">
        <v>939</v>
      </c>
      <c r="H2217" s="159" t="s">
        <v>5</v>
      </c>
      <c r="I2217" s="157" t="s">
        <v>6847</v>
      </c>
      <c r="J2217" s="160" t="s">
        <v>6848</v>
      </c>
      <c r="K2217" s="160" t="s">
        <v>6849</v>
      </c>
      <c r="L2217" s="157" t="s">
        <v>237</v>
      </c>
      <c r="M2217" s="161" t="s">
        <v>98</v>
      </c>
      <c r="N2217" s="161">
        <v>0.66666666666666663</v>
      </c>
      <c r="O2217" s="161">
        <v>0.75</v>
      </c>
      <c r="P2217" s="207" t="s">
        <v>2061</v>
      </c>
      <c r="Q2217" s="157">
        <v>2018</v>
      </c>
      <c r="R2217" s="131"/>
      <c r="S2217" s="3" t="str">
        <f>TEXT(Tabla2[[#This Row],[FECHA]],"MMMM")</f>
        <v>marzo</v>
      </c>
      <c r="T2217" s="3" t="e">
        <f>VLOOKUP(Tabla2[[#This Row],[FOLIO]],Noshow11[[FOLIO]:[STATUS]],5,0)</f>
        <v>#N/A</v>
      </c>
      <c r="U2217" s="2"/>
      <c r="V2217" s="27"/>
      <c r="W2217" s="27"/>
      <c r="X2217" s="27"/>
      <c r="Y2217" s="28"/>
      <c r="Z2217" s="27"/>
      <c r="AA2217" s="14">
        <f>Tabla2[[#This Row],[FECHA]]-Tabla2[[#This Row],[FECHA AGENDO CITA]]</f>
        <v>45013</v>
      </c>
    </row>
    <row r="2218" spans="1:27" ht="34.5" hidden="1" customHeight="1">
      <c r="A2218" s="154">
        <v>45014</v>
      </c>
      <c r="B2218" s="155">
        <v>0.33333333333333331</v>
      </c>
      <c r="C2218" s="155"/>
      <c r="D2218" s="156">
        <v>1899</v>
      </c>
      <c r="E2218" s="157">
        <v>113148</v>
      </c>
      <c r="F2218" s="157" t="s">
        <v>100</v>
      </c>
      <c r="G2218" s="162" t="s">
        <v>984</v>
      </c>
      <c r="H2218" s="163" t="s">
        <v>5</v>
      </c>
      <c r="I2218" s="157" t="s">
        <v>6850</v>
      </c>
      <c r="J2218" s="160" t="s">
        <v>6851</v>
      </c>
      <c r="K2218" s="160" t="s">
        <v>6852</v>
      </c>
      <c r="L2218" s="157" t="s">
        <v>97</v>
      </c>
      <c r="M2218" s="161" t="s">
        <v>98</v>
      </c>
      <c r="N2218" s="161">
        <v>0.35416666666666669</v>
      </c>
      <c r="O2218" s="161">
        <v>0.45833333333333331</v>
      </c>
      <c r="P2218" s="207" t="s">
        <v>2061</v>
      </c>
      <c r="Q2218" s="157">
        <v>2016</v>
      </c>
      <c r="R2218" s="131"/>
      <c r="S2218" s="3" t="str">
        <f>TEXT(Tabla2[[#This Row],[FECHA]],"MMMM")</f>
        <v>marzo</v>
      </c>
      <c r="T2218" s="3" t="e">
        <f>VLOOKUP(Tabla2[[#This Row],[FOLIO]],Noshow11[[FOLIO]:[STATUS]],5,0)</f>
        <v>#N/A</v>
      </c>
      <c r="U2218" s="2"/>
      <c r="V2218" s="27"/>
      <c r="W2218" s="27"/>
      <c r="X2218" s="27"/>
      <c r="Y2218" s="28"/>
      <c r="Z2218" s="27"/>
      <c r="AA2218" s="14">
        <f>Tabla2[[#This Row],[FECHA]]-Tabla2[[#This Row],[FECHA AGENDO CITA]]</f>
        <v>45014</v>
      </c>
    </row>
    <row r="2219" spans="1:27" ht="34.5" hidden="1" customHeight="1">
      <c r="A2219" s="154">
        <v>45014</v>
      </c>
      <c r="B2219" s="155">
        <v>0.33333333333333331</v>
      </c>
      <c r="C2219" s="155"/>
      <c r="D2219" s="156">
        <v>1899</v>
      </c>
      <c r="E2219" s="157">
        <v>113154</v>
      </c>
      <c r="F2219" s="157" t="s">
        <v>920</v>
      </c>
      <c r="G2219" s="162" t="s">
        <v>1015</v>
      </c>
      <c r="H2219" s="163"/>
      <c r="I2219" s="157" t="s">
        <v>6853</v>
      </c>
      <c r="J2219" s="160" t="s">
        <v>6854</v>
      </c>
      <c r="K2219" s="160" t="s">
        <v>6855</v>
      </c>
      <c r="L2219" s="157" t="s">
        <v>193</v>
      </c>
      <c r="M2219" s="161" t="s">
        <v>93</v>
      </c>
      <c r="N2219" s="161">
        <v>0.34375</v>
      </c>
      <c r="O2219" s="161">
        <v>0.5</v>
      </c>
      <c r="P2219" s="207" t="s">
        <v>949</v>
      </c>
      <c r="Q2219" s="157">
        <v>2022</v>
      </c>
      <c r="R2219" s="131"/>
      <c r="S2219" s="3" t="str">
        <f>TEXT(Tabla2[[#This Row],[FECHA]],"MMMM")</f>
        <v>marzo</v>
      </c>
      <c r="T2219" s="3" t="e">
        <f>VLOOKUP(Tabla2[[#This Row],[FOLIO]],Noshow11[[FOLIO]:[STATUS]],5,0)</f>
        <v>#N/A</v>
      </c>
      <c r="U2219" s="2"/>
      <c r="V2219" s="27"/>
      <c r="W2219" s="27"/>
      <c r="X2219" s="27"/>
      <c r="Y2219" s="28"/>
      <c r="Z2219" s="27"/>
      <c r="AA2219" s="14">
        <f>Tabla2[[#This Row],[FECHA]]-Tabla2[[#This Row],[FECHA AGENDO CITA]]</f>
        <v>45014</v>
      </c>
    </row>
    <row r="2220" spans="1:27" ht="34.5" hidden="1" customHeight="1">
      <c r="A2220" s="154">
        <v>45014</v>
      </c>
      <c r="B2220" s="155">
        <v>0.33333333333333331</v>
      </c>
      <c r="C2220" s="155"/>
      <c r="D2220" s="156">
        <v>1899</v>
      </c>
      <c r="E2220" s="157">
        <v>113194</v>
      </c>
      <c r="F2220" s="157" t="s">
        <v>920</v>
      </c>
      <c r="G2220" s="162" t="s">
        <v>1108</v>
      </c>
      <c r="H2220" s="163"/>
      <c r="I2220" s="157" t="s">
        <v>6856</v>
      </c>
      <c r="J2220" s="160" t="s">
        <v>143</v>
      </c>
      <c r="K2220" s="160" t="s">
        <v>6857</v>
      </c>
      <c r="L2220" s="157" t="s">
        <v>165</v>
      </c>
      <c r="M2220" s="161" t="s">
        <v>84</v>
      </c>
      <c r="N2220" s="161">
        <v>0.34375</v>
      </c>
      <c r="O2220" s="161">
        <v>0.45833333333333331</v>
      </c>
      <c r="P2220" s="207" t="s">
        <v>1036</v>
      </c>
      <c r="Q2220" s="157">
        <v>2023</v>
      </c>
      <c r="R2220" s="131"/>
      <c r="S2220" s="3" t="str">
        <f>TEXT(Tabla2[[#This Row],[FECHA]],"MMMM")</f>
        <v>marzo</v>
      </c>
      <c r="T2220" s="3" t="e">
        <f>VLOOKUP(Tabla2[[#This Row],[FOLIO]],Noshow11[[FOLIO]:[STATUS]],5,0)</f>
        <v>#N/A</v>
      </c>
      <c r="U2220" s="2"/>
      <c r="V2220" s="27"/>
      <c r="W2220" s="27"/>
      <c r="X2220" s="27"/>
      <c r="Y2220" s="28"/>
      <c r="Z2220" s="27"/>
      <c r="AA2220" s="14">
        <f>Tabla2[[#This Row],[FECHA]]-Tabla2[[#This Row],[FECHA AGENDO CITA]]</f>
        <v>45014</v>
      </c>
    </row>
    <row r="2221" spans="1:27" ht="34.5" hidden="1" customHeight="1">
      <c r="A2221" s="154">
        <v>45014</v>
      </c>
      <c r="B2221" s="155">
        <v>0.34375</v>
      </c>
      <c r="C2221" s="155"/>
      <c r="D2221" s="156">
        <v>1899</v>
      </c>
      <c r="E2221" s="157">
        <v>113177</v>
      </c>
      <c r="F2221" s="157" t="s">
        <v>920</v>
      </c>
      <c r="G2221" s="162" t="s">
        <v>984</v>
      </c>
      <c r="H2221" s="163"/>
      <c r="I2221" s="157" t="s">
        <v>6858</v>
      </c>
      <c r="J2221" s="160" t="s">
        <v>6859</v>
      </c>
      <c r="K2221" s="160" t="s">
        <v>6860</v>
      </c>
      <c r="L2221" s="157" t="s">
        <v>92</v>
      </c>
      <c r="M2221" s="161" t="s">
        <v>84</v>
      </c>
      <c r="N2221" s="161">
        <v>0.35416666666666669</v>
      </c>
      <c r="O2221" s="161">
        <v>0.45833333333333331</v>
      </c>
      <c r="P2221" s="207" t="s">
        <v>975</v>
      </c>
      <c r="Q2221" s="157">
        <v>2009</v>
      </c>
      <c r="R2221" s="131"/>
      <c r="S2221" s="3" t="str">
        <f>TEXT(Tabla2[[#This Row],[FECHA]],"MMMM")</f>
        <v>marzo</v>
      </c>
      <c r="T2221" s="3" t="e">
        <f>VLOOKUP(Tabla2[[#This Row],[FOLIO]],Noshow11[[FOLIO]:[STATUS]],5,0)</f>
        <v>#N/A</v>
      </c>
      <c r="U2221" s="2"/>
      <c r="V2221" s="27"/>
      <c r="W2221" s="27"/>
      <c r="X2221" s="27"/>
      <c r="Y2221" s="28"/>
      <c r="Z2221" s="27"/>
      <c r="AA2221" s="14">
        <f>Tabla2[[#This Row],[FECHA]]-Tabla2[[#This Row],[FECHA AGENDO CITA]]</f>
        <v>45014</v>
      </c>
    </row>
    <row r="2222" spans="1:27" ht="52.5" hidden="1" customHeight="1">
      <c r="A2222" s="154">
        <v>45014</v>
      </c>
      <c r="B2222" s="155">
        <v>0.34375</v>
      </c>
      <c r="C2222" s="155"/>
      <c r="D2222" s="156">
        <v>835.2</v>
      </c>
      <c r="E2222" s="157">
        <v>113207</v>
      </c>
      <c r="F2222" s="157" t="s">
        <v>100</v>
      </c>
      <c r="G2222" s="162" t="s">
        <v>6861</v>
      </c>
      <c r="H2222" s="163"/>
      <c r="I2222" s="157" t="s">
        <v>6150</v>
      </c>
      <c r="J2222" s="160" t="s">
        <v>6151</v>
      </c>
      <c r="K2222" s="160" t="s">
        <v>6862</v>
      </c>
      <c r="L2222" s="157" t="s">
        <v>170</v>
      </c>
      <c r="M2222" s="161" t="s">
        <v>93</v>
      </c>
      <c r="N2222" s="161">
        <v>0.63541666666666663</v>
      </c>
      <c r="O2222" s="161" t="s">
        <v>929</v>
      </c>
      <c r="P2222" s="207" t="s">
        <v>2126</v>
      </c>
      <c r="Q2222" s="157">
        <v>2015</v>
      </c>
      <c r="R2222" s="131"/>
      <c r="S2222" s="3" t="str">
        <f>TEXT(Tabla2[[#This Row],[FECHA]],"MMMM")</f>
        <v>marzo</v>
      </c>
      <c r="T2222" s="3" t="e">
        <f>VLOOKUP(Tabla2[[#This Row],[FOLIO]],Noshow11[[FOLIO]:[STATUS]],5,0)</f>
        <v>#N/A</v>
      </c>
      <c r="U2222" s="2"/>
      <c r="V2222" s="27"/>
      <c r="W2222" s="27"/>
      <c r="X2222" s="27"/>
      <c r="Y2222" s="28"/>
      <c r="Z2222" s="27"/>
      <c r="AA2222" s="14">
        <f>Tabla2[[#This Row],[FECHA]]-Tabla2[[#This Row],[FECHA AGENDO CITA]]</f>
        <v>45014</v>
      </c>
    </row>
    <row r="2223" spans="1:27" ht="34.5" hidden="1" customHeight="1">
      <c r="A2223" s="154">
        <v>45014</v>
      </c>
      <c r="B2223" s="155">
        <v>0.34375</v>
      </c>
      <c r="C2223" s="155"/>
      <c r="D2223" s="156">
        <v>3260</v>
      </c>
      <c r="E2223" s="157">
        <v>113214</v>
      </c>
      <c r="F2223" s="157" t="s">
        <v>944</v>
      </c>
      <c r="G2223" s="162" t="s">
        <v>1480</v>
      </c>
      <c r="H2223" s="163"/>
      <c r="I2223" s="157" t="s">
        <v>6863</v>
      </c>
      <c r="J2223" s="160" t="s">
        <v>6864</v>
      </c>
      <c r="K2223" s="160" t="s">
        <v>6865</v>
      </c>
      <c r="L2223" s="157" t="s">
        <v>97</v>
      </c>
      <c r="M2223" s="161" t="s">
        <v>98</v>
      </c>
      <c r="N2223" s="161">
        <v>0.35416666666666669</v>
      </c>
      <c r="O2223" s="161">
        <v>0.45833333333333331</v>
      </c>
      <c r="P2223" s="207" t="s">
        <v>954</v>
      </c>
      <c r="Q2223" s="157">
        <v>2011</v>
      </c>
      <c r="R2223" s="131"/>
      <c r="S2223" s="3" t="str">
        <f>TEXT(Tabla2[[#This Row],[FECHA]],"MMMM")</f>
        <v>marzo</v>
      </c>
      <c r="T2223" s="3" t="e">
        <f>VLOOKUP(Tabla2[[#This Row],[FOLIO]],Noshow11[[FOLIO]:[STATUS]],5,0)</f>
        <v>#N/A</v>
      </c>
      <c r="U2223" s="2"/>
      <c r="V2223" s="27"/>
      <c r="W2223" s="27"/>
      <c r="X2223" s="27"/>
      <c r="Y2223" s="28"/>
      <c r="Z2223" s="27"/>
      <c r="AA2223" s="14">
        <f>Tabla2[[#This Row],[FECHA]]-Tabla2[[#This Row],[FECHA AGENDO CITA]]</f>
        <v>45014</v>
      </c>
    </row>
    <row r="2224" spans="1:27" ht="34.5" hidden="1" customHeight="1">
      <c r="A2224" s="154">
        <v>45014</v>
      </c>
      <c r="B2224" s="155">
        <v>0.35416666666666669</v>
      </c>
      <c r="C2224" s="155"/>
      <c r="D2224" s="156">
        <v>0</v>
      </c>
      <c r="E2224" s="157">
        <v>113144</v>
      </c>
      <c r="F2224" s="157" t="s">
        <v>100</v>
      </c>
      <c r="G2224" s="162" t="s">
        <v>6866</v>
      </c>
      <c r="H2224" s="163"/>
      <c r="I2224" s="157" t="s">
        <v>1085</v>
      </c>
      <c r="J2224" s="160" t="s">
        <v>1086</v>
      </c>
      <c r="K2224" s="160" t="s">
        <v>1087</v>
      </c>
      <c r="L2224" s="157" t="s">
        <v>83</v>
      </c>
      <c r="M2224" s="161" t="s">
        <v>98</v>
      </c>
      <c r="N2224" s="161">
        <v>0.38541666666666669</v>
      </c>
      <c r="O2224" s="161">
        <v>0.58333333333333337</v>
      </c>
      <c r="P2224" s="207" t="s">
        <v>954</v>
      </c>
      <c r="Q2224" s="157">
        <v>2019</v>
      </c>
      <c r="R2224" s="131"/>
      <c r="S2224" s="3" t="str">
        <f>TEXT(Tabla2[[#This Row],[FECHA]],"MMMM")</f>
        <v>marzo</v>
      </c>
      <c r="T2224" s="3" t="e">
        <f>VLOOKUP(Tabla2[[#This Row],[FOLIO]],Noshow11[[FOLIO]:[STATUS]],5,0)</f>
        <v>#N/A</v>
      </c>
      <c r="U2224" s="2"/>
      <c r="V2224" s="27"/>
      <c r="W2224" s="27"/>
      <c r="X2224" s="27"/>
      <c r="Y2224" s="28"/>
      <c r="Z2224" s="27"/>
      <c r="AA2224" s="14">
        <f>Tabla2[[#This Row],[FECHA]]-Tabla2[[#This Row],[FECHA AGENDO CITA]]</f>
        <v>45014</v>
      </c>
    </row>
    <row r="2225" spans="1:27" ht="34.5" hidden="1" customHeight="1">
      <c r="A2225" s="154">
        <v>45014</v>
      </c>
      <c r="B2225" s="155">
        <v>0.36458333333333331</v>
      </c>
      <c r="C2225" s="155"/>
      <c r="D2225" s="156">
        <v>2849</v>
      </c>
      <c r="E2225" s="157">
        <v>113150</v>
      </c>
      <c r="F2225" s="157" t="s">
        <v>944</v>
      </c>
      <c r="G2225" s="162" t="s">
        <v>1967</v>
      </c>
      <c r="H2225" s="163" t="s">
        <v>5</v>
      </c>
      <c r="I2225" s="157" t="s">
        <v>6867</v>
      </c>
      <c r="J2225" s="160" t="s">
        <v>6868</v>
      </c>
      <c r="K2225" s="160" t="s">
        <v>6869</v>
      </c>
      <c r="L2225" s="157" t="s">
        <v>152</v>
      </c>
      <c r="M2225" s="161" t="s">
        <v>84</v>
      </c>
      <c r="N2225" s="161">
        <v>0.375</v>
      </c>
      <c r="O2225" s="161">
        <v>0.5</v>
      </c>
      <c r="P2225" s="207" t="s">
        <v>2976</v>
      </c>
      <c r="Q2225" s="157">
        <v>2017</v>
      </c>
      <c r="R2225" s="131"/>
      <c r="S2225" s="3" t="str">
        <f>TEXT(Tabla2[[#This Row],[FECHA]],"MMMM")</f>
        <v>marzo</v>
      </c>
      <c r="T2225" s="3" t="e">
        <f>VLOOKUP(Tabla2[[#This Row],[FOLIO]],Noshow11[[FOLIO]:[STATUS]],5,0)</f>
        <v>#N/A</v>
      </c>
      <c r="U2225" s="2"/>
      <c r="V2225" s="27"/>
      <c r="W2225" s="27"/>
      <c r="X2225" s="27"/>
      <c r="Y2225" s="28"/>
      <c r="Z2225" s="27"/>
      <c r="AA2225" s="14">
        <f>Tabla2[[#This Row],[FECHA]]-Tabla2[[#This Row],[FECHA AGENDO CITA]]</f>
        <v>45014</v>
      </c>
    </row>
    <row r="2226" spans="1:27" ht="34.5" hidden="1" customHeight="1">
      <c r="A2226" s="154">
        <v>45014</v>
      </c>
      <c r="B2226" s="155">
        <v>0.36458333333333331</v>
      </c>
      <c r="C2226" s="155"/>
      <c r="D2226" s="156">
        <v>1899</v>
      </c>
      <c r="E2226" s="157">
        <v>113202</v>
      </c>
      <c r="F2226" s="157" t="s">
        <v>920</v>
      </c>
      <c r="G2226" s="162" t="s">
        <v>1023</v>
      </c>
      <c r="H2226" s="163"/>
      <c r="I2226" s="157" t="s">
        <v>6870</v>
      </c>
      <c r="J2226" s="160" t="s">
        <v>6871</v>
      </c>
      <c r="K2226" s="160" t="s">
        <v>6872</v>
      </c>
      <c r="L2226" s="157" t="s">
        <v>230</v>
      </c>
      <c r="M2226" s="161" t="s">
        <v>98</v>
      </c>
      <c r="N2226" s="161">
        <v>0.375</v>
      </c>
      <c r="O2226" s="161">
        <v>0.5</v>
      </c>
      <c r="P2226" s="207" t="s">
        <v>975</v>
      </c>
      <c r="Q2226" s="157">
        <v>2016</v>
      </c>
      <c r="R2226" s="131"/>
      <c r="S2226" s="3" t="str">
        <f>TEXT(Tabla2[[#This Row],[FECHA]],"MMMM")</f>
        <v>marzo</v>
      </c>
      <c r="T2226" s="3" t="e">
        <f>VLOOKUP(Tabla2[[#This Row],[FOLIO]],Noshow11[[FOLIO]:[STATUS]],5,0)</f>
        <v>#N/A</v>
      </c>
      <c r="U2226" s="2"/>
      <c r="V2226" s="27"/>
      <c r="W2226" s="27"/>
      <c r="X2226" s="27"/>
      <c r="Y2226" s="28"/>
      <c r="Z2226" s="27"/>
      <c r="AA2226" s="14">
        <f>Tabla2[[#This Row],[FECHA]]-Tabla2[[#This Row],[FECHA AGENDO CITA]]</f>
        <v>45014</v>
      </c>
    </row>
    <row r="2227" spans="1:27" ht="34.5" hidden="1" customHeight="1">
      <c r="A2227" s="154">
        <v>45014</v>
      </c>
      <c r="B2227" s="155">
        <v>0.36458333333333331</v>
      </c>
      <c r="C2227" s="155"/>
      <c r="D2227" s="156">
        <v>1899</v>
      </c>
      <c r="E2227" s="157">
        <v>113210</v>
      </c>
      <c r="F2227" s="157" t="s">
        <v>920</v>
      </c>
      <c r="G2227" s="162" t="s">
        <v>956</v>
      </c>
      <c r="H2227" s="163"/>
      <c r="I2227" s="157" t="s">
        <v>6873</v>
      </c>
      <c r="J2227" s="160" t="s">
        <v>6874</v>
      </c>
      <c r="K2227" s="160" t="s">
        <v>1537</v>
      </c>
      <c r="L2227" s="157" t="s">
        <v>83</v>
      </c>
      <c r="M2227" s="161" t="s">
        <v>93</v>
      </c>
      <c r="N2227" s="161">
        <v>0.375</v>
      </c>
      <c r="O2227" s="161">
        <v>0.5</v>
      </c>
      <c r="P2227" s="207" t="s">
        <v>1036</v>
      </c>
      <c r="Q2227" s="157">
        <v>2019</v>
      </c>
      <c r="R2227" s="131"/>
      <c r="S2227" s="3" t="str">
        <f>TEXT(Tabla2[[#This Row],[FECHA]],"MMMM")</f>
        <v>marzo</v>
      </c>
      <c r="T2227" s="3" t="e">
        <f>VLOOKUP(Tabla2[[#This Row],[FOLIO]],Noshow11[[FOLIO]:[STATUS]],5,0)</f>
        <v>#N/A</v>
      </c>
      <c r="U2227" s="2"/>
      <c r="V2227" s="27"/>
      <c r="W2227" s="27"/>
      <c r="X2227" s="27"/>
      <c r="Y2227" s="28"/>
      <c r="Z2227" s="27"/>
      <c r="AA2227" s="14">
        <f>Tabla2[[#This Row],[FECHA]]-Tabla2[[#This Row],[FECHA AGENDO CITA]]</f>
        <v>45014</v>
      </c>
    </row>
    <row r="2228" spans="1:27" ht="34.5" hidden="1" customHeight="1">
      <c r="A2228" s="154">
        <v>45014</v>
      </c>
      <c r="B2228" s="155">
        <v>0.375</v>
      </c>
      <c r="C2228" s="155"/>
      <c r="D2228" s="156">
        <v>835.2</v>
      </c>
      <c r="E2228" s="157">
        <v>112948</v>
      </c>
      <c r="F2228" s="157" t="s">
        <v>1111</v>
      </c>
      <c r="G2228" s="162" t="s">
        <v>6875</v>
      </c>
      <c r="H2228" s="163"/>
      <c r="I2228" s="157" t="s">
        <v>6876</v>
      </c>
      <c r="J2228" s="160" t="s">
        <v>6877</v>
      </c>
      <c r="K2228" s="160" t="s">
        <v>6878</v>
      </c>
      <c r="L2228" s="157" t="s">
        <v>145</v>
      </c>
      <c r="M2228" s="161" t="s">
        <v>98</v>
      </c>
      <c r="N2228" s="161">
        <v>0.40625</v>
      </c>
      <c r="O2228" s="161" t="s">
        <v>929</v>
      </c>
      <c r="P2228" s="207" t="s">
        <v>2263</v>
      </c>
      <c r="Q2228" s="157">
        <v>2011</v>
      </c>
      <c r="R2228" s="131"/>
      <c r="S2228" s="3" t="str">
        <f>TEXT(Tabla2[[#This Row],[FECHA]],"MMMM")</f>
        <v>marzo</v>
      </c>
      <c r="T2228" s="3" t="e">
        <f>VLOOKUP(Tabla2[[#This Row],[FOLIO]],Noshow11[[FOLIO]:[STATUS]],5,0)</f>
        <v>#N/A</v>
      </c>
      <c r="U2228" s="2"/>
      <c r="V2228" s="27"/>
      <c r="W2228" s="27"/>
      <c r="X2228" s="27"/>
      <c r="Y2228" s="28"/>
      <c r="Z2228" s="27"/>
      <c r="AA2228" s="14">
        <f>Tabla2[[#This Row],[FECHA]]-Tabla2[[#This Row],[FECHA AGENDO CITA]]</f>
        <v>45014</v>
      </c>
    </row>
    <row r="2229" spans="1:27" ht="34.5" hidden="1" customHeight="1">
      <c r="A2229" s="154">
        <v>45014</v>
      </c>
      <c r="B2229" s="155">
        <v>0.375</v>
      </c>
      <c r="C2229" s="155"/>
      <c r="D2229" s="156">
        <v>0</v>
      </c>
      <c r="E2229" s="157">
        <v>113199</v>
      </c>
      <c r="F2229" s="157" t="s">
        <v>1111</v>
      </c>
      <c r="G2229" s="162" t="s">
        <v>6879</v>
      </c>
      <c r="H2229" s="163" t="s">
        <v>45</v>
      </c>
      <c r="I2229" s="157" t="s">
        <v>6880</v>
      </c>
      <c r="J2229" s="160" t="s">
        <v>6881</v>
      </c>
      <c r="K2229" s="160" t="s">
        <v>6882</v>
      </c>
      <c r="L2229" s="157" t="s">
        <v>92</v>
      </c>
      <c r="M2229" s="161" t="s">
        <v>84</v>
      </c>
      <c r="N2229" s="161">
        <v>0.38541666666666669</v>
      </c>
      <c r="O2229" s="161">
        <v>0.42708333333333331</v>
      </c>
      <c r="P2229" s="207" t="s">
        <v>2061</v>
      </c>
      <c r="Q2229" s="157">
        <v>2023</v>
      </c>
      <c r="R2229" s="131"/>
      <c r="S2229" s="3" t="str">
        <f>TEXT(Tabla2[[#This Row],[FECHA]],"MMMM")</f>
        <v>marzo</v>
      </c>
      <c r="T2229" s="3" t="e">
        <f>VLOOKUP(Tabla2[[#This Row],[FOLIO]],Noshow11[[FOLIO]:[STATUS]],5,0)</f>
        <v>#N/A</v>
      </c>
      <c r="U2229" s="2"/>
      <c r="V2229" s="27"/>
      <c r="W2229" s="27"/>
      <c r="X2229" s="27"/>
      <c r="Y2229" s="28"/>
      <c r="Z2229" s="27"/>
      <c r="AA2229" s="14">
        <f>Tabla2[[#This Row],[FECHA]]-Tabla2[[#This Row],[FECHA AGENDO CITA]]</f>
        <v>45014</v>
      </c>
    </row>
    <row r="2230" spans="1:27" ht="45.95" hidden="1" customHeight="1">
      <c r="A2230" s="154">
        <v>45014</v>
      </c>
      <c r="B2230" s="155">
        <v>0.375</v>
      </c>
      <c r="C2230" s="155"/>
      <c r="D2230" s="156">
        <v>4210</v>
      </c>
      <c r="E2230" s="157">
        <v>113224</v>
      </c>
      <c r="F2230" s="157" t="s">
        <v>920</v>
      </c>
      <c r="G2230" s="162" t="s">
        <v>6883</v>
      </c>
      <c r="H2230" s="163"/>
      <c r="I2230" s="157" t="s">
        <v>6884</v>
      </c>
      <c r="J2230" s="160" t="s">
        <v>6885</v>
      </c>
      <c r="K2230" s="160" t="s">
        <v>3440</v>
      </c>
      <c r="L2230" s="157" t="s">
        <v>250</v>
      </c>
      <c r="M2230" s="161" t="s">
        <v>93</v>
      </c>
      <c r="N2230" s="161">
        <v>0.45833333333333331</v>
      </c>
      <c r="O2230" s="161">
        <v>0.75</v>
      </c>
      <c r="P2230" s="207" t="s">
        <v>949</v>
      </c>
      <c r="Q2230" s="157">
        <v>2015</v>
      </c>
      <c r="R2230" s="131"/>
      <c r="S2230" s="3" t="str">
        <f>TEXT(Tabla2[[#This Row],[FECHA]],"MMMM")</f>
        <v>marzo</v>
      </c>
      <c r="T2230" s="3" t="e">
        <f>VLOOKUP(Tabla2[[#This Row],[FOLIO]],Noshow11[[FOLIO]:[STATUS]],5,0)</f>
        <v>#N/A</v>
      </c>
      <c r="U2230" s="2"/>
      <c r="V2230" s="27"/>
      <c r="W2230" s="27"/>
      <c r="X2230" s="27"/>
      <c r="Y2230" s="28"/>
      <c r="Z2230" s="27"/>
      <c r="AA2230" s="14">
        <f>Tabla2[[#This Row],[FECHA]]-Tabla2[[#This Row],[FECHA AGENDO CITA]]</f>
        <v>45014</v>
      </c>
    </row>
    <row r="2231" spans="1:27" ht="34.5" hidden="1" customHeight="1">
      <c r="A2231" s="154">
        <v>45014</v>
      </c>
      <c r="B2231" s="155">
        <v>0.38541666666666669</v>
      </c>
      <c r="C2231" s="155"/>
      <c r="D2231" s="156">
        <v>0</v>
      </c>
      <c r="E2231" s="157">
        <v>112949</v>
      </c>
      <c r="F2231" s="157" t="s">
        <v>1111</v>
      </c>
      <c r="G2231" s="165" t="s">
        <v>6886</v>
      </c>
      <c r="H2231" s="163" t="s">
        <v>10</v>
      </c>
      <c r="I2231" s="157" t="s">
        <v>6876</v>
      </c>
      <c r="J2231" s="160" t="s">
        <v>6877</v>
      </c>
      <c r="K2231" s="160" t="s">
        <v>6878</v>
      </c>
      <c r="L2231" s="157" t="s">
        <v>145</v>
      </c>
      <c r="M2231" s="161" t="s">
        <v>98</v>
      </c>
      <c r="N2231" s="161">
        <v>0.48958333333333331</v>
      </c>
      <c r="O2231" s="161" t="s">
        <v>929</v>
      </c>
      <c r="P2231" s="207" t="s">
        <v>1036</v>
      </c>
      <c r="Q2231" s="157">
        <v>2011</v>
      </c>
      <c r="R2231" s="131"/>
      <c r="S2231" s="3" t="str">
        <f>TEXT(Tabla2[[#This Row],[FECHA]],"MMMM")</f>
        <v>marzo</v>
      </c>
      <c r="T2231" s="3" t="e">
        <f>VLOOKUP(Tabla2[[#This Row],[FOLIO]],Noshow11[[FOLIO]:[STATUS]],5,0)</f>
        <v>#N/A</v>
      </c>
      <c r="U2231" s="2"/>
      <c r="V2231" s="27"/>
      <c r="W2231" s="27"/>
      <c r="X2231" s="27"/>
      <c r="Y2231" s="28"/>
      <c r="Z2231" s="27"/>
      <c r="AA2231" s="14">
        <f>Tabla2[[#This Row],[FECHA]]-Tabla2[[#This Row],[FECHA AGENDO CITA]]</f>
        <v>45014</v>
      </c>
    </row>
    <row r="2232" spans="1:27" ht="34.5" hidden="1" customHeight="1">
      <c r="A2232" s="154">
        <v>45014</v>
      </c>
      <c r="B2232" s="155">
        <v>0.39583333333333331</v>
      </c>
      <c r="C2232" s="155"/>
      <c r="D2232" s="156">
        <v>835.2</v>
      </c>
      <c r="E2232" s="157">
        <v>113131</v>
      </c>
      <c r="F2232" s="157" t="s">
        <v>1111</v>
      </c>
      <c r="G2232" s="162" t="s">
        <v>6887</v>
      </c>
      <c r="H2232" s="163"/>
      <c r="I2232" s="157" t="s">
        <v>6888</v>
      </c>
      <c r="J2232" s="160" t="s">
        <v>6889</v>
      </c>
      <c r="K2232" s="160" t="s">
        <v>6890</v>
      </c>
      <c r="L2232" s="157" t="s">
        <v>97</v>
      </c>
      <c r="M2232" s="161" t="s">
        <v>84</v>
      </c>
      <c r="N2232" s="161">
        <v>0.41666666666666669</v>
      </c>
      <c r="O2232" s="161" t="s">
        <v>929</v>
      </c>
      <c r="P2232" s="207" t="s">
        <v>2126</v>
      </c>
      <c r="Q2232" s="157">
        <v>2022</v>
      </c>
      <c r="R2232" s="131"/>
      <c r="S2232" s="3" t="str">
        <f>TEXT(Tabla2[[#This Row],[FECHA]],"MMMM")</f>
        <v>marzo</v>
      </c>
      <c r="T2232" s="3" t="e">
        <f>VLOOKUP(Tabla2[[#This Row],[FOLIO]],Noshow11[[FOLIO]:[STATUS]],5,0)</f>
        <v>#N/A</v>
      </c>
      <c r="U2232" s="2" t="s">
        <v>7</v>
      </c>
      <c r="V2232" s="27">
        <v>45014</v>
      </c>
      <c r="W2232" s="27" t="s">
        <v>13</v>
      </c>
      <c r="X2232" s="27" t="s">
        <v>9</v>
      </c>
      <c r="Y2232" s="28" t="s">
        <v>6891</v>
      </c>
      <c r="Z2232" s="27">
        <v>45012</v>
      </c>
      <c r="AA2232" s="14">
        <f>Tabla2[[#This Row],[FECHA]]-Tabla2[[#This Row],[FECHA AGENDO CITA]]</f>
        <v>2</v>
      </c>
    </row>
    <row r="2233" spans="1:27" ht="34.5" hidden="1" customHeight="1">
      <c r="A2233" s="154">
        <v>45014</v>
      </c>
      <c r="B2233" s="155">
        <v>0.39583333333333331</v>
      </c>
      <c r="C2233" s="155"/>
      <c r="D2233" s="156">
        <v>6598</v>
      </c>
      <c r="E2233" s="157">
        <v>113137</v>
      </c>
      <c r="F2233" s="157" t="s">
        <v>944</v>
      </c>
      <c r="G2233" s="162" t="s">
        <v>1080</v>
      </c>
      <c r="H2233" s="163" t="s">
        <v>5</v>
      </c>
      <c r="I2233" s="157" t="s">
        <v>6892</v>
      </c>
      <c r="J2233" s="160" t="s">
        <v>6893</v>
      </c>
      <c r="K2233" s="160" t="s">
        <v>6894</v>
      </c>
      <c r="L2233" s="157" t="s">
        <v>170</v>
      </c>
      <c r="M2233" s="161" t="s">
        <v>98</v>
      </c>
      <c r="N2233" s="161">
        <v>0.40625</v>
      </c>
      <c r="O2233" s="161">
        <v>0.58333333333333337</v>
      </c>
      <c r="P2233" s="207" t="s">
        <v>2061</v>
      </c>
      <c r="Q2233" s="157">
        <v>2006</v>
      </c>
      <c r="R2233" s="131"/>
      <c r="S2233" s="3" t="str">
        <f>TEXT(Tabla2[[#This Row],[FECHA]],"MMMM")</f>
        <v>marzo</v>
      </c>
      <c r="T2233" s="3" t="e">
        <f>VLOOKUP(Tabla2[[#This Row],[FOLIO]],Noshow11[[FOLIO]:[STATUS]],5,0)</f>
        <v>#N/A</v>
      </c>
      <c r="U2233" s="2" t="s">
        <v>40</v>
      </c>
      <c r="V2233" s="27">
        <v>45017</v>
      </c>
      <c r="W2233" s="27" t="s">
        <v>4432</v>
      </c>
      <c r="X2233" s="27" t="s">
        <v>9</v>
      </c>
      <c r="Y2233" s="28" t="s">
        <v>6895</v>
      </c>
      <c r="Z2233" s="27">
        <v>45012</v>
      </c>
      <c r="AA2233" s="14">
        <f>Tabla2[[#This Row],[FECHA]]-Tabla2[[#This Row],[FECHA AGENDO CITA]]</f>
        <v>2</v>
      </c>
    </row>
    <row r="2234" spans="1:27" ht="34.5" hidden="1" customHeight="1">
      <c r="A2234" s="154">
        <v>45014</v>
      </c>
      <c r="B2234" s="155">
        <v>0.39583333333333331</v>
      </c>
      <c r="C2234" s="155"/>
      <c r="D2234" s="156">
        <v>1899</v>
      </c>
      <c r="E2234" s="157">
        <v>113176</v>
      </c>
      <c r="F2234" s="157" t="s">
        <v>1111</v>
      </c>
      <c r="G2234" s="162" t="s">
        <v>1108</v>
      </c>
      <c r="H2234" s="163"/>
      <c r="I2234" s="157" t="s">
        <v>6896</v>
      </c>
      <c r="J2234" s="160" t="s">
        <v>6897</v>
      </c>
      <c r="K2234" s="160" t="s">
        <v>6898</v>
      </c>
      <c r="L2234" s="157" t="s">
        <v>193</v>
      </c>
      <c r="M2234" s="161" t="s">
        <v>93</v>
      </c>
      <c r="N2234" s="161">
        <v>0.4375</v>
      </c>
      <c r="O2234" s="161">
        <v>0.58333333333333337</v>
      </c>
      <c r="P2234" s="207" t="s">
        <v>949</v>
      </c>
      <c r="Q2234" s="157">
        <v>2022</v>
      </c>
      <c r="R2234" s="131"/>
      <c r="S2234" s="3" t="str">
        <f>TEXT(Tabla2[[#This Row],[FECHA]],"MMMM")</f>
        <v>marzo</v>
      </c>
      <c r="T2234" s="3" t="e">
        <f>VLOOKUP(Tabla2[[#This Row],[FOLIO]],Noshow11[[FOLIO]:[STATUS]],5,0)</f>
        <v>#N/A</v>
      </c>
      <c r="U2234" s="2"/>
      <c r="V2234" s="27"/>
      <c r="W2234" s="27"/>
      <c r="X2234" s="27"/>
      <c r="Y2234" s="28"/>
      <c r="Z2234" s="27"/>
      <c r="AA2234" s="14">
        <f>Tabla2[[#This Row],[FECHA]]-Tabla2[[#This Row],[FECHA AGENDO CITA]]</f>
        <v>45014</v>
      </c>
    </row>
    <row r="2235" spans="1:27" ht="34.5" hidden="1" customHeight="1">
      <c r="A2235" s="154">
        <v>45014</v>
      </c>
      <c r="B2235" s="155">
        <v>0.41666666666666669</v>
      </c>
      <c r="C2235" s="155"/>
      <c r="D2235" s="156">
        <v>3260</v>
      </c>
      <c r="E2235" s="157">
        <v>112964</v>
      </c>
      <c r="F2235" s="157" t="s">
        <v>944</v>
      </c>
      <c r="G2235" s="162" t="s">
        <v>1150</v>
      </c>
      <c r="H2235" s="163" t="s">
        <v>42</v>
      </c>
      <c r="I2235" s="157" t="s">
        <v>6899</v>
      </c>
      <c r="J2235" s="160" t="s">
        <v>6900</v>
      </c>
      <c r="K2235" s="160" t="s">
        <v>6901</v>
      </c>
      <c r="L2235" s="157" t="s">
        <v>357</v>
      </c>
      <c r="M2235" s="161" t="s">
        <v>93</v>
      </c>
      <c r="N2235" s="161" t="s">
        <v>1194</v>
      </c>
      <c r="O2235" s="161" t="s">
        <v>1195</v>
      </c>
      <c r="P2235" s="207" t="s">
        <v>925</v>
      </c>
      <c r="Q2235" s="157">
        <v>2021</v>
      </c>
      <c r="R2235" s="131"/>
      <c r="S2235" s="3" t="str">
        <f>TEXT(Tabla2[[#This Row],[FECHA]],"MMMM")</f>
        <v>marzo</v>
      </c>
      <c r="T2235" s="3" t="e">
        <f>VLOOKUP(Tabla2[[#This Row],[FOLIO]],Noshow11[[FOLIO]:[STATUS]],5,0)</f>
        <v>#N/A</v>
      </c>
      <c r="U2235" s="2"/>
      <c r="V2235" s="27"/>
      <c r="W2235" s="27"/>
      <c r="X2235" s="27"/>
      <c r="Y2235" s="28"/>
      <c r="Z2235" s="27"/>
      <c r="AA2235" s="14">
        <f>Tabla2[[#This Row],[FECHA]]-Tabla2[[#This Row],[FECHA AGENDO CITA]]</f>
        <v>45014</v>
      </c>
    </row>
    <row r="2236" spans="1:27" ht="34.5" hidden="1" customHeight="1">
      <c r="A2236" s="154">
        <v>45014</v>
      </c>
      <c r="B2236" s="155">
        <v>0.41666666666666669</v>
      </c>
      <c r="C2236" s="155"/>
      <c r="D2236" s="156">
        <v>1899</v>
      </c>
      <c r="E2236" s="157">
        <v>113132</v>
      </c>
      <c r="F2236" s="157" t="s">
        <v>944</v>
      </c>
      <c r="G2236" s="162" t="s">
        <v>984</v>
      </c>
      <c r="H2236" s="163" t="s">
        <v>5</v>
      </c>
      <c r="I2236" s="157" t="s">
        <v>6902</v>
      </c>
      <c r="J2236" s="160" t="s">
        <v>6903</v>
      </c>
      <c r="K2236" s="160" t="s">
        <v>6904</v>
      </c>
      <c r="L2236" s="157" t="s">
        <v>230</v>
      </c>
      <c r="M2236" s="161" t="s">
        <v>98</v>
      </c>
      <c r="N2236" s="161">
        <v>0.44791666666666669</v>
      </c>
      <c r="O2236" s="161">
        <v>0.65625</v>
      </c>
      <c r="P2236" s="207" t="s">
        <v>2061</v>
      </c>
      <c r="Q2236" s="157">
        <v>2014</v>
      </c>
      <c r="R2236" s="131"/>
      <c r="S2236" s="3" t="str">
        <f>TEXT(Tabla2[[#This Row],[FECHA]],"MMMM")</f>
        <v>marzo</v>
      </c>
      <c r="T2236" s="3" t="e">
        <f>VLOOKUP(Tabla2[[#This Row],[FOLIO]],Noshow11[[FOLIO]:[STATUS]],5,0)</f>
        <v>#N/A</v>
      </c>
      <c r="U2236" s="2"/>
      <c r="V2236" s="27"/>
      <c r="W2236" s="27"/>
      <c r="X2236" s="27"/>
      <c r="Y2236" s="28"/>
      <c r="Z2236" s="27"/>
      <c r="AA2236" s="14">
        <f>Tabla2[[#This Row],[FECHA]]-Tabla2[[#This Row],[FECHA AGENDO CITA]]</f>
        <v>45014</v>
      </c>
    </row>
    <row r="2237" spans="1:27" ht="34.5" hidden="1" customHeight="1">
      <c r="A2237" s="154">
        <v>45014</v>
      </c>
      <c r="B2237" s="155">
        <v>0.41666666666666669</v>
      </c>
      <c r="C2237" s="155"/>
      <c r="D2237" s="156">
        <v>3260</v>
      </c>
      <c r="E2237" s="157">
        <v>113156</v>
      </c>
      <c r="F2237" s="157" t="s">
        <v>920</v>
      </c>
      <c r="G2237" s="162" t="s">
        <v>1124</v>
      </c>
      <c r="H2237" s="163"/>
      <c r="I2237" s="157" t="s">
        <v>6905</v>
      </c>
      <c r="J2237" s="160" t="s">
        <v>6906</v>
      </c>
      <c r="K2237" s="160" t="s">
        <v>6907</v>
      </c>
      <c r="L2237" s="157" t="s">
        <v>145</v>
      </c>
      <c r="M2237" s="161" t="s">
        <v>84</v>
      </c>
      <c r="N2237" s="161">
        <v>0.42708333333333331</v>
      </c>
      <c r="O2237" s="161">
        <v>0.58333333333333337</v>
      </c>
      <c r="P2237" s="207" t="s">
        <v>954</v>
      </c>
      <c r="Q2237" s="157">
        <v>2016</v>
      </c>
      <c r="R2237" s="131"/>
      <c r="S2237" s="3" t="str">
        <f>TEXT(Tabla2[[#This Row],[FECHA]],"MMMM")</f>
        <v>marzo</v>
      </c>
      <c r="T2237" s="3" t="e">
        <f>VLOOKUP(Tabla2[[#This Row],[FOLIO]],Noshow11[[FOLIO]:[STATUS]],5,0)</f>
        <v>#N/A</v>
      </c>
      <c r="U2237" s="2"/>
      <c r="V2237" s="27"/>
      <c r="W2237" s="27"/>
      <c r="X2237" s="27"/>
      <c r="Y2237" s="28"/>
      <c r="Z2237" s="27"/>
      <c r="AA2237" s="14">
        <f>Tabla2[[#This Row],[FECHA]]-Tabla2[[#This Row],[FECHA AGENDO CITA]]</f>
        <v>45014</v>
      </c>
    </row>
    <row r="2238" spans="1:27" ht="34.5" hidden="1" customHeight="1">
      <c r="A2238" s="154">
        <v>45014</v>
      </c>
      <c r="B2238" s="155">
        <v>0.42708333333333331</v>
      </c>
      <c r="C2238" s="155"/>
      <c r="D2238" s="156">
        <v>6599</v>
      </c>
      <c r="E2238" s="157">
        <v>113200</v>
      </c>
      <c r="F2238" s="157" t="s">
        <v>944</v>
      </c>
      <c r="G2238" s="162" t="s">
        <v>989</v>
      </c>
      <c r="H2238" s="163" t="s">
        <v>42</v>
      </c>
      <c r="I2238" s="157" t="s">
        <v>6908</v>
      </c>
      <c r="J2238" s="160" t="s">
        <v>143</v>
      </c>
      <c r="K2238" s="160" t="s">
        <v>6909</v>
      </c>
      <c r="L2238" s="157" t="s">
        <v>383</v>
      </c>
      <c r="M2238" s="161" t="s">
        <v>93</v>
      </c>
      <c r="N2238" s="161" t="s">
        <v>1194</v>
      </c>
      <c r="O2238" s="161" t="s">
        <v>1195</v>
      </c>
      <c r="P2238" s="207" t="s">
        <v>925</v>
      </c>
      <c r="Q2238" s="157">
        <v>2019</v>
      </c>
      <c r="R2238" s="131"/>
      <c r="S2238" s="3" t="str">
        <f>TEXT(Tabla2[[#This Row],[FECHA]],"MMMM")</f>
        <v>marzo</v>
      </c>
      <c r="T2238" s="3" t="e">
        <f>VLOOKUP(Tabla2[[#This Row],[FOLIO]],Noshow11[[FOLIO]:[STATUS]],5,0)</f>
        <v>#N/A</v>
      </c>
      <c r="U2238" s="2"/>
      <c r="V2238" s="27"/>
      <c r="W2238" s="27"/>
      <c r="X2238" s="27"/>
      <c r="Y2238" s="28"/>
      <c r="Z2238" s="27"/>
      <c r="AA2238" s="14">
        <f>Tabla2[[#This Row],[FECHA]]-Tabla2[[#This Row],[FECHA AGENDO CITA]]</f>
        <v>45014</v>
      </c>
    </row>
    <row r="2239" spans="1:27" ht="34.5" hidden="1" customHeight="1">
      <c r="A2239" s="154">
        <v>45014</v>
      </c>
      <c r="B2239" s="155">
        <v>0.4375</v>
      </c>
      <c r="C2239" s="155"/>
      <c r="D2239" s="156">
        <v>3260</v>
      </c>
      <c r="E2239" s="157">
        <v>113180</v>
      </c>
      <c r="F2239" s="157" t="s">
        <v>944</v>
      </c>
      <c r="G2239" s="162" t="s">
        <v>1150</v>
      </c>
      <c r="H2239" s="163" t="s">
        <v>5</v>
      </c>
      <c r="I2239" s="157" t="s">
        <v>6910</v>
      </c>
      <c r="J2239" s="160" t="s">
        <v>6911</v>
      </c>
      <c r="K2239" s="160" t="s">
        <v>6912</v>
      </c>
      <c r="L2239" s="157" t="s">
        <v>83</v>
      </c>
      <c r="M2239" s="161" t="s">
        <v>84</v>
      </c>
      <c r="N2239" s="161">
        <v>0.46875</v>
      </c>
      <c r="O2239" s="161">
        <v>0.66666666666666663</v>
      </c>
      <c r="P2239" s="207" t="s">
        <v>2061</v>
      </c>
      <c r="Q2239" s="157">
        <v>2019</v>
      </c>
      <c r="R2239" s="131"/>
      <c r="S2239" s="3" t="str">
        <f>TEXT(Tabla2[[#This Row],[FECHA]],"MMMM")</f>
        <v>marzo</v>
      </c>
      <c r="T2239" s="3" t="e">
        <f>VLOOKUP(Tabla2[[#This Row],[FOLIO]],Noshow11[[FOLIO]:[STATUS]],5,0)</f>
        <v>#N/A</v>
      </c>
      <c r="U2239" s="2"/>
      <c r="V2239" s="27"/>
      <c r="W2239" s="27"/>
      <c r="X2239" s="27"/>
      <c r="Y2239" s="28"/>
      <c r="Z2239" s="27"/>
      <c r="AA2239" s="14">
        <f>Tabla2[[#This Row],[FECHA]]-Tabla2[[#This Row],[FECHA AGENDO CITA]]</f>
        <v>45014</v>
      </c>
    </row>
    <row r="2240" spans="1:27" ht="34.5" hidden="1" customHeight="1">
      <c r="A2240" s="154">
        <v>45014</v>
      </c>
      <c r="B2240" s="155">
        <v>0.4375</v>
      </c>
      <c r="C2240" s="155"/>
      <c r="D2240" s="156">
        <v>0</v>
      </c>
      <c r="E2240" s="157">
        <v>113188</v>
      </c>
      <c r="F2240" s="157" t="s">
        <v>100</v>
      </c>
      <c r="G2240" s="162" t="s">
        <v>6913</v>
      </c>
      <c r="H2240" s="163"/>
      <c r="I2240" s="157" t="s">
        <v>6914</v>
      </c>
      <c r="J2240" s="160" t="s">
        <v>6915</v>
      </c>
      <c r="K2240" s="160" t="s">
        <v>6916</v>
      </c>
      <c r="L2240" s="157" t="s">
        <v>83</v>
      </c>
      <c r="M2240" s="161" t="s">
        <v>98</v>
      </c>
      <c r="N2240" s="161">
        <v>0.5</v>
      </c>
      <c r="O2240" s="161">
        <v>0.66666666666666663</v>
      </c>
      <c r="P2240" s="207" t="s">
        <v>975</v>
      </c>
      <c r="Q2240" s="157">
        <v>2016</v>
      </c>
      <c r="R2240" s="131"/>
      <c r="S2240" s="3" t="str">
        <f>TEXT(Tabla2[[#This Row],[FECHA]],"MMMM")</f>
        <v>marzo</v>
      </c>
      <c r="T2240" s="3" t="e">
        <f>VLOOKUP(Tabla2[[#This Row],[FOLIO]],Noshow11[[FOLIO]:[STATUS]],5,0)</f>
        <v>#N/A</v>
      </c>
      <c r="U2240" s="2"/>
      <c r="V2240" s="27"/>
      <c r="W2240" s="27"/>
      <c r="X2240" s="27"/>
      <c r="Y2240" s="28"/>
      <c r="Z2240" s="27"/>
      <c r="AA2240" s="14">
        <f>Tabla2[[#This Row],[FECHA]]-Tabla2[[#This Row],[FECHA AGENDO CITA]]</f>
        <v>45014</v>
      </c>
    </row>
    <row r="2241" spans="1:27" ht="34.5" hidden="1" customHeight="1">
      <c r="A2241" s="154">
        <v>45014</v>
      </c>
      <c r="B2241" s="155">
        <v>0.45833333333333331</v>
      </c>
      <c r="C2241" s="155"/>
      <c r="D2241" s="156">
        <v>3260</v>
      </c>
      <c r="E2241" s="157">
        <v>112518</v>
      </c>
      <c r="F2241" s="157" t="s">
        <v>944</v>
      </c>
      <c r="G2241" s="162" t="s">
        <v>1161</v>
      </c>
      <c r="H2241" s="163" t="s">
        <v>5</v>
      </c>
      <c r="I2241" s="157" t="s">
        <v>6917</v>
      </c>
      <c r="J2241" s="160" t="s">
        <v>6918</v>
      </c>
      <c r="K2241" s="160" t="s">
        <v>6919</v>
      </c>
      <c r="L2241" s="157" t="s">
        <v>83</v>
      </c>
      <c r="M2241" s="161" t="s">
        <v>84</v>
      </c>
      <c r="N2241" s="161">
        <v>0.5</v>
      </c>
      <c r="O2241" s="161">
        <v>0.70833333333333337</v>
      </c>
      <c r="P2241" s="207" t="s">
        <v>2061</v>
      </c>
      <c r="Q2241" s="157">
        <v>2017</v>
      </c>
      <c r="R2241" s="131"/>
      <c r="S2241" s="3" t="str">
        <f>TEXT(Tabla2[[#This Row],[FECHA]],"MMMM")</f>
        <v>marzo</v>
      </c>
      <c r="T2241" s="3" t="e">
        <f>VLOOKUP(Tabla2[[#This Row],[FOLIO]],Noshow11[[FOLIO]:[STATUS]],5,0)</f>
        <v>#N/A</v>
      </c>
      <c r="U2241" s="2"/>
      <c r="V2241" s="27"/>
      <c r="W2241" s="27"/>
      <c r="X2241" s="27"/>
      <c r="Y2241" s="28"/>
      <c r="Z2241" s="27"/>
      <c r="AA2241" s="14">
        <f>Tabla2[[#This Row],[FECHA]]-Tabla2[[#This Row],[FECHA AGENDO CITA]]</f>
        <v>45014</v>
      </c>
    </row>
    <row r="2242" spans="1:27" ht="34.5" hidden="1" customHeight="1">
      <c r="A2242" s="154">
        <v>45014</v>
      </c>
      <c r="B2242" s="155">
        <v>0.45833333333333331</v>
      </c>
      <c r="C2242" s="155"/>
      <c r="D2242" s="156">
        <v>1899</v>
      </c>
      <c r="E2242" s="157">
        <v>112959</v>
      </c>
      <c r="F2242" s="157" t="s">
        <v>944</v>
      </c>
      <c r="G2242" s="162" t="s">
        <v>1297</v>
      </c>
      <c r="H2242" s="163" t="s">
        <v>42</v>
      </c>
      <c r="I2242" s="157" t="s">
        <v>6920</v>
      </c>
      <c r="J2242" s="160" t="s">
        <v>6921</v>
      </c>
      <c r="K2242" s="160" t="s">
        <v>6922</v>
      </c>
      <c r="L2242" s="157" t="s">
        <v>6923</v>
      </c>
      <c r="M2242" s="161" t="s">
        <v>93</v>
      </c>
      <c r="N2242" s="161" t="s">
        <v>1194</v>
      </c>
      <c r="O2242" s="161" t="s">
        <v>1195</v>
      </c>
      <c r="P2242" s="207" t="s">
        <v>925</v>
      </c>
      <c r="Q2242" s="157">
        <v>2008</v>
      </c>
      <c r="R2242" s="131"/>
      <c r="S2242" s="3" t="str">
        <f>TEXT(Tabla2[[#This Row],[FECHA]],"MMMM")</f>
        <v>marzo</v>
      </c>
      <c r="T2242" s="3" t="e">
        <f>VLOOKUP(Tabla2[[#This Row],[FOLIO]],Noshow11[[FOLIO]:[STATUS]],5,0)</f>
        <v>#N/A</v>
      </c>
      <c r="U2242" s="2"/>
      <c r="V2242" s="27"/>
      <c r="W2242" s="27"/>
      <c r="X2242" s="27"/>
      <c r="Y2242" s="28"/>
      <c r="Z2242" s="27"/>
      <c r="AA2242" s="14">
        <f>Tabla2[[#This Row],[FECHA]]-Tabla2[[#This Row],[FECHA AGENDO CITA]]</f>
        <v>45014</v>
      </c>
    </row>
    <row r="2243" spans="1:27" ht="34.5" hidden="1" customHeight="1">
      <c r="A2243" s="154">
        <v>45014</v>
      </c>
      <c r="B2243" s="155">
        <v>0.45833333333333331</v>
      </c>
      <c r="C2243" s="155"/>
      <c r="D2243" s="156">
        <v>835.2</v>
      </c>
      <c r="E2243" s="157">
        <v>113178</v>
      </c>
      <c r="F2243" s="157" t="s">
        <v>944</v>
      </c>
      <c r="G2243" s="162" t="s">
        <v>6924</v>
      </c>
      <c r="H2243" s="163"/>
      <c r="I2243" s="157" t="s">
        <v>6925</v>
      </c>
      <c r="J2243" s="160" t="s">
        <v>143</v>
      </c>
      <c r="K2243" s="160" t="s">
        <v>6926</v>
      </c>
      <c r="L2243" s="157" t="s">
        <v>92</v>
      </c>
      <c r="M2243" s="161" t="s">
        <v>98</v>
      </c>
      <c r="N2243" s="161">
        <v>0.52083333333333337</v>
      </c>
      <c r="O2243" s="161" t="s">
        <v>929</v>
      </c>
      <c r="P2243" s="207" t="s">
        <v>2263</v>
      </c>
      <c r="Q2243" s="157">
        <v>2023</v>
      </c>
      <c r="R2243" s="131"/>
      <c r="S2243" s="3" t="str">
        <f>TEXT(Tabla2[[#This Row],[FECHA]],"MMMM")</f>
        <v>marzo</v>
      </c>
      <c r="T2243" s="3" t="e">
        <f>VLOOKUP(Tabla2[[#This Row],[FOLIO]],Noshow11[[FOLIO]:[STATUS]],5,0)</f>
        <v>#N/A</v>
      </c>
      <c r="U2243" s="2" t="s">
        <v>7</v>
      </c>
      <c r="V2243" s="27">
        <v>45017</v>
      </c>
      <c r="W2243" s="27" t="s">
        <v>4432</v>
      </c>
      <c r="X2243" s="27" t="s">
        <v>9</v>
      </c>
      <c r="Y2243" s="28" t="s">
        <v>6927</v>
      </c>
      <c r="Z2243" s="27"/>
      <c r="AA2243" s="14">
        <f>Tabla2[[#This Row],[FECHA]]-Tabla2[[#This Row],[FECHA AGENDO CITA]]</f>
        <v>45014</v>
      </c>
    </row>
    <row r="2244" spans="1:27" ht="34.5" hidden="1" customHeight="1">
      <c r="A2244" s="154">
        <v>45014</v>
      </c>
      <c r="B2244" s="155">
        <v>0.46875</v>
      </c>
      <c r="C2244" s="155"/>
      <c r="D2244" s="156">
        <v>0</v>
      </c>
      <c r="E2244" s="157">
        <v>113195</v>
      </c>
      <c r="F2244" s="157" t="s">
        <v>944</v>
      </c>
      <c r="G2244" s="162" t="s">
        <v>6928</v>
      </c>
      <c r="H2244" s="163" t="s">
        <v>45</v>
      </c>
      <c r="I2244" s="157" t="s">
        <v>6925</v>
      </c>
      <c r="J2244" s="160" t="s">
        <v>143</v>
      </c>
      <c r="K2244" s="160" t="s">
        <v>6926</v>
      </c>
      <c r="L2244" s="157" t="s">
        <v>92</v>
      </c>
      <c r="M2244" s="161" t="s">
        <v>98</v>
      </c>
      <c r="N2244" s="161">
        <v>0.48958333333333331</v>
      </c>
      <c r="O2244" s="161" t="s">
        <v>929</v>
      </c>
      <c r="P2244" s="207" t="s">
        <v>2061</v>
      </c>
      <c r="Q2244" s="157">
        <v>2023</v>
      </c>
      <c r="R2244" s="131"/>
      <c r="S2244" s="3" t="str">
        <f>TEXT(Tabla2[[#This Row],[FECHA]],"MMMM")</f>
        <v>marzo</v>
      </c>
      <c r="T2244" s="3" t="e">
        <f>VLOOKUP(Tabla2[[#This Row],[FOLIO]],Noshow11[[FOLIO]:[STATUS]],5,0)</f>
        <v>#N/A</v>
      </c>
      <c r="U2244" s="2"/>
      <c r="V2244" s="27"/>
      <c r="W2244" s="27"/>
      <c r="X2244" s="27"/>
      <c r="Y2244" s="28"/>
      <c r="Z2244" s="27"/>
      <c r="AA2244" s="14">
        <f>Tabla2[[#This Row],[FECHA]]-Tabla2[[#This Row],[FECHA AGENDO CITA]]</f>
        <v>45014</v>
      </c>
    </row>
    <row r="2245" spans="1:27" ht="34.5" hidden="1" customHeight="1">
      <c r="A2245" s="154">
        <v>45014</v>
      </c>
      <c r="B2245" s="155">
        <v>0.46875</v>
      </c>
      <c r="C2245" s="155"/>
      <c r="D2245" s="156">
        <v>0</v>
      </c>
      <c r="E2245" s="157">
        <v>113205</v>
      </c>
      <c r="F2245" s="157" t="s">
        <v>944</v>
      </c>
      <c r="G2245" s="162" t="s">
        <v>6929</v>
      </c>
      <c r="H2245" s="163" t="s">
        <v>41</v>
      </c>
      <c r="I2245" s="157" t="s">
        <v>6920</v>
      </c>
      <c r="J2245" s="160" t="s">
        <v>6921</v>
      </c>
      <c r="K2245" s="160" t="s">
        <v>6922</v>
      </c>
      <c r="L2245" s="157" t="s">
        <v>6923</v>
      </c>
      <c r="M2245" s="161" t="s">
        <v>93</v>
      </c>
      <c r="N2245" s="161" t="s">
        <v>1194</v>
      </c>
      <c r="O2245" s="161" t="s">
        <v>1195</v>
      </c>
      <c r="P2245" s="207" t="s">
        <v>925</v>
      </c>
      <c r="Q2245" s="157">
        <v>2008</v>
      </c>
      <c r="R2245" s="131"/>
      <c r="S2245" s="3" t="str">
        <f>TEXT(Tabla2[[#This Row],[FECHA]],"MMMM")</f>
        <v>marzo</v>
      </c>
      <c r="T2245" s="3" t="e">
        <f>VLOOKUP(Tabla2[[#This Row],[FOLIO]],Noshow11[[FOLIO]:[STATUS]],5,0)</f>
        <v>#N/A</v>
      </c>
      <c r="U2245" s="2"/>
      <c r="V2245" s="27"/>
      <c r="W2245" s="27"/>
      <c r="X2245" s="27"/>
      <c r="Y2245" s="28"/>
      <c r="Z2245" s="27"/>
      <c r="AA2245" s="14">
        <f>Tabla2[[#This Row],[FECHA]]-Tabla2[[#This Row],[FECHA AGENDO CITA]]</f>
        <v>45014</v>
      </c>
    </row>
    <row r="2246" spans="1:27" ht="34.5" hidden="1" customHeight="1">
      <c r="A2246" s="154">
        <v>45014</v>
      </c>
      <c r="B2246" s="155">
        <v>0.47916666666666669</v>
      </c>
      <c r="C2246" s="155"/>
      <c r="D2246" s="156">
        <v>5330</v>
      </c>
      <c r="E2246" s="157">
        <v>112971</v>
      </c>
      <c r="F2246" s="157" t="s">
        <v>100</v>
      </c>
      <c r="G2246" s="162" t="s">
        <v>988</v>
      </c>
      <c r="H2246" s="163" t="s">
        <v>5</v>
      </c>
      <c r="I2246" s="157" t="s">
        <v>6930</v>
      </c>
      <c r="J2246" s="160" t="s">
        <v>6931</v>
      </c>
      <c r="K2246" s="160" t="s">
        <v>6932</v>
      </c>
      <c r="L2246" s="157" t="s">
        <v>97</v>
      </c>
      <c r="M2246" s="161" t="s">
        <v>98</v>
      </c>
      <c r="N2246" s="161">
        <v>0.52083333333333337</v>
      </c>
      <c r="O2246" s="161">
        <v>0.66666666666666663</v>
      </c>
      <c r="P2246" s="207" t="s">
        <v>2061</v>
      </c>
      <c r="Q2246" s="157">
        <v>2021</v>
      </c>
      <c r="R2246" s="131"/>
      <c r="S2246" s="3" t="str">
        <f>TEXT(Tabla2[[#This Row],[FECHA]],"MMMM")</f>
        <v>marzo</v>
      </c>
      <c r="T2246" s="3" t="e">
        <f>VLOOKUP(Tabla2[[#This Row],[FOLIO]],Noshow11[[FOLIO]:[STATUS]],5,0)</f>
        <v>#N/A</v>
      </c>
      <c r="U2246" s="2"/>
      <c r="V2246" s="27"/>
      <c r="W2246" s="27"/>
      <c r="X2246" s="27"/>
      <c r="Y2246" s="28"/>
      <c r="Z2246" s="27"/>
      <c r="AA2246" s="14">
        <f>Tabla2[[#This Row],[FECHA]]-Tabla2[[#This Row],[FECHA AGENDO CITA]]</f>
        <v>45014</v>
      </c>
    </row>
    <row r="2247" spans="1:27" ht="34.5" hidden="1" customHeight="1">
      <c r="A2247" s="154">
        <v>45014</v>
      </c>
      <c r="B2247" s="155">
        <v>0.47916666666666669</v>
      </c>
      <c r="C2247" s="155"/>
      <c r="D2247" s="156">
        <v>5140</v>
      </c>
      <c r="E2247" s="157">
        <v>113066</v>
      </c>
      <c r="F2247" s="157" t="s">
        <v>944</v>
      </c>
      <c r="G2247" s="162" t="s">
        <v>1102</v>
      </c>
      <c r="H2247" s="163"/>
      <c r="I2247" s="157" t="s">
        <v>5707</v>
      </c>
      <c r="J2247" s="160" t="s">
        <v>5708</v>
      </c>
      <c r="K2247" s="160" t="s">
        <v>6933</v>
      </c>
      <c r="L2247" s="157" t="s">
        <v>152</v>
      </c>
      <c r="M2247" s="161" t="s">
        <v>84</v>
      </c>
      <c r="N2247" s="161">
        <v>0.48958333333333331</v>
      </c>
      <c r="O2247" s="161">
        <v>0.58333333333333337</v>
      </c>
      <c r="P2247" s="207" t="s">
        <v>954</v>
      </c>
      <c r="Q2247" s="157">
        <v>2020</v>
      </c>
      <c r="R2247" s="131"/>
      <c r="S2247" s="3" t="str">
        <f>TEXT(Tabla2[[#This Row],[FECHA]],"MMMM")</f>
        <v>marzo</v>
      </c>
      <c r="T2247" s="3" t="e">
        <f>VLOOKUP(Tabla2[[#This Row],[FOLIO]],Noshow11[[FOLIO]:[STATUS]],5,0)</f>
        <v>#N/A</v>
      </c>
      <c r="U2247" s="2"/>
      <c r="V2247" s="27"/>
      <c r="W2247" s="27"/>
      <c r="X2247" s="27"/>
      <c r="Y2247" s="28"/>
      <c r="Z2247" s="27"/>
      <c r="AA2247" s="14">
        <f>Tabla2[[#This Row],[FECHA]]-Tabla2[[#This Row],[FECHA AGENDO CITA]]</f>
        <v>45014</v>
      </c>
    </row>
    <row r="2248" spans="1:27" ht="34.5" hidden="1" customHeight="1">
      <c r="A2248" s="154">
        <v>45014</v>
      </c>
      <c r="B2248" s="155">
        <v>0.47916666666666669</v>
      </c>
      <c r="C2248" s="155"/>
      <c r="D2248" s="156">
        <v>3260</v>
      </c>
      <c r="E2248" s="157">
        <v>113092</v>
      </c>
      <c r="F2248" s="157" t="s">
        <v>944</v>
      </c>
      <c r="G2248" s="162" t="s">
        <v>1070</v>
      </c>
      <c r="H2248" s="163" t="s">
        <v>42</v>
      </c>
      <c r="I2248" s="157" t="s">
        <v>6934</v>
      </c>
      <c r="J2248" s="160" t="s">
        <v>6935</v>
      </c>
      <c r="K2248" s="160" t="s">
        <v>6936</v>
      </c>
      <c r="L2248" s="157" t="s">
        <v>97</v>
      </c>
      <c r="M2248" s="161" t="s">
        <v>93</v>
      </c>
      <c r="N2248" s="161" t="s">
        <v>1194</v>
      </c>
      <c r="O2248" s="161" t="s">
        <v>1195</v>
      </c>
      <c r="P2248" s="207" t="s">
        <v>925</v>
      </c>
      <c r="Q2248" s="157">
        <v>2022</v>
      </c>
      <c r="R2248" s="131"/>
      <c r="S2248" s="3" t="str">
        <f>TEXT(Tabla2[[#This Row],[FECHA]],"MMMM")</f>
        <v>marzo</v>
      </c>
      <c r="T2248" s="3" t="e">
        <f>VLOOKUP(Tabla2[[#This Row],[FOLIO]],Noshow11[[FOLIO]:[STATUS]],5,0)</f>
        <v>#N/A</v>
      </c>
      <c r="U2248" s="2"/>
      <c r="V2248" s="27"/>
      <c r="W2248" s="27"/>
      <c r="X2248" s="27"/>
      <c r="Y2248" s="28"/>
      <c r="Z2248" s="27"/>
      <c r="AA2248" s="14">
        <f>Tabla2[[#This Row],[FECHA]]-Tabla2[[#This Row],[FECHA AGENDO CITA]]</f>
        <v>45014</v>
      </c>
    </row>
    <row r="2249" spans="1:27" ht="34.5" hidden="1" customHeight="1">
      <c r="A2249" s="154">
        <v>45014</v>
      </c>
      <c r="B2249" s="155">
        <v>0.48958333333333331</v>
      </c>
      <c r="C2249" s="155"/>
      <c r="D2249" s="156">
        <v>1899</v>
      </c>
      <c r="E2249" s="157">
        <v>113094</v>
      </c>
      <c r="F2249" s="157" t="s">
        <v>944</v>
      </c>
      <c r="G2249" s="162" t="s">
        <v>1108</v>
      </c>
      <c r="H2249" s="163" t="s">
        <v>42</v>
      </c>
      <c r="I2249" s="157" t="s">
        <v>6937</v>
      </c>
      <c r="J2249" s="160" t="s">
        <v>143</v>
      </c>
      <c r="K2249" s="160" t="s">
        <v>6800</v>
      </c>
      <c r="L2249" s="157" t="s">
        <v>145</v>
      </c>
      <c r="M2249" s="161" t="s">
        <v>93</v>
      </c>
      <c r="N2249" s="161" t="s">
        <v>1194</v>
      </c>
      <c r="O2249" s="161" t="s">
        <v>1195</v>
      </c>
      <c r="P2249" s="207" t="s">
        <v>925</v>
      </c>
      <c r="Q2249" s="157">
        <v>2022</v>
      </c>
      <c r="R2249" s="131"/>
      <c r="S2249" s="3" t="str">
        <f>TEXT(Tabla2[[#This Row],[FECHA]],"MMMM")</f>
        <v>marzo</v>
      </c>
      <c r="T2249" s="3" t="e">
        <f>VLOOKUP(Tabla2[[#This Row],[FOLIO]],Noshow11[[FOLIO]:[STATUS]],5,0)</f>
        <v>#N/A</v>
      </c>
      <c r="U2249" s="2"/>
      <c r="V2249" s="27"/>
      <c r="W2249" s="27"/>
      <c r="X2249" s="27"/>
      <c r="Y2249" s="28"/>
      <c r="Z2249" s="27"/>
      <c r="AA2249" s="14">
        <f>Tabla2[[#This Row],[FECHA]]-Tabla2[[#This Row],[FECHA AGENDO CITA]]</f>
        <v>45014</v>
      </c>
    </row>
    <row r="2250" spans="1:27" ht="34.5" hidden="1" customHeight="1">
      <c r="A2250" s="154">
        <v>45014</v>
      </c>
      <c r="B2250" s="155">
        <v>0.5</v>
      </c>
      <c r="C2250" s="155"/>
      <c r="D2250" s="156">
        <v>0</v>
      </c>
      <c r="E2250" s="157" t="s">
        <v>6938</v>
      </c>
      <c r="F2250" s="157" t="s">
        <v>944</v>
      </c>
      <c r="G2250" s="162" t="s">
        <v>6939</v>
      </c>
      <c r="H2250" s="163" t="s">
        <v>42</v>
      </c>
      <c r="I2250" s="157">
        <v>75034165</v>
      </c>
      <c r="J2250" s="160" t="s">
        <v>5917</v>
      </c>
      <c r="K2250" s="160" t="s">
        <v>2875</v>
      </c>
      <c r="L2250" s="157" t="s">
        <v>83</v>
      </c>
      <c r="M2250" s="161" t="s">
        <v>84</v>
      </c>
      <c r="N2250" s="161" t="s">
        <v>1194</v>
      </c>
      <c r="O2250" s="161" t="s">
        <v>1195</v>
      </c>
      <c r="P2250" s="207" t="s">
        <v>925</v>
      </c>
      <c r="Q2250" s="157">
        <v>2007</v>
      </c>
      <c r="R2250" s="131"/>
      <c r="S2250" s="3" t="str">
        <f>TEXT(Tabla2[[#This Row],[FECHA]],"MMMM")</f>
        <v>marzo</v>
      </c>
      <c r="T2250" s="3" t="e">
        <f>VLOOKUP(Tabla2[[#This Row],[FOLIO]],Noshow11[[FOLIO]:[STATUS]],5,0)</f>
        <v>#N/A</v>
      </c>
      <c r="U2250" s="2"/>
      <c r="V2250" s="27"/>
      <c r="W2250" s="27"/>
      <c r="X2250" s="27"/>
      <c r="Y2250" s="28"/>
      <c r="Z2250" s="27"/>
      <c r="AA2250" s="14">
        <f>Tabla2[[#This Row],[FECHA]]-Tabla2[[#This Row],[FECHA AGENDO CITA]]</f>
        <v>45014</v>
      </c>
    </row>
    <row r="2251" spans="1:27" ht="34.5" hidden="1" customHeight="1">
      <c r="A2251" s="154">
        <v>45014</v>
      </c>
      <c r="B2251" s="155">
        <v>0.5</v>
      </c>
      <c r="C2251" s="155"/>
      <c r="D2251" s="156">
        <v>0</v>
      </c>
      <c r="E2251" s="157" t="s">
        <v>6940</v>
      </c>
      <c r="F2251" s="157" t="s">
        <v>944</v>
      </c>
      <c r="G2251" s="162" t="s">
        <v>6941</v>
      </c>
      <c r="H2251" s="163" t="s">
        <v>45</v>
      </c>
      <c r="I2251" s="157" t="s">
        <v>6942</v>
      </c>
      <c r="J2251" s="160" t="s">
        <v>143</v>
      </c>
      <c r="K2251" s="160" t="s">
        <v>6943</v>
      </c>
      <c r="L2251" s="157" t="s">
        <v>83</v>
      </c>
      <c r="M2251" s="161" t="s">
        <v>98</v>
      </c>
      <c r="N2251" s="161">
        <v>0.51041666666666663</v>
      </c>
      <c r="O2251" s="161">
        <v>0.55208333333333337</v>
      </c>
      <c r="P2251" s="207" t="s">
        <v>2061</v>
      </c>
      <c r="Q2251" s="157">
        <v>2023</v>
      </c>
      <c r="R2251" s="131"/>
      <c r="S2251" s="3" t="str">
        <f>TEXT(Tabla2[[#This Row],[FECHA]],"MMMM")</f>
        <v>marzo</v>
      </c>
      <c r="T2251" s="3" t="e">
        <f>VLOOKUP(Tabla2[[#This Row],[FOLIO]],Noshow11[[FOLIO]:[STATUS]],5,0)</f>
        <v>#N/A</v>
      </c>
      <c r="U2251" s="2"/>
      <c r="V2251" s="27"/>
      <c r="W2251" s="27"/>
      <c r="X2251" s="27"/>
      <c r="Y2251" s="28"/>
      <c r="Z2251" s="27"/>
      <c r="AA2251" s="14">
        <f>Tabla2[[#This Row],[FECHA]]-Tabla2[[#This Row],[FECHA AGENDO CITA]]</f>
        <v>45014</v>
      </c>
    </row>
    <row r="2252" spans="1:27" ht="34.5" hidden="1" customHeight="1">
      <c r="A2252" s="154">
        <v>45014</v>
      </c>
      <c r="B2252" s="155">
        <v>0.51041666666666663</v>
      </c>
      <c r="C2252" s="155"/>
      <c r="D2252" s="156">
        <v>0</v>
      </c>
      <c r="E2252" s="157">
        <v>113081</v>
      </c>
      <c r="F2252" s="157" t="s">
        <v>944</v>
      </c>
      <c r="G2252" s="162" t="s">
        <v>6944</v>
      </c>
      <c r="H2252" s="163" t="s">
        <v>46</v>
      </c>
      <c r="I2252" s="157" t="s">
        <v>6945</v>
      </c>
      <c r="J2252" s="160" t="s">
        <v>143</v>
      </c>
      <c r="K2252" s="160" t="s">
        <v>6946</v>
      </c>
      <c r="L2252" s="157" t="s">
        <v>193</v>
      </c>
      <c r="M2252" s="161" t="s">
        <v>93</v>
      </c>
      <c r="N2252" s="161" t="s">
        <v>6793</v>
      </c>
      <c r="O2252" s="161" t="s">
        <v>1195</v>
      </c>
      <c r="P2252" s="207" t="s">
        <v>925</v>
      </c>
      <c r="Q2252" s="157">
        <v>2023</v>
      </c>
      <c r="R2252" s="131"/>
      <c r="S2252" s="3" t="str">
        <f>TEXT(Tabla2[[#This Row],[FECHA]],"MMMM")</f>
        <v>marzo</v>
      </c>
      <c r="T2252" s="3" t="e">
        <f>VLOOKUP(Tabla2[[#This Row],[FOLIO]],Noshow11[[FOLIO]:[STATUS]],5,0)</f>
        <v>#N/A</v>
      </c>
      <c r="U2252" s="2"/>
      <c r="V2252" s="27"/>
      <c r="W2252" s="27"/>
      <c r="X2252" s="27"/>
      <c r="Y2252" s="28"/>
      <c r="Z2252" s="27"/>
      <c r="AA2252" s="14">
        <f>Tabla2[[#This Row],[FECHA]]-Tabla2[[#This Row],[FECHA AGENDO CITA]]</f>
        <v>45014</v>
      </c>
    </row>
    <row r="2253" spans="1:27" ht="34.5" hidden="1" customHeight="1">
      <c r="A2253" s="154">
        <v>45014</v>
      </c>
      <c r="B2253" s="155">
        <v>0.52083333333333337</v>
      </c>
      <c r="C2253" s="155"/>
      <c r="D2253" s="156">
        <v>2849</v>
      </c>
      <c r="E2253" s="157">
        <v>113215</v>
      </c>
      <c r="F2253" s="157" t="s">
        <v>920</v>
      </c>
      <c r="G2253" s="162" t="s">
        <v>5219</v>
      </c>
      <c r="H2253" s="163"/>
      <c r="I2253" s="157" t="s">
        <v>6947</v>
      </c>
      <c r="J2253" s="160" t="s">
        <v>6948</v>
      </c>
      <c r="K2253" s="160" t="s">
        <v>3337</v>
      </c>
      <c r="L2253" s="157" t="s">
        <v>193</v>
      </c>
      <c r="M2253" s="161" t="s">
        <v>93</v>
      </c>
      <c r="N2253" s="161">
        <v>0.55208333333333337</v>
      </c>
      <c r="O2253" s="161">
        <v>0.66666666666666663</v>
      </c>
      <c r="P2253" s="207" t="s">
        <v>954</v>
      </c>
      <c r="Q2253" s="157">
        <v>2021</v>
      </c>
      <c r="R2253" s="131"/>
      <c r="S2253" s="3" t="str">
        <f>TEXT(Tabla2[[#This Row],[FECHA]],"MMMM")</f>
        <v>marzo</v>
      </c>
      <c r="T2253" s="3" t="e">
        <f>VLOOKUP(Tabla2[[#This Row],[FOLIO]],Noshow11[[FOLIO]:[STATUS]],5,0)</f>
        <v>#N/A</v>
      </c>
      <c r="U2253" s="2"/>
      <c r="V2253" s="27"/>
      <c r="W2253" s="27"/>
      <c r="X2253" s="27"/>
      <c r="Y2253" s="28"/>
      <c r="Z2253" s="27"/>
      <c r="AA2253" s="14">
        <f>Tabla2[[#This Row],[FECHA]]-Tabla2[[#This Row],[FECHA AGENDO CITA]]</f>
        <v>45014</v>
      </c>
    </row>
    <row r="2254" spans="1:27" ht="34.5" hidden="1" customHeight="1">
      <c r="A2254" s="154">
        <v>45014</v>
      </c>
      <c r="B2254" s="155">
        <v>0.52083333333333337</v>
      </c>
      <c r="C2254" s="155"/>
      <c r="D2254" s="156">
        <v>1899</v>
      </c>
      <c r="E2254" s="157">
        <v>113229</v>
      </c>
      <c r="F2254" s="157" t="s">
        <v>1111</v>
      </c>
      <c r="G2254" s="162" t="s">
        <v>984</v>
      </c>
      <c r="H2254" s="163" t="s">
        <v>5</v>
      </c>
      <c r="I2254" s="157" t="s">
        <v>6949</v>
      </c>
      <c r="J2254" s="160" t="s">
        <v>6950</v>
      </c>
      <c r="K2254" s="160" t="s">
        <v>6951</v>
      </c>
      <c r="L2254" s="157" t="s">
        <v>230</v>
      </c>
      <c r="M2254" s="161" t="s">
        <v>84</v>
      </c>
      <c r="N2254" s="161">
        <v>0.57291666666666663</v>
      </c>
      <c r="O2254" s="161">
        <v>0.66666666666666663</v>
      </c>
      <c r="P2254" s="207" t="s">
        <v>2061</v>
      </c>
      <c r="Q2254" s="157">
        <v>2016</v>
      </c>
      <c r="R2254" s="131"/>
      <c r="S2254" s="3" t="str">
        <f>TEXT(Tabla2[[#This Row],[FECHA]],"MMMM")</f>
        <v>marzo</v>
      </c>
      <c r="T2254" s="3" t="e">
        <f>VLOOKUP(Tabla2[[#This Row],[FOLIO]],Noshow11[[FOLIO]:[STATUS]],5,0)</f>
        <v>#N/A</v>
      </c>
      <c r="U2254" s="2"/>
      <c r="V2254" s="27"/>
      <c r="W2254" s="27"/>
      <c r="X2254" s="27"/>
      <c r="Y2254" s="28"/>
      <c r="Z2254" s="27"/>
      <c r="AA2254" s="14">
        <f>Tabla2[[#This Row],[FECHA]]-Tabla2[[#This Row],[FECHA AGENDO CITA]]</f>
        <v>45014</v>
      </c>
    </row>
    <row r="2255" spans="1:27" ht="34.5" hidden="1" customHeight="1">
      <c r="A2255" s="154">
        <v>45014</v>
      </c>
      <c r="B2255" s="155">
        <v>0.54166666666666663</v>
      </c>
      <c r="C2255" s="155"/>
      <c r="D2255" s="156">
        <v>0</v>
      </c>
      <c r="E2255" s="157">
        <v>113216</v>
      </c>
      <c r="F2255" s="157" t="s">
        <v>920</v>
      </c>
      <c r="G2255" s="162" t="s">
        <v>6808</v>
      </c>
      <c r="H2255" s="163" t="s">
        <v>45</v>
      </c>
      <c r="I2255" s="157" t="s">
        <v>6952</v>
      </c>
      <c r="J2255" s="160" t="s">
        <v>724</v>
      </c>
      <c r="K2255" s="160" t="s">
        <v>6953</v>
      </c>
      <c r="L2255" s="157" t="s">
        <v>230</v>
      </c>
      <c r="M2255" s="161" t="s">
        <v>98</v>
      </c>
      <c r="N2255" s="161">
        <v>0.55208333333333337</v>
      </c>
      <c r="O2255" s="161">
        <v>0.66666666666666663</v>
      </c>
      <c r="P2255" s="207" t="s">
        <v>954</v>
      </c>
      <c r="Q2255" s="157">
        <v>2022</v>
      </c>
      <c r="R2255" s="131"/>
      <c r="S2255" s="3" t="str">
        <f>TEXT(Tabla2[[#This Row],[FECHA]],"MMMM")</f>
        <v>marzo</v>
      </c>
      <c r="T2255" s="3" t="e">
        <f>VLOOKUP(Tabla2[[#This Row],[FOLIO]],Noshow11[[FOLIO]:[STATUS]],5,0)</f>
        <v>#N/A</v>
      </c>
      <c r="U2255" s="2" t="s">
        <v>7</v>
      </c>
      <c r="V2255" s="27">
        <v>45017</v>
      </c>
      <c r="W2255" s="27" t="s">
        <v>931</v>
      </c>
      <c r="X2255" s="27" t="s">
        <v>932</v>
      </c>
      <c r="Y2255" s="28" t="s">
        <v>6954</v>
      </c>
      <c r="Z2255" s="27">
        <v>45013</v>
      </c>
      <c r="AA2255" s="14">
        <f>Tabla2[[#This Row],[FECHA]]-Tabla2[[#This Row],[FECHA AGENDO CITA]]</f>
        <v>1</v>
      </c>
    </row>
    <row r="2256" spans="1:27" ht="34.5" hidden="1" customHeight="1">
      <c r="A2256" s="154">
        <v>45014</v>
      </c>
      <c r="B2256" s="155">
        <v>0.5625</v>
      </c>
      <c r="C2256" s="155"/>
      <c r="D2256" s="156">
        <v>1899</v>
      </c>
      <c r="E2256" s="157">
        <v>113064</v>
      </c>
      <c r="F2256" s="157" t="s">
        <v>100</v>
      </c>
      <c r="G2256" s="162" t="s">
        <v>984</v>
      </c>
      <c r="H2256" s="163" t="s">
        <v>5</v>
      </c>
      <c r="I2256" s="157" t="s">
        <v>5264</v>
      </c>
      <c r="J2256" s="160" t="s">
        <v>5265</v>
      </c>
      <c r="K2256" s="160" t="s">
        <v>5266</v>
      </c>
      <c r="L2256" s="157" t="s">
        <v>237</v>
      </c>
      <c r="M2256" s="161" t="s">
        <v>93</v>
      </c>
      <c r="N2256" s="161">
        <v>0.61458333333333337</v>
      </c>
      <c r="O2256" s="161">
        <v>0.70833333333333337</v>
      </c>
      <c r="P2256" s="207" t="s">
        <v>2061</v>
      </c>
      <c r="Q2256" s="157">
        <v>2016</v>
      </c>
      <c r="R2256" s="131"/>
      <c r="S2256" s="3" t="str">
        <f>TEXT(Tabla2[[#This Row],[FECHA]],"MMMM")</f>
        <v>marzo</v>
      </c>
      <c r="T2256" s="3" t="e">
        <f>VLOOKUP(Tabla2[[#This Row],[FOLIO]],Noshow11[[FOLIO]:[STATUS]],5,0)</f>
        <v>#N/A</v>
      </c>
      <c r="U2256" s="2"/>
      <c r="V2256" s="27"/>
      <c r="W2256" s="27"/>
      <c r="X2256" s="27"/>
      <c r="Y2256" s="28"/>
      <c r="Z2256" s="27"/>
      <c r="AA2256" s="14">
        <f>Tabla2[[#This Row],[FECHA]]-Tabla2[[#This Row],[FECHA AGENDO CITA]]</f>
        <v>45014</v>
      </c>
    </row>
    <row r="2257" spans="1:27" ht="34.5" hidden="1" customHeight="1">
      <c r="A2257" s="154">
        <v>45014</v>
      </c>
      <c r="B2257" s="155">
        <v>0.58333333333333337</v>
      </c>
      <c r="C2257" s="155"/>
      <c r="D2257" s="156">
        <v>0</v>
      </c>
      <c r="E2257" s="157">
        <v>113129</v>
      </c>
      <c r="F2257" s="157" t="s">
        <v>1111</v>
      </c>
      <c r="G2257" s="162" t="s">
        <v>6928</v>
      </c>
      <c r="H2257" s="163" t="s">
        <v>45</v>
      </c>
      <c r="I2257" s="157" t="s">
        <v>6955</v>
      </c>
      <c r="J2257" s="160" t="s">
        <v>143</v>
      </c>
      <c r="K2257" s="160" t="s">
        <v>300</v>
      </c>
      <c r="L2257" s="157" t="s">
        <v>92</v>
      </c>
      <c r="M2257" s="161" t="s">
        <v>93</v>
      </c>
      <c r="N2257" s="161">
        <v>0.59375</v>
      </c>
      <c r="O2257" s="161">
        <v>0.75</v>
      </c>
      <c r="P2257" s="207" t="s">
        <v>2061</v>
      </c>
      <c r="Q2257" s="157">
        <v>2023</v>
      </c>
      <c r="R2257" s="131"/>
      <c r="S2257" s="3" t="str">
        <f>TEXT(Tabla2[[#This Row],[FECHA]],"MMMM")</f>
        <v>marzo</v>
      </c>
      <c r="T2257" s="3" t="e">
        <f>VLOOKUP(Tabla2[[#This Row],[FOLIO]],Noshow11[[FOLIO]:[STATUS]],5,0)</f>
        <v>#N/A</v>
      </c>
      <c r="U2257" s="2" t="s">
        <v>32</v>
      </c>
      <c r="V2257" s="27">
        <v>45014</v>
      </c>
      <c r="W2257" s="27" t="s">
        <v>13</v>
      </c>
      <c r="X2257" s="27" t="s">
        <v>9</v>
      </c>
      <c r="Y2257" s="28" t="s">
        <v>6956</v>
      </c>
      <c r="Z2257" s="27">
        <v>45013</v>
      </c>
      <c r="AA2257" s="14">
        <f>Tabla2[[#This Row],[FECHA]]-Tabla2[[#This Row],[FECHA AGENDO CITA]]</f>
        <v>1</v>
      </c>
    </row>
    <row r="2258" spans="1:27" ht="34.5" hidden="1" customHeight="1">
      <c r="A2258" s="154">
        <v>45014</v>
      </c>
      <c r="B2258" s="155">
        <v>0.60416666666666663</v>
      </c>
      <c r="C2258" s="155"/>
      <c r="D2258" s="156">
        <v>0</v>
      </c>
      <c r="E2258" s="157">
        <v>113157</v>
      </c>
      <c r="F2258" s="157" t="s">
        <v>920</v>
      </c>
      <c r="G2258" s="162" t="s">
        <v>6808</v>
      </c>
      <c r="H2258" s="163" t="s">
        <v>45</v>
      </c>
      <c r="I2258" s="157" t="s">
        <v>6729</v>
      </c>
      <c r="J2258" s="160" t="s">
        <v>143</v>
      </c>
      <c r="K2258" s="160" t="s">
        <v>6730</v>
      </c>
      <c r="L2258" s="157" t="s">
        <v>165</v>
      </c>
      <c r="M2258" s="161" t="s">
        <v>84</v>
      </c>
      <c r="N2258" s="161">
        <v>0.61458333333333337</v>
      </c>
      <c r="O2258" s="161">
        <v>0.75</v>
      </c>
      <c r="P2258" s="207" t="s">
        <v>975</v>
      </c>
      <c r="Q2258" s="157">
        <v>2023</v>
      </c>
      <c r="R2258" s="131"/>
      <c r="S2258" s="3" t="str">
        <f>TEXT(Tabla2[[#This Row],[FECHA]],"MMMM")</f>
        <v>marzo</v>
      </c>
      <c r="T2258" s="3" t="e">
        <f>VLOOKUP(Tabla2[[#This Row],[FOLIO]],Noshow11[[FOLIO]:[STATUS]],5,0)</f>
        <v>#N/A</v>
      </c>
      <c r="U2258" s="2"/>
      <c r="V2258" s="27"/>
      <c r="W2258" s="27"/>
      <c r="X2258" s="27"/>
      <c r="Y2258" s="28"/>
      <c r="Z2258" s="27"/>
      <c r="AA2258" s="14">
        <f>Tabla2[[#This Row],[FECHA]]-Tabla2[[#This Row],[FECHA AGENDO CITA]]</f>
        <v>45014</v>
      </c>
    </row>
    <row r="2259" spans="1:27" ht="60" hidden="1" customHeight="1">
      <c r="A2259" s="154">
        <v>45014</v>
      </c>
      <c r="B2259" s="155">
        <v>0.625</v>
      </c>
      <c r="C2259" s="155"/>
      <c r="D2259" s="156">
        <v>835.2</v>
      </c>
      <c r="E2259" s="157">
        <v>113204</v>
      </c>
      <c r="F2259" s="157" t="s">
        <v>920</v>
      </c>
      <c r="G2259" s="162" t="s">
        <v>6957</v>
      </c>
      <c r="H2259" s="163"/>
      <c r="I2259" s="157" t="s">
        <v>1497</v>
      </c>
      <c r="J2259" s="160" t="s">
        <v>1498</v>
      </c>
      <c r="K2259" s="160" t="s">
        <v>4663</v>
      </c>
      <c r="L2259" s="157" t="s">
        <v>230</v>
      </c>
      <c r="M2259" s="161" t="s">
        <v>84</v>
      </c>
      <c r="N2259" s="161">
        <v>0.64583333333333337</v>
      </c>
      <c r="O2259" s="161" t="s">
        <v>929</v>
      </c>
      <c r="P2259" s="207" t="s">
        <v>2263</v>
      </c>
      <c r="Q2259" s="157">
        <v>2016</v>
      </c>
      <c r="R2259" s="131"/>
      <c r="S2259" s="3" t="str">
        <f>TEXT(Tabla2[[#This Row],[FECHA]],"MMMM")</f>
        <v>marzo</v>
      </c>
      <c r="T2259" s="3" t="e">
        <f>VLOOKUP(Tabla2[[#This Row],[FOLIO]],Noshow11[[FOLIO]:[STATUS]],5,0)</f>
        <v>#N/A</v>
      </c>
      <c r="U2259" s="2"/>
      <c r="V2259" s="27"/>
      <c r="W2259" s="27"/>
      <c r="X2259" s="27"/>
      <c r="Y2259" s="28"/>
      <c r="Z2259" s="27"/>
      <c r="AA2259" s="14">
        <f>Tabla2[[#This Row],[FECHA]]-Tabla2[[#This Row],[FECHA AGENDO CITA]]</f>
        <v>45014</v>
      </c>
    </row>
    <row r="2260" spans="1:27" ht="34.5" hidden="1" customHeight="1">
      <c r="A2260" s="154">
        <v>45014</v>
      </c>
      <c r="B2260" s="155">
        <v>0.625</v>
      </c>
      <c r="C2260" s="155"/>
      <c r="D2260" s="156">
        <v>1899</v>
      </c>
      <c r="E2260" s="157">
        <v>113230</v>
      </c>
      <c r="F2260" s="157" t="s">
        <v>944</v>
      </c>
      <c r="G2260" s="162" t="s">
        <v>984</v>
      </c>
      <c r="H2260" s="163"/>
      <c r="I2260" s="157" t="s">
        <v>201</v>
      </c>
      <c r="J2260" s="160" t="s">
        <v>202</v>
      </c>
      <c r="K2260" s="160" t="s">
        <v>203</v>
      </c>
      <c r="L2260" s="157" t="s">
        <v>92</v>
      </c>
      <c r="M2260" s="161" t="s">
        <v>98</v>
      </c>
      <c r="N2260" s="161">
        <v>0.66666666666666663</v>
      </c>
      <c r="O2260" s="161">
        <v>0.75</v>
      </c>
      <c r="P2260" s="207" t="s">
        <v>954</v>
      </c>
      <c r="Q2260" s="157">
        <v>2018</v>
      </c>
      <c r="R2260" s="131"/>
      <c r="S2260" s="3" t="str">
        <f>TEXT(Tabla2[[#This Row],[FECHA]],"MMMM")</f>
        <v>marzo</v>
      </c>
      <c r="T2260" s="3" t="e">
        <f>VLOOKUP(Tabla2[[#This Row],[FOLIO]],Noshow11[[FOLIO]:[STATUS]],5,0)</f>
        <v>#N/A</v>
      </c>
      <c r="U2260" s="2"/>
      <c r="V2260" s="27"/>
      <c r="W2260" s="27"/>
      <c r="X2260" s="27"/>
      <c r="Y2260" s="28"/>
      <c r="Z2260" s="27"/>
      <c r="AA2260" s="14">
        <f>Tabla2[[#This Row],[FECHA]]-Tabla2[[#This Row],[FECHA AGENDO CITA]]</f>
        <v>45014</v>
      </c>
    </row>
    <row r="2261" spans="1:27" ht="34.5" hidden="1" customHeight="1">
      <c r="A2261" s="154">
        <v>45014</v>
      </c>
      <c r="B2261" s="155">
        <v>0.64583333333333337</v>
      </c>
      <c r="C2261" s="9"/>
      <c r="D2261" s="156">
        <v>6599</v>
      </c>
      <c r="E2261" s="157">
        <v>113197</v>
      </c>
      <c r="F2261" s="157" t="s">
        <v>944</v>
      </c>
      <c r="G2261" s="162" t="s">
        <v>989</v>
      </c>
      <c r="H2261" s="163" t="s">
        <v>5</v>
      </c>
      <c r="I2261" s="157" t="s">
        <v>6958</v>
      </c>
      <c r="J2261" s="160" t="s">
        <v>6959</v>
      </c>
      <c r="K2261" s="160" t="s">
        <v>6960</v>
      </c>
      <c r="L2261" s="157" t="s">
        <v>83</v>
      </c>
      <c r="M2261" s="161" t="s">
        <v>84</v>
      </c>
      <c r="N2261" s="161">
        <v>0.66666666666666663</v>
      </c>
      <c r="O2261" s="161">
        <v>0.75</v>
      </c>
      <c r="P2261" s="207" t="s">
        <v>2061</v>
      </c>
      <c r="Q2261" s="157">
        <v>2019</v>
      </c>
      <c r="R2261" s="131"/>
      <c r="S2261" s="3" t="str">
        <f>TEXT(Tabla2[[#This Row],[FECHA]],"MMMM")</f>
        <v>marzo</v>
      </c>
      <c r="T2261" s="3" t="e">
        <f>VLOOKUP(Tabla2[[#This Row],[FOLIO]],Noshow11[[FOLIO]:[STATUS]],5,0)</f>
        <v>#N/A</v>
      </c>
      <c r="U2261" s="2"/>
      <c r="V2261" s="27"/>
      <c r="W2261" s="27"/>
      <c r="X2261" s="27"/>
      <c r="Y2261" s="28"/>
      <c r="Z2261" s="27"/>
      <c r="AA2261" s="14">
        <f>Tabla2[[#This Row],[FECHA]]-Tabla2[[#This Row],[FECHA AGENDO CITA]]</f>
        <v>45014</v>
      </c>
    </row>
    <row r="2262" spans="1:27" ht="34.5" hidden="1" customHeight="1">
      <c r="A2262" s="6">
        <v>45015</v>
      </c>
      <c r="B2262" s="9">
        <v>0.3125</v>
      </c>
      <c r="C2262" s="9"/>
      <c r="D2262" s="41">
        <v>5330</v>
      </c>
      <c r="E2262" s="8">
        <v>13292</v>
      </c>
      <c r="F2262" s="8" t="s">
        <v>920</v>
      </c>
      <c r="G2262" s="97" t="s">
        <v>1124</v>
      </c>
      <c r="H2262" s="46"/>
      <c r="I2262" s="8" t="s">
        <v>6961</v>
      </c>
      <c r="J2262" s="7" t="s">
        <v>6962</v>
      </c>
      <c r="K2262" s="7" t="s">
        <v>6963</v>
      </c>
      <c r="L2262" s="8" t="s">
        <v>83</v>
      </c>
      <c r="M2262" s="11" t="s">
        <v>93</v>
      </c>
      <c r="N2262" s="11">
        <v>0.33333333333333331</v>
      </c>
      <c r="O2262" s="11">
        <v>0.5</v>
      </c>
      <c r="P2262" s="204" t="s">
        <v>943</v>
      </c>
      <c r="Q2262" s="8">
        <v>2019</v>
      </c>
      <c r="R2262" s="131"/>
      <c r="S2262" s="3"/>
      <c r="T2262" s="3" t="e">
        <f>VLOOKUP(Tabla2[[#This Row],[FOLIO]],Noshow11[[FOLIO]:[STATUS]],5,0)</f>
        <v>#N/A</v>
      </c>
      <c r="U2262" s="2"/>
      <c r="V2262" s="27"/>
      <c r="W2262" s="27"/>
      <c r="X2262" s="27"/>
      <c r="Y2262" s="28"/>
      <c r="Z2262" s="27"/>
      <c r="AA2262" s="14">
        <f>Tabla2[[#This Row],[FECHA]]-Tabla2[[#This Row],[FECHA AGENDO CITA]]</f>
        <v>45015</v>
      </c>
    </row>
    <row r="2263" spans="1:27" ht="34.5" hidden="1" customHeight="1">
      <c r="A2263" s="6">
        <v>45015</v>
      </c>
      <c r="B2263" s="9">
        <v>0.32291666666666669</v>
      </c>
      <c r="C2263" s="9"/>
      <c r="D2263" s="41">
        <v>6598</v>
      </c>
      <c r="E2263" s="8">
        <v>113289</v>
      </c>
      <c r="F2263" s="8" t="s">
        <v>1111</v>
      </c>
      <c r="G2263" s="97" t="s">
        <v>1080</v>
      </c>
      <c r="H2263" s="46"/>
      <c r="I2263" s="8" t="s">
        <v>6964</v>
      </c>
      <c r="J2263" s="7" t="s">
        <v>6965</v>
      </c>
      <c r="K2263" s="7" t="s">
        <v>6966</v>
      </c>
      <c r="L2263" s="8" t="s">
        <v>289</v>
      </c>
      <c r="M2263" s="11" t="s">
        <v>84</v>
      </c>
      <c r="N2263" s="11">
        <v>0.5</v>
      </c>
      <c r="O2263" s="11">
        <v>0.75</v>
      </c>
      <c r="P2263" s="204" t="s">
        <v>949</v>
      </c>
      <c r="Q2263" s="8">
        <v>2013</v>
      </c>
      <c r="R2263" s="131"/>
      <c r="S2263" s="3" t="str">
        <f>TEXT(Tabla2[[#This Row],[FECHA]],"MMMM")</f>
        <v>marzo</v>
      </c>
      <c r="T2263" s="3" t="e">
        <f>VLOOKUP(Tabla2[[#This Row],[FOLIO]],Noshow11[[FOLIO]:[STATUS]],5,0)</f>
        <v>#N/A</v>
      </c>
      <c r="U2263" s="2" t="s">
        <v>40</v>
      </c>
      <c r="V2263" s="27">
        <v>45015</v>
      </c>
      <c r="W2263" s="27" t="s">
        <v>4432</v>
      </c>
      <c r="X2263" s="27" t="s">
        <v>9</v>
      </c>
      <c r="Y2263" s="28" t="s">
        <v>6967</v>
      </c>
      <c r="Z2263" s="27">
        <v>45014</v>
      </c>
      <c r="AA2263" s="14">
        <f>Tabla2[[#This Row],[FECHA]]-Tabla2[[#This Row],[FECHA AGENDO CITA]]</f>
        <v>1</v>
      </c>
    </row>
    <row r="2264" spans="1:27" ht="34.5" hidden="1" customHeight="1">
      <c r="A2264" s="6">
        <v>45015</v>
      </c>
      <c r="B2264" s="9">
        <v>0.33333333333333331</v>
      </c>
      <c r="C2264" s="9"/>
      <c r="D2264" s="41">
        <v>1899</v>
      </c>
      <c r="E2264" s="8">
        <v>112993</v>
      </c>
      <c r="F2264" s="8" t="s">
        <v>944</v>
      </c>
      <c r="G2264" s="97" t="s">
        <v>4619</v>
      </c>
      <c r="H2264" s="46" t="s">
        <v>5</v>
      </c>
      <c r="I2264" s="8" t="s">
        <v>6968</v>
      </c>
      <c r="J2264" s="7" t="s">
        <v>143</v>
      </c>
      <c r="K2264" s="7" t="s">
        <v>6969</v>
      </c>
      <c r="L2264" s="8" t="s">
        <v>237</v>
      </c>
      <c r="M2264" s="11" t="s">
        <v>93</v>
      </c>
      <c r="N2264" s="11">
        <v>0.35416666666666669</v>
      </c>
      <c r="O2264" s="11">
        <v>0.53125</v>
      </c>
      <c r="P2264" s="204" t="s">
        <v>2061</v>
      </c>
      <c r="Q2264" s="8">
        <v>2022</v>
      </c>
      <c r="R2264" s="131"/>
      <c r="S2264" s="3"/>
      <c r="T2264" s="3" t="e">
        <f>VLOOKUP(Tabla2[[#This Row],[FOLIO]],Noshow11[[FOLIO]:[STATUS]],5,0)</f>
        <v>#N/A</v>
      </c>
      <c r="U2264" s="2"/>
      <c r="V2264" s="27"/>
      <c r="W2264" s="27"/>
      <c r="X2264" s="27"/>
      <c r="Y2264" s="28"/>
      <c r="Z2264" s="27"/>
      <c r="AA2264" s="14">
        <f>Tabla2[[#This Row],[FECHA]]-Tabla2[[#This Row],[FECHA AGENDO CITA]]</f>
        <v>45015</v>
      </c>
    </row>
    <row r="2265" spans="1:27" ht="34.5" hidden="1" customHeight="1">
      <c r="A2265" s="6">
        <v>45015</v>
      </c>
      <c r="B2265" s="9">
        <v>0.33333333333333331</v>
      </c>
      <c r="C2265" s="9"/>
      <c r="D2265" s="41">
        <v>0</v>
      </c>
      <c r="E2265" s="8">
        <v>113139</v>
      </c>
      <c r="F2265" s="8" t="s">
        <v>100</v>
      </c>
      <c r="G2265" s="97" t="s">
        <v>6970</v>
      </c>
      <c r="H2265" s="46"/>
      <c r="I2265" s="8" t="s">
        <v>6971</v>
      </c>
      <c r="J2265" s="7" t="s">
        <v>6972</v>
      </c>
      <c r="K2265" s="7" t="s">
        <v>4637</v>
      </c>
      <c r="L2265" s="8" t="s">
        <v>145</v>
      </c>
      <c r="M2265" s="11" t="s">
        <v>98</v>
      </c>
      <c r="N2265" s="11">
        <v>0.375</v>
      </c>
      <c r="O2265" s="11">
        <v>0.53125</v>
      </c>
      <c r="P2265" s="204" t="s">
        <v>6973</v>
      </c>
      <c r="Q2265" s="8">
        <v>2015</v>
      </c>
      <c r="R2265" s="131"/>
      <c r="S2265" s="3"/>
      <c r="T2265" s="3" t="e">
        <f>VLOOKUP(Tabla2[[#This Row],[FOLIO]],Noshow11[[FOLIO]:[STATUS]],5,0)</f>
        <v>#N/A</v>
      </c>
      <c r="U2265" s="2"/>
      <c r="V2265" s="27"/>
      <c r="W2265" s="27"/>
      <c r="X2265" s="27"/>
      <c r="Y2265" s="28"/>
      <c r="Z2265" s="27"/>
      <c r="AA2265" s="14">
        <f>Tabla2[[#This Row],[FECHA]]-Tabla2[[#This Row],[FECHA AGENDO CITA]]</f>
        <v>45015</v>
      </c>
    </row>
    <row r="2266" spans="1:27" ht="34.5" hidden="1" customHeight="1">
      <c r="A2266" s="6">
        <v>45015</v>
      </c>
      <c r="B2266" s="9">
        <v>0.33333333333333331</v>
      </c>
      <c r="C2266" s="9"/>
      <c r="D2266" s="41">
        <v>5273</v>
      </c>
      <c r="E2266" s="8">
        <v>113231</v>
      </c>
      <c r="F2266" s="8" t="s">
        <v>100</v>
      </c>
      <c r="G2266" s="97" t="s">
        <v>6974</v>
      </c>
      <c r="H2266" s="46"/>
      <c r="I2266" s="8" t="s">
        <v>6975</v>
      </c>
      <c r="J2266" s="7" t="s">
        <v>6976</v>
      </c>
      <c r="K2266" s="7" t="s">
        <v>6977</v>
      </c>
      <c r="L2266" s="8" t="s">
        <v>92</v>
      </c>
      <c r="M2266" s="11" t="s">
        <v>84</v>
      </c>
      <c r="N2266" s="11">
        <v>0.34375</v>
      </c>
      <c r="O2266" s="11">
        <v>0.57291666666666663</v>
      </c>
      <c r="P2266" s="204" t="s">
        <v>6978</v>
      </c>
      <c r="Q2266" s="8">
        <v>2017</v>
      </c>
      <c r="R2266" s="131"/>
      <c r="S2266" s="3"/>
      <c r="T2266" s="3" t="e">
        <f>VLOOKUP(Tabla2[[#This Row],[FOLIO]],Noshow11[[FOLIO]:[STATUS]],5,0)</f>
        <v>#N/A</v>
      </c>
      <c r="U2266" s="2"/>
      <c r="V2266" s="27"/>
      <c r="W2266" s="27"/>
      <c r="X2266" s="27"/>
      <c r="Y2266" s="28"/>
      <c r="Z2266" s="27"/>
      <c r="AA2266" s="14">
        <f>Tabla2[[#This Row],[FECHA]]-Tabla2[[#This Row],[FECHA AGENDO CITA]]</f>
        <v>45015</v>
      </c>
    </row>
    <row r="2267" spans="1:27" ht="34.5" hidden="1" customHeight="1">
      <c r="A2267" s="6">
        <v>45015</v>
      </c>
      <c r="B2267" s="9">
        <v>0.34375</v>
      </c>
      <c r="C2267" s="9"/>
      <c r="D2267" s="41">
        <v>1899</v>
      </c>
      <c r="E2267" s="8">
        <v>113241</v>
      </c>
      <c r="F2267" s="8" t="s">
        <v>100</v>
      </c>
      <c r="G2267" s="97" t="s">
        <v>956</v>
      </c>
      <c r="H2267" s="46" t="s">
        <v>5</v>
      </c>
      <c r="I2267" s="8" t="s">
        <v>6979</v>
      </c>
      <c r="J2267" s="7" t="s">
        <v>6980</v>
      </c>
      <c r="K2267" s="7" t="s">
        <v>6981</v>
      </c>
      <c r="L2267" s="8" t="s">
        <v>97</v>
      </c>
      <c r="M2267" s="11" t="s">
        <v>98</v>
      </c>
      <c r="N2267" s="11">
        <v>0.375</v>
      </c>
      <c r="O2267" s="11">
        <v>0.52083333333333337</v>
      </c>
      <c r="P2267" s="204" t="s">
        <v>2061</v>
      </c>
      <c r="Q2267" s="8">
        <v>2021</v>
      </c>
      <c r="R2267" s="131"/>
      <c r="S2267" s="3"/>
      <c r="T2267" s="3" t="e">
        <f>VLOOKUP(Tabla2[[#This Row],[FOLIO]],Noshow11[[FOLIO]:[STATUS]],5,0)</f>
        <v>#N/A</v>
      </c>
      <c r="U2267" s="2" t="s">
        <v>12</v>
      </c>
      <c r="V2267" s="27">
        <v>45016</v>
      </c>
      <c r="W2267" s="27" t="s">
        <v>18</v>
      </c>
      <c r="X2267" s="27" t="s">
        <v>19</v>
      </c>
      <c r="Y2267" s="28" t="s">
        <v>6570</v>
      </c>
      <c r="Z2267" s="27">
        <v>45014</v>
      </c>
      <c r="AA2267" s="14">
        <f>Tabla2[[#This Row],[FECHA]]-Tabla2[[#This Row],[FECHA AGENDO CITA]]</f>
        <v>1</v>
      </c>
    </row>
    <row r="2268" spans="1:27" ht="34.5" hidden="1" customHeight="1">
      <c r="A2268" s="6">
        <v>45015</v>
      </c>
      <c r="B2268" s="9">
        <v>0.34375</v>
      </c>
      <c r="C2268" s="9"/>
      <c r="D2268" s="41">
        <v>1899</v>
      </c>
      <c r="E2268" s="8">
        <v>113254</v>
      </c>
      <c r="F2268" s="8" t="s">
        <v>944</v>
      </c>
      <c r="G2268" s="97" t="s">
        <v>1598</v>
      </c>
      <c r="H2268" s="46"/>
      <c r="I2268" s="8" t="s">
        <v>2343</v>
      </c>
      <c r="J2268" s="7" t="s">
        <v>2344</v>
      </c>
      <c r="K2268" s="7" t="s">
        <v>2345</v>
      </c>
      <c r="L2268" s="8" t="s">
        <v>97</v>
      </c>
      <c r="M2268" s="11" t="s">
        <v>84</v>
      </c>
      <c r="N2268" s="11">
        <v>0.35416666666666669</v>
      </c>
      <c r="O2268" s="11">
        <v>0.69791666666666663</v>
      </c>
      <c r="P2268" s="204" t="s">
        <v>1036</v>
      </c>
      <c r="Q2268" s="8">
        <v>2020</v>
      </c>
      <c r="R2268" s="131"/>
      <c r="S2268" s="3"/>
      <c r="T2268" s="3" t="e">
        <f>VLOOKUP(Tabla2[[#This Row],[FOLIO]],Noshow11[[FOLIO]:[STATUS]],5,0)</f>
        <v>#N/A</v>
      </c>
      <c r="U2268" s="2"/>
      <c r="V2268" s="27"/>
      <c r="W2268" s="27"/>
      <c r="X2268" s="27"/>
      <c r="Y2268" s="28"/>
      <c r="Z2268" s="27"/>
      <c r="AA2268" s="14">
        <f>Tabla2[[#This Row],[FECHA]]-Tabla2[[#This Row],[FECHA AGENDO CITA]]</f>
        <v>45015</v>
      </c>
    </row>
    <row r="2269" spans="1:27" ht="34.5" hidden="1" customHeight="1">
      <c r="A2269" s="6">
        <v>45015</v>
      </c>
      <c r="B2269" s="9">
        <v>0.34375</v>
      </c>
      <c r="C2269" s="9"/>
      <c r="D2269" s="41">
        <v>0</v>
      </c>
      <c r="E2269" s="8">
        <v>113279</v>
      </c>
      <c r="F2269" s="8" t="s">
        <v>920</v>
      </c>
      <c r="G2269" s="97" t="s">
        <v>6982</v>
      </c>
      <c r="H2269" s="46"/>
      <c r="I2269" s="8" t="s">
        <v>2167</v>
      </c>
      <c r="J2269" s="7" t="s">
        <v>2168</v>
      </c>
      <c r="K2269" s="7" t="s">
        <v>1966</v>
      </c>
      <c r="L2269" s="8" t="s">
        <v>357</v>
      </c>
      <c r="M2269" s="11" t="s">
        <v>93</v>
      </c>
      <c r="N2269" s="11">
        <v>0.375</v>
      </c>
      <c r="O2269" s="11">
        <v>0.46875</v>
      </c>
      <c r="P2269" s="204" t="s">
        <v>6983</v>
      </c>
      <c r="Q2269" s="8">
        <v>2021</v>
      </c>
      <c r="R2269" s="131"/>
      <c r="S2269" s="3"/>
      <c r="T2269" s="3" t="e">
        <f>VLOOKUP(Tabla2[[#This Row],[FOLIO]],Noshow11[[FOLIO]:[STATUS]],5,0)</f>
        <v>#N/A</v>
      </c>
      <c r="U2269" s="2"/>
      <c r="V2269" s="27"/>
      <c r="W2269" s="27"/>
      <c r="X2269" s="27"/>
      <c r="Y2269" s="28"/>
      <c r="Z2269" s="27"/>
      <c r="AA2269" s="14">
        <f>Tabla2[[#This Row],[FECHA]]-Tabla2[[#This Row],[FECHA AGENDO CITA]]</f>
        <v>45015</v>
      </c>
    </row>
    <row r="2270" spans="1:27" ht="34.5" hidden="1" customHeight="1">
      <c r="A2270" s="6">
        <v>45015</v>
      </c>
      <c r="B2270" s="9">
        <v>0.35416666666666669</v>
      </c>
      <c r="C2270" s="9"/>
      <c r="D2270" s="41">
        <v>4210</v>
      </c>
      <c r="E2270" s="8">
        <v>113103</v>
      </c>
      <c r="F2270" s="8" t="s">
        <v>944</v>
      </c>
      <c r="G2270" s="97" t="s">
        <v>6984</v>
      </c>
      <c r="H2270" s="46" t="s">
        <v>5</v>
      </c>
      <c r="I2270" s="8" t="s">
        <v>2743</v>
      </c>
      <c r="J2270" s="7" t="s">
        <v>6985</v>
      </c>
      <c r="K2270" s="7" t="s">
        <v>2744</v>
      </c>
      <c r="L2270" s="8" t="s">
        <v>152</v>
      </c>
      <c r="M2270" s="11" t="s">
        <v>84</v>
      </c>
      <c r="N2270" s="11">
        <v>0.36458333333333331</v>
      </c>
      <c r="O2270" s="11">
        <v>0.52083333333333337</v>
      </c>
      <c r="P2270" s="204" t="s">
        <v>6986</v>
      </c>
      <c r="Q2270" s="8">
        <v>2022</v>
      </c>
      <c r="R2270" s="131"/>
      <c r="S2270" s="3"/>
      <c r="T2270" s="3" t="e">
        <f>VLOOKUP(Tabla2[[#This Row],[FOLIO]],Noshow11[[FOLIO]:[STATUS]],5,0)</f>
        <v>#N/A</v>
      </c>
      <c r="U2270" s="2"/>
      <c r="V2270" s="27"/>
      <c r="W2270" s="27"/>
      <c r="X2270" s="27"/>
      <c r="Y2270" s="28"/>
      <c r="Z2270" s="27"/>
      <c r="AA2270" s="14">
        <f>Tabla2[[#This Row],[FECHA]]-Tabla2[[#This Row],[FECHA AGENDO CITA]]</f>
        <v>45015</v>
      </c>
    </row>
    <row r="2271" spans="1:27" ht="34.5" hidden="1" customHeight="1">
      <c r="A2271" s="6">
        <v>45015</v>
      </c>
      <c r="B2271" s="9">
        <v>0.35416666666666669</v>
      </c>
      <c r="C2271" s="9"/>
      <c r="D2271" s="41">
        <v>1899</v>
      </c>
      <c r="E2271" s="8">
        <v>113158</v>
      </c>
      <c r="F2271" s="8" t="s">
        <v>920</v>
      </c>
      <c r="G2271" s="97" t="s">
        <v>945</v>
      </c>
      <c r="H2271" s="46"/>
      <c r="I2271" s="8" t="s">
        <v>252</v>
      </c>
      <c r="J2271" s="7" t="s">
        <v>253</v>
      </c>
      <c r="K2271" s="7" t="s">
        <v>254</v>
      </c>
      <c r="L2271" s="8" t="s">
        <v>83</v>
      </c>
      <c r="M2271" s="11" t="s">
        <v>98</v>
      </c>
      <c r="N2271" s="11">
        <v>0.36458333333333331</v>
      </c>
      <c r="O2271" s="11">
        <v>0.52083333333333337</v>
      </c>
      <c r="P2271" s="204" t="s">
        <v>954</v>
      </c>
      <c r="Q2271" s="8">
        <v>2017</v>
      </c>
      <c r="R2271" s="131"/>
      <c r="S2271" s="3" t="str">
        <f>TEXT(Tabla2[[#This Row],[FECHA]],"MMMM")</f>
        <v>marzo</v>
      </c>
      <c r="T2271" s="3" t="e">
        <f>VLOOKUP(Tabla2[[#This Row],[FOLIO]],Noshow11[[FOLIO]:[STATUS]],5,0)</f>
        <v>#N/A</v>
      </c>
      <c r="U2271" s="2" t="s">
        <v>36</v>
      </c>
      <c r="V2271" s="27">
        <v>45017</v>
      </c>
      <c r="W2271" s="27" t="s">
        <v>13</v>
      </c>
      <c r="X2271" s="27" t="s">
        <v>932</v>
      </c>
      <c r="Y2271" s="28" t="s">
        <v>6987</v>
      </c>
      <c r="Z2271" s="27">
        <v>45012</v>
      </c>
      <c r="AA2271" s="14">
        <f>Tabla2[[#This Row],[FECHA]]-Tabla2[[#This Row],[FECHA AGENDO CITA]]</f>
        <v>3</v>
      </c>
    </row>
    <row r="2272" spans="1:27" ht="34.5" hidden="1" customHeight="1">
      <c r="A2272" s="6">
        <v>45015</v>
      </c>
      <c r="B2272" s="9">
        <v>0.36458333333333331</v>
      </c>
      <c r="C2272" s="9"/>
      <c r="D2272" s="41">
        <v>3260</v>
      </c>
      <c r="E2272" s="8">
        <v>113164</v>
      </c>
      <c r="F2272" s="8" t="s">
        <v>920</v>
      </c>
      <c r="G2272" s="97" t="s">
        <v>1161</v>
      </c>
      <c r="H2272" s="46"/>
      <c r="I2272" s="8" t="s">
        <v>6988</v>
      </c>
      <c r="J2272" s="7" t="s">
        <v>6989</v>
      </c>
      <c r="K2272" s="7" t="s">
        <v>6990</v>
      </c>
      <c r="L2272" s="8" t="s">
        <v>193</v>
      </c>
      <c r="M2272" s="11" t="s">
        <v>98</v>
      </c>
      <c r="N2272" s="11">
        <v>0.375</v>
      </c>
      <c r="O2272" s="11">
        <v>0.5</v>
      </c>
      <c r="P2272" s="204" t="s">
        <v>954</v>
      </c>
      <c r="Q2272" s="8">
        <v>2016</v>
      </c>
      <c r="R2272" s="131"/>
      <c r="S2272" s="3"/>
      <c r="T2272" s="3" t="e">
        <f>VLOOKUP(Tabla2[[#This Row],[FOLIO]],Noshow11[[FOLIO]:[STATUS]],5,0)</f>
        <v>#N/A</v>
      </c>
      <c r="U2272" s="2"/>
      <c r="V2272" s="27"/>
      <c r="W2272" s="27"/>
      <c r="X2272" s="27"/>
      <c r="Y2272" s="28"/>
      <c r="Z2272" s="27"/>
      <c r="AA2272" s="14">
        <f>Tabla2[[#This Row],[FECHA]]-Tabla2[[#This Row],[FECHA AGENDO CITA]]</f>
        <v>45015</v>
      </c>
    </row>
    <row r="2273" spans="1:27" ht="34.5" hidden="1" customHeight="1">
      <c r="A2273" s="6">
        <v>45015</v>
      </c>
      <c r="B2273" s="9">
        <v>0.375</v>
      </c>
      <c r="C2273" s="9"/>
      <c r="D2273" s="41">
        <v>1899</v>
      </c>
      <c r="E2273" s="8">
        <v>113286</v>
      </c>
      <c r="F2273" s="8" t="s">
        <v>920</v>
      </c>
      <c r="G2273" s="97" t="s">
        <v>1297</v>
      </c>
      <c r="H2273" s="46"/>
      <c r="I2273" s="8" t="s">
        <v>6991</v>
      </c>
      <c r="J2273" s="7" t="s">
        <v>6992</v>
      </c>
      <c r="K2273" s="7" t="s">
        <v>6993</v>
      </c>
      <c r="L2273" s="8" t="s">
        <v>193</v>
      </c>
      <c r="M2273" s="11" t="s">
        <v>84</v>
      </c>
      <c r="N2273" s="11">
        <v>0.38541666666666669</v>
      </c>
      <c r="O2273" s="11">
        <v>0.51041666666666663</v>
      </c>
      <c r="P2273" s="204" t="s">
        <v>943</v>
      </c>
      <c r="Q2273" s="8">
        <v>2019</v>
      </c>
      <c r="R2273" s="131"/>
      <c r="S2273" s="3"/>
      <c r="T2273" s="3" t="e">
        <f>VLOOKUP(Tabla2[[#This Row],[FOLIO]],Noshow11[[FOLIO]:[STATUS]],5,0)</f>
        <v>#N/A</v>
      </c>
      <c r="U2273" s="2"/>
      <c r="V2273" s="27"/>
      <c r="W2273" s="27"/>
      <c r="X2273" s="27"/>
      <c r="Y2273" s="28"/>
      <c r="Z2273" s="27"/>
      <c r="AA2273" s="14">
        <f>Tabla2[[#This Row],[FECHA]]-Tabla2[[#This Row],[FECHA AGENDO CITA]]</f>
        <v>45015</v>
      </c>
    </row>
    <row r="2274" spans="1:27" ht="34.5" hidden="1" customHeight="1">
      <c r="A2274" s="6">
        <v>45015</v>
      </c>
      <c r="B2274" s="9">
        <v>0.375</v>
      </c>
      <c r="C2274" s="9"/>
      <c r="D2274" s="41">
        <v>3260</v>
      </c>
      <c r="E2274" s="8">
        <v>113017</v>
      </c>
      <c r="F2274" s="8" t="s">
        <v>100</v>
      </c>
      <c r="G2274" s="97" t="s">
        <v>1161</v>
      </c>
      <c r="H2274" s="46" t="s">
        <v>5</v>
      </c>
      <c r="I2274" s="8" t="s">
        <v>6994</v>
      </c>
      <c r="J2274" s="7" t="s">
        <v>6995</v>
      </c>
      <c r="K2274" s="7" t="s">
        <v>742</v>
      </c>
      <c r="L2274" s="8" t="s">
        <v>152</v>
      </c>
      <c r="M2274" s="11" t="s">
        <v>98</v>
      </c>
      <c r="N2274" s="11">
        <v>0.39583333333333331</v>
      </c>
      <c r="O2274" s="11">
        <v>0.5</v>
      </c>
      <c r="P2274" s="204" t="s">
        <v>2061</v>
      </c>
      <c r="Q2274" s="8">
        <v>2018</v>
      </c>
      <c r="R2274" s="131"/>
      <c r="S2274" s="3"/>
      <c r="T2274" s="3" t="e">
        <f>VLOOKUP(Tabla2[[#This Row],[FOLIO]],Noshow11[[FOLIO]:[STATUS]],5,0)</f>
        <v>#N/A</v>
      </c>
      <c r="U2274" s="2" t="s">
        <v>12</v>
      </c>
      <c r="V2274" s="27">
        <v>45015</v>
      </c>
      <c r="W2274" s="27" t="s">
        <v>8</v>
      </c>
      <c r="X2274" s="27" t="s">
        <v>9</v>
      </c>
      <c r="Y2274" s="28" t="s">
        <v>6996</v>
      </c>
      <c r="Z2274" s="27">
        <v>45007</v>
      </c>
      <c r="AA2274" s="14">
        <f>Tabla2[[#This Row],[FECHA]]-Tabla2[[#This Row],[FECHA AGENDO CITA]]</f>
        <v>8</v>
      </c>
    </row>
    <row r="2275" spans="1:27" ht="34.5" hidden="1" customHeight="1">
      <c r="A2275" s="6">
        <v>45015</v>
      </c>
      <c r="B2275" s="9">
        <v>0.375</v>
      </c>
      <c r="C2275" s="9"/>
      <c r="D2275" s="41">
        <v>2849</v>
      </c>
      <c r="E2275" s="8">
        <v>113190</v>
      </c>
      <c r="F2275" s="8" t="s">
        <v>944</v>
      </c>
      <c r="G2275" s="97" t="s">
        <v>6997</v>
      </c>
      <c r="H2275" s="46"/>
      <c r="I2275" s="8" t="s">
        <v>6998</v>
      </c>
      <c r="J2275" s="7" t="s">
        <v>6999</v>
      </c>
      <c r="K2275" s="7" t="s">
        <v>7000</v>
      </c>
      <c r="L2275" s="8" t="s">
        <v>145</v>
      </c>
      <c r="M2275" s="11" t="s">
        <v>93</v>
      </c>
      <c r="N2275" s="11">
        <v>0.39583333333333331</v>
      </c>
      <c r="O2275" s="11">
        <v>0.65625</v>
      </c>
      <c r="P2275" s="204" t="s">
        <v>6986</v>
      </c>
      <c r="Q2275" s="8">
        <v>2016</v>
      </c>
      <c r="R2275" s="131"/>
      <c r="S2275" s="3"/>
      <c r="T2275" s="3" t="e">
        <f>VLOOKUP(Tabla2[[#This Row],[FOLIO]],Noshow11[[FOLIO]:[STATUS]],5,0)</f>
        <v>#N/A</v>
      </c>
      <c r="U2275" s="2"/>
      <c r="V2275" s="27"/>
      <c r="W2275" s="27"/>
      <c r="X2275" s="27"/>
      <c r="Y2275" s="28"/>
      <c r="Z2275" s="27"/>
      <c r="AA2275" s="14">
        <f>Tabla2[[#This Row],[FECHA]]-Tabla2[[#This Row],[FECHA AGENDO CITA]]</f>
        <v>45015</v>
      </c>
    </row>
    <row r="2276" spans="1:27" ht="34.5" hidden="1" customHeight="1">
      <c r="A2276" s="6">
        <v>45015</v>
      </c>
      <c r="B2276" s="9">
        <v>0.39583333333333331</v>
      </c>
      <c r="C2276" s="9"/>
      <c r="D2276" s="41">
        <v>4210</v>
      </c>
      <c r="E2276" s="8">
        <v>113209</v>
      </c>
      <c r="F2276" s="8" t="s">
        <v>944</v>
      </c>
      <c r="G2276" s="97" t="s">
        <v>7001</v>
      </c>
      <c r="H2276" s="46"/>
      <c r="I2276" s="8" t="s">
        <v>2202</v>
      </c>
      <c r="J2276" s="7" t="s">
        <v>7002</v>
      </c>
      <c r="K2276" s="7" t="s">
        <v>2204</v>
      </c>
      <c r="L2276" s="8" t="s">
        <v>357</v>
      </c>
      <c r="M2276" s="11" t="s">
        <v>93</v>
      </c>
      <c r="N2276" s="11">
        <v>0.41666666666666669</v>
      </c>
      <c r="O2276" s="11">
        <v>0.6875</v>
      </c>
      <c r="P2276" s="204" t="s">
        <v>7003</v>
      </c>
      <c r="Q2276" s="8">
        <v>2020</v>
      </c>
      <c r="R2276" s="131"/>
      <c r="S2276" s="3"/>
      <c r="T2276" s="3" t="e">
        <f>VLOOKUP(Tabla2[[#This Row],[FOLIO]],Noshow11[[FOLIO]:[STATUS]],5,0)</f>
        <v>#N/A</v>
      </c>
      <c r="U2276" s="2"/>
      <c r="V2276" s="27"/>
      <c r="W2276" s="27"/>
      <c r="X2276" s="27"/>
      <c r="Y2276" s="28"/>
      <c r="Z2276" s="27"/>
      <c r="AA2276" s="14">
        <f>Tabla2[[#This Row],[FECHA]]-Tabla2[[#This Row],[FECHA AGENDO CITA]]</f>
        <v>45015</v>
      </c>
    </row>
    <row r="2277" spans="1:27" ht="34.5" hidden="1" customHeight="1">
      <c r="A2277" s="6">
        <v>45015</v>
      </c>
      <c r="B2277" s="9">
        <v>0.39583333333333331</v>
      </c>
      <c r="C2277" s="9"/>
      <c r="D2277" s="41">
        <v>1899</v>
      </c>
      <c r="E2277" s="8">
        <v>113239</v>
      </c>
      <c r="F2277" s="8" t="s">
        <v>1111</v>
      </c>
      <c r="G2277" s="97" t="s">
        <v>956</v>
      </c>
      <c r="H2277" s="46" t="s">
        <v>5</v>
      </c>
      <c r="I2277" s="8" t="s">
        <v>7004</v>
      </c>
      <c r="J2277" s="7" t="s">
        <v>7005</v>
      </c>
      <c r="K2277" s="7" t="s">
        <v>7006</v>
      </c>
      <c r="L2277" s="8" t="s">
        <v>83</v>
      </c>
      <c r="M2277" s="11" t="s">
        <v>98</v>
      </c>
      <c r="N2277" s="11">
        <v>0.41666666666666669</v>
      </c>
      <c r="O2277" s="11">
        <v>0.52083333333333337</v>
      </c>
      <c r="P2277" s="204" t="s">
        <v>2061</v>
      </c>
      <c r="Q2277" s="8">
        <v>2019</v>
      </c>
      <c r="R2277" s="131"/>
      <c r="S2277" s="3"/>
      <c r="T2277" s="3" t="e">
        <f>VLOOKUP(Tabla2[[#This Row],[FOLIO]],Noshow11[[FOLIO]:[STATUS]],5,0)</f>
        <v>#N/A</v>
      </c>
      <c r="U2277" s="2"/>
      <c r="V2277" s="27"/>
      <c r="W2277" s="27"/>
      <c r="X2277" s="27"/>
      <c r="Y2277" s="28"/>
      <c r="Z2277" s="27"/>
      <c r="AA2277" s="14">
        <f>Tabla2[[#This Row],[FECHA]]-Tabla2[[#This Row],[FECHA AGENDO CITA]]</f>
        <v>45015</v>
      </c>
    </row>
    <row r="2278" spans="1:27" ht="34.5" hidden="1" customHeight="1">
      <c r="A2278" s="6">
        <v>45015</v>
      </c>
      <c r="B2278" s="9">
        <v>0.41666666666666669</v>
      </c>
      <c r="C2278" s="9"/>
      <c r="D2278" s="41">
        <v>5330</v>
      </c>
      <c r="E2278" s="8">
        <v>113133</v>
      </c>
      <c r="F2278" s="8" t="s">
        <v>1111</v>
      </c>
      <c r="G2278" s="97" t="s">
        <v>1124</v>
      </c>
      <c r="H2278" s="46"/>
      <c r="I2278" s="8" t="s">
        <v>1476</v>
      </c>
      <c r="J2278" s="7" t="s">
        <v>1477</v>
      </c>
      <c r="K2278" s="7" t="s">
        <v>1478</v>
      </c>
      <c r="L2278" s="8" t="s">
        <v>1106</v>
      </c>
      <c r="M2278" s="11" t="s">
        <v>98</v>
      </c>
      <c r="N2278" s="11">
        <v>0.42708333333333331</v>
      </c>
      <c r="O2278" s="11">
        <v>0.58333333333333337</v>
      </c>
      <c r="P2278" s="204" t="s">
        <v>949</v>
      </c>
      <c r="Q2278" s="8">
        <v>2016</v>
      </c>
      <c r="R2278" s="131"/>
      <c r="S2278" s="3"/>
      <c r="T2278" s="3" t="e">
        <f>VLOOKUP(Tabla2[[#This Row],[FOLIO]],Noshow11[[FOLIO]:[STATUS]],5,0)</f>
        <v>#N/A</v>
      </c>
      <c r="U2278" s="2"/>
      <c r="V2278" s="27"/>
      <c r="W2278" s="27"/>
      <c r="X2278" s="27"/>
      <c r="Y2278" s="28"/>
      <c r="Z2278" s="27"/>
      <c r="AA2278" s="14">
        <f>Tabla2[[#This Row],[FECHA]]-Tabla2[[#This Row],[FECHA AGENDO CITA]]</f>
        <v>45015</v>
      </c>
    </row>
    <row r="2279" spans="1:27" ht="34.5" hidden="1" customHeight="1">
      <c r="A2279" s="6">
        <v>45015</v>
      </c>
      <c r="B2279" s="9">
        <v>0.41666666666666669</v>
      </c>
      <c r="C2279" s="9"/>
      <c r="D2279" s="41">
        <v>5140</v>
      </c>
      <c r="E2279" s="8">
        <v>113251</v>
      </c>
      <c r="F2279" s="8" t="s">
        <v>920</v>
      </c>
      <c r="G2279" s="97" t="s">
        <v>1080</v>
      </c>
      <c r="H2279" s="46" t="s">
        <v>5</v>
      </c>
      <c r="I2279" s="8" t="s">
        <v>2511</v>
      </c>
      <c r="J2279" s="7" t="s">
        <v>2512</v>
      </c>
      <c r="K2279" s="7" t="s">
        <v>2513</v>
      </c>
      <c r="L2279" s="8" t="s">
        <v>152</v>
      </c>
      <c r="M2279" s="11" t="s">
        <v>93</v>
      </c>
      <c r="N2279" s="11">
        <v>0.4375</v>
      </c>
      <c r="O2279" s="11">
        <v>0.54166666666666663</v>
      </c>
      <c r="P2279" s="204" t="s">
        <v>2061</v>
      </c>
      <c r="Q2279" s="8">
        <v>2020</v>
      </c>
      <c r="R2279" s="131"/>
      <c r="S2279" s="3"/>
      <c r="T2279" s="3" t="e">
        <f>VLOOKUP(Tabla2[[#This Row],[FOLIO]],Noshow11[[FOLIO]:[STATUS]],5,0)</f>
        <v>#N/A</v>
      </c>
      <c r="U2279" s="2"/>
      <c r="V2279" s="27"/>
      <c r="W2279" s="27"/>
      <c r="X2279" s="27"/>
      <c r="Y2279" s="28"/>
      <c r="Z2279" s="27"/>
      <c r="AA2279" s="14">
        <f>Tabla2[[#This Row],[FECHA]]-Tabla2[[#This Row],[FECHA AGENDO CITA]]</f>
        <v>45015</v>
      </c>
    </row>
    <row r="2280" spans="1:27" ht="34.5" hidden="1" customHeight="1">
      <c r="A2280" s="6">
        <v>45015</v>
      </c>
      <c r="B2280" s="9">
        <v>0.41666666666666669</v>
      </c>
      <c r="C2280" s="9"/>
      <c r="D2280" s="41">
        <v>3260</v>
      </c>
      <c r="E2280" s="8">
        <v>113258</v>
      </c>
      <c r="F2280" s="8" t="s">
        <v>920</v>
      </c>
      <c r="G2280" s="97" t="s">
        <v>1070</v>
      </c>
      <c r="H2280" s="46"/>
      <c r="I2280" s="8" t="s">
        <v>7007</v>
      </c>
      <c r="J2280" s="7" t="s">
        <v>7008</v>
      </c>
      <c r="K2280" s="7" t="s">
        <v>7009</v>
      </c>
      <c r="L2280" s="8" t="s">
        <v>357</v>
      </c>
      <c r="M2280" s="11" t="s">
        <v>84</v>
      </c>
      <c r="N2280" s="11">
        <v>0.42708333333333331</v>
      </c>
      <c r="O2280" s="11">
        <v>0.54166666666666663</v>
      </c>
      <c r="P2280" s="204" t="s">
        <v>1036</v>
      </c>
      <c r="Q2280" s="8">
        <v>2022</v>
      </c>
      <c r="R2280" s="131"/>
      <c r="S2280" s="3"/>
      <c r="T2280" s="3" t="e">
        <f>VLOOKUP(Tabla2[[#This Row],[FOLIO]],Noshow11[[FOLIO]:[STATUS]],5,0)</f>
        <v>#N/A</v>
      </c>
      <c r="U2280" s="2"/>
      <c r="V2280" s="27"/>
      <c r="W2280" s="27"/>
      <c r="X2280" s="27"/>
      <c r="Y2280" s="28"/>
      <c r="Z2280" s="27"/>
      <c r="AA2280" s="14">
        <f>Tabla2[[#This Row],[FECHA]]-Tabla2[[#This Row],[FECHA AGENDO CITA]]</f>
        <v>45015</v>
      </c>
    </row>
    <row r="2281" spans="1:27" ht="34.5" hidden="1" customHeight="1">
      <c r="A2281" s="6">
        <v>45015</v>
      </c>
      <c r="B2281" s="9">
        <v>0.4375</v>
      </c>
      <c r="C2281" s="9"/>
      <c r="D2281" s="41">
        <v>5330</v>
      </c>
      <c r="E2281" s="8">
        <v>113248</v>
      </c>
      <c r="F2281" s="8" t="s">
        <v>100</v>
      </c>
      <c r="G2281" s="97" t="s">
        <v>1124</v>
      </c>
      <c r="H2281" s="46" t="s">
        <v>5</v>
      </c>
      <c r="I2281" s="8" t="s">
        <v>7010</v>
      </c>
      <c r="J2281" s="7" t="s">
        <v>7011</v>
      </c>
      <c r="K2281" s="7" t="s">
        <v>7012</v>
      </c>
      <c r="L2281" s="8" t="s">
        <v>83</v>
      </c>
      <c r="M2281" s="11" t="s">
        <v>84</v>
      </c>
      <c r="N2281" s="11">
        <v>0.45833333333333331</v>
      </c>
      <c r="O2281" s="11">
        <v>0.58333333333333337</v>
      </c>
      <c r="P2281" s="204" t="s">
        <v>2061</v>
      </c>
      <c r="Q2281" s="8">
        <v>2014</v>
      </c>
      <c r="R2281" s="131"/>
      <c r="S2281" s="3"/>
      <c r="T2281" s="3" t="e">
        <f>VLOOKUP(Tabla2[[#This Row],[FOLIO]],Noshow11[[FOLIO]:[STATUS]],5,0)</f>
        <v>#N/A</v>
      </c>
      <c r="U2281" s="2"/>
      <c r="V2281" s="27"/>
      <c r="W2281" s="27"/>
      <c r="X2281" s="27"/>
      <c r="Y2281" s="28"/>
      <c r="Z2281" s="27"/>
      <c r="AA2281" s="14">
        <f>Tabla2[[#This Row],[FECHA]]-Tabla2[[#This Row],[FECHA AGENDO CITA]]</f>
        <v>45015</v>
      </c>
    </row>
    <row r="2282" spans="1:27" ht="34.5" hidden="1" customHeight="1">
      <c r="A2282" s="6">
        <v>45015</v>
      </c>
      <c r="B2282" s="9">
        <v>0.4375</v>
      </c>
      <c r="C2282" s="9"/>
      <c r="D2282" s="41">
        <v>70</v>
      </c>
      <c r="E2282" s="8">
        <v>113274</v>
      </c>
      <c r="F2282" s="8" t="s">
        <v>944</v>
      </c>
      <c r="G2282" s="97" t="s">
        <v>7013</v>
      </c>
      <c r="H2282" s="46"/>
      <c r="I2282" s="8" t="s">
        <v>5584</v>
      </c>
      <c r="J2282" s="7" t="s">
        <v>5585</v>
      </c>
      <c r="K2282" s="7" t="s">
        <v>5586</v>
      </c>
      <c r="L2282" s="8" t="s">
        <v>92</v>
      </c>
      <c r="M2282" s="11" t="s">
        <v>93</v>
      </c>
      <c r="N2282" s="11">
        <v>0.45833333333333331</v>
      </c>
      <c r="O2282" s="11">
        <v>0.67708333333333337</v>
      </c>
      <c r="P2282" s="204" t="s">
        <v>1036</v>
      </c>
      <c r="Q2282" s="8">
        <v>2020</v>
      </c>
      <c r="R2282" s="131"/>
      <c r="S2282" s="3"/>
      <c r="T2282" s="3" t="e">
        <f>VLOOKUP(Tabla2[[#This Row],[FOLIO]],Noshow11[[FOLIO]:[STATUS]],5,0)</f>
        <v>#N/A</v>
      </c>
      <c r="U2282" s="2"/>
      <c r="V2282" s="27"/>
      <c r="W2282" s="27"/>
      <c r="X2282" s="27"/>
      <c r="Y2282" s="28"/>
      <c r="Z2282" s="27"/>
      <c r="AA2282" s="14">
        <f>Tabla2[[#This Row],[FECHA]]-Tabla2[[#This Row],[FECHA AGENDO CITA]]</f>
        <v>45015</v>
      </c>
    </row>
    <row r="2283" spans="1:27" ht="34.5" hidden="1" customHeight="1">
      <c r="A2283" s="6">
        <v>45015</v>
      </c>
      <c r="B2283" s="9">
        <v>0.45833333333333331</v>
      </c>
      <c r="C2283" s="9"/>
      <c r="D2283" s="41">
        <v>0</v>
      </c>
      <c r="E2283" s="8">
        <v>113191</v>
      </c>
      <c r="F2283" s="8" t="s">
        <v>1111</v>
      </c>
      <c r="G2283" s="97" t="s">
        <v>7014</v>
      </c>
      <c r="H2283" s="46"/>
      <c r="I2283" s="8" t="s">
        <v>6418</v>
      </c>
      <c r="J2283" s="7" t="s">
        <v>7015</v>
      </c>
      <c r="K2283" s="7" t="s">
        <v>6182</v>
      </c>
      <c r="L2283" s="8" t="s">
        <v>230</v>
      </c>
      <c r="M2283" s="11" t="s">
        <v>98</v>
      </c>
      <c r="N2283" s="11">
        <v>0.47916666666666669</v>
      </c>
      <c r="O2283" s="11">
        <v>0.625</v>
      </c>
      <c r="P2283" s="204" t="s">
        <v>1036</v>
      </c>
      <c r="Q2283" s="8">
        <v>2012</v>
      </c>
      <c r="R2283" s="131"/>
      <c r="S2283" s="3"/>
      <c r="T2283" s="3" t="e">
        <f>VLOOKUP(Tabla2[[#This Row],[FOLIO]],Noshow11[[FOLIO]:[STATUS]],5,0)</f>
        <v>#N/A</v>
      </c>
      <c r="U2283" s="2"/>
      <c r="V2283" s="27"/>
      <c r="W2283" s="27"/>
      <c r="X2283" s="27"/>
      <c r="Y2283" s="28"/>
      <c r="Z2283" s="27"/>
      <c r="AA2283" s="14">
        <f>Tabla2[[#This Row],[FECHA]]-Tabla2[[#This Row],[FECHA AGENDO CITA]]</f>
        <v>45015</v>
      </c>
    </row>
    <row r="2284" spans="1:27" ht="34.5" hidden="1" customHeight="1">
      <c r="A2284" s="6">
        <v>45015</v>
      </c>
      <c r="B2284" s="9">
        <v>0.47916666666666669</v>
      </c>
      <c r="C2284" s="9"/>
      <c r="D2284" s="41">
        <v>1899</v>
      </c>
      <c r="E2284" s="8">
        <v>113233</v>
      </c>
      <c r="F2284" s="8" t="s">
        <v>100</v>
      </c>
      <c r="G2284" s="97" t="s">
        <v>1015</v>
      </c>
      <c r="H2284" s="46" t="s">
        <v>5</v>
      </c>
      <c r="I2284" s="8" t="s">
        <v>6801</v>
      </c>
      <c r="J2284" s="7" t="s">
        <v>6802</v>
      </c>
      <c r="K2284" s="7" t="s">
        <v>6803</v>
      </c>
      <c r="L2284" s="8" t="s">
        <v>289</v>
      </c>
      <c r="M2284" s="11" t="s">
        <v>84</v>
      </c>
      <c r="N2284" s="11">
        <v>0.5</v>
      </c>
      <c r="O2284" s="11">
        <v>0.66666666666666663</v>
      </c>
      <c r="P2284" s="204" t="s">
        <v>2061</v>
      </c>
      <c r="Q2284" s="8">
        <v>2021</v>
      </c>
      <c r="R2284" s="131"/>
      <c r="S2284" s="3"/>
      <c r="T2284" s="3" t="e">
        <f>VLOOKUP(Tabla2[[#This Row],[FOLIO]],Noshow11[[FOLIO]:[STATUS]],5,0)</f>
        <v>#N/A</v>
      </c>
      <c r="U2284" s="2"/>
      <c r="V2284" s="27"/>
      <c r="W2284" s="27"/>
      <c r="X2284" s="27"/>
      <c r="Y2284" s="28"/>
      <c r="Z2284" s="27"/>
      <c r="AA2284" s="14">
        <f>Tabla2[[#This Row],[FECHA]]-Tabla2[[#This Row],[FECHA AGENDO CITA]]</f>
        <v>45015</v>
      </c>
    </row>
    <row r="2285" spans="1:27" ht="34.5" hidden="1" customHeight="1">
      <c r="A2285" s="6">
        <v>45015</v>
      </c>
      <c r="B2285" s="9">
        <v>0.47916666666666669</v>
      </c>
      <c r="C2285" s="9"/>
      <c r="D2285" s="41">
        <v>6599</v>
      </c>
      <c r="E2285" s="8">
        <v>113281</v>
      </c>
      <c r="F2285" s="8" t="s">
        <v>1111</v>
      </c>
      <c r="G2285" s="97" t="s">
        <v>7016</v>
      </c>
      <c r="H2285" s="46"/>
      <c r="I2285" s="8" t="s">
        <v>7017</v>
      </c>
      <c r="J2285" s="7" t="s">
        <v>7018</v>
      </c>
      <c r="K2285" s="7" t="s">
        <v>7019</v>
      </c>
      <c r="L2285" s="8" t="s">
        <v>83</v>
      </c>
      <c r="M2285" s="11" t="s">
        <v>98</v>
      </c>
      <c r="N2285" s="11">
        <v>0.51041666666666663</v>
      </c>
      <c r="O2285" s="11">
        <v>0.625</v>
      </c>
      <c r="P2285" s="204" t="s">
        <v>943</v>
      </c>
      <c r="Q2285" s="8">
        <v>2020</v>
      </c>
      <c r="R2285" s="131"/>
      <c r="S2285" s="3"/>
      <c r="T2285" s="3" t="e">
        <f>VLOOKUP(Tabla2[[#This Row],[FOLIO]],Noshow11[[FOLIO]:[STATUS]],5,0)</f>
        <v>#N/A</v>
      </c>
      <c r="U2285" s="2"/>
      <c r="V2285" s="27"/>
      <c r="W2285" s="27"/>
      <c r="X2285" s="27"/>
      <c r="Y2285" s="28"/>
      <c r="Z2285" s="27"/>
      <c r="AA2285" s="14">
        <f>Tabla2[[#This Row],[FECHA]]-Tabla2[[#This Row],[FECHA AGENDO CITA]]</f>
        <v>45015</v>
      </c>
    </row>
    <row r="2286" spans="1:27" ht="34.5" hidden="1" customHeight="1">
      <c r="A2286" s="6">
        <v>45015</v>
      </c>
      <c r="B2286" s="9">
        <v>0.5</v>
      </c>
      <c r="C2286" s="9"/>
      <c r="D2286" s="41">
        <v>836</v>
      </c>
      <c r="E2286" s="8">
        <v>113135</v>
      </c>
      <c r="F2286" s="8" t="s">
        <v>944</v>
      </c>
      <c r="G2286" s="97" t="s">
        <v>7020</v>
      </c>
      <c r="H2286" s="46"/>
      <c r="I2286" s="8" t="s">
        <v>6061</v>
      </c>
      <c r="J2286" s="7" t="s">
        <v>6062</v>
      </c>
      <c r="K2286" s="7" t="s">
        <v>6063</v>
      </c>
      <c r="L2286" s="8" t="s">
        <v>357</v>
      </c>
      <c r="M2286" s="11" t="s">
        <v>93</v>
      </c>
      <c r="N2286" s="11">
        <v>0.51041666666666663</v>
      </c>
      <c r="O2286" s="11" t="s">
        <v>2489</v>
      </c>
      <c r="P2286" s="204" t="s">
        <v>7021</v>
      </c>
      <c r="Q2286" s="8">
        <v>2022</v>
      </c>
      <c r="R2286" s="131"/>
      <c r="S2286" s="3" t="str">
        <f>TEXT(Tabla2[[#This Row],[FECHA]],"MMMM")</f>
        <v>marzo</v>
      </c>
      <c r="T2286" s="3" t="e">
        <f>VLOOKUP(Tabla2[[#This Row],[FOLIO]],Noshow11[[FOLIO]:[STATUS]],5,0)</f>
        <v>#N/A</v>
      </c>
      <c r="U2286" s="2" t="s">
        <v>7</v>
      </c>
      <c r="V2286" s="27">
        <v>45017</v>
      </c>
      <c r="W2286" s="27"/>
      <c r="X2286" s="27" t="s">
        <v>9</v>
      </c>
      <c r="Y2286" s="28" t="s">
        <v>7022</v>
      </c>
      <c r="Z2286" s="27"/>
      <c r="AA2286" s="14">
        <f>Tabla2[[#This Row],[FECHA]]-Tabla2[[#This Row],[FECHA AGENDO CITA]]</f>
        <v>45015</v>
      </c>
    </row>
    <row r="2287" spans="1:27" ht="34.5" hidden="1" customHeight="1">
      <c r="A2287" s="6">
        <v>45015</v>
      </c>
      <c r="B2287" s="9">
        <v>0.5</v>
      </c>
      <c r="C2287" s="9"/>
      <c r="D2287" s="41">
        <v>5140</v>
      </c>
      <c r="E2287" s="8">
        <v>113243</v>
      </c>
      <c r="F2287" s="8" t="s">
        <v>100</v>
      </c>
      <c r="G2287" s="97" t="s">
        <v>1102</v>
      </c>
      <c r="H2287" s="46" t="s">
        <v>5</v>
      </c>
      <c r="I2287" s="8" t="s">
        <v>7023</v>
      </c>
      <c r="J2287" s="7" t="s">
        <v>143</v>
      </c>
      <c r="K2287" s="7" t="s">
        <v>7024</v>
      </c>
      <c r="L2287" s="8" t="s">
        <v>97</v>
      </c>
      <c r="M2287" s="11" t="s">
        <v>84</v>
      </c>
      <c r="N2287" s="11">
        <v>0.51041666666666663</v>
      </c>
      <c r="O2287" s="11">
        <v>0.66666666666666663</v>
      </c>
      <c r="P2287" s="204" t="s">
        <v>2061</v>
      </c>
      <c r="Q2287" s="8">
        <v>2018</v>
      </c>
      <c r="R2287" s="131"/>
      <c r="S2287" s="3"/>
      <c r="T2287" s="3" t="e">
        <f>VLOOKUP(Tabla2[[#This Row],[FOLIO]],Noshow11[[FOLIO]:[STATUS]],5,0)</f>
        <v>#N/A</v>
      </c>
      <c r="U2287" s="2"/>
      <c r="V2287" s="27"/>
      <c r="W2287" s="27"/>
      <c r="X2287" s="27"/>
      <c r="Y2287" s="28"/>
      <c r="Z2287" s="27"/>
      <c r="AA2287" s="14">
        <f>Tabla2[[#This Row],[FECHA]]-Tabla2[[#This Row],[FECHA AGENDO CITA]]</f>
        <v>45015</v>
      </c>
    </row>
    <row r="2288" spans="1:27" ht="34.5" hidden="1" customHeight="1">
      <c r="A2288" s="6">
        <v>45015</v>
      </c>
      <c r="B2288" s="9">
        <v>0.5</v>
      </c>
      <c r="C2288" s="9"/>
      <c r="D2288" s="41">
        <v>0</v>
      </c>
      <c r="E2288" s="8">
        <v>113278</v>
      </c>
      <c r="F2288" s="8" t="s">
        <v>3549</v>
      </c>
      <c r="G2288" s="97" t="s">
        <v>7025</v>
      </c>
      <c r="H2288" s="46" t="s">
        <v>10</v>
      </c>
      <c r="I2288" s="8" t="s">
        <v>5095</v>
      </c>
      <c r="J2288" s="7"/>
      <c r="K2288" s="7" t="s">
        <v>777</v>
      </c>
      <c r="L2288" s="8" t="s">
        <v>83</v>
      </c>
      <c r="M2288" s="11" t="s">
        <v>98</v>
      </c>
      <c r="N2288" s="11">
        <v>0.51041666666666663</v>
      </c>
      <c r="O2288" s="11">
        <v>0.72916666666666663</v>
      </c>
      <c r="P2288" s="204" t="s">
        <v>975</v>
      </c>
      <c r="Q2288" s="8">
        <v>2022</v>
      </c>
      <c r="R2288" s="131"/>
      <c r="S2288" s="3"/>
      <c r="T2288" s="3" t="e">
        <f>VLOOKUP(Tabla2[[#This Row],[FOLIO]],Noshow11[[FOLIO]:[STATUS]],5,0)</f>
        <v>#N/A</v>
      </c>
      <c r="U2288" s="2"/>
      <c r="V2288" s="27"/>
      <c r="W2288" s="27"/>
      <c r="X2288" s="27"/>
      <c r="Y2288" s="28"/>
      <c r="Z2288" s="27"/>
      <c r="AA2288" s="14">
        <f>Tabla2[[#This Row],[FECHA]]-Tabla2[[#This Row],[FECHA AGENDO CITA]]</f>
        <v>45015</v>
      </c>
    </row>
    <row r="2289" spans="1:27" ht="34.5" hidden="1" customHeight="1">
      <c r="A2289" s="6">
        <v>45015</v>
      </c>
      <c r="B2289" s="9">
        <v>0.52083333333333337</v>
      </c>
      <c r="C2289" s="9"/>
      <c r="D2289" s="41">
        <v>6599</v>
      </c>
      <c r="E2289" s="8">
        <v>113225</v>
      </c>
      <c r="F2289" s="8" t="s">
        <v>944</v>
      </c>
      <c r="G2289" s="97" t="s">
        <v>7026</v>
      </c>
      <c r="H2289" s="46" t="s">
        <v>5</v>
      </c>
      <c r="I2289" s="8" t="s">
        <v>6830</v>
      </c>
      <c r="J2289" s="7" t="s">
        <v>6831</v>
      </c>
      <c r="K2289" s="7" t="s">
        <v>6832</v>
      </c>
      <c r="L2289" s="8" t="s">
        <v>170</v>
      </c>
      <c r="M2289" s="11" t="s">
        <v>98</v>
      </c>
      <c r="N2289" s="11">
        <v>0.58333333333333337</v>
      </c>
      <c r="O2289" s="11" t="s">
        <v>2489</v>
      </c>
      <c r="P2289" s="204" t="s">
        <v>7027</v>
      </c>
      <c r="Q2289" s="8">
        <v>2006</v>
      </c>
      <c r="R2289" s="131"/>
      <c r="S2289" s="3"/>
      <c r="T2289" s="3" t="e">
        <f>VLOOKUP(Tabla2[[#This Row],[FOLIO]],Noshow11[[FOLIO]:[STATUS]],5,0)</f>
        <v>#N/A</v>
      </c>
      <c r="U2289" s="2"/>
      <c r="V2289" s="27"/>
      <c r="W2289" s="27"/>
      <c r="X2289" s="27"/>
      <c r="Y2289" s="28"/>
      <c r="Z2289" s="27"/>
      <c r="AA2289" s="14">
        <f>Tabla2[[#This Row],[FECHA]]-Tabla2[[#This Row],[FECHA AGENDO CITA]]</f>
        <v>45015</v>
      </c>
    </row>
    <row r="2290" spans="1:27" ht="34.5" hidden="1" customHeight="1">
      <c r="A2290" s="6">
        <v>45015</v>
      </c>
      <c r="B2290" s="9">
        <v>0.54166666666666663</v>
      </c>
      <c r="C2290" s="9"/>
      <c r="D2290" s="41">
        <v>3260</v>
      </c>
      <c r="E2290" s="8">
        <v>113290</v>
      </c>
      <c r="F2290" s="8" t="s">
        <v>944</v>
      </c>
      <c r="G2290" s="97" t="s">
        <v>1070</v>
      </c>
      <c r="H2290" s="46" t="s">
        <v>5</v>
      </c>
      <c r="I2290" s="8" t="s">
        <v>3611</v>
      </c>
      <c r="J2290" s="7" t="s">
        <v>3612</v>
      </c>
      <c r="K2290" s="7" t="s">
        <v>3613</v>
      </c>
      <c r="L2290" s="8" t="s">
        <v>92</v>
      </c>
      <c r="M2290" s="11" t="s">
        <v>98</v>
      </c>
      <c r="N2290" s="11">
        <v>0.55208333333333337</v>
      </c>
      <c r="O2290" s="11">
        <v>0.70833333333333337</v>
      </c>
      <c r="P2290" s="204" t="s">
        <v>2061</v>
      </c>
      <c r="Q2290" s="8">
        <v>2022</v>
      </c>
      <c r="R2290" s="131"/>
      <c r="S2290" s="3"/>
      <c r="T2290" s="3" t="e">
        <f>VLOOKUP(Tabla2[[#This Row],[FOLIO]],Noshow11[[FOLIO]:[STATUS]],5,0)</f>
        <v>#N/A</v>
      </c>
      <c r="U2290" s="2"/>
      <c r="V2290" s="27"/>
      <c r="W2290" s="27"/>
      <c r="X2290" s="27"/>
      <c r="Y2290" s="28"/>
      <c r="Z2290" s="27"/>
      <c r="AA2290" s="14">
        <f>Tabla2[[#This Row],[FECHA]]-Tabla2[[#This Row],[FECHA AGENDO CITA]]</f>
        <v>45015</v>
      </c>
    </row>
    <row r="2291" spans="1:27" ht="34.5" hidden="1" customHeight="1">
      <c r="A2291" s="6">
        <v>45015</v>
      </c>
      <c r="B2291" s="9">
        <v>0.5625</v>
      </c>
      <c r="C2291" s="9"/>
      <c r="D2291" s="41">
        <v>0</v>
      </c>
      <c r="E2291" s="8" t="s">
        <v>7028</v>
      </c>
      <c r="F2291" s="8" t="s">
        <v>920</v>
      </c>
      <c r="G2291" s="97" t="s">
        <v>7029</v>
      </c>
      <c r="H2291" s="46" t="s">
        <v>45</v>
      </c>
      <c r="I2291" s="8" t="s">
        <v>7030</v>
      </c>
      <c r="J2291" s="7" t="s">
        <v>143</v>
      </c>
      <c r="K2291" s="7" t="s">
        <v>7031</v>
      </c>
      <c r="L2291" s="8" t="s">
        <v>92</v>
      </c>
      <c r="M2291" s="11" t="s">
        <v>93</v>
      </c>
      <c r="N2291" s="11">
        <v>0.57291666666666663</v>
      </c>
      <c r="O2291" s="11">
        <v>14.45</v>
      </c>
      <c r="P2291" s="204" t="s">
        <v>3702</v>
      </c>
      <c r="Q2291" s="8">
        <v>2023</v>
      </c>
      <c r="R2291" s="131"/>
      <c r="S2291" s="3"/>
      <c r="T2291" s="3" t="e">
        <f>VLOOKUP(Tabla2[[#This Row],[FOLIO]],Noshow11[[FOLIO]:[STATUS]],5,0)</f>
        <v>#N/A</v>
      </c>
      <c r="U2291" s="2"/>
      <c r="V2291" s="27"/>
      <c r="W2291" s="27"/>
      <c r="X2291" s="27"/>
      <c r="Y2291" s="28"/>
      <c r="Z2291" s="27"/>
      <c r="AA2291" s="14">
        <f>Tabla2[[#This Row],[FECHA]]-Tabla2[[#This Row],[FECHA AGENDO CITA]]</f>
        <v>45015</v>
      </c>
    </row>
    <row r="2292" spans="1:27" ht="34.5" hidden="1" customHeight="1">
      <c r="A2292" s="6">
        <v>45015</v>
      </c>
      <c r="B2292" s="9">
        <v>0.60416666666666663</v>
      </c>
      <c r="C2292" s="9"/>
      <c r="D2292" s="41">
        <v>1899</v>
      </c>
      <c r="E2292" s="8">
        <v>113163</v>
      </c>
      <c r="F2292" s="8" t="s">
        <v>1111</v>
      </c>
      <c r="G2292" s="97" t="s">
        <v>939</v>
      </c>
      <c r="H2292" s="46"/>
      <c r="I2292" s="8" t="s">
        <v>7032</v>
      </c>
      <c r="J2292" s="7" t="s">
        <v>7033</v>
      </c>
      <c r="K2292" s="7" t="s">
        <v>7034</v>
      </c>
      <c r="L2292" s="8" t="s">
        <v>1106</v>
      </c>
      <c r="M2292" s="11" t="s">
        <v>84</v>
      </c>
      <c r="N2292" s="11">
        <v>0.625</v>
      </c>
      <c r="O2292" s="11">
        <v>0.72916666666666663</v>
      </c>
      <c r="P2292" s="204" t="s">
        <v>949</v>
      </c>
      <c r="Q2292" s="8">
        <v>2017</v>
      </c>
      <c r="R2292" s="131"/>
      <c r="S2292" s="3"/>
      <c r="T2292" s="3" t="e">
        <f>VLOOKUP(Tabla2[[#This Row],[FOLIO]],Noshow11[[FOLIO]:[STATUS]],5,0)</f>
        <v>#N/A</v>
      </c>
      <c r="U2292" s="2"/>
      <c r="V2292" s="27"/>
      <c r="W2292" s="27"/>
      <c r="X2292" s="27"/>
      <c r="Y2292" s="28"/>
      <c r="Z2292" s="27"/>
      <c r="AA2292" s="14">
        <f>Tabla2[[#This Row],[FECHA]]-Tabla2[[#This Row],[FECHA AGENDO CITA]]</f>
        <v>45015</v>
      </c>
    </row>
    <row r="2293" spans="1:27" ht="34.5" hidden="1" customHeight="1">
      <c r="A2293" s="6">
        <v>45015</v>
      </c>
      <c r="B2293" s="9">
        <v>0.60416666666666663</v>
      </c>
      <c r="C2293" s="9"/>
      <c r="D2293" s="41">
        <v>3260</v>
      </c>
      <c r="E2293" s="8">
        <v>113253</v>
      </c>
      <c r="F2293" s="8" t="s">
        <v>100</v>
      </c>
      <c r="G2293" s="97" t="s">
        <v>1070</v>
      </c>
      <c r="H2293" s="32" t="s">
        <v>37</v>
      </c>
      <c r="I2293" s="8" t="s">
        <v>7035</v>
      </c>
      <c r="J2293" s="7" t="s">
        <v>7036</v>
      </c>
      <c r="K2293" s="7" t="s">
        <v>461</v>
      </c>
      <c r="L2293" s="8" t="s">
        <v>289</v>
      </c>
      <c r="M2293" s="11" t="s">
        <v>93</v>
      </c>
      <c r="N2293" s="11"/>
      <c r="O2293" s="11"/>
      <c r="P2293" s="204" t="s">
        <v>925</v>
      </c>
      <c r="Q2293" s="8">
        <v>2021</v>
      </c>
      <c r="R2293" s="131"/>
      <c r="S2293" s="3"/>
      <c r="T2293" s="3" t="e">
        <f>VLOOKUP(Tabla2[[#This Row],[FOLIO]],Noshow11[[FOLIO]:[STATUS]],5,0)</f>
        <v>#N/A</v>
      </c>
      <c r="U2293" s="2"/>
      <c r="V2293" s="27"/>
      <c r="W2293" s="27"/>
      <c r="X2293" s="27"/>
      <c r="Y2293" s="28"/>
      <c r="Z2293" s="27"/>
      <c r="AA2293" s="14">
        <f>Tabla2[[#This Row],[FECHA]]-Tabla2[[#This Row],[FECHA AGENDO CITA]]</f>
        <v>45015</v>
      </c>
    </row>
    <row r="2294" spans="1:27" ht="34.5" hidden="1" customHeight="1">
      <c r="A2294" s="6">
        <v>45015</v>
      </c>
      <c r="B2294" s="9">
        <v>0.61458333333333337</v>
      </c>
      <c r="C2294" s="9"/>
      <c r="D2294" s="41">
        <v>3260</v>
      </c>
      <c r="E2294" s="8">
        <v>113255</v>
      </c>
      <c r="F2294" s="8" t="s">
        <v>100</v>
      </c>
      <c r="G2294" s="97" t="s">
        <v>1070</v>
      </c>
      <c r="H2294" s="32" t="s">
        <v>37</v>
      </c>
      <c r="I2294" s="8" t="s">
        <v>1463</v>
      </c>
      <c r="J2294" s="7" t="s">
        <v>1464</v>
      </c>
      <c r="K2294" s="7" t="s">
        <v>461</v>
      </c>
      <c r="L2294" s="8" t="s">
        <v>289</v>
      </c>
      <c r="M2294" s="11" t="s">
        <v>93</v>
      </c>
      <c r="N2294" s="11"/>
      <c r="O2294" s="11"/>
      <c r="P2294" s="204" t="s">
        <v>925</v>
      </c>
      <c r="Q2294" s="8">
        <v>2021</v>
      </c>
      <c r="R2294" s="131"/>
      <c r="S2294" s="3"/>
      <c r="T2294" s="3" t="e">
        <f>VLOOKUP(Tabla2[[#This Row],[FOLIO]],Noshow11[[FOLIO]:[STATUS]],5,0)</f>
        <v>#N/A</v>
      </c>
      <c r="U2294" s="2"/>
      <c r="V2294" s="27"/>
      <c r="W2294" s="27"/>
      <c r="X2294" s="27"/>
      <c r="Y2294" s="28"/>
      <c r="Z2294" s="27"/>
      <c r="AA2294" s="14">
        <f>Tabla2[[#This Row],[FECHA]]-Tabla2[[#This Row],[FECHA AGENDO CITA]]</f>
        <v>45015</v>
      </c>
    </row>
    <row r="2295" spans="1:27" ht="34.5" hidden="1" customHeight="1">
      <c r="A2295" s="6">
        <v>45015</v>
      </c>
      <c r="B2295" s="9">
        <v>0.625</v>
      </c>
      <c r="C2295" s="9"/>
      <c r="D2295" s="41">
        <v>6599</v>
      </c>
      <c r="E2295" s="8">
        <v>113256</v>
      </c>
      <c r="F2295" s="8" t="s">
        <v>100</v>
      </c>
      <c r="G2295" s="97" t="s">
        <v>989</v>
      </c>
      <c r="H2295" s="32" t="s">
        <v>37</v>
      </c>
      <c r="I2295" s="8" t="s">
        <v>7037</v>
      </c>
      <c r="J2295" s="7" t="s">
        <v>7038</v>
      </c>
      <c r="K2295" s="7" t="s">
        <v>461</v>
      </c>
      <c r="L2295" s="8" t="s">
        <v>230</v>
      </c>
      <c r="M2295" s="11" t="s">
        <v>93</v>
      </c>
      <c r="N2295" s="11"/>
      <c r="O2295" s="11"/>
      <c r="P2295" s="204" t="s">
        <v>925</v>
      </c>
      <c r="Q2295" s="8">
        <v>2019</v>
      </c>
      <c r="R2295" s="131"/>
      <c r="S2295" s="3"/>
      <c r="T2295" s="3" t="e">
        <f>VLOOKUP(Tabla2[[#This Row],[FOLIO]],Noshow11[[FOLIO]:[STATUS]],5,0)</f>
        <v>#N/A</v>
      </c>
      <c r="U2295" s="2"/>
      <c r="V2295" s="27"/>
      <c r="W2295" s="27"/>
      <c r="X2295" s="27"/>
      <c r="Y2295" s="28"/>
      <c r="Z2295" s="27"/>
      <c r="AA2295" s="14">
        <f>Tabla2[[#This Row],[FECHA]]-Tabla2[[#This Row],[FECHA AGENDO CITA]]</f>
        <v>45015</v>
      </c>
    </row>
    <row r="2296" spans="1:27" ht="34.5" hidden="1" customHeight="1">
      <c r="A2296" s="6">
        <v>45015</v>
      </c>
      <c r="B2296" s="9">
        <v>0.63541666666666663</v>
      </c>
      <c r="C2296" s="9"/>
      <c r="D2296" s="41">
        <v>1899</v>
      </c>
      <c r="E2296" s="8">
        <v>113266</v>
      </c>
      <c r="F2296" s="8" t="s">
        <v>1111</v>
      </c>
      <c r="G2296" s="97" t="s">
        <v>1015</v>
      </c>
      <c r="H2296" s="32" t="s">
        <v>37</v>
      </c>
      <c r="I2296" s="8" t="s">
        <v>459</v>
      </c>
      <c r="J2296" s="7" t="s">
        <v>460</v>
      </c>
      <c r="K2296" s="7" t="s">
        <v>461</v>
      </c>
      <c r="L2296" s="8" t="s">
        <v>289</v>
      </c>
      <c r="M2296" s="11" t="s">
        <v>93</v>
      </c>
      <c r="N2296" s="11"/>
      <c r="O2296" s="11"/>
      <c r="P2296" s="204" t="s">
        <v>925</v>
      </c>
      <c r="Q2296" s="8">
        <v>2021</v>
      </c>
      <c r="R2296" s="131"/>
      <c r="S2296" s="3"/>
      <c r="T2296" s="3" t="e">
        <f>VLOOKUP(Tabla2[[#This Row],[FOLIO]],Noshow11[[FOLIO]:[STATUS]],5,0)</f>
        <v>#N/A</v>
      </c>
      <c r="U2296" s="2"/>
      <c r="V2296" s="27"/>
      <c r="W2296" s="27"/>
      <c r="X2296" s="27"/>
      <c r="Y2296" s="28"/>
      <c r="Z2296" s="27"/>
      <c r="AA2296" s="14">
        <f>Tabla2[[#This Row],[FECHA]]-Tabla2[[#This Row],[FECHA AGENDO CITA]]</f>
        <v>45015</v>
      </c>
    </row>
    <row r="2297" spans="1:27" ht="34.5" hidden="1" customHeight="1">
      <c r="A2297" s="6">
        <v>45015</v>
      </c>
      <c r="B2297" s="9">
        <v>0.64583333333333337</v>
      </c>
      <c r="C2297" s="9"/>
      <c r="D2297" s="41">
        <v>1899</v>
      </c>
      <c r="E2297" s="8">
        <v>113267</v>
      </c>
      <c r="F2297" s="8" t="s">
        <v>1111</v>
      </c>
      <c r="G2297" s="97" t="s">
        <v>1015</v>
      </c>
      <c r="H2297" s="32" t="s">
        <v>37</v>
      </c>
      <c r="I2297" s="8" t="s">
        <v>7039</v>
      </c>
      <c r="J2297" s="7" t="s">
        <v>7040</v>
      </c>
      <c r="K2297" s="7" t="s">
        <v>461</v>
      </c>
      <c r="L2297" s="8" t="s">
        <v>160</v>
      </c>
      <c r="M2297" s="11" t="s">
        <v>93</v>
      </c>
      <c r="N2297" s="11"/>
      <c r="O2297" s="11"/>
      <c r="P2297" s="204" t="s">
        <v>925</v>
      </c>
      <c r="Q2297" s="8">
        <v>2021</v>
      </c>
      <c r="R2297" s="131"/>
      <c r="S2297" s="3"/>
      <c r="T2297" s="3" t="e">
        <f>VLOOKUP(Tabla2[[#This Row],[FOLIO]],Noshow11[[FOLIO]:[STATUS]],5,0)</f>
        <v>#N/A</v>
      </c>
      <c r="U2297" s="2"/>
      <c r="V2297" s="27"/>
      <c r="W2297" s="27"/>
      <c r="X2297" s="27"/>
      <c r="Y2297" s="28"/>
      <c r="Z2297" s="27"/>
      <c r="AA2297" s="14">
        <f>Tabla2[[#This Row],[FECHA]]-Tabla2[[#This Row],[FECHA AGENDO CITA]]</f>
        <v>45015</v>
      </c>
    </row>
    <row r="2298" spans="1:27" ht="34.5" hidden="1" customHeight="1">
      <c r="A2298" s="6">
        <v>45015</v>
      </c>
      <c r="B2298" s="9">
        <v>0.65625</v>
      </c>
      <c r="C2298" s="9"/>
      <c r="D2298" s="41">
        <v>1899</v>
      </c>
      <c r="E2298" s="8">
        <v>113268</v>
      </c>
      <c r="F2298" s="8" t="s">
        <v>1111</v>
      </c>
      <c r="G2298" s="97" t="s">
        <v>956</v>
      </c>
      <c r="H2298" s="32" t="s">
        <v>37</v>
      </c>
      <c r="I2298" s="8" t="s">
        <v>467</v>
      </c>
      <c r="J2298" s="7" t="s">
        <v>468</v>
      </c>
      <c r="K2298" s="7" t="s">
        <v>461</v>
      </c>
      <c r="L2298" s="8" t="s">
        <v>92</v>
      </c>
      <c r="M2298" s="11" t="s">
        <v>93</v>
      </c>
      <c r="N2298" s="11"/>
      <c r="O2298" s="11"/>
      <c r="P2298" s="204" t="s">
        <v>925</v>
      </c>
      <c r="Q2298" s="8">
        <v>2022</v>
      </c>
      <c r="R2298" s="131"/>
      <c r="S2298" s="3"/>
      <c r="T2298" s="3" t="e">
        <f>VLOOKUP(Tabla2[[#This Row],[FOLIO]],Noshow11[[FOLIO]:[STATUS]],5,0)</f>
        <v>#N/A</v>
      </c>
      <c r="U2298" s="2"/>
      <c r="V2298" s="27"/>
      <c r="W2298" s="27"/>
      <c r="X2298" s="27"/>
      <c r="Y2298" s="28"/>
      <c r="Z2298" s="27"/>
      <c r="AA2298" s="14">
        <f>Tabla2[[#This Row],[FECHA]]-Tabla2[[#This Row],[FECHA AGENDO CITA]]</f>
        <v>45015</v>
      </c>
    </row>
    <row r="2299" spans="1:27" ht="38.450000000000003" hidden="1" customHeight="1">
      <c r="A2299" s="154">
        <v>45016</v>
      </c>
      <c r="B2299" s="155">
        <v>0.33333333333333331</v>
      </c>
      <c r="C2299" s="155"/>
      <c r="D2299" s="156">
        <v>5330</v>
      </c>
      <c r="E2299" s="157">
        <v>112704</v>
      </c>
      <c r="F2299" s="157" t="s">
        <v>100</v>
      </c>
      <c r="G2299" s="158" t="s">
        <v>988</v>
      </c>
      <c r="H2299" s="159" t="s">
        <v>5</v>
      </c>
      <c r="I2299" s="157" t="s">
        <v>7041</v>
      </c>
      <c r="J2299" s="160" t="s">
        <v>7042</v>
      </c>
      <c r="K2299" s="160" t="s">
        <v>7043</v>
      </c>
      <c r="L2299" s="157" t="s">
        <v>92</v>
      </c>
      <c r="M2299" s="161" t="s">
        <v>84</v>
      </c>
      <c r="N2299" s="161">
        <v>0.375</v>
      </c>
      <c r="O2299" s="161">
        <v>0.5</v>
      </c>
      <c r="P2299" s="207" t="s">
        <v>2061</v>
      </c>
      <c r="Q2299" s="157">
        <v>2020</v>
      </c>
      <c r="R2299" s="131"/>
      <c r="S2299" s="3" t="str">
        <f>TEXT(Tabla2[[#This Row],[FECHA]],"MMMM")</f>
        <v>marzo</v>
      </c>
      <c r="T2299" s="3" t="e">
        <f>VLOOKUP(Tabla2[[#This Row],[FOLIO]],Noshow11[[FOLIO]:[STATUS]],5,0)</f>
        <v>#N/A</v>
      </c>
      <c r="U2299" s="2" t="s">
        <v>12</v>
      </c>
      <c r="V2299" s="27">
        <v>45016</v>
      </c>
      <c r="W2299" s="27" t="s">
        <v>18</v>
      </c>
      <c r="X2299" s="27" t="s">
        <v>932</v>
      </c>
      <c r="Y2299" s="28" t="s">
        <v>4849</v>
      </c>
      <c r="Z2299" s="27">
        <v>44994</v>
      </c>
      <c r="AA2299" s="14">
        <f>Tabla2[[#This Row],[FECHA]]-Tabla2[[#This Row],[FECHA AGENDO CITA]]</f>
        <v>22</v>
      </c>
    </row>
    <row r="2300" spans="1:27" ht="38.450000000000003" hidden="1" customHeight="1">
      <c r="A2300" s="154">
        <v>45016</v>
      </c>
      <c r="B2300" s="155">
        <v>0.33333333333333331</v>
      </c>
      <c r="C2300" s="155"/>
      <c r="D2300" s="156">
        <v>5330</v>
      </c>
      <c r="E2300" s="157">
        <v>113053</v>
      </c>
      <c r="F2300" s="157" t="s">
        <v>920</v>
      </c>
      <c r="G2300" s="162" t="s">
        <v>1124</v>
      </c>
      <c r="H2300" s="163"/>
      <c r="I2300" s="157" t="s">
        <v>3950</v>
      </c>
      <c r="J2300" s="160" t="s">
        <v>3951</v>
      </c>
      <c r="K2300" s="160" t="s">
        <v>1889</v>
      </c>
      <c r="L2300" s="157" t="s">
        <v>277</v>
      </c>
      <c r="M2300" s="161" t="s">
        <v>93</v>
      </c>
      <c r="N2300" s="161">
        <v>0.375</v>
      </c>
      <c r="O2300" s="161">
        <v>0.58333333333333337</v>
      </c>
      <c r="P2300" s="207" t="s">
        <v>954</v>
      </c>
      <c r="Q2300" s="157">
        <v>2021</v>
      </c>
      <c r="R2300" s="131"/>
      <c r="S2300" s="3" t="str">
        <f>TEXT(Tabla2[[#This Row],[FECHA]],"MMMM")</f>
        <v>marzo</v>
      </c>
      <c r="T2300" s="3" t="e">
        <f>VLOOKUP(Tabla2[[#This Row],[FOLIO]],Noshow11[[FOLIO]:[STATUS]],5,0)</f>
        <v>#N/A</v>
      </c>
      <c r="U2300" s="2"/>
      <c r="V2300" s="27"/>
      <c r="W2300" s="27"/>
      <c r="X2300" s="27"/>
      <c r="Y2300" s="28"/>
      <c r="Z2300" s="27"/>
      <c r="AA2300" s="14">
        <f>Tabla2[[#This Row],[FECHA]]-Tabla2[[#This Row],[FECHA AGENDO CITA]]</f>
        <v>45016</v>
      </c>
    </row>
    <row r="2301" spans="1:27" ht="38.450000000000003" hidden="1" customHeight="1">
      <c r="A2301" s="154">
        <v>45016</v>
      </c>
      <c r="B2301" s="155">
        <v>0.34375</v>
      </c>
      <c r="C2301" s="155"/>
      <c r="D2301" s="156">
        <v>1899</v>
      </c>
      <c r="E2301" s="157">
        <v>113145</v>
      </c>
      <c r="F2301" s="157" t="s">
        <v>920</v>
      </c>
      <c r="G2301" s="162" t="s">
        <v>994</v>
      </c>
      <c r="H2301" s="163"/>
      <c r="I2301" s="157" t="s">
        <v>3945</v>
      </c>
      <c r="J2301" s="160" t="s">
        <v>3946</v>
      </c>
      <c r="K2301" s="160" t="s">
        <v>1889</v>
      </c>
      <c r="L2301" s="157" t="s">
        <v>277</v>
      </c>
      <c r="M2301" s="161" t="s">
        <v>84</v>
      </c>
      <c r="N2301" s="161">
        <v>0.375</v>
      </c>
      <c r="O2301" s="161">
        <v>0.47916666666666669</v>
      </c>
      <c r="P2301" s="207" t="s">
        <v>949</v>
      </c>
      <c r="Q2301" s="157">
        <v>2020</v>
      </c>
      <c r="R2301" s="131"/>
      <c r="S2301" s="3" t="str">
        <f>TEXT(Tabla2[[#This Row],[FECHA]],"MMMM")</f>
        <v>marzo</v>
      </c>
      <c r="T2301" s="3" t="e">
        <f>VLOOKUP(Tabla2[[#This Row],[FOLIO]],Noshow11[[FOLIO]:[STATUS]],5,0)</f>
        <v>#N/A</v>
      </c>
      <c r="U2301" s="2"/>
      <c r="V2301" s="27"/>
      <c r="W2301" s="27"/>
      <c r="X2301" s="27"/>
      <c r="Y2301" s="28"/>
      <c r="Z2301" s="27"/>
      <c r="AA2301" s="14">
        <f>Tabla2[[#This Row],[FECHA]]-Tabla2[[#This Row],[FECHA AGENDO CITA]]</f>
        <v>45016</v>
      </c>
    </row>
    <row r="2302" spans="1:27" ht="38.450000000000003" hidden="1" customHeight="1">
      <c r="A2302" s="154">
        <v>45016</v>
      </c>
      <c r="B2302" s="155">
        <v>0.34375</v>
      </c>
      <c r="C2302" s="155"/>
      <c r="D2302" s="156">
        <v>3260</v>
      </c>
      <c r="E2302" s="157">
        <v>113235</v>
      </c>
      <c r="F2302" s="157" t="s">
        <v>1111</v>
      </c>
      <c r="G2302" s="162" t="s">
        <v>1150</v>
      </c>
      <c r="H2302" s="163"/>
      <c r="I2302" s="157" t="s">
        <v>2459</v>
      </c>
      <c r="J2302" s="160" t="s">
        <v>2460</v>
      </c>
      <c r="K2302" s="160" t="s">
        <v>1889</v>
      </c>
      <c r="L2302" s="157" t="s">
        <v>277</v>
      </c>
      <c r="M2302" s="161" t="s">
        <v>93</v>
      </c>
      <c r="N2302" s="161">
        <v>0.5</v>
      </c>
      <c r="O2302" s="161">
        <v>0.66666666666666663</v>
      </c>
      <c r="P2302" s="207" t="s">
        <v>949</v>
      </c>
      <c r="Q2302" s="157">
        <v>2022</v>
      </c>
      <c r="R2302" s="131"/>
      <c r="S2302" s="3" t="str">
        <f>TEXT(Tabla2[[#This Row],[FECHA]],"MMMM")</f>
        <v>marzo</v>
      </c>
      <c r="T2302" s="3" t="e">
        <f>VLOOKUP(Tabla2[[#This Row],[FOLIO]],Noshow11[[FOLIO]:[STATUS]],5,0)</f>
        <v>#N/A</v>
      </c>
      <c r="U2302" s="2"/>
      <c r="V2302" s="27"/>
      <c r="W2302" s="27"/>
      <c r="X2302" s="27"/>
      <c r="Y2302" s="28"/>
      <c r="Z2302" s="27"/>
      <c r="AA2302" s="14">
        <f>Tabla2[[#This Row],[FECHA]]-Tabla2[[#This Row],[FECHA AGENDO CITA]]</f>
        <v>45016</v>
      </c>
    </row>
    <row r="2303" spans="1:27" ht="38.450000000000003" hidden="1" customHeight="1">
      <c r="A2303" s="154">
        <v>45016</v>
      </c>
      <c r="B2303" s="155">
        <v>0.34375</v>
      </c>
      <c r="C2303" s="155"/>
      <c r="D2303" s="156">
        <v>5330</v>
      </c>
      <c r="E2303" s="157">
        <v>113242</v>
      </c>
      <c r="F2303" s="157" t="s">
        <v>100</v>
      </c>
      <c r="G2303" s="158" t="s">
        <v>5793</v>
      </c>
      <c r="H2303" s="159" t="s">
        <v>5</v>
      </c>
      <c r="I2303" s="157" t="s">
        <v>3948</v>
      </c>
      <c r="J2303" s="160" t="s">
        <v>3949</v>
      </c>
      <c r="K2303" s="160" t="s">
        <v>1889</v>
      </c>
      <c r="L2303" s="157" t="s">
        <v>277</v>
      </c>
      <c r="M2303" s="161" t="s">
        <v>98</v>
      </c>
      <c r="N2303" s="161">
        <v>0.41666666666666669</v>
      </c>
      <c r="O2303" s="161">
        <v>0.58333333333333337</v>
      </c>
      <c r="P2303" s="207" t="s">
        <v>2061</v>
      </c>
      <c r="Q2303" s="157">
        <v>2018</v>
      </c>
      <c r="R2303" s="131"/>
      <c r="S2303" s="3" t="str">
        <f>TEXT(Tabla2[[#This Row],[FECHA]],"MMMM")</f>
        <v>marzo</v>
      </c>
      <c r="T2303" s="3" t="e">
        <f>VLOOKUP(Tabla2[[#This Row],[FOLIO]],Noshow11[[FOLIO]:[STATUS]],5,0)</f>
        <v>#N/A</v>
      </c>
      <c r="U2303" s="2"/>
      <c r="V2303" s="27"/>
      <c r="W2303" s="27"/>
      <c r="X2303" s="27"/>
      <c r="Y2303" s="28"/>
      <c r="Z2303" s="27"/>
      <c r="AA2303" s="14">
        <f>Tabla2[[#This Row],[FECHA]]-Tabla2[[#This Row],[FECHA AGENDO CITA]]</f>
        <v>45016</v>
      </c>
    </row>
    <row r="2304" spans="1:27" ht="38.450000000000003" hidden="1" customHeight="1">
      <c r="A2304" s="154">
        <v>45016</v>
      </c>
      <c r="B2304" s="155">
        <v>0.35416666666666669</v>
      </c>
      <c r="C2304" s="155"/>
      <c r="D2304" s="156">
        <v>6598</v>
      </c>
      <c r="E2304" s="157">
        <v>113298</v>
      </c>
      <c r="F2304" s="157" t="s">
        <v>1111</v>
      </c>
      <c r="G2304" s="162" t="s">
        <v>1080</v>
      </c>
      <c r="H2304" s="163"/>
      <c r="I2304" s="157" t="s">
        <v>6964</v>
      </c>
      <c r="J2304" s="160" t="s">
        <v>6965</v>
      </c>
      <c r="K2304" s="160" t="s">
        <v>7044</v>
      </c>
      <c r="L2304" s="157" t="s">
        <v>289</v>
      </c>
      <c r="M2304" s="161" t="s">
        <v>84</v>
      </c>
      <c r="N2304" s="161">
        <v>0.46875</v>
      </c>
      <c r="O2304" s="161">
        <v>0.625</v>
      </c>
      <c r="P2304" s="207" t="s">
        <v>954</v>
      </c>
      <c r="Q2304" s="157">
        <v>2013</v>
      </c>
      <c r="R2304" s="131"/>
      <c r="S2304" s="3" t="str">
        <f>TEXT(Tabla2[[#This Row],[FECHA]],"MMMM")</f>
        <v>marzo</v>
      </c>
      <c r="T2304" s="3" t="e">
        <f>VLOOKUP(Tabla2[[#This Row],[FOLIO]],Noshow11[[FOLIO]:[STATUS]],5,0)</f>
        <v>#N/A</v>
      </c>
      <c r="U2304" s="2"/>
      <c r="V2304" s="27"/>
      <c r="W2304" s="27"/>
      <c r="X2304" s="27"/>
      <c r="Y2304" s="28"/>
      <c r="Z2304" s="27"/>
      <c r="AA2304" s="14">
        <f>Tabla2[[#This Row],[FECHA]]-Tabla2[[#This Row],[FECHA AGENDO CITA]]</f>
        <v>45016</v>
      </c>
    </row>
    <row r="2305" spans="1:27" ht="38.450000000000003" hidden="1" customHeight="1">
      <c r="A2305" s="154">
        <v>45016</v>
      </c>
      <c r="B2305" s="155">
        <v>0.35416666666666669</v>
      </c>
      <c r="C2305" s="155"/>
      <c r="D2305" s="156">
        <v>1899</v>
      </c>
      <c r="E2305" s="157">
        <v>113201</v>
      </c>
      <c r="F2305" s="157" t="s">
        <v>920</v>
      </c>
      <c r="G2305" s="162" t="s">
        <v>984</v>
      </c>
      <c r="H2305" s="163"/>
      <c r="I2305" s="157" t="s">
        <v>7045</v>
      </c>
      <c r="J2305" s="160" t="s">
        <v>7046</v>
      </c>
      <c r="K2305" s="160" t="s">
        <v>7047</v>
      </c>
      <c r="L2305" s="157" t="s">
        <v>193</v>
      </c>
      <c r="M2305" s="161" t="s">
        <v>98</v>
      </c>
      <c r="N2305" s="161">
        <v>0.375</v>
      </c>
      <c r="O2305" s="161">
        <v>0.5</v>
      </c>
      <c r="P2305" s="207" t="s">
        <v>943</v>
      </c>
      <c r="Q2305" s="157">
        <v>2012</v>
      </c>
      <c r="R2305" s="131"/>
      <c r="S2305" s="3" t="str">
        <f>TEXT(Tabla2[[#This Row],[FECHA]],"MMMM")</f>
        <v>marzo</v>
      </c>
      <c r="T2305" s="3" t="e">
        <f>VLOOKUP(Tabla2[[#This Row],[FOLIO]],Noshow11[[FOLIO]:[STATUS]],5,0)</f>
        <v>#N/A</v>
      </c>
      <c r="U2305" s="2"/>
      <c r="V2305" s="27"/>
      <c r="W2305" s="27"/>
      <c r="X2305" s="27"/>
      <c r="Y2305" s="28"/>
      <c r="Z2305" s="27"/>
      <c r="AA2305" s="14">
        <f>Tabla2[[#This Row],[FECHA]]-Tabla2[[#This Row],[FECHA AGENDO CITA]]</f>
        <v>45016</v>
      </c>
    </row>
    <row r="2306" spans="1:27" ht="38.450000000000003" hidden="1" customHeight="1">
      <c r="A2306" s="154">
        <v>45016</v>
      </c>
      <c r="B2306" s="155">
        <v>0.35416666666666669</v>
      </c>
      <c r="C2306" s="155"/>
      <c r="D2306" s="156">
        <v>1899</v>
      </c>
      <c r="E2306" s="157">
        <v>113299</v>
      </c>
      <c r="F2306" s="157" t="s">
        <v>944</v>
      </c>
      <c r="G2306" s="162" t="s">
        <v>1247</v>
      </c>
      <c r="H2306" s="163"/>
      <c r="I2306" s="157" t="s">
        <v>7048</v>
      </c>
      <c r="J2306" s="160" t="s">
        <v>7049</v>
      </c>
      <c r="K2306" s="160" t="s">
        <v>7050</v>
      </c>
      <c r="L2306" s="157" t="s">
        <v>4245</v>
      </c>
      <c r="M2306" s="161" t="s">
        <v>93</v>
      </c>
      <c r="N2306" s="161">
        <v>0.40625</v>
      </c>
      <c r="O2306" s="161">
        <v>0.5</v>
      </c>
      <c r="P2306" s="207" t="s">
        <v>943</v>
      </c>
      <c r="Q2306" s="157">
        <v>2008</v>
      </c>
      <c r="R2306" s="131"/>
      <c r="S2306" s="3" t="str">
        <f>TEXT(Tabla2[[#This Row],[FECHA]],"MMMM")</f>
        <v>marzo</v>
      </c>
      <c r="T2306" s="3" t="e">
        <f>VLOOKUP(Tabla2[[#This Row],[FOLIO]],Noshow11[[FOLIO]:[STATUS]],5,0)</f>
        <v>#N/A</v>
      </c>
      <c r="U2306" s="2"/>
      <c r="V2306" s="27"/>
      <c r="W2306" s="27"/>
      <c r="X2306" s="27"/>
      <c r="Y2306" s="28"/>
      <c r="Z2306" s="27"/>
      <c r="AA2306" s="14">
        <f>Tabla2[[#This Row],[FECHA]]-Tabla2[[#This Row],[FECHA AGENDO CITA]]</f>
        <v>45016</v>
      </c>
    </row>
    <row r="2307" spans="1:27" ht="38.450000000000003" hidden="1" customHeight="1">
      <c r="A2307" s="154">
        <v>45016</v>
      </c>
      <c r="B2307" s="155">
        <v>0.36458333333333331</v>
      </c>
      <c r="C2307" s="155"/>
      <c r="D2307" s="156">
        <v>1899</v>
      </c>
      <c r="E2307" s="157">
        <v>113217</v>
      </c>
      <c r="F2307" s="157" t="s">
        <v>100</v>
      </c>
      <c r="G2307" s="162" t="s">
        <v>945</v>
      </c>
      <c r="H2307" s="163"/>
      <c r="I2307" s="157" t="s">
        <v>7051</v>
      </c>
      <c r="J2307" s="160" t="s">
        <v>7052</v>
      </c>
      <c r="K2307" s="160" t="s">
        <v>7053</v>
      </c>
      <c r="L2307" s="157" t="s">
        <v>152</v>
      </c>
      <c r="M2307" s="161" t="s">
        <v>93</v>
      </c>
      <c r="N2307" s="161">
        <v>0.375</v>
      </c>
      <c r="O2307" s="161">
        <v>0.5</v>
      </c>
      <c r="P2307" s="207" t="s">
        <v>943</v>
      </c>
      <c r="Q2307" s="157">
        <v>2018</v>
      </c>
      <c r="R2307" s="131"/>
      <c r="S2307" s="3" t="str">
        <f>TEXT(Tabla2[[#This Row],[FECHA]],"MMMM")</f>
        <v>marzo</v>
      </c>
      <c r="T2307" s="3" t="e">
        <f>VLOOKUP(Tabla2[[#This Row],[FOLIO]],Noshow11[[FOLIO]:[STATUS]],5,0)</f>
        <v>#N/A</v>
      </c>
      <c r="U2307" s="2"/>
      <c r="V2307" s="27"/>
      <c r="W2307" s="27"/>
      <c r="X2307" s="27"/>
      <c r="Y2307" s="28"/>
      <c r="Z2307" s="27"/>
      <c r="AA2307" s="14">
        <f>Tabla2[[#This Row],[FECHA]]-Tabla2[[#This Row],[FECHA AGENDO CITA]]</f>
        <v>45016</v>
      </c>
    </row>
    <row r="2308" spans="1:27" ht="38.450000000000003" hidden="1" customHeight="1">
      <c r="A2308" s="154">
        <v>45016</v>
      </c>
      <c r="B2308" s="155">
        <v>0.36458333333333331</v>
      </c>
      <c r="C2308" s="155"/>
      <c r="D2308" s="156">
        <v>3260</v>
      </c>
      <c r="E2308" s="157">
        <v>113261</v>
      </c>
      <c r="F2308" s="157" t="s">
        <v>920</v>
      </c>
      <c r="G2308" s="162" t="s">
        <v>1150</v>
      </c>
      <c r="H2308" s="163"/>
      <c r="I2308" s="157" t="s">
        <v>7054</v>
      </c>
      <c r="J2308" s="160" t="s">
        <v>7055</v>
      </c>
      <c r="K2308" s="160" t="s">
        <v>7056</v>
      </c>
      <c r="L2308" s="157" t="s">
        <v>108</v>
      </c>
      <c r="M2308" s="161" t="s">
        <v>98</v>
      </c>
      <c r="N2308" s="161">
        <v>0.375</v>
      </c>
      <c r="O2308" s="161">
        <v>0.54166666666666663</v>
      </c>
      <c r="P2308" s="207" t="s">
        <v>1036</v>
      </c>
      <c r="Q2308" s="157">
        <v>2021</v>
      </c>
      <c r="R2308" s="131"/>
      <c r="S2308" s="3" t="str">
        <f>TEXT(Tabla2[[#This Row],[FECHA]],"MMMM")</f>
        <v>marzo</v>
      </c>
      <c r="T2308" s="3" t="e">
        <f>VLOOKUP(Tabla2[[#This Row],[FOLIO]],Noshow11[[FOLIO]:[STATUS]],5,0)</f>
        <v>#N/A</v>
      </c>
      <c r="U2308" s="2"/>
      <c r="V2308" s="27"/>
      <c r="W2308" s="27"/>
      <c r="X2308" s="27"/>
      <c r="Y2308" s="28"/>
      <c r="Z2308" s="27"/>
      <c r="AA2308" s="14">
        <f>Tabla2[[#This Row],[FECHA]]-Tabla2[[#This Row],[FECHA AGENDO CITA]]</f>
        <v>45016</v>
      </c>
    </row>
    <row r="2309" spans="1:27" ht="38.450000000000003" hidden="1" customHeight="1">
      <c r="A2309" s="154">
        <v>45016</v>
      </c>
      <c r="B2309" s="155">
        <v>0.36458333333333331</v>
      </c>
      <c r="C2309" s="155"/>
      <c r="D2309" s="156">
        <v>2734.2</v>
      </c>
      <c r="E2309" s="157">
        <v>113316</v>
      </c>
      <c r="F2309" s="157" t="s">
        <v>100</v>
      </c>
      <c r="G2309" s="158" t="s">
        <v>7057</v>
      </c>
      <c r="H2309" s="159" t="s">
        <v>5</v>
      </c>
      <c r="I2309" s="157" t="s">
        <v>7058</v>
      </c>
      <c r="J2309" s="160" t="s">
        <v>7059</v>
      </c>
      <c r="K2309" s="160" t="s">
        <v>7060</v>
      </c>
      <c r="L2309" s="157" t="s">
        <v>160</v>
      </c>
      <c r="M2309" s="161" t="s">
        <v>84</v>
      </c>
      <c r="N2309" s="161">
        <v>0.40625</v>
      </c>
      <c r="O2309" s="161" t="s">
        <v>929</v>
      </c>
      <c r="P2309" s="207" t="s">
        <v>6080</v>
      </c>
      <c r="Q2309" s="157">
        <v>2019</v>
      </c>
      <c r="R2309" s="131"/>
      <c r="S2309" s="3" t="str">
        <f>TEXT(Tabla2[[#This Row],[FECHA]],"MMMM")</f>
        <v>marzo</v>
      </c>
      <c r="T2309" s="3" t="e">
        <f>VLOOKUP(Tabla2[[#This Row],[FOLIO]],Noshow11[[FOLIO]:[STATUS]],5,0)</f>
        <v>#N/A</v>
      </c>
      <c r="U2309" s="2"/>
      <c r="V2309" s="27"/>
      <c r="W2309" s="27"/>
      <c r="X2309" s="27"/>
      <c r="Y2309" s="28"/>
      <c r="Z2309" s="27"/>
      <c r="AA2309" s="14">
        <f>Tabla2[[#This Row],[FECHA]]-Tabla2[[#This Row],[FECHA AGENDO CITA]]</f>
        <v>45016</v>
      </c>
    </row>
    <row r="2310" spans="1:27" ht="38.450000000000003" hidden="1" customHeight="1">
      <c r="A2310" s="154">
        <v>45016</v>
      </c>
      <c r="B2310" s="155">
        <v>0.375</v>
      </c>
      <c r="C2310" s="155"/>
      <c r="D2310" s="156">
        <v>3260</v>
      </c>
      <c r="E2310" s="157">
        <v>112870</v>
      </c>
      <c r="F2310" s="157" t="s">
        <v>944</v>
      </c>
      <c r="G2310" s="162" t="s">
        <v>1070</v>
      </c>
      <c r="H2310" s="163"/>
      <c r="I2310" s="157" t="s">
        <v>7061</v>
      </c>
      <c r="J2310" s="160" t="s">
        <v>7062</v>
      </c>
      <c r="K2310" s="160" t="s">
        <v>7063</v>
      </c>
      <c r="L2310" s="157" t="s">
        <v>92</v>
      </c>
      <c r="M2310" s="161" t="s">
        <v>84</v>
      </c>
      <c r="N2310" s="161">
        <v>0.39583333333333331</v>
      </c>
      <c r="O2310" s="161">
        <v>0.58333333333333337</v>
      </c>
      <c r="P2310" s="207" t="s">
        <v>954</v>
      </c>
      <c r="Q2310" s="157">
        <v>2022</v>
      </c>
      <c r="R2310" s="131"/>
      <c r="S2310" s="3" t="str">
        <f>TEXT(Tabla2[[#This Row],[FECHA]],"MMMM")</f>
        <v>marzo</v>
      </c>
      <c r="T2310" s="3" t="e">
        <f>VLOOKUP(Tabla2[[#This Row],[FOLIO]],Noshow11[[FOLIO]:[STATUS]],5,0)</f>
        <v>#N/A</v>
      </c>
      <c r="U2310" s="2"/>
      <c r="V2310" s="27"/>
      <c r="W2310" s="27"/>
      <c r="X2310" s="27"/>
      <c r="Y2310" s="28"/>
      <c r="Z2310" s="27"/>
      <c r="AA2310" s="14">
        <f>Tabla2[[#This Row],[FECHA]]-Tabla2[[#This Row],[FECHA AGENDO CITA]]</f>
        <v>45016</v>
      </c>
    </row>
    <row r="2311" spans="1:27" ht="38.450000000000003" hidden="1" customHeight="1">
      <c r="A2311" s="154">
        <v>45016</v>
      </c>
      <c r="B2311" s="155">
        <v>0.375</v>
      </c>
      <c r="C2311" s="155"/>
      <c r="D2311" s="156">
        <v>5330</v>
      </c>
      <c r="E2311" s="157">
        <v>112946</v>
      </c>
      <c r="F2311" s="157" t="s">
        <v>100</v>
      </c>
      <c r="G2311" s="162" t="s">
        <v>988</v>
      </c>
      <c r="H2311" s="163"/>
      <c r="I2311" s="157" t="s">
        <v>7064</v>
      </c>
      <c r="J2311" s="160" t="s">
        <v>7065</v>
      </c>
      <c r="K2311" s="160" t="s">
        <v>7066</v>
      </c>
      <c r="L2311" s="157" t="s">
        <v>357</v>
      </c>
      <c r="M2311" s="161" t="s">
        <v>93</v>
      </c>
      <c r="N2311" s="161">
        <v>0.40625</v>
      </c>
      <c r="O2311" s="161">
        <v>0.5</v>
      </c>
      <c r="P2311" s="207" t="s">
        <v>949</v>
      </c>
      <c r="Q2311" s="157">
        <v>2021</v>
      </c>
      <c r="R2311" s="131"/>
      <c r="S2311" s="3" t="str">
        <f>TEXT(Tabla2[[#This Row],[FECHA]],"MMMM")</f>
        <v>marzo</v>
      </c>
      <c r="T2311" s="3" t="e">
        <f>VLOOKUP(Tabla2[[#This Row],[FOLIO]],Noshow11[[FOLIO]:[STATUS]],5,0)</f>
        <v>#N/A</v>
      </c>
      <c r="U2311" s="2"/>
      <c r="V2311" s="27"/>
      <c r="W2311" s="27"/>
      <c r="X2311" s="27"/>
      <c r="Y2311" s="28"/>
      <c r="Z2311" s="27"/>
      <c r="AA2311" s="14">
        <f>Tabla2[[#This Row],[FECHA]]-Tabla2[[#This Row],[FECHA AGENDO CITA]]</f>
        <v>45016</v>
      </c>
    </row>
    <row r="2312" spans="1:27" ht="38.450000000000003" hidden="1" customHeight="1">
      <c r="A2312" s="154">
        <v>45016</v>
      </c>
      <c r="B2312" s="155">
        <v>0.39583333333333331</v>
      </c>
      <c r="C2312" s="155"/>
      <c r="D2312" s="156">
        <v>1899</v>
      </c>
      <c r="E2312" s="157">
        <v>113218</v>
      </c>
      <c r="F2312" s="157" t="s">
        <v>100</v>
      </c>
      <c r="G2312" s="162" t="s">
        <v>1598</v>
      </c>
      <c r="H2312" s="163"/>
      <c r="I2312" s="157" t="s">
        <v>7067</v>
      </c>
      <c r="J2312" s="160" t="s">
        <v>7068</v>
      </c>
      <c r="K2312" s="160" t="s">
        <v>7069</v>
      </c>
      <c r="L2312" s="157" t="s">
        <v>145</v>
      </c>
      <c r="M2312" s="161" t="s">
        <v>93</v>
      </c>
      <c r="N2312" s="161">
        <v>0.40625</v>
      </c>
      <c r="O2312" s="161">
        <v>0.5</v>
      </c>
      <c r="P2312" s="207" t="s">
        <v>975</v>
      </c>
      <c r="Q2312" s="157">
        <v>2012</v>
      </c>
      <c r="R2312" s="131"/>
      <c r="S2312" s="3" t="str">
        <f>TEXT(Tabla2[[#This Row],[FECHA]],"MMMM")</f>
        <v>marzo</v>
      </c>
      <c r="T2312" s="3" t="e">
        <f>VLOOKUP(Tabla2[[#This Row],[FOLIO]],Noshow11[[FOLIO]:[STATUS]],5,0)</f>
        <v>#N/A</v>
      </c>
      <c r="U2312" s="2"/>
      <c r="V2312" s="27"/>
      <c r="W2312" s="27"/>
      <c r="X2312" s="27"/>
      <c r="Y2312" s="28"/>
      <c r="Z2312" s="27"/>
      <c r="AA2312" s="14">
        <f>Tabla2[[#This Row],[FECHA]]-Tabla2[[#This Row],[FECHA AGENDO CITA]]</f>
        <v>45016</v>
      </c>
    </row>
    <row r="2313" spans="1:27" ht="38.450000000000003" hidden="1" customHeight="1">
      <c r="A2313" s="154">
        <v>45016</v>
      </c>
      <c r="B2313" s="155">
        <v>0.39583333333333331</v>
      </c>
      <c r="C2313" s="155"/>
      <c r="D2313" s="156">
        <v>1899</v>
      </c>
      <c r="E2313" s="157">
        <v>112901</v>
      </c>
      <c r="F2313" s="157" t="s">
        <v>944</v>
      </c>
      <c r="G2313" s="162" t="s">
        <v>1108</v>
      </c>
      <c r="H2313" s="163"/>
      <c r="I2313" s="157" t="s">
        <v>7070</v>
      </c>
      <c r="J2313" s="160" t="s">
        <v>143</v>
      </c>
      <c r="K2313" s="160" t="s">
        <v>5887</v>
      </c>
      <c r="L2313" s="157" t="s">
        <v>170</v>
      </c>
      <c r="M2313" s="161" t="s">
        <v>84</v>
      </c>
      <c r="N2313" s="161">
        <v>0.47916666666666669</v>
      </c>
      <c r="O2313" s="161">
        <v>0.625</v>
      </c>
      <c r="P2313" s="207" t="s">
        <v>949</v>
      </c>
      <c r="Q2313" s="157">
        <v>2023</v>
      </c>
      <c r="R2313" s="131"/>
      <c r="S2313" s="3" t="str">
        <f>TEXT(Tabla2[[#This Row],[FECHA]],"MMMM")</f>
        <v>marzo</v>
      </c>
      <c r="T2313" s="3" t="e">
        <f>VLOOKUP(Tabla2[[#This Row],[FOLIO]],Noshow11[[FOLIO]:[STATUS]],5,0)</f>
        <v>#N/A</v>
      </c>
      <c r="U2313" s="2"/>
      <c r="V2313" s="27"/>
      <c r="W2313" s="27"/>
      <c r="X2313" s="27"/>
      <c r="Y2313" s="28"/>
      <c r="Z2313" s="27"/>
      <c r="AA2313" s="14">
        <f>Tabla2[[#This Row],[FECHA]]-Tabla2[[#This Row],[FECHA AGENDO CITA]]</f>
        <v>45016</v>
      </c>
    </row>
    <row r="2314" spans="1:27" ht="38.450000000000003" hidden="1" customHeight="1">
      <c r="A2314" s="154">
        <v>45016</v>
      </c>
      <c r="B2314" s="155">
        <v>0.39583333333333331</v>
      </c>
      <c r="C2314" s="155"/>
      <c r="D2314" s="156">
        <v>4210</v>
      </c>
      <c r="E2314" s="157">
        <v>113280</v>
      </c>
      <c r="F2314" s="157" t="s">
        <v>944</v>
      </c>
      <c r="G2314" s="162" t="s">
        <v>5257</v>
      </c>
      <c r="H2314" s="163"/>
      <c r="I2314" s="157" t="s">
        <v>736</v>
      </c>
      <c r="J2314" s="160" t="s">
        <v>737</v>
      </c>
      <c r="K2314" s="160" t="s">
        <v>738</v>
      </c>
      <c r="L2314" s="157" t="s">
        <v>237</v>
      </c>
      <c r="M2314" s="161" t="s">
        <v>98</v>
      </c>
      <c r="N2314" s="161">
        <v>0.45833333333333331</v>
      </c>
      <c r="O2314" s="161">
        <v>0.58333333333333337</v>
      </c>
      <c r="P2314" s="207" t="s">
        <v>943</v>
      </c>
      <c r="Q2314" s="157">
        <v>2019</v>
      </c>
      <c r="R2314" s="131"/>
      <c r="S2314" s="3" t="str">
        <f>TEXT(Tabla2[[#This Row],[FECHA]],"MMMM")</f>
        <v>marzo</v>
      </c>
      <c r="T2314" s="3" t="e">
        <f>VLOOKUP(Tabla2[[#This Row],[FOLIO]],Noshow11[[FOLIO]:[STATUS]],5,0)</f>
        <v>#N/A</v>
      </c>
      <c r="U2314" s="2"/>
      <c r="V2314" s="27"/>
      <c r="W2314" s="27"/>
      <c r="X2314" s="27"/>
      <c r="Y2314" s="28"/>
      <c r="Z2314" s="27"/>
      <c r="AA2314" s="14">
        <f>Tabla2[[#This Row],[FECHA]]-Tabla2[[#This Row],[FECHA AGENDO CITA]]</f>
        <v>45016</v>
      </c>
    </row>
    <row r="2315" spans="1:27" ht="38.450000000000003" hidden="1" customHeight="1">
      <c r="A2315" s="154">
        <v>45016</v>
      </c>
      <c r="B2315" s="155">
        <v>0.40625</v>
      </c>
      <c r="C2315" s="155"/>
      <c r="D2315" s="156">
        <v>3260</v>
      </c>
      <c r="E2315" s="157">
        <v>113303</v>
      </c>
      <c r="F2315" s="157" t="s">
        <v>1111</v>
      </c>
      <c r="G2315" s="162" t="s">
        <v>1150</v>
      </c>
      <c r="H2315" s="163"/>
      <c r="I2315" s="157" t="s">
        <v>7071</v>
      </c>
      <c r="J2315" s="160" t="s">
        <v>7072</v>
      </c>
      <c r="K2315" s="160" t="s">
        <v>7073</v>
      </c>
      <c r="L2315" s="157" t="s">
        <v>482</v>
      </c>
      <c r="M2315" s="161" t="s">
        <v>84</v>
      </c>
      <c r="N2315" s="161">
        <v>0.4375</v>
      </c>
      <c r="O2315" s="161">
        <v>0.58333333333333337</v>
      </c>
      <c r="P2315" s="207" t="s">
        <v>943</v>
      </c>
      <c r="Q2315" s="157">
        <v>2019</v>
      </c>
      <c r="R2315" s="131"/>
      <c r="S2315" s="3" t="str">
        <f>TEXT(Tabla2[[#This Row],[FECHA]],"MMMM")</f>
        <v>marzo</v>
      </c>
      <c r="T2315" s="3" t="e">
        <f>VLOOKUP(Tabla2[[#This Row],[FOLIO]],Noshow11[[FOLIO]:[STATUS]],5,0)</f>
        <v>#N/A</v>
      </c>
      <c r="U2315" s="2"/>
      <c r="V2315" s="27"/>
      <c r="W2315" s="27"/>
      <c r="X2315" s="27"/>
      <c r="Y2315" s="28"/>
      <c r="Z2315" s="27"/>
      <c r="AA2315" s="14">
        <f>Tabla2[[#This Row],[FECHA]]-Tabla2[[#This Row],[FECHA AGENDO CITA]]</f>
        <v>45016</v>
      </c>
    </row>
    <row r="2316" spans="1:27" ht="38.450000000000003" hidden="1" customHeight="1">
      <c r="A2316" s="154">
        <v>45016</v>
      </c>
      <c r="B2316" s="155">
        <v>0.41666666666666669</v>
      </c>
      <c r="C2316" s="155"/>
      <c r="D2316" s="156">
        <v>5140</v>
      </c>
      <c r="E2316" s="157">
        <v>113112</v>
      </c>
      <c r="F2316" s="157" t="s">
        <v>920</v>
      </c>
      <c r="G2316" s="158" t="s">
        <v>1080</v>
      </c>
      <c r="H2316" s="159" t="s">
        <v>5</v>
      </c>
      <c r="I2316" s="157" t="s">
        <v>110</v>
      </c>
      <c r="J2316" s="160" t="s">
        <v>111</v>
      </c>
      <c r="K2316" s="160" t="s">
        <v>112</v>
      </c>
      <c r="L2316" s="157" t="s">
        <v>83</v>
      </c>
      <c r="M2316" s="161" t="s">
        <v>93</v>
      </c>
      <c r="N2316" s="161">
        <v>0.47916666666666669</v>
      </c>
      <c r="O2316" s="161">
        <v>0.58333333333333337</v>
      </c>
      <c r="P2316" s="207" t="s">
        <v>2061</v>
      </c>
      <c r="Q2316" s="157">
        <v>2010</v>
      </c>
      <c r="R2316" s="131"/>
      <c r="S2316" s="3" t="str">
        <f>TEXT(Tabla2[[#This Row],[FECHA]],"MMMM")</f>
        <v>marzo</v>
      </c>
      <c r="T2316" s="3" t="e">
        <f>VLOOKUP(Tabla2[[#This Row],[FOLIO]],Noshow11[[FOLIO]:[STATUS]],5,0)</f>
        <v>#N/A</v>
      </c>
      <c r="U2316" s="2"/>
      <c r="V2316" s="27"/>
      <c r="W2316" s="27"/>
      <c r="X2316" s="27"/>
      <c r="Y2316" s="28"/>
      <c r="Z2316" s="27"/>
      <c r="AA2316" s="14">
        <f>Tabla2[[#This Row],[FECHA]]-Tabla2[[#This Row],[FECHA AGENDO CITA]]</f>
        <v>45016</v>
      </c>
    </row>
    <row r="2317" spans="1:27" ht="38.450000000000003" hidden="1" customHeight="1">
      <c r="A2317" s="154">
        <v>45016</v>
      </c>
      <c r="B2317" s="155">
        <v>0.41666666666666669</v>
      </c>
      <c r="C2317" s="155"/>
      <c r="D2317" s="156">
        <v>2849</v>
      </c>
      <c r="E2317" s="157">
        <v>112753</v>
      </c>
      <c r="F2317" s="157" t="s">
        <v>944</v>
      </c>
      <c r="G2317" s="158" t="s">
        <v>1736</v>
      </c>
      <c r="H2317" s="159" t="s">
        <v>5</v>
      </c>
      <c r="I2317" s="157" t="s">
        <v>7074</v>
      </c>
      <c r="J2317" s="160" t="s">
        <v>7075</v>
      </c>
      <c r="K2317" s="160" t="s">
        <v>7076</v>
      </c>
      <c r="L2317" s="157" t="s">
        <v>170</v>
      </c>
      <c r="M2317" s="161" t="s">
        <v>84</v>
      </c>
      <c r="N2317" s="161">
        <v>0.44791666666666669</v>
      </c>
      <c r="O2317" s="161">
        <v>0.58333333333333337</v>
      </c>
      <c r="P2317" s="207" t="s">
        <v>4340</v>
      </c>
      <c r="Q2317" s="157">
        <v>2021</v>
      </c>
      <c r="R2317" s="131"/>
      <c r="S2317" s="3" t="str">
        <f>TEXT(Tabla2[[#This Row],[FECHA]],"MMMM")</f>
        <v>marzo</v>
      </c>
      <c r="T2317" s="3" t="e">
        <f>VLOOKUP(Tabla2[[#This Row],[FOLIO]],Noshow11[[FOLIO]:[STATUS]],5,0)</f>
        <v>#N/A</v>
      </c>
      <c r="U2317" s="2"/>
      <c r="V2317" s="27"/>
      <c r="W2317" s="27"/>
      <c r="X2317" s="27"/>
      <c r="Y2317" s="28"/>
      <c r="Z2317" s="27"/>
      <c r="AA2317" s="14">
        <f>Tabla2[[#This Row],[FECHA]]-Tabla2[[#This Row],[FECHA AGENDO CITA]]</f>
        <v>45016</v>
      </c>
    </row>
    <row r="2318" spans="1:27" ht="38.450000000000003" hidden="1" customHeight="1">
      <c r="A2318" s="154">
        <v>45016</v>
      </c>
      <c r="B2318" s="155">
        <v>0.41666666666666669</v>
      </c>
      <c r="C2318" s="155"/>
      <c r="D2318" s="156">
        <v>1899</v>
      </c>
      <c r="E2318" s="157">
        <v>113226</v>
      </c>
      <c r="F2318" s="157" t="s">
        <v>1111</v>
      </c>
      <c r="G2318" s="162" t="s">
        <v>7077</v>
      </c>
      <c r="H2318" s="163"/>
      <c r="I2318" s="157" t="s">
        <v>7078</v>
      </c>
      <c r="J2318" s="160" t="s">
        <v>7079</v>
      </c>
      <c r="K2318" s="160" t="s">
        <v>7080</v>
      </c>
      <c r="L2318" s="157" t="s">
        <v>1766</v>
      </c>
      <c r="M2318" s="161" t="s">
        <v>98</v>
      </c>
      <c r="N2318" s="161">
        <v>0.4375</v>
      </c>
      <c r="O2318" s="161">
        <v>0.58333333333333337</v>
      </c>
      <c r="P2318" s="207" t="s">
        <v>1897</v>
      </c>
      <c r="Q2318" s="157">
        <v>2008</v>
      </c>
      <c r="R2318" s="131"/>
      <c r="S2318" s="3" t="str">
        <f>TEXT(Tabla2[[#This Row],[FECHA]],"MMMM")</f>
        <v>marzo</v>
      </c>
      <c r="T2318" s="3" t="e">
        <f>VLOOKUP(Tabla2[[#This Row],[FOLIO]],Noshow11[[FOLIO]:[STATUS]],5,0)</f>
        <v>#N/A</v>
      </c>
      <c r="U2318" s="2"/>
      <c r="V2318" s="27"/>
      <c r="W2318" s="27"/>
      <c r="X2318" s="27"/>
      <c r="Y2318" s="28"/>
      <c r="Z2318" s="27"/>
      <c r="AA2318" s="14">
        <f>Tabla2[[#This Row],[FECHA]]-Tabla2[[#This Row],[FECHA AGENDO CITA]]</f>
        <v>45016</v>
      </c>
    </row>
    <row r="2319" spans="1:27" ht="38.450000000000003" hidden="1" customHeight="1">
      <c r="A2319" s="154">
        <v>45016</v>
      </c>
      <c r="B2319" s="155">
        <v>0.42708333333333331</v>
      </c>
      <c r="C2319" s="155"/>
      <c r="D2319" s="156">
        <v>0</v>
      </c>
      <c r="E2319" s="157">
        <v>113227</v>
      </c>
      <c r="F2319" s="157" t="s">
        <v>1111</v>
      </c>
      <c r="G2319" s="165" t="s">
        <v>7081</v>
      </c>
      <c r="H2319" s="163" t="s">
        <v>10</v>
      </c>
      <c r="I2319" s="157" t="s">
        <v>7078</v>
      </c>
      <c r="J2319" s="160" t="s">
        <v>7079</v>
      </c>
      <c r="K2319" s="160" t="s">
        <v>7080</v>
      </c>
      <c r="L2319" s="157" t="s">
        <v>1766</v>
      </c>
      <c r="M2319" s="161" t="s">
        <v>98</v>
      </c>
      <c r="N2319" s="161">
        <v>0.47916666666666669</v>
      </c>
      <c r="O2319" s="161">
        <v>0.70833333333333337</v>
      </c>
      <c r="P2319" s="207" t="s">
        <v>975</v>
      </c>
      <c r="Q2319" s="157">
        <v>2008</v>
      </c>
      <c r="R2319" s="131"/>
      <c r="S2319" s="3" t="str">
        <f>TEXT(Tabla2[[#This Row],[FECHA]],"MMMM")</f>
        <v>marzo</v>
      </c>
      <c r="T2319" s="3" t="e">
        <f>VLOOKUP(Tabla2[[#This Row],[FOLIO]],Noshow11[[FOLIO]:[STATUS]],5,0)</f>
        <v>#N/A</v>
      </c>
      <c r="U2319" s="2"/>
      <c r="V2319" s="27"/>
      <c r="W2319" s="27"/>
      <c r="X2319" s="27"/>
      <c r="Y2319" s="28"/>
      <c r="Z2319" s="27"/>
      <c r="AA2319" s="14">
        <f>Tabla2[[#This Row],[FECHA]]-Tabla2[[#This Row],[FECHA AGENDO CITA]]</f>
        <v>45016</v>
      </c>
    </row>
    <row r="2320" spans="1:27" ht="38.450000000000003" hidden="1" customHeight="1">
      <c r="A2320" s="154">
        <v>45016</v>
      </c>
      <c r="B2320" s="155">
        <v>0.4375</v>
      </c>
      <c r="C2320" s="155"/>
      <c r="D2320" s="156">
        <v>1899</v>
      </c>
      <c r="E2320" s="157">
        <v>112804</v>
      </c>
      <c r="F2320" s="157" t="s">
        <v>920</v>
      </c>
      <c r="G2320" s="162" t="s">
        <v>984</v>
      </c>
      <c r="H2320" s="163"/>
      <c r="I2320" s="157" t="s">
        <v>7082</v>
      </c>
      <c r="J2320" s="160" t="s">
        <v>7083</v>
      </c>
      <c r="K2320" s="160" t="s">
        <v>7084</v>
      </c>
      <c r="L2320" s="157" t="s">
        <v>1106</v>
      </c>
      <c r="M2320" s="161" t="s">
        <v>93</v>
      </c>
      <c r="N2320" s="161">
        <v>0.45833333333333331</v>
      </c>
      <c r="O2320" s="161">
        <v>0.58333333333333337</v>
      </c>
      <c r="P2320" s="207" t="s">
        <v>954</v>
      </c>
      <c r="Q2320" s="157">
        <v>2016</v>
      </c>
      <c r="R2320" s="131"/>
      <c r="S2320" s="3" t="str">
        <f>TEXT(Tabla2[[#This Row],[FECHA]],"MMMM")</f>
        <v>marzo</v>
      </c>
      <c r="T2320" s="3" t="e">
        <f>VLOOKUP(Tabla2[[#This Row],[FOLIO]],Noshow11[[FOLIO]:[STATUS]],5,0)</f>
        <v>#N/A</v>
      </c>
      <c r="U2320" s="2"/>
      <c r="V2320" s="27"/>
      <c r="W2320" s="27"/>
      <c r="X2320" s="27"/>
      <c r="Y2320" s="28"/>
      <c r="Z2320" s="27"/>
      <c r="AA2320" s="14">
        <f>Tabla2[[#This Row],[FECHA]]-Tabla2[[#This Row],[FECHA AGENDO CITA]]</f>
        <v>45016</v>
      </c>
    </row>
    <row r="2321" spans="1:27" ht="38.450000000000003" hidden="1" customHeight="1">
      <c r="A2321" s="154">
        <v>45016</v>
      </c>
      <c r="B2321" s="155">
        <v>0.4375</v>
      </c>
      <c r="C2321" s="155"/>
      <c r="D2321" s="156">
        <v>1899</v>
      </c>
      <c r="E2321" s="157">
        <v>113307</v>
      </c>
      <c r="F2321" s="157" t="s">
        <v>100</v>
      </c>
      <c r="G2321" s="162" t="s">
        <v>6480</v>
      </c>
      <c r="H2321" s="163"/>
      <c r="I2321" s="157" t="s">
        <v>326</v>
      </c>
      <c r="J2321" s="160" t="s">
        <v>327</v>
      </c>
      <c r="K2321" s="160" t="s">
        <v>328</v>
      </c>
      <c r="L2321" s="157" t="s">
        <v>83</v>
      </c>
      <c r="M2321" s="161" t="s">
        <v>98</v>
      </c>
      <c r="N2321" s="161">
        <v>0.51041666666666663</v>
      </c>
      <c r="O2321" s="161">
        <v>0.66666666666666663</v>
      </c>
      <c r="P2321" s="207" t="s">
        <v>2061</v>
      </c>
      <c r="Q2321" s="157">
        <v>2013</v>
      </c>
      <c r="R2321" s="131"/>
      <c r="S2321" s="3" t="str">
        <f>TEXT(Tabla2[[#This Row],[FECHA]],"MMMM")</f>
        <v>marzo</v>
      </c>
      <c r="T2321" s="3" t="e">
        <f>VLOOKUP(Tabla2[[#This Row],[FOLIO]],Noshow11[[FOLIO]:[STATUS]],5,0)</f>
        <v>#N/A</v>
      </c>
      <c r="U2321" s="2"/>
      <c r="V2321" s="27"/>
      <c r="W2321" s="27"/>
      <c r="X2321" s="27"/>
      <c r="Y2321" s="28"/>
      <c r="Z2321" s="27"/>
      <c r="AA2321" s="14">
        <f>Tabla2[[#This Row],[FECHA]]-Tabla2[[#This Row],[FECHA AGENDO CITA]]</f>
        <v>45016</v>
      </c>
    </row>
    <row r="2322" spans="1:27" ht="38.450000000000003" hidden="1" customHeight="1">
      <c r="A2322" s="154">
        <v>45016</v>
      </c>
      <c r="B2322" s="155">
        <v>0.45833333333333331</v>
      </c>
      <c r="C2322" s="155"/>
      <c r="D2322" s="156">
        <v>2849</v>
      </c>
      <c r="E2322" s="157">
        <v>113206</v>
      </c>
      <c r="F2322" s="157" t="s">
        <v>944</v>
      </c>
      <c r="G2322" s="158" t="s">
        <v>1967</v>
      </c>
      <c r="H2322" s="159" t="s">
        <v>5</v>
      </c>
      <c r="I2322" s="157" t="s">
        <v>7085</v>
      </c>
      <c r="J2322" s="160" t="s">
        <v>7086</v>
      </c>
      <c r="K2322" s="160" t="s">
        <v>7087</v>
      </c>
      <c r="L2322" s="157" t="s">
        <v>482</v>
      </c>
      <c r="M2322" s="161" t="s">
        <v>98</v>
      </c>
      <c r="N2322" s="161">
        <v>0.49305555555555558</v>
      </c>
      <c r="O2322" s="161">
        <v>0.625</v>
      </c>
      <c r="P2322" s="207" t="s">
        <v>4340</v>
      </c>
      <c r="Q2322" s="157">
        <v>2018</v>
      </c>
      <c r="R2322" s="131"/>
      <c r="S2322" s="3" t="str">
        <f>TEXT(Tabla2[[#This Row],[FECHA]],"MMMM")</f>
        <v>marzo</v>
      </c>
      <c r="T2322" s="3" t="e">
        <f>VLOOKUP(Tabla2[[#This Row],[FOLIO]],Noshow11[[FOLIO]:[STATUS]],5,0)</f>
        <v>#N/A</v>
      </c>
      <c r="U2322" s="2"/>
      <c r="V2322" s="27"/>
      <c r="W2322" s="27"/>
      <c r="X2322" s="27"/>
      <c r="Y2322" s="28"/>
      <c r="Z2322" s="27"/>
      <c r="AA2322" s="14">
        <f>Tabla2[[#This Row],[FECHA]]-Tabla2[[#This Row],[FECHA AGENDO CITA]]</f>
        <v>45016</v>
      </c>
    </row>
    <row r="2323" spans="1:27" ht="38.450000000000003" hidden="1" customHeight="1">
      <c r="A2323" s="154">
        <v>45016</v>
      </c>
      <c r="B2323" s="155">
        <v>0.45833333333333331</v>
      </c>
      <c r="C2323" s="155"/>
      <c r="D2323" s="156">
        <v>5330</v>
      </c>
      <c r="E2323" s="157">
        <v>113320</v>
      </c>
      <c r="F2323" s="157" t="s">
        <v>944</v>
      </c>
      <c r="G2323" s="158" t="s">
        <v>1124</v>
      </c>
      <c r="H2323" s="159" t="s">
        <v>5</v>
      </c>
      <c r="I2323" s="157" t="s">
        <v>7088</v>
      </c>
      <c r="J2323" s="160" t="s">
        <v>7089</v>
      </c>
      <c r="K2323" s="160" t="s">
        <v>7090</v>
      </c>
      <c r="L2323" s="157" t="s">
        <v>230</v>
      </c>
      <c r="M2323" s="161" t="s">
        <v>84</v>
      </c>
      <c r="N2323" s="161">
        <v>0.52430555555555558</v>
      </c>
      <c r="O2323" s="161">
        <v>0.66666666666666663</v>
      </c>
      <c r="P2323" s="207" t="s">
        <v>2061</v>
      </c>
      <c r="Q2323" s="157">
        <v>2017</v>
      </c>
      <c r="R2323" s="131"/>
      <c r="S2323" s="3" t="str">
        <f>TEXT(Tabla2[[#This Row],[FECHA]],"MMMM")</f>
        <v>marzo</v>
      </c>
      <c r="T2323" s="3" t="e">
        <f>VLOOKUP(Tabla2[[#This Row],[FOLIO]],Noshow11[[FOLIO]:[STATUS]],5,0)</f>
        <v>#N/A</v>
      </c>
      <c r="U2323" s="2"/>
      <c r="V2323" s="27"/>
      <c r="W2323" s="27"/>
      <c r="X2323" s="27"/>
      <c r="Y2323" s="28"/>
      <c r="Z2323" s="27"/>
      <c r="AA2323" s="14">
        <f>Tabla2[[#This Row],[FECHA]]-Tabla2[[#This Row],[FECHA AGENDO CITA]]</f>
        <v>45016</v>
      </c>
    </row>
    <row r="2324" spans="1:27" ht="38.450000000000003" hidden="1" customHeight="1">
      <c r="A2324" s="154">
        <v>45016</v>
      </c>
      <c r="B2324" s="155">
        <v>0.5</v>
      </c>
      <c r="C2324" s="155"/>
      <c r="D2324" s="156">
        <v>1899</v>
      </c>
      <c r="E2324" s="157">
        <v>113249</v>
      </c>
      <c r="F2324" s="157" t="s">
        <v>944</v>
      </c>
      <c r="G2324" s="158" t="s">
        <v>1015</v>
      </c>
      <c r="H2324" s="159" t="s">
        <v>5</v>
      </c>
      <c r="I2324" s="157" t="s">
        <v>7091</v>
      </c>
      <c r="J2324" s="160" t="s">
        <v>7092</v>
      </c>
      <c r="K2324" s="160" t="s">
        <v>7093</v>
      </c>
      <c r="L2324" s="157" t="s">
        <v>97</v>
      </c>
      <c r="M2324" s="161" t="s">
        <v>93</v>
      </c>
      <c r="N2324" s="161">
        <v>0.51041666666666663</v>
      </c>
      <c r="O2324" s="161">
        <v>0.66666666666666663</v>
      </c>
      <c r="P2324" s="207" t="s">
        <v>2061</v>
      </c>
      <c r="Q2324" s="157">
        <v>2020</v>
      </c>
      <c r="R2324" s="131"/>
      <c r="S2324" s="3" t="str">
        <f>TEXT(Tabla2[[#This Row],[FECHA]],"MMMM")</f>
        <v>marzo</v>
      </c>
      <c r="T2324" s="3" t="e">
        <f>VLOOKUP(Tabla2[[#This Row],[FOLIO]],Noshow11[[FOLIO]:[STATUS]],5,0)</f>
        <v>#N/A</v>
      </c>
      <c r="U2324" s="2"/>
      <c r="V2324" s="27"/>
      <c r="W2324" s="27"/>
      <c r="X2324" s="27"/>
      <c r="Y2324" s="28"/>
      <c r="Z2324" s="27"/>
      <c r="AA2324" s="14">
        <f>Tabla2[[#This Row],[FECHA]]-Tabla2[[#This Row],[FECHA AGENDO CITA]]</f>
        <v>45016</v>
      </c>
    </row>
    <row r="2325" spans="1:27" ht="38.450000000000003" hidden="1" customHeight="1">
      <c r="A2325" s="154">
        <v>45016</v>
      </c>
      <c r="B2325" s="155">
        <v>0.5</v>
      </c>
      <c r="C2325" s="155"/>
      <c r="D2325" s="156">
        <v>6598</v>
      </c>
      <c r="E2325" s="157">
        <v>113310</v>
      </c>
      <c r="F2325" s="157" t="s">
        <v>100</v>
      </c>
      <c r="G2325" s="162" t="s">
        <v>1080</v>
      </c>
      <c r="H2325" s="163"/>
      <c r="I2325" s="157" t="s">
        <v>7094</v>
      </c>
      <c r="J2325" s="160" t="s">
        <v>7095</v>
      </c>
      <c r="K2325" s="160" t="s">
        <v>7096</v>
      </c>
      <c r="L2325" s="157" t="s">
        <v>230</v>
      </c>
      <c r="M2325" s="161" t="s">
        <v>98</v>
      </c>
      <c r="N2325" s="161">
        <v>0.5625</v>
      </c>
      <c r="O2325" s="161">
        <v>0.70833333333333337</v>
      </c>
      <c r="P2325" s="207" t="s">
        <v>2061</v>
      </c>
      <c r="Q2325" s="157">
        <v>2018</v>
      </c>
      <c r="R2325" s="131"/>
      <c r="S2325" s="3" t="str">
        <f>TEXT(Tabla2[[#This Row],[FECHA]],"MMMM")</f>
        <v>marzo</v>
      </c>
      <c r="T2325" s="3" t="e">
        <f>VLOOKUP(Tabla2[[#This Row],[FOLIO]],Noshow11[[FOLIO]:[STATUS]],5,0)</f>
        <v>#N/A</v>
      </c>
      <c r="U2325" s="2"/>
      <c r="V2325" s="27"/>
      <c r="W2325" s="27"/>
      <c r="X2325" s="27"/>
      <c r="Y2325" s="28"/>
      <c r="Z2325" s="27"/>
      <c r="AA2325" s="14">
        <f>Tabla2[[#This Row],[FECHA]]-Tabla2[[#This Row],[FECHA AGENDO CITA]]</f>
        <v>45016</v>
      </c>
    </row>
    <row r="2326" spans="1:27" ht="38.450000000000003" hidden="1" customHeight="1">
      <c r="A2326" s="154">
        <v>45016</v>
      </c>
      <c r="B2326" s="155">
        <v>0.52083333333333337</v>
      </c>
      <c r="C2326" s="155"/>
      <c r="D2326" s="156">
        <v>3260</v>
      </c>
      <c r="E2326" s="157">
        <v>113319</v>
      </c>
      <c r="F2326" s="157" t="s">
        <v>944</v>
      </c>
      <c r="G2326" s="162" t="s">
        <v>1150</v>
      </c>
      <c r="H2326" s="163"/>
      <c r="I2326" s="157" t="s">
        <v>2357</v>
      </c>
      <c r="J2326" s="160" t="s">
        <v>2358</v>
      </c>
      <c r="K2326" s="160" t="s">
        <v>7097</v>
      </c>
      <c r="L2326" s="157" t="s">
        <v>97</v>
      </c>
      <c r="M2326" s="161" t="s">
        <v>93</v>
      </c>
      <c r="N2326" s="161">
        <v>0.58333333333333337</v>
      </c>
      <c r="O2326" s="161">
        <v>0.70833333333333337</v>
      </c>
      <c r="P2326" s="207" t="s">
        <v>949</v>
      </c>
      <c r="Q2326" s="157">
        <v>2022</v>
      </c>
      <c r="R2326" s="131"/>
      <c r="S2326" s="3" t="str">
        <f>TEXT(Tabla2[[#This Row],[FECHA]],"MMMM")</f>
        <v>marzo</v>
      </c>
      <c r="T2326" s="3" t="e">
        <f>VLOOKUP(Tabla2[[#This Row],[FOLIO]],Noshow11[[FOLIO]:[STATUS]],5,0)</f>
        <v>#N/A</v>
      </c>
      <c r="U2326" s="2"/>
      <c r="V2326" s="27"/>
      <c r="W2326" s="27"/>
      <c r="X2326" s="27"/>
      <c r="Y2326" s="28"/>
      <c r="Z2326" s="27"/>
      <c r="AA2326" s="14">
        <f>Tabla2[[#This Row],[FECHA]]-Tabla2[[#This Row],[FECHA AGENDO CITA]]</f>
        <v>45016</v>
      </c>
    </row>
    <row r="2327" spans="1:27" ht="38.450000000000003" hidden="1" customHeight="1">
      <c r="A2327" s="154">
        <v>45016</v>
      </c>
      <c r="B2327" s="155">
        <v>0.52083333333333337</v>
      </c>
      <c r="C2327" s="155"/>
      <c r="D2327" s="156">
        <v>835.2</v>
      </c>
      <c r="E2327" s="157">
        <v>113228</v>
      </c>
      <c r="F2327" s="157" t="s">
        <v>944</v>
      </c>
      <c r="G2327" s="162" t="s">
        <v>7098</v>
      </c>
      <c r="H2327" s="163"/>
      <c r="I2327" s="157" t="s">
        <v>7099</v>
      </c>
      <c r="J2327" s="160" t="s">
        <v>724</v>
      </c>
      <c r="K2327" s="160" t="s">
        <v>5782</v>
      </c>
      <c r="L2327" s="157" t="s">
        <v>92</v>
      </c>
      <c r="M2327" s="161" t="s">
        <v>98</v>
      </c>
      <c r="N2327" s="161">
        <v>0.54166666666666663</v>
      </c>
      <c r="O2327" s="161" t="s">
        <v>929</v>
      </c>
      <c r="P2327" s="207" t="s">
        <v>1036</v>
      </c>
      <c r="Q2327" s="157">
        <v>2022</v>
      </c>
      <c r="R2327" s="131"/>
      <c r="S2327" s="3" t="str">
        <f>TEXT(Tabla2[[#This Row],[FECHA]],"MMMM")</f>
        <v>marzo</v>
      </c>
      <c r="T2327" s="3" t="e">
        <f>VLOOKUP(Tabla2[[#This Row],[FOLIO]],Noshow11[[FOLIO]:[STATUS]],5,0)</f>
        <v>#N/A</v>
      </c>
      <c r="U2327" s="2"/>
      <c r="V2327" s="27"/>
      <c r="W2327" s="27"/>
      <c r="X2327" s="27"/>
      <c r="Y2327" s="28"/>
      <c r="Z2327" s="27"/>
      <c r="AA2327" s="14">
        <f>Tabla2[[#This Row],[FECHA]]-Tabla2[[#This Row],[FECHA AGENDO CITA]]</f>
        <v>45016</v>
      </c>
    </row>
    <row r="2328" spans="1:27" ht="38.450000000000003" hidden="1" customHeight="1">
      <c r="A2328" s="154">
        <v>45016</v>
      </c>
      <c r="B2328" s="155">
        <v>0.52083333333333337</v>
      </c>
      <c r="C2328" s="155"/>
      <c r="D2328" s="156">
        <v>5330</v>
      </c>
      <c r="E2328" s="157">
        <v>113314</v>
      </c>
      <c r="F2328" s="157" t="s">
        <v>100</v>
      </c>
      <c r="G2328" s="162" t="s">
        <v>988</v>
      </c>
      <c r="H2328" s="163"/>
      <c r="I2328" s="157" t="s">
        <v>7100</v>
      </c>
      <c r="J2328" s="160" t="s">
        <v>7101</v>
      </c>
      <c r="K2328" s="160" t="s">
        <v>7102</v>
      </c>
      <c r="L2328" s="157" t="s">
        <v>7103</v>
      </c>
      <c r="M2328" s="161" t="s">
        <v>84</v>
      </c>
      <c r="N2328" s="161">
        <v>0.625</v>
      </c>
      <c r="O2328" s="161">
        <v>0.75</v>
      </c>
      <c r="P2328" s="207" t="s">
        <v>949</v>
      </c>
      <c r="Q2328" s="157">
        <v>2021</v>
      </c>
      <c r="R2328" s="131"/>
      <c r="S2328" s="3" t="str">
        <f>TEXT(Tabla2[[#This Row],[FECHA]],"MMMM")</f>
        <v>marzo</v>
      </c>
      <c r="T2328" s="3" t="e">
        <f>VLOOKUP(Tabla2[[#This Row],[FOLIO]],Noshow11[[FOLIO]:[STATUS]],5,0)</f>
        <v>#N/A</v>
      </c>
      <c r="U2328" s="2"/>
      <c r="V2328" s="27"/>
      <c r="W2328" s="27"/>
      <c r="X2328" s="27"/>
      <c r="Y2328" s="28"/>
      <c r="Z2328" s="27"/>
      <c r="AA2328" s="14">
        <f>Tabla2[[#This Row],[FECHA]]-Tabla2[[#This Row],[FECHA AGENDO CITA]]</f>
        <v>45016</v>
      </c>
    </row>
    <row r="2329" spans="1:27" ht="38.450000000000003" hidden="1" customHeight="1">
      <c r="A2329" s="154">
        <v>45016</v>
      </c>
      <c r="B2329" s="155">
        <v>0.53125</v>
      </c>
      <c r="C2329" s="155"/>
      <c r="D2329" s="156">
        <v>1899</v>
      </c>
      <c r="E2329" s="157">
        <v>113315</v>
      </c>
      <c r="F2329" s="157" t="s">
        <v>100</v>
      </c>
      <c r="G2329" s="162" t="s">
        <v>956</v>
      </c>
      <c r="H2329" s="163"/>
      <c r="I2329" s="157" t="s">
        <v>7104</v>
      </c>
      <c r="J2329" s="160" t="s">
        <v>7105</v>
      </c>
      <c r="K2329" s="160" t="s">
        <v>7102</v>
      </c>
      <c r="L2329" s="157" t="s">
        <v>7106</v>
      </c>
      <c r="M2329" s="161" t="s">
        <v>98</v>
      </c>
      <c r="N2329" s="161">
        <v>0.60416666666666663</v>
      </c>
      <c r="O2329" s="161">
        <v>0.75</v>
      </c>
      <c r="P2329" s="207" t="s">
        <v>954</v>
      </c>
      <c r="Q2329" s="157">
        <v>2021</v>
      </c>
      <c r="R2329" s="131"/>
      <c r="S2329" s="3" t="str">
        <f>TEXT(Tabla2[[#This Row],[FECHA]],"MMMM")</f>
        <v>marzo</v>
      </c>
      <c r="T2329" s="3" t="e">
        <f>VLOOKUP(Tabla2[[#This Row],[FOLIO]],Noshow11[[FOLIO]:[STATUS]],5,0)</f>
        <v>#N/A</v>
      </c>
      <c r="U2329" s="2"/>
      <c r="V2329" s="27"/>
      <c r="W2329" s="27"/>
      <c r="X2329" s="27"/>
      <c r="Y2329" s="28"/>
      <c r="Z2329" s="27"/>
      <c r="AA2329" s="14">
        <f>Tabla2[[#This Row],[FECHA]]-Tabla2[[#This Row],[FECHA AGENDO CITA]]</f>
        <v>45016</v>
      </c>
    </row>
    <row r="2330" spans="1:27" ht="38.450000000000003" hidden="1" customHeight="1">
      <c r="A2330" s="154">
        <v>45016</v>
      </c>
      <c r="B2330" s="155">
        <v>0.54166666666666663</v>
      </c>
      <c r="C2330" s="155"/>
      <c r="D2330" s="156">
        <v>0</v>
      </c>
      <c r="E2330" s="157">
        <v>113143</v>
      </c>
      <c r="F2330" s="157" t="s">
        <v>944</v>
      </c>
      <c r="G2330" s="162" t="s">
        <v>7107</v>
      </c>
      <c r="H2330" s="163" t="s">
        <v>45</v>
      </c>
      <c r="I2330" s="157" t="s">
        <v>7108</v>
      </c>
      <c r="J2330" s="160" t="s">
        <v>143</v>
      </c>
      <c r="K2330" s="160" t="s">
        <v>7109</v>
      </c>
      <c r="L2330" s="157" t="s">
        <v>92</v>
      </c>
      <c r="M2330" s="161" t="s">
        <v>93</v>
      </c>
      <c r="N2330" s="161">
        <v>0.55208333333333337</v>
      </c>
      <c r="O2330" s="161">
        <v>0.70833333333333337</v>
      </c>
      <c r="P2330" s="207" t="s">
        <v>949</v>
      </c>
      <c r="Q2330" s="157">
        <v>2023</v>
      </c>
      <c r="R2330" s="131"/>
      <c r="S2330" s="3" t="str">
        <f>TEXT(Tabla2[[#This Row],[FECHA]],"MMMM")</f>
        <v>marzo</v>
      </c>
      <c r="T2330" s="3" t="e">
        <f>VLOOKUP(Tabla2[[#This Row],[FOLIO]],Noshow11[[FOLIO]:[STATUS]],5,0)</f>
        <v>#N/A</v>
      </c>
      <c r="U2330" s="2"/>
      <c r="V2330" s="27"/>
      <c r="W2330" s="27"/>
      <c r="X2330" s="27"/>
      <c r="Y2330" s="28"/>
      <c r="Z2330" s="27"/>
      <c r="AA2330" s="14">
        <f>Tabla2[[#This Row],[FECHA]]-Tabla2[[#This Row],[FECHA AGENDO CITA]]</f>
        <v>45016</v>
      </c>
    </row>
    <row r="2331" spans="1:27" ht="38.450000000000003" hidden="1" customHeight="1">
      <c r="A2331" s="154">
        <v>45016</v>
      </c>
      <c r="B2331" s="155">
        <v>0.60416666666666663</v>
      </c>
      <c r="C2331" s="155"/>
      <c r="D2331" s="156">
        <v>835.2</v>
      </c>
      <c r="E2331" s="157">
        <v>113283</v>
      </c>
      <c r="F2331" s="157" t="s">
        <v>944</v>
      </c>
      <c r="G2331" s="162" t="s">
        <v>2389</v>
      </c>
      <c r="H2331" s="163"/>
      <c r="I2331" s="157" t="s">
        <v>4742</v>
      </c>
      <c r="J2331" s="160" t="s">
        <v>4743</v>
      </c>
      <c r="K2331" s="160" t="s">
        <v>4744</v>
      </c>
      <c r="L2331" s="157" t="s">
        <v>152</v>
      </c>
      <c r="M2331" s="161" t="s">
        <v>84</v>
      </c>
      <c r="N2331" s="161">
        <v>0.625</v>
      </c>
      <c r="O2331" s="161" t="s">
        <v>929</v>
      </c>
      <c r="P2331" s="207" t="s">
        <v>2126</v>
      </c>
      <c r="Q2331" s="157">
        <v>2022</v>
      </c>
      <c r="R2331" s="131"/>
      <c r="S2331" s="3" t="str">
        <f>TEXT(Tabla2[[#This Row],[FECHA]],"MMMM")</f>
        <v>marzo</v>
      </c>
      <c r="T2331" s="3" t="e">
        <f>VLOOKUP(Tabla2[[#This Row],[FOLIO]],Noshow11[[FOLIO]:[STATUS]],5,0)</f>
        <v>#N/A</v>
      </c>
      <c r="U2331" s="2"/>
      <c r="V2331" s="27"/>
      <c r="W2331" s="27"/>
      <c r="X2331" s="27"/>
      <c r="Y2331" s="28"/>
      <c r="Z2331" s="27"/>
      <c r="AA2331" s="14">
        <f>Tabla2[[#This Row],[FECHA]]-Tabla2[[#This Row],[FECHA AGENDO CITA]]</f>
        <v>45016</v>
      </c>
    </row>
    <row r="2332" spans="1:27" ht="38.450000000000003" hidden="1" customHeight="1">
      <c r="A2332" s="154">
        <v>45016</v>
      </c>
      <c r="B2332" s="155">
        <v>0.625</v>
      </c>
      <c r="C2332" s="155"/>
      <c r="D2332" s="156">
        <v>1614.15</v>
      </c>
      <c r="E2332" s="157">
        <v>113185</v>
      </c>
      <c r="F2332" s="157" t="s">
        <v>100</v>
      </c>
      <c r="G2332" s="162" t="s">
        <v>4009</v>
      </c>
      <c r="H2332" s="163"/>
      <c r="I2332" s="157" t="s">
        <v>6843</v>
      </c>
      <c r="J2332" s="160" t="s">
        <v>6844</v>
      </c>
      <c r="K2332" s="160" t="s">
        <v>6845</v>
      </c>
      <c r="L2332" s="157" t="s">
        <v>83</v>
      </c>
      <c r="M2332" s="161" t="s">
        <v>98</v>
      </c>
      <c r="N2332" s="161">
        <v>0.66666666666666663</v>
      </c>
      <c r="O2332" s="161">
        <v>0.75</v>
      </c>
      <c r="P2332" s="207" t="s">
        <v>949</v>
      </c>
      <c r="Q2332" s="157">
        <v>2021</v>
      </c>
      <c r="R2332" s="131"/>
      <c r="S2332" s="3" t="str">
        <f>TEXT(Tabla2[[#This Row],[FECHA]],"MMMM")</f>
        <v>marzo</v>
      </c>
      <c r="T2332" s="3" t="e">
        <f>VLOOKUP(Tabla2[[#This Row],[FOLIO]],Noshow11[[FOLIO]:[STATUS]],5,0)</f>
        <v>#N/A</v>
      </c>
      <c r="U2332" s="2"/>
      <c r="V2332" s="27"/>
      <c r="W2332" s="27"/>
      <c r="X2332" s="27"/>
      <c r="Y2332" s="28"/>
      <c r="Z2332" s="27"/>
      <c r="AA2332" s="14">
        <f>Tabla2[[#This Row],[FECHA]]-Tabla2[[#This Row],[FECHA AGENDO CITA]]</f>
        <v>45016</v>
      </c>
    </row>
    <row r="2333" spans="1:27" s="177" customFormat="1" ht="38.450000000000003" hidden="1" customHeight="1">
      <c r="A2333" s="154">
        <v>45016</v>
      </c>
      <c r="B2333" s="155">
        <v>0.64583333333333337</v>
      </c>
      <c r="C2333" s="155"/>
      <c r="D2333" s="156">
        <v>3260</v>
      </c>
      <c r="E2333" s="157">
        <v>113323</v>
      </c>
      <c r="F2333" s="157" t="s">
        <v>1111</v>
      </c>
      <c r="G2333" s="162" t="s">
        <v>1161</v>
      </c>
      <c r="H2333" s="163"/>
      <c r="I2333" s="157" t="s">
        <v>582</v>
      </c>
      <c r="J2333" s="160" t="s">
        <v>583</v>
      </c>
      <c r="K2333" s="160" t="s">
        <v>584</v>
      </c>
      <c r="L2333" s="157" t="s">
        <v>230</v>
      </c>
      <c r="M2333" s="161" t="s">
        <v>84</v>
      </c>
      <c r="N2333" s="161">
        <v>0.66666666666666663</v>
      </c>
      <c r="O2333" s="161">
        <v>0.75</v>
      </c>
      <c r="P2333" s="207" t="s">
        <v>943</v>
      </c>
      <c r="Q2333" s="157">
        <v>2015</v>
      </c>
      <c r="R2333" s="157"/>
      <c r="S2333" s="160" t="str">
        <f>TEXT(Tabla2[[#This Row],[FECHA]],"MMMM")</f>
        <v>marzo</v>
      </c>
      <c r="T2333" s="160" t="e">
        <f>VLOOKUP(Tabla2[[#This Row],[FOLIO]],Noshow11[[FOLIO]:[STATUS]],5,0)</f>
        <v>#N/A</v>
      </c>
      <c r="V2333" s="210"/>
      <c r="W2333" s="210"/>
      <c r="X2333" s="210"/>
      <c r="Y2333" s="211"/>
      <c r="Z2333" s="210"/>
      <c r="AA2333" s="212">
        <f>Tabla2[[#This Row],[FECHA]]-Tabla2[[#This Row],[FECHA AGENDO CITA]]</f>
        <v>45016</v>
      </c>
    </row>
    <row r="2334" spans="1:27" ht="38.450000000000003" hidden="1" customHeight="1">
      <c r="A2334" s="154">
        <v>45016</v>
      </c>
      <c r="B2334" s="155">
        <v>0.66666666666666663</v>
      </c>
      <c r="C2334" s="155"/>
      <c r="D2334" s="156">
        <v>0</v>
      </c>
      <c r="E2334" s="157">
        <v>113140</v>
      </c>
      <c r="F2334" s="157" t="s">
        <v>944</v>
      </c>
      <c r="G2334" s="162" t="s">
        <v>7107</v>
      </c>
      <c r="H2334" s="163" t="s">
        <v>45</v>
      </c>
      <c r="I2334" s="157" t="s">
        <v>7110</v>
      </c>
      <c r="J2334" s="160" t="s">
        <v>143</v>
      </c>
      <c r="K2334" s="160" t="s">
        <v>7111</v>
      </c>
      <c r="L2334" s="157" t="s">
        <v>92</v>
      </c>
      <c r="M2334" s="161" t="s">
        <v>93</v>
      </c>
      <c r="N2334" s="161">
        <v>0.67708333333333337</v>
      </c>
      <c r="O2334" s="161">
        <v>0.70833333333333337</v>
      </c>
      <c r="P2334" s="207" t="s">
        <v>2061</v>
      </c>
      <c r="Q2334" s="157">
        <v>2023</v>
      </c>
      <c r="R2334" s="131"/>
      <c r="S2334" s="3" t="str">
        <f>TEXT(Tabla2[[#This Row],[FECHA]],"MMMM")</f>
        <v>marzo</v>
      </c>
      <c r="T2334" s="3" t="e">
        <f>VLOOKUP(Tabla2[[#This Row],[FOLIO]],Noshow11[[FOLIO]:[STATUS]],5,0)</f>
        <v>#N/A</v>
      </c>
      <c r="U2334" s="2"/>
      <c r="V2334" s="27"/>
      <c r="W2334" s="27"/>
      <c r="X2334" s="27"/>
      <c r="Y2334" s="28"/>
      <c r="Z2334" s="27"/>
      <c r="AA2334" s="14">
        <f>Tabla2[[#This Row],[FECHA]]-Tabla2[[#This Row],[FECHA AGENDO CITA]]</f>
        <v>45016</v>
      </c>
    </row>
    <row r="2335" spans="1:27" ht="38.450000000000003" hidden="1" customHeight="1">
      <c r="A2335" s="154">
        <v>45017</v>
      </c>
      <c r="B2335" s="155">
        <v>0.33333333333333331</v>
      </c>
      <c r="C2335" s="155"/>
      <c r="D2335" s="156">
        <v>3260</v>
      </c>
      <c r="E2335" s="157">
        <v>113060</v>
      </c>
      <c r="F2335" s="157" t="s">
        <v>1111</v>
      </c>
      <c r="G2335" s="162" t="s">
        <v>1070</v>
      </c>
      <c r="H2335" s="163"/>
      <c r="I2335" s="157" t="s">
        <v>78</v>
      </c>
      <c r="J2335" s="160" t="s">
        <v>79</v>
      </c>
      <c r="K2335" s="160" t="s">
        <v>81</v>
      </c>
      <c r="L2335" s="157" t="s">
        <v>83</v>
      </c>
      <c r="M2335" s="161" t="s">
        <v>84</v>
      </c>
      <c r="N2335" s="161">
        <v>0.34375</v>
      </c>
      <c r="O2335" s="161">
        <v>0.45833333333333331</v>
      </c>
      <c r="P2335" s="207" t="s">
        <v>954</v>
      </c>
      <c r="Q2335" s="157">
        <v>2022</v>
      </c>
      <c r="R2335" s="131"/>
      <c r="S2335" s="3" t="str">
        <f>TEXT(Tabla2[[#This Row],[FECHA]],"MMMM")</f>
        <v>abril</v>
      </c>
      <c r="T2335" s="3" t="str">
        <f>VLOOKUP(Tabla2[[#This Row],[FOLIO]],Noshow11[[FOLIO]:[STATUS]],5,0)</f>
        <v>ON TIME</v>
      </c>
      <c r="U2335" s="2"/>
      <c r="V2335" s="27"/>
      <c r="W2335" s="27"/>
      <c r="X2335" s="27"/>
      <c r="Y2335" s="28"/>
      <c r="Z2335" s="27"/>
      <c r="AA2335" s="14">
        <f>Tabla2[[#This Row],[FECHA]]-Tabla2[[#This Row],[FECHA AGENDO CITA]]</f>
        <v>45017</v>
      </c>
    </row>
    <row r="2336" spans="1:27" ht="38.450000000000003" hidden="1" customHeight="1">
      <c r="A2336" s="154">
        <v>45017</v>
      </c>
      <c r="B2336" s="155">
        <v>0.33333333333333331</v>
      </c>
      <c r="C2336" s="155"/>
      <c r="D2336" s="156">
        <v>5330</v>
      </c>
      <c r="E2336" s="157">
        <v>113113</v>
      </c>
      <c r="F2336" s="157" t="s">
        <v>1111</v>
      </c>
      <c r="G2336" s="158" t="s">
        <v>988</v>
      </c>
      <c r="H2336" s="159" t="s">
        <v>5</v>
      </c>
      <c r="I2336" s="157" t="s">
        <v>94</v>
      </c>
      <c r="J2336" s="160" t="s">
        <v>95</v>
      </c>
      <c r="K2336" s="160" t="s">
        <v>96</v>
      </c>
      <c r="L2336" s="157" t="s">
        <v>97</v>
      </c>
      <c r="M2336" s="161" t="s">
        <v>98</v>
      </c>
      <c r="N2336" s="161">
        <v>0.34375</v>
      </c>
      <c r="O2336" s="161">
        <v>0.45833333333333331</v>
      </c>
      <c r="P2336" s="207" t="s">
        <v>2061</v>
      </c>
      <c r="Q2336" s="157">
        <v>2018</v>
      </c>
      <c r="R2336" s="131"/>
      <c r="S2336" s="3" t="str">
        <f>TEXT(Tabla2[[#This Row],[FECHA]],"MMMM")</f>
        <v>abril</v>
      </c>
      <c r="T2336" s="3" t="str">
        <f>VLOOKUP(Tabla2[[#This Row],[FOLIO]],Noshow11[[FOLIO]:[STATUS]],5,0)</f>
        <v>ON TIME</v>
      </c>
      <c r="U2336" s="2"/>
      <c r="V2336" s="27"/>
      <c r="W2336" s="27"/>
      <c r="X2336" s="27"/>
      <c r="Y2336" s="28"/>
      <c r="Z2336" s="27"/>
      <c r="AA2336" s="14">
        <f>Tabla2[[#This Row],[FECHA]]-Tabla2[[#This Row],[FECHA AGENDO CITA]]</f>
        <v>45017</v>
      </c>
    </row>
    <row r="2337" spans="1:27" ht="38.450000000000003" hidden="1" customHeight="1">
      <c r="A2337" s="154">
        <v>45017</v>
      </c>
      <c r="B2337" s="155">
        <v>0.34375</v>
      </c>
      <c r="C2337" s="155"/>
      <c r="D2337" s="156">
        <v>3260</v>
      </c>
      <c r="E2337" s="157">
        <v>113313</v>
      </c>
      <c r="F2337" s="157" t="s">
        <v>100</v>
      </c>
      <c r="G2337" s="162" t="s">
        <v>1070</v>
      </c>
      <c r="H2337" s="163"/>
      <c r="I2337" s="157" t="s">
        <v>105</v>
      </c>
      <c r="J2337" s="160" t="s">
        <v>106</v>
      </c>
      <c r="K2337" s="160" t="s">
        <v>7112</v>
      </c>
      <c r="L2337" s="157" t="s">
        <v>108</v>
      </c>
      <c r="M2337" s="161" t="s">
        <v>84</v>
      </c>
      <c r="N2337" s="161">
        <v>0.35416666666666669</v>
      </c>
      <c r="O2337" s="161">
        <v>0.45833333333333331</v>
      </c>
      <c r="P2337" s="207" t="s">
        <v>975</v>
      </c>
      <c r="Q2337" s="157">
        <v>2022</v>
      </c>
      <c r="R2337" s="131"/>
      <c r="S2337" s="3" t="str">
        <f>TEXT(Tabla2[[#This Row],[FECHA]],"MMMM")</f>
        <v>abril</v>
      </c>
      <c r="T2337" s="3" t="str">
        <f>VLOOKUP(Tabla2[[#This Row],[FOLIO]],Noshow11[[FOLIO]:[STATUS]],5,0)</f>
        <v>ON TIME</v>
      </c>
      <c r="U2337" s="2"/>
      <c r="V2337" s="27"/>
      <c r="W2337" s="27"/>
      <c r="X2337" s="27"/>
      <c r="Y2337" s="28"/>
      <c r="Z2337" s="27"/>
      <c r="AA2337" s="14">
        <f>Tabla2[[#This Row],[FECHA]]-Tabla2[[#This Row],[FECHA AGENDO CITA]]</f>
        <v>45017</v>
      </c>
    </row>
    <row r="2338" spans="1:27" ht="38.450000000000003" hidden="1" customHeight="1">
      <c r="A2338" s="154">
        <v>45017</v>
      </c>
      <c r="B2338" s="155">
        <v>0.34375</v>
      </c>
      <c r="C2338" s="155"/>
      <c r="D2338" s="156">
        <v>5140</v>
      </c>
      <c r="E2338" s="157">
        <v>113351</v>
      </c>
      <c r="F2338" s="157" t="s">
        <v>920</v>
      </c>
      <c r="G2338" s="162" t="s">
        <v>1080</v>
      </c>
      <c r="H2338" s="163"/>
      <c r="I2338" s="157" t="s">
        <v>110</v>
      </c>
      <c r="J2338" s="160" t="s">
        <v>111</v>
      </c>
      <c r="K2338" s="160" t="s">
        <v>112</v>
      </c>
      <c r="L2338" s="157" t="s">
        <v>83</v>
      </c>
      <c r="M2338" s="161" t="s">
        <v>93</v>
      </c>
      <c r="N2338" s="161">
        <v>0.35416666666666669</v>
      </c>
      <c r="O2338" s="161">
        <v>0.45833333333333331</v>
      </c>
      <c r="P2338" s="207" t="s">
        <v>925</v>
      </c>
      <c r="Q2338" s="157">
        <v>2010</v>
      </c>
      <c r="R2338" s="131"/>
      <c r="S2338" s="3" t="str">
        <f>TEXT(Tabla2[[#This Row],[FECHA]],"MMMM")</f>
        <v>abril</v>
      </c>
      <c r="T2338" s="3" t="str">
        <f>VLOOKUP(Tabla2[[#This Row],[FOLIO]],Noshow11[[FOLIO]:[STATUS]],5,0)</f>
        <v>ON TIME</v>
      </c>
      <c r="U2338" s="2"/>
      <c r="V2338" s="27"/>
      <c r="W2338" s="27"/>
      <c r="X2338" s="27"/>
      <c r="Y2338" s="28"/>
      <c r="Z2338" s="27"/>
      <c r="AA2338" s="14">
        <f>Tabla2[[#This Row],[FECHA]]-Tabla2[[#This Row],[FECHA AGENDO CITA]]</f>
        <v>45017</v>
      </c>
    </row>
    <row r="2339" spans="1:27" ht="38.450000000000003" hidden="1" customHeight="1">
      <c r="A2339" s="154">
        <v>45017</v>
      </c>
      <c r="B2339" s="155">
        <v>0.35416666666666669</v>
      </c>
      <c r="C2339" s="155"/>
      <c r="D2339" s="156">
        <v>3260</v>
      </c>
      <c r="E2339" s="157">
        <v>113238</v>
      </c>
      <c r="F2339" s="157" t="s">
        <v>100</v>
      </c>
      <c r="G2339" s="162" t="s">
        <v>1161</v>
      </c>
      <c r="H2339" s="163"/>
      <c r="I2339" s="157" t="s">
        <v>114</v>
      </c>
      <c r="J2339" s="160" t="s">
        <v>115</v>
      </c>
      <c r="K2339" s="160" t="s">
        <v>117</v>
      </c>
      <c r="L2339" s="157" t="s">
        <v>97</v>
      </c>
      <c r="M2339" s="161" t="s">
        <v>98</v>
      </c>
      <c r="N2339" s="161">
        <v>0.38541666666666669</v>
      </c>
      <c r="O2339" s="161">
        <v>0.5</v>
      </c>
      <c r="P2339" s="207" t="s">
        <v>975</v>
      </c>
      <c r="Q2339" s="157">
        <v>2020</v>
      </c>
      <c r="R2339" s="131"/>
      <c r="S2339" s="3" t="str">
        <f>TEXT(Tabla2[[#This Row],[FECHA]],"MMMM")</f>
        <v>abril</v>
      </c>
      <c r="T2339" s="3" t="str">
        <f>VLOOKUP(Tabla2[[#This Row],[FOLIO]],Noshow11[[FOLIO]:[STATUS]],5,0)</f>
        <v>LATE</v>
      </c>
      <c r="U2339" s="2"/>
      <c r="V2339" s="27"/>
      <c r="W2339" s="27"/>
      <c r="X2339" s="27"/>
      <c r="Y2339" s="28"/>
      <c r="Z2339" s="27"/>
      <c r="AA2339" s="14">
        <f>Tabla2[[#This Row],[FECHA]]-Tabla2[[#This Row],[FECHA AGENDO CITA]]</f>
        <v>45017</v>
      </c>
    </row>
    <row r="2340" spans="1:27" ht="38.450000000000003" hidden="1" customHeight="1">
      <c r="A2340" s="154">
        <v>45017</v>
      </c>
      <c r="B2340" s="155">
        <v>0.35416666666666669</v>
      </c>
      <c r="C2340" s="155"/>
      <c r="D2340" s="156">
        <v>5330</v>
      </c>
      <c r="E2340" s="157">
        <v>113308</v>
      </c>
      <c r="F2340" s="157" t="s">
        <v>100</v>
      </c>
      <c r="G2340" s="162" t="s">
        <v>7113</v>
      </c>
      <c r="H2340" s="163"/>
      <c r="I2340" s="157" t="s">
        <v>119</v>
      </c>
      <c r="J2340" s="160" t="s">
        <v>120</v>
      </c>
      <c r="K2340" s="160" t="s">
        <v>121</v>
      </c>
      <c r="L2340" s="157" t="s">
        <v>97</v>
      </c>
      <c r="M2340" s="161" t="s">
        <v>93</v>
      </c>
      <c r="N2340" s="161">
        <v>0.4375</v>
      </c>
      <c r="O2340" s="161">
        <v>0.57291666666666663</v>
      </c>
      <c r="P2340" s="207" t="s">
        <v>975</v>
      </c>
      <c r="Q2340" s="157">
        <v>2020</v>
      </c>
      <c r="R2340" s="131"/>
      <c r="S2340" s="3" t="str">
        <f>TEXT(Tabla2[[#This Row],[FECHA]],"MMMM")</f>
        <v>abril</v>
      </c>
      <c r="T2340" s="3" t="str">
        <f>VLOOKUP(Tabla2[[#This Row],[FOLIO]],Noshow11[[FOLIO]:[STATUS]],5,0)</f>
        <v>LATE</v>
      </c>
      <c r="U2340" s="2"/>
      <c r="V2340" s="27"/>
      <c r="W2340" s="27"/>
      <c r="X2340" s="27"/>
      <c r="Y2340" s="28"/>
      <c r="Z2340" s="27"/>
      <c r="AA2340" s="14">
        <f>Tabla2[[#This Row],[FECHA]]-Tabla2[[#This Row],[FECHA AGENDO CITA]]</f>
        <v>45017</v>
      </c>
    </row>
    <row r="2341" spans="1:27" ht="38.450000000000003" hidden="1" customHeight="1">
      <c r="A2341" s="154">
        <v>45017</v>
      </c>
      <c r="B2341" s="155">
        <v>0.36458333333333331</v>
      </c>
      <c r="C2341" s="155"/>
      <c r="D2341" s="156">
        <v>5140</v>
      </c>
      <c r="E2341" s="157">
        <v>113169</v>
      </c>
      <c r="F2341" s="157" t="s">
        <v>944</v>
      </c>
      <c r="G2341" s="158" t="s">
        <v>1102</v>
      </c>
      <c r="H2341" s="159" t="s">
        <v>5</v>
      </c>
      <c r="I2341" s="157" t="s">
        <v>127</v>
      </c>
      <c r="J2341" s="160" t="s">
        <v>128</v>
      </c>
      <c r="K2341" s="160" t="s">
        <v>130</v>
      </c>
      <c r="L2341" s="157" t="s">
        <v>83</v>
      </c>
      <c r="M2341" s="161" t="s">
        <v>84</v>
      </c>
      <c r="N2341" s="161">
        <v>0.39583333333333331</v>
      </c>
      <c r="O2341" s="161">
        <v>0.45833333333333331</v>
      </c>
      <c r="P2341" s="207" t="s">
        <v>2061</v>
      </c>
      <c r="Q2341" s="157">
        <v>2017</v>
      </c>
      <c r="R2341" s="131"/>
      <c r="S2341" s="3" t="str">
        <f>TEXT(Tabla2[[#This Row],[FECHA]],"MMMM")</f>
        <v>abril</v>
      </c>
      <c r="T2341" s="3" t="str">
        <f>VLOOKUP(Tabla2[[#This Row],[FOLIO]],Noshow11[[FOLIO]:[STATUS]],5,0)</f>
        <v>NO SHOW</v>
      </c>
      <c r="U2341" s="2"/>
      <c r="V2341" s="27"/>
      <c r="W2341" s="27"/>
      <c r="X2341" s="27"/>
      <c r="Y2341" s="28"/>
      <c r="Z2341" s="27"/>
      <c r="AA2341" s="14">
        <f>Tabla2[[#This Row],[FECHA]]-Tabla2[[#This Row],[FECHA AGENDO CITA]]</f>
        <v>45017</v>
      </c>
    </row>
    <row r="2342" spans="1:27" ht="38.450000000000003" hidden="1" customHeight="1">
      <c r="A2342" s="154">
        <v>45017</v>
      </c>
      <c r="B2342" s="155">
        <v>0.36458333333333331</v>
      </c>
      <c r="C2342" s="155"/>
      <c r="D2342" s="156">
        <v>0</v>
      </c>
      <c r="E2342" s="157">
        <v>113304</v>
      </c>
      <c r="F2342" s="157" t="s">
        <v>1111</v>
      </c>
      <c r="G2342" s="162" t="s">
        <v>5177</v>
      </c>
      <c r="H2342" s="163"/>
      <c r="I2342" s="157" t="s">
        <v>131</v>
      </c>
      <c r="J2342" s="160" t="s">
        <v>132</v>
      </c>
      <c r="K2342" s="160" t="s">
        <v>133</v>
      </c>
      <c r="L2342" s="157" t="s">
        <v>83</v>
      </c>
      <c r="M2342" s="161" t="s">
        <v>98</v>
      </c>
      <c r="N2342" s="161">
        <v>0.38541666666666669</v>
      </c>
      <c r="O2342" s="161">
        <v>0.5</v>
      </c>
      <c r="P2342" s="207" t="s">
        <v>954</v>
      </c>
      <c r="Q2342" s="157">
        <v>2022</v>
      </c>
      <c r="R2342" s="131"/>
      <c r="S2342" s="3" t="str">
        <f>TEXT(Tabla2[[#This Row],[FECHA]],"MMMM")</f>
        <v>abril</v>
      </c>
      <c r="T2342" s="3" t="str">
        <f>VLOOKUP(Tabla2[[#This Row],[FOLIO]],Noshow11[[FOLIO]:[STATUS]],5,0)</f>
        <v>LATE</v>
      </c>
      <c r="U2342" s="2"/>
      <c r="V2342" s="27"/>
      <c r="W2342" s="27"/>
      <c r="X2342" s="27"/>
      <c r="Y2342" s="28"/>
      <c r="Z2342" s="27"/>
      <c r="AA2342" s="14">
        <f>Tabla2[[#This Row],[FECHA]]-Tabla2[[#This Row],[FECHA AGENDO CITA]]</f>
        <v>45017</v>
      </c>
    </row>
    <row r="2343" spans="1:27" ht="38.450000000000003" hidden="1" customHeight="1">
      <c r="A2343" s="154">
        <v>45017</v>
      </c>
      <c r="B2343" s="155">
        <v>0.375</v>
      </c>
      <c r="C2343" s="155"/>
      <c r="D2343" s="156">
        <v>6599</v>
      </c>
      <c r="E2343" s="157">
        <v>113033</v>
      </c>
      <c r="F2343" s="157" t="s">
        <v>944</v>
      </c>
      <c r="G2343" s="158" t="s">
        <v>989</v>
      </c>
      <c r="H2343" s="159" t="s">
        <v>5</v>
      </c>
      <c r="I2343" s="157" t="s">
        <v>138</v>
      </c>
      <c r="J2343" s="160" t="s">
        <v>139</v>
      </c>
      <c r="K2343" s="160" t="s">
        <v>140</v>
      </c>
      <c r="L2343" s="157" t="s">
        <v>83</v>
      </c>
      <c r="M2343" s="161" t="s">
        <v>84</v>
      </c>
      <c r="N2343" s="161">
        <v>0.42708333333333331</v>
      </c>
      <c r="O2343" s="161">
        <v>0.52083333333333337</v>
      </c>
      <c r="P2343" s="207" t="s">
        <v>2061</v>
      </c>
      <c r="Q2343" s="157">
        <v>2019</v>
      </c>
      <c r="R2343" s="131"/>
      <c r="S2343" s="3" t="str">
        <f>TEXT(Tabla2[[#This Row],[FECHA]],"MMMM")</f>
        <v>abril</v>
      </c>
      <c r="T2343" s="3" t="str">
        <f>VLOOKUP(Tabla2[[#This Row],[FOLIO]],Noshow11[[FOLIO]:[STATUS]],5,0)</f>
        <v>ON TIME</v>
      </c>
      <c r="U2343" s="2"/>
      <c r="V2343" s="27"/>
      <c r="W2343" s="27"/>
      <c r="X2343" s="27"/>
      <c r="Y2343" s="28"/>
      <c r="Z2343" s="27"/>
      <c r="AA2343" s="14">
        <f>Tabla2[[#This Row],[FECHA]]-Tabla2[[#This Row],[FECHA AGENDO CITA]]</f>
        <v>45017</v>
      </c>
    </row>
    <row r="2344" spans="1:27" ht="38.450000000000003" hidden="1" customHeight="1">
      <c r="A2344" s="154">
        <v>45017</v>
      </c>
      <c r="B2344" s="155">
        <v>0.375</v>
      </c>
      <c r="C2344" s="155"/>
      <c r="D2344" s="156">
        <v>0</v>
      </c>
      <c r="E2344" s="157">
        <v>113057</v>
      </c>
      <c r="F2344" s="157" t="s">
        <v>944</v>
      </c>
      <c r="G2344" s="162" t="s">
        <v>6811</v>
      </c>
      <c r="H2344" s="163" t="s">
        <v>45</v>
      </c>
      <c r="I2344" s="157" t="s">
        <v>142</v>
      </c>
      <c r="J2344" s="160" t="s">
        <v>143</v>
      </c>
      <c r="K2344" s="160" t="s">
        <v>144</v>
      </c>
      <c r="L2344" s="157" t="s">
        <v>145</v>
      </c>
      <c r="M2344" s="161" t="s">
        <v>93</v>
      </c>
      <c r="N2344" s="161">
        <v>0.38541666666666669</v>
      </c>
      <c r="O2344" s="161">
        <v>0.46875</v>
      </c>
      <c r="P2344" s="207" t="s">
        <v>2061</v>
      </c>
      <c r="Q2344" s="157">
        <v>2023</v>
      </c>
      <c r="R2344" s="131"/>
      <c r="S2344" s="3" t="str">
        <f>TEXT(Tabla2[[#This Row],[FECHA]],"MMMM")</f>
        <v>abril</v>
      </c>
      <c r="T2344" s="3" t="str">
        <f>VLOOKUP(Tabla2[[#This Row],[FOLIO]],Noshow11[[FOLIO]:[STATUS]],5,0)</f>
        <v>NO SHOW</v>
      </c>
      <c r="U2344" s="2"/>
      <c r="V2344" s="27"/>
      <c r="W2344" s="27"/>
      <c r="X2344" s="27"/>
      <c r="Y2344" s="28"/>
      <c r="Z2344" s="27"/>
      <c r="AA2344" s="14">
        <f>Tabla2[[#This Row],[FECHA]]-Tabla2[[#This Row],[FECHA AGENDO CITA]]</f>
        <v>45017</v>
      </c>
    </row>
    <row r="2345" spans="1:27" ht="38.450000000000003" hidden="1" customHeight="1">
      <c r="A2345" s="154">
        <v>45017</v>
      </c>
      <c r="B2345" s="155">
        <v>0.375</v>
      </c>
      <c r="C2345" s="155"/>
      <c r="D2345" s="156">
        <v>1899</v>
      </c>
      <c r="E2345" s="157">
        <v>113364</v>
      </c>
      <c r="F2345" s="157" t="s">
        <v>944</v>
      </c>
      <c r="G2345" s="162" t="s">
        <v>945</v>
      </c>
      <c r="H2345" s="163"/>
      <c r="I2345" s="157" t="s">
        <v>149</v>
      </c>
      <c r="J2345" s="160" t="s">
        <v>150</v>
      </c>
      <c r="K2345" s="160" t="s">
        <v>151</v>
      </c>
      <c r="L2345" s="157" t="s">
        <v>152</v>
      </c>
      <c r="M2345" s="161" t="s">
        <v>98</v>
      </c>
      <c r="N2345" s="161">
        <v>0.39583333333333331</v>
      </c>
      <c r="O2345" s="161">
        <v>0.47916666666666669</v>
      </c>
      <c r="P2345" s="207" t="s">
        <v>925</v>
      </c>
      <c r="Q2345" s="157">
        <v>2021</v>
      </c>
      <c r="R2345" s="131"/>
      <c r="S2345" s="3" t="str">
        <f>TEXT(Tabla2[[#This Row],[FECHA]],"MMMM")</f>
        <v>abril</v>
      </c>
      <c r="T2345" s="3" t="str">
        <f>VLOOKUP(Tabla2[[#This Row],[FOLIO]],Noshow11[[FOLIO]:[STATUS]],5,0)</f>
        <v>ON TIME</v>
      </c>
      <c r="U2345" s="2"/>
      <c r="V2345" s="27"/>
      <c r="W2345" s="27"/>
      <c r="X2345" s="27"/>
      <c r="Y2345" s="28"/>
      <c r="Z2345" s="27"/>
      <c r="AA2345" s="14">
        <f>Tabla2[[#This Row],[FECHA]]-Tabla2[[#This Row],[FECHA AGENDO CITA]]</f>
        <v>45017</v>
      </c>
    </row>
    <row r="2346" spans="1:27" ht="38.450000000000003" hidden="1" customHeight="1">
      <c r="A2346" s="154">
        <v>45017</v>
      </c>
      <c r="B2346" s="155">
        <v>0.39583333333333331</v>
      </c>
      <c r="C2346" s="155"/>
      <c r="D2346" s="156">
        <v>1899</v>
      </c>
      <c r="E2346" s="157">
        <v>113138</v>
      </c>
      <c r="F2346" s="157" t="s">
        <v>1111</v>
      </c>
      <c r="G2346" s="162" t="s">
        <v>945</v>
      </c>
      <c r="H2346" s="163"/>
      <c r="I2346" s="157" t="s">
        <v>157</v>
      </c>
      <c r="J2346" s="160" t="s">
        <v>158</v>
      </c>
      <c r="K2346" s="160" t="s">
        <v>159</v>
      </c>
      <c r="L2346" s="157" t="s">
        <v>160</v>
      </c>
      <c r="M2346" s="161" t="s">
        <v>98</v>
      </c>
      <c r="N2346" s="161">
        <v>0.40625</v>
      </c>
      <c r="O2346" s="161">
        <v>0.5</v>
      </c>
      <c r="P2346" s="207" t="s">
        <v>954</v>
      </c>
      <c r="Q2346" s="157">
        <v>2019</v>
      </c>
      <c r="R2346" s="131"/>
      <c r="S2346" s="3" t="str">
        <f>TEXT(Tabla2[[#This Row],[FECHA]],"MMMM")</f>
        <v>abril</v>
      </c>
      <c r="T2346" s="3" t="str">
        <f>VLOOKUP(Tabla2[[#This Row],[FOLIO]],Noshow11[[FOLIO]:[STATUS]],5,0)</f>
        <v>ON TIME</v>
      </c>
      <c r="U2346" s="2"/>
      <c r="V2346" s="27"/>
      <c r="W2346" s="27"/>
      <c r="X2346" s="27"/>
      <c r="Y2346" s="28"/>
      <c r="Z2346" s="27"/>
      <c r="AA2346" s="14">
        <f>Tabla2[[#This Row],[FECHA]]-Tabla2[[#This Row],[FECHA AGENDO CITA]]</f>
        <v>45017</v>
      </c>
    </row>
    <row r="2347" spans="1:27" ht="38.450000000000003" hidden="1" customHeight="1">
      <c r="A2347" s="154">
        <v>45017</v>
      </c>
      <c r="B2347" s="155">
        <v>0.39583333333333331</v>
      </c>
      <c r="C2347" s="155"/>
      <c r="D2347" s="156">
        <v>3260</v>
      </c>
      <c r="E2347" s="157">
        <v>113211</v>
      </c>
      <c r="F2347" s="157" t="s">
        <v>944</v>
      </c>
      <c r="G2347" s="162" t="s">
        <v>1070</v>
      </c>
      <c r="H2347" s="163"/>
      <c r="I2347" s="157" t="s">
        <v>162</v>
      </c>
      <c r="J2347" s="160" t="s">
        <v>163</v>
      </c>
      <c r="K2347" s="160" t="s">
        <v>7114</v>
      </c>
      <c r="L2347" s="157" t="s">
        <v>165</v>
      </c>
      <c r="M2347" s="161" t="s">
        <v>93</v>
      </c>
      <c r="N2347" s="161">
        <v>0.42708333333333331</v>
      </c>
      <c r="O2347" s="161">
        <v>0.58333333333333337</v>
      </c>
      <c r="P2347" s="207" t="s">
        <v>925</v>
      </c>
      <c r="Q2347" s="157">
        <v>2022</v>
      </c>
      <c r="R2347" s="131"/>
      <c r="S2347" s="3" t="str">
        <f>TEXT(Tabla2[[#This Row],[FECHA]],"MMMM")</f>
        <v>abril</v>
      </c>
      <c r="T2347" s="3" t="str">
        <f>VLOOKUP(Tabla2[[#This Row],[FOLIO]],Noshow11[[FOLIO]:[STATUS]],5,0)</f>
        <v>ON TIME</v>
      </c>
      <c r="U2347" s="2"/>
      <c r="V2347" s="27"/>
      <c r="W2347" s="27"/>
      <c r="X2347" s="27"/>
      <c r="Y2347" s="28"/>
      <c r="Z2347" s="27"/>
      <c r="AA2347" s="14">
        <f>Tabla2[[#This Row],[FECHA]]-Tabla2[[#This Row],[FECHA AGENDO CITA]]</f>
        <v>45017</v>
      </c>
    </row>
    <row r="2348" spans="1:27" ht="38.450000000000003" hidden="1" customHeight="1">
      <c r="A2348" s="154">
        <v>45017</v>
      </c>
      <c r="B2348" s="155">
        <v>0.39583333333333331</v>
      </c>
      <c r="C2348" s="155"/>
      <c r="D2348" s="156">
        <v>1899</v>
      </c>
      <c r="E2348" s="157">
        <v>113339</v>
      </c>
      <c r="F2348" s="157" t="s">
        <v>920</v>
      </c>
      <c r="G2348" s="162" t="s">
        <v>956</v>
      </c>
      <c r="H2348" s="163"/>
      <c r="I2348" s="157" t="s">
        <v>167</v>
      </c>
      <c r="J2348" s="160" t="s">
        <v>168</v>
      </c>
      <c r="K2348" s="160" t="s">
        <v>169</v>
      </c>
      <c r="L2348" s="157" t="s">
        <v>170</v>
      </c>
      <c r="M2348" s="161" t="s">
        <v>84</v>
      </c>
      <c r="N2348" s="161">
        <v>0.40625</v>
      </c>
      <c r="O2348" s="161">
        <v>0.5</v>
      </c>
      <c r="P2348" s="207" t="s">
        <v>975</v>
      </c>
      <c r="Q2348" s="157">
        <v>2018</v>
      </c>
      <c r="R2348" s="131"/>
      <c r="S2348" s="3" t="str">
        <f>TEXT(Tabla2[[#This Row],[FECHA]],"MMMM")</f>
        <v>abril</v>
      </c>
      <c r="T2348" s="3" t="str">
        <f>VLOOKUP(Tabla2[[#This Row],[FOLIO]],Noshow11[[FOLIO]:[STATUS]],5,0)</f>
        <v>ON TIME</v>
      </c>
      <c r="U2348" s="2"/>
      <c r="V2348" s="27"/>
      <c r="W2348" s="27"/>
      <c r="X2348" s="27"/>
      <c r="Y2348" s="28"/>
      <c r="Z2348" s="27"/>
      <c r="AA2348" s="14">
        <f>Tabla2[[#This Row],[FECHA]]-Tabla2[[#This Row],[FECHA AGENDO CITA]]</f>
        <v>45017</v>
      </c>
    </row>
    <row r="2349" spans="1:27" ht="38.450000000000003" hidden="1" customHeight="1">
      <c r="A2349" s="154">
        <v>45017</v>
      </c>
      <c r="B2349" s="155">
        <v>0.41666666666666669</v>
      </c>
      <c r="C2349" s="155"/>
      <c r="D2349" s="156">
        <v>1899</v>
      </c>
      <c r="E2349" s="157">
        <v>113088</v>
      </c>
      <c r="F2349" s="157" t="s">
        <v>100</v>
      </c>
      <c r="G2349" s="158" t="s">
        <v>945</v>
      </c>
      <c r="H2349" s="159" t="s">
        <v>5</v>
      </c>
      <c r="I2349" s="157" t="s">
        <v>172</v>
      </c>
      <c r="J2349" s="160" t="s">
        <v>173</v>
      </c>
      <c r="K2349" s="160" t="s">
        <v>174</v>
      </c>
      <c r="L2349" s="157" t="s">
        <v>92</v>
      </c>
      <c r="M2349" s="161" t="s">
        <v>93</v>
      </c>
      <c r="N2349" s="161">
        <v>0.46875</v>
      </c>
      <c r="O2349" s="161">
        <v>0.58333333333333337</v>
      </c>
      <c r="P2349" s="207" t="s">
        <v>2061</v>
      </c>
      <c r="Q2349" s="157">
        <v>2019</v>
      </c>
      <c r="R2349" s="131"/>
      <c r="S2349" s="3" t="str">
        <f>TEXT(Tabla2[[#This Row],[FECHA]],"MMMM")</f>
        <v>abril</v>
      </c>
      <c r="T2349" s="3" t="str">
        <f>VLOOKUP(Tabla2[[#This Row],[FOLIO]],Noshow11[[FOLIO]:[STATUS]],5,0)</f>
        <v>ON TIME</v>
      </c>
      <c r="U2349" s="2"/>
      <c r="V2349" s="27"/>
      <c r="W2349" s="27"/>
      <c r="X2349" s="27"/>
      <c r="Y2349" s="28"/>
      <c r="Z2349" s="27"/>
      <c r="AA2349" s="14">
        <f>Tabla2[[#This Row],[FECHA]]-Tabla2[[#This Row],[FECHA AGENDO CITA]]</f>
        <v>45017</v>
      </c>
    </row>
    <row r="2350" spans="1:27" ht="38.450000000000003" hidden="1" customHeight="1">
      <c r="A2350" s="154">
        <v>45017</v>
      </c>
      <c r="B2350" s="155">
        <v>0.41666666666666669</v>
      </c>
      <c r="C2350" s="155"/>
      <c r="D2350" s="156">
        <v>6599</v>
      </c>
      <c r="E2350" s="157">
        <v>113095</v>
      </c>
      <c r="F2350" s="157" t="s">
        <v>1111</v>
      </c>
      <c r="G2350" s="162" t="s">
        <v>989</v>
      </c>
      <c r="H2350" s="163"/>
      <c r="I2350" s="157" t="s">
        <v>176</v>
      </c>
      <c r="J2350" s="160" t="s">
        <v>177</v>
      </c>
      <c r="K2350" s="160" t="s">
        <v>178</v>
      </c>
      <c r="L2350" s="157" t="s">
        <v>83</v>
      </c>
      <c r="M2350" s="161" t="s">
        <v>98</v>
      </c>
      <c r="N2350" s="161">
        <v>0.4375</v>
      </c>
      <c r="O2350" s="161">
        <v>0.5625</v>
      </c>
      <c r="P2350" s="207" t="s">
        <v>954</v>
      </c>
      <c r="Q2350" s="157">
        <v>2018</v>
      </c>
      <c r="R2350" s="131"/>
      <c r="S2350" s="3" t="str">
        <f>TEXT(Tabla2[[#This Row],[FECHA]],"MMMM")</f>
        <v>abril</v>
      </c>
      <c r="T2350" s="3" t="str">
        <f>VLOOKUP(Tabla2[[#This Row],[FOLIO]],Noshow11[[FOLIO]:[STATUS]],5,0)</f>
        <v>ON TIME</v>
      </c>
      <c r="U2350" s="2"/>
      <c r="V2350" s="27"/>
      <c r="W2350" s="27"/>
      <c r="X2350" s="27"/>
      <c r="Y2350" s="28"/>
      <c r="Z2350" s="27"/>
      <c r="AA2350" s="14">
        <f>Tabla2[[#This Row],[FECHA]]-Tabla2[[#This Row],[FECHA AGENDO CITA]]</f>
        <v>45017</v>
      </c>
    </row>
    <row r="2351" spans="1:27" ht="38.450000000000003" hidden="1" customHeight="1">
      <c r="A2351" s="154">
        <v>45017</v>
      </c>
      <c r="B2351" s="155">
        <v>0.4375</v>
      </c>
      <c r="C2351" s="155"/>
      <c r="D2351" s="156">
        <v>5330</v>
      </c>
      <c r="E2351" s="157">
        <v>113252</v>
      </c>
      <c r="F2351" s="157" t="s">
        <v>920</v>
      </c>
      <c r="G2351" s="158" t="s">
        <v>988</v>
      </c>
      <c r="H2351" s="159" t="s">
        <v>5</v>
      </c>
      <c r="I2351" s="157" t="s">
        <v>180</v>
      </c>
      <c r="J2351" s="160" t="s">
        <v>181</v>
      </c>
      <c r="K2351" s="160" t="s">
        <v>182</v>
      </c>
      <c r="L2351" s="157" t="s">
        <v>97</v>
      </c>
      <c r="M2351" s="161" t="s">
        <v>93</v>
      </c>
      <c r="N2351" s="161">
        <v>0.5</v>
      </c>
      <c r="O2351" s="161">
        <v>0.58333333333333337</v>
      </c>
      <c r="P2351" s="207" t="s">
        <v>2061</v>
      </c>
      <c r="Q2351" s="157">
        <v>2018</v>
      </c>
      <c r="R2351" s="131"/>
      <c r="S2351" s="3" t="str">
        <f>TEXT(Tabla2[[#This Row],[FECHA]],"MMMM")</f>
        <v>abril</v>
      </c>
      <c r="T2351" s="3" t="str">
        <f>VLOOKUP(Tabla2[[#This Row],[FOLIO]],Noshow11[[FOLIO]:[STATUS]],5,0)</f>
        <v>ON TIME</v>
      </c>
      <c r="U2351" s="2"/>
      <c r="V2351" s="27"/>
      <c r="W2351" s="27"/>
      <c r="X2351" s="27"/>
      <c r="Y2351" s="28"/>
      <c r="Z2351" s="27"/>
      <c r="AA2351" s="14">
        <f>Tabla2[[#This Row],[FECHA]]-Tabla2[[#This Row],[FECHA AGENDO CITA]]</f>
        <v>45017</v>
      </c>
    </row>
    <row r="2352" spans="1:27" ht="38.450000000000003" hidden="1" customHeight="1">
      <c r="A2352" s="154">
        <v>45017</v>
      </c>
      <c r="B2352" s="155">
        <v>0.4375</v>
      </c>
      <c r="C2352" s="155"/>
      <c r="D2352" s="156">
        <v>1899</v>
      </c>
      <c r="E2352" s="157">
        <v>113296</v>
      </c>
      <c r="F2352" s="157" t="s">
        <v>1111</v>
      </c>
      <c r="G2352" s="162" t="s">
        <v>1108</v>
      </c>
      <c r="H2352" s="163"/>
      <c r="I2352" s="157" t="s">
        <v>185</v>
      </c>
      <c r="J2352" s="160" t="s">
        <v>143</v>
      </c>
      <c r="K2352" s="160" t="s">
        <v>7115</v>
      </c>
      <c r="L2352" s="157" t="s">
        <v>7116</v>
      </c>
      <c r="M2352" s="161" t="s">
        <v>84</v>
      </c>
      <c r="N2352" s="161">
        <v>0.51041666666666663</v>
      </c>
      <c r="O2352" s="161">
        <v>0.58333333333333337</v>
      </c>
      <c r="P2352" s="207" t="s">
        <v>954</v>
      </c>
      <c r="Q2352" s="157">
        <v>2022</v>
      </c>
      <c r="R2352" s="131"/>
      <c r="S2352" s="3" t="str">
        <f>TEXT(Tabla2[[#This Row],[FECHA]],"MMMM")</f>
        <v>abril</v>
      </c>
      <c r="T2352" s="3" t="str">
        <f>VLOOKUP(Tabla2[[#This Row],[FOLIO]],Noshow11[[FOLIO]:[STATUS]],5,0)</f>
        <v>NO SHOW</v>
      </c>
      <c r="U2352" s="2"/>
      <c r="V2352" s="27"/>
      <c r="W2352" s="27"/>
      <c r="X2352" s="27"/>
      <c r="Y2352" s="28"/>
      <c r="Z2352" s="27"/>
      <c r="AA2352" s="14">
        <f>Tabla2[[#This Row],[FECHA]]-Tabla2[[#This Row],[FECHA AGENDO CITA]]</f>
        <v>45017</v>
      </c>
    </row>
    <row r="2353" spans="1:27" ht="38.450000000000003" hidden="1" customHeight="1">
      <c r="A2353" s="154">
        <v>45017</v>
      </c>
      <c r="B2353" s="155">
        <v>0.45833333333333331</v>
      </c>
      <c r="C2353" s="155"/>
      <c r="D2353" s="156">
        <v>2183.85</v>
      </c>
      <c r="E2353" s="157">
        <v>113184</v>
      </c>
      <c r="F2353" s="157" t="s">
        <v>920</v>
      </c>
      <c r="G2353" s="162" t="s">
        <v>6060</v>
      </c>
      <c r="H2353" s="163"/>
      <c r="I2353" s="157" t="s">
        <v>101</v>
      </c>
      <c r="J2353" s="160" t="s">
        <v>102</v>
      </c>
      <c r="K2353" s="160" t="s">
        <v>103</v>
      </c>
      <c r="L2353" s="157" t="s">
        <v>83</v>
      </c>
      <c r="M2353" s="161" t="s">
        <v>84</v>
      </c>
      <c r="N2353" s="161">
        <v>0.46875</v>
      </c>
      <c r="O2353" s="161">
        <v>0.5625</v>
      </c>
      <c r="P2353" s="207" t="s">
        <v>925</v>
      </c>
      <c r="Q2353" s="157">
        <v>2022</v>
      </c>
      <c r="R2353" s="131"/>
      <c r="S2353" s="3" t="str">
        <f>TEXT(Tabla2[[#This Row],[FECHA]],"MMMM")</f>
        <v>abril</v>
      </c>
      <c r="T2353" s="3" t="str">
        <f>VLOOKUP(Tabla2[[#This Row],[FOLIO]],Noshow11[[FOLIO]:[STATUS]],5,0)</f>
        <v>ON TIME</v>
      </c>
      <c r="U2353" s="2"/>
      <c r="V2353" s="27"/>
      <c r="W2353" s="27"/>
      <c r="X2353" s="27"/>
      <c r="Y2353" s="28"/>
      <c r="Z2353" s="27"/>
      <c r="AA2353" s="14">
        <f>Tabla2[[#This Row],[FECHA]]-Tabla2[[#This Row],[FECHA AGENDO CITA]]</f>
        <v>45017</v>
      </c>
    </row>
    <row r="2354" spans="1:27" ht="38.450000000000003" hidden="1" customHeight="1">
      <c r="A2354" s="154">
        <v>45017</v>
      </c>
      <c r="B2354" s="155">
        <v>0.45833333333333331</v>
      </c>
      <c r="C2354" s="155"/>
      <c r="D2354" s="156">
        <v>1899</v>
      </c>
      <c r="E2354" s="157">
        <v>113220</v>
      </c>
      <c r="F2354" s="157" t="s">
        <v>944</v>
      </c>
      <c r="G2354" s="162" t="s">
        <v>1015</v>
      </c>
      <c r="H2354" s="163"/>
      <c r="I2354" s="157" t="s">
        <v>190</v>
      </c>
      <c r="J2354" s="160" t="s">
        <v>191</v>
      </c>
      <c r="K2354" s="160" t="s">
        <v>192</v>
      </c>
      <c r="L2354" s="157" t="s">
        <v>193</v>
      </c>
      <c r="M2354" s="161" t="s">
        <v>98</v>
      </c>
      <c r="N2354" s="161">
        <v>0.46875</v>
      </c>
      <c r="O2354" s="161">
        <v>0.58333333333333337</v>
      </c>
      <c r="P2354" s="207" t="s">
        <v>975</v>
      </c>
      <c r="Q2354" s="157">
        <v>2021</v>
      </c>
      <c r="R2354" s="131"/>
      <c r="S2354" s="3" t="str">
        <f>TEXT(Tabla2[[#This Row],[FECHA]],"MMMM")</f>
        <v>abril</v>
      </c>
      <c r="T2354" s="3" t="str">
        <f>VLOOKUP(Tabla2[[#This Row],[FOLIO]],Noshow11[[FOLIO]:[STATUS]],5,0)</f>
        <v>ON TIME</v>
      </c>
      <c r="U2354" s="2"/>
      <c r="V2354" s="27"/>
      <c r="W2354" s="27"/>
      <c r="X2354" s="27"/>
      <c r="Y2354" s="28"/>
      <c r="Z2354" s="27"/>
      <c r="AA2354" s="14">
        <f>Tabla2[[#This Row],[FECHA]]-Tabla2[[#This Row],[FECHA AGENDO CITA]]</f>
        <v>45017</v>
      </c>
    </row>
    <row r="2355" spans="1:27" ht="38.450000000000003" hidden="1" customHeight="1">
      <c r="A2355" s="154">
        <v>45017</v>
      </c>
      <c r="B2355" s="155">
        <v>0.47916666666666669</v>
      </c>
      <c r="C2355" s="155"/>
      <c r="D2355" s="156">
        <v>0</v>
      </c>
      <c r="E2355" s="157">
        <v>113208</v>
      </c>
      <c r="F2355" s="157" t="s">
        <v>920</v>
      </c>
      <c r="G2355" s="162" t="s">
        <v>6928</v>
      </c>
      <c r="H2355" s="163" t="s">
        <v>45</v>
      </c>
      <c r="I2355" s="157" t="s">
        <v>195</v>
      </c>
      <c r="J2355" s="160" t="s">
        <v>143</v>
      </c>
      <c r="K2355" s="160" t="s">
        <v>196</v>
      </c>
      <c r="L2355" s="157" t="s">
        <v>165</v>
      </c>
      <c r="M2355" s="161" t="s">
        <v>98</v>
      </c>
      <c r="N2355" s="161">
        <v>0.48958333333333331</v>
      </c>
      <c r="O2355" s="161">
        <v>0.58333333333333337</v>
      </c>
      <c r="P2355" s="207" t="s">
        <v>2061</v>
      </c>
      <c r="Q2355" s="157">
        <v>2023</v>
      </c>
      <c r="R2355" s="131"/>
      <c r="S2355" s="3" t="str">
        <f>TEXT(Tabla2[[#This Row],[FECHA]],"MMMM")</f>
        <v>abril</v>
      </c>
      <c r="T2355" s="3" t="str">
        <f>VLOOKUP(Tabla2[[#This Row],[FOLIO]],Noshow11[[FOLIO]:[STATUS]],5,0)</f>
        <v>NO SHOW</v>
      </c>
      <c r="U2355" s="2"/>
      <c r="V2355" s="27"/>
      <c r="W2355" s="27"/>
      <c r="X2355" s="27"/>
      <c r="Y2355" s="28"/>
      <c r="Z2355" s="27"/>
      <c r="AA2355" s="14">
        <f>Tabla2[[#This Row],[FECHA]]-Tabla2[[#This Row],[FECHA AGENDO CITA]]</f>
        <v>45017</v>
      </c>
    </row>
    <row r="2356" spans="1:27" ht="38.450000000000003" hidden="1" customHeight="1">
      <c r="A2356" s="154">
        <v>45017</v>
      </c>
      <c r="B2356" s="155">
        <v>0.47916666666666669</v>
      </c>
      <c r="C2356" s="155"/>
      <c r="D2356" s="156">
        <v>1899</v>
      </c>
      <c r="E2356" s="157">
        <v>113294</v>
      </c>
      <c r="F2356" s="157" t="s">
        <v>944</v>
      </c>
      <c r="G2356" s="162" t="s">
        <v>984</v>
      </c>
      <c r="H2356" s="163"/>
      <c r="I2356" s="157" t="s">
        <v>201</v>
      </c>
      <c r="J2356" s="160" t="s">
        <v>202</v>
      </c>
      <c r="K2356" s="160" t="s">
        <v>203</v>
      </c>
      <c r="L2356" s="157" t="s">
        <v>92</v>
      </c>
      <c r="M2356" s="161" t="s">
        <v>93</v>
      </c>
      <c r="N2356" s="161">
        <v>0.5</v>
      </c>
      <c r="O2356" s="161">
        <v>0.58333333333333337</v>
      </c>
      <c r="P2356" s="207" t="s">
        <v>925</v>
      </c>
      <c r="Q2356" s="157">
        <v>2018</v>
      </c>
      <c r="R2356" s="131"/>
      <c r="S2356" s="3" t="str">
        <f>TEXT(Tabla2[[#This Row],[FECHA]],"MMMM")</f>
        <v>abril</v>
      </c>
      <c r="T2356" s="3" t="str">
        <f>VLOOKUP(Tabla2[[#This Row],[FOLIO]],Noshow11[[FOLIO]:[STATUS]],5,0)</f>
        <v>NO SHOW</v>
      </c>
      <c r="U2356" s="2"/>
      <c r="V2356" s="27"/>
      <c r="W2356" s="27"/>
      <c r="X2356" s="27"/>
      <c r="Y2356" s="28"/>
      <c r="Z2356" s="27"/>
      <c r="AA2356" s="14">
        <f>Tabla2[[#This Row],[FECHA]]-Tabla2[[#This Row],[FECHA AGENDO CITA]]</f>
        <v>45017</v>
      </c>
    </row>
    <row r="2357" spans="1:27" ht="38.450000000000003" hidden="1" customHeight="1">
      <c r="A2357" s="6">
        <v>45019</v>
      </c>
      <c r="B2357" s="9">
        <v>0.33333333333333331</v>
      </c>
      <c r="C2357" s="9"/>
      <c r="D2357" s="41">
        <v>0</v>
      </c>
      <c r="E2357" s="8">
        <v>113196</v>
      </c>
      <c r="F2357" s="8" t="s">
        <v>920</v>
      </c>
      <c r="G2357" s="97" t="s">
        <v>7117</v>
      </c>
      <c r="H2357" s="46" t="s">
        <v>45</v>
      </c>
      <c r="I2357" s="8" t="s">
        <v>207</v>
      </c>
      <c r="J2357" s="7" t="s">
        <v>143</v>
      </c>
      <c r="K2357" s="7" t="s">
        <v>208</v>
      </c>
      <c r="L2357" s="8" t="s">
        <v>165</v>
      </c>
      <c r="M2357" s="11" t="s">
        <v>84</v>
      </c>
      <c r="N2357" s="11">
        <v>0.34375</v>
      </c>
      <c r="O2357" s="11">
        <v>0.38541666666666669</v>
      </c>
      <c r="P2357" s="204" t="s">
        <v>2061</v>
      </c>
      <c r="Q2357" s="8">
        <v>2023</v>
      </c>
      <c r="R2357" s="131"/>
      <c r="S2357" s="3" t="str">
        <f>TEXT(Tabla2[[#This Row],[FECHA]],"MMMM")</f>
        <v>abril</v>
      </c>
      <c r="T2357" s="3" t="str">
        <f>VLOOKUP(Tabla2[[#This Row],[FOLIO]],Noshow11[[FOLIO]:[STATUS]],5,0)</f>
        <v>ON TIME</v>
      </c>
      <c r="U2357" s="2"/>
      <c r="V2357" s="27"/>
      <c r="W2357" s="27"/>
      <c r="X2357" s="27"/>
      <c r="Y2357" s="28"/>
      <c r="Z2357" s="27"/>
      <c r="AA2357" s="14">
        <f>Tabla2[[#This Row],[FECHA]]-Tabla2[[#This Row],[FECHA AGENDO CITA]]</f>
        <v>45019</v>
      </c>
    </row>
    <row r="2358" spans="1:27" ht="38.450000000000003" hidden="1" customHeight="1">
      <c r="A2358" s="6">
        <v>45019</v>
      </c>
      <c r="B2358" s="9">
        <v>0.33333333333333331</v>
      </c>
      <c r="C2358" s="9"/>
      <c r="D2358" s="41">
        <v>1899</v>
      </c>
      <c r="E2358" s="8">
        <v>113213</v>
      </c>
      <c r="F2358" s="8" t="s">
        <v>100</v>
      </c>
      <c r="G2358" s="97" t="s">
        <v>1108</v>
      </c>
      <c r="H2358" s="46"/>
      <c r="I2358" s="8" t="s">
        <v>210</v>
      </c>
      <c r="J2358" s="7" t="s">
        <v>143</v>
      </c>
      <c r="K2358" s="7" t="s">
        <v>211</v>
      </c>
      <c r="L2358" s="8" t="s">
        <v>145</v>
      </c>
      <c r="M2358" s="11" t="s">
        <v>98</v>
      </c>
      <c r="N2358" s="11">
        <v>0.34375</v>
      </c>
      <c r="O2358" s="11">
        <v>0.45833333333333331</v>
      </c>
      <c r="P2358" s="204" t="s">
        <v>954</v>
      </c>
      <c r="Q2358" s="8">
        <v>2022</v>
      </c>
      <c r="R2358" s="131"/>
      <c r="S2358" s="3" t="str">
        <f>TEXT(Tabla2[[#This Row],[FECHA]],"MMMM")</f>
        <v>abril</v>
      </c>
      <c r="T2358" s="3" t="str">
        <f>VLOOKUP(Tabla2[[#This Row],[FOLIO]],Noshow11[[FOLIO]:[STATUS]],5,0)</f>
        <v>ON TIME</v>
      </c>
      <c r="U2358" s="2"/>
      <c r="V2358" s="27"/>
      <c r="W2358" s="27"/>
      <c r="X2358" s="27"/>
      <c r="Y2358" s="28"/>
      <c r="Z2358" s="27"/>
      <c r="AA2358" s="14">
        <f>Tabla2[[#This Row],[FECHA]]-Tabla2[[#This Row],[FECHA AGENDO CITA]]</f>
        <v>45019</v>
      </c>
    </row>
    <row r="2359" spans="1:27" ht="38.450000000000003" hidden="1" customHeight="1">
      <c r="A2359" s="6">
        <v>45019</v>
      </c>
      <c r="B2359" s="9">
        <v>0.33333333333333331</v>
      </c>
      <c r="C2359" s="9"/>
      <c r="D2359" s="41">
        <v>1899</v>
      </c>
      <c r="E2359" s="8">
        <v>113346</v>
      </c>
      <c r="F2359" s="8" t="s">
        <v>944</v>
      </c>
      <c r="G2359" s="97" t="s">
        <v>939</v>
      </c>
      <c r="H2359" s="46"/>
      <c r="I2359" s="8" t="s">
        <v>213</v>
      </c>
      <c r="J2359" s="7" t="s">
        <v>214</v>
      </c>
      <c r="K2359" s="7" t="s">
        <v>215</v>
      </c>
      <c r="L2359" s="8" t="s">
        <v>193</v>
      </c>
      <c r="M2359" s="11" t="s">
        <v>93</v>
      </c>
      <c r="N2359" s="11">
        <v>0.34375</v>
      </c>
      <c r="O2359" s="11">
        <v>0.66666666666666663</v>
      </c>
      <c r="P2359" s="204" t="s">
        <v>949</v>
      </c>
      <c r="Q2359" s="8">
        <v>2015</v>
      </c>
      <c r="R2359" s="131"/>
      <c r="S2359" s="3" t="str">
        <f>TEXT(Tabla2[[#This Row],[FECHA]],"MMMM")</f>
        <v>abril</v>
      </c>
      <c r="T2359" s="3" t="str">
        <f>VLOOKUP(Tabla2[[#This Row],[FOLIO]],Noshow11[[FOLIO]:[STATUS]],5,0)</f>
        <v>ON TIME</v>
      </c>
      <c r="U2359" s="2"/>
      <c r="V2359" s="27"/>
      <c r="W2359" s="27"/>
      <c r="X2359" s="27"/>
      <c r="Y2359" s="28"/>
      <c r="Z2359" s="27"/>
      <c r="AA2359" s="14">
        <f>Tabla2[[#This Row],[FECHA]]-Tabla2[[#This Row],[FECHA AGENDO CITA]]</f>
        <v>45019</v>
      </c>
    </row>
    <row r="2360" spans="1:27" ht="38.450000000000003" hidden="1" customHeight="1">
      <c r="A2360" s="6">
        <v>45019</v>
      </c>
      <c r="B2360" s="9">
        <v>0.34375</v>
      </c>
      <c r="C2360" s="9"/>
      <c r="D2360" s="41">
        <v>5330</v>
      </c>
      <c r="E2360" s="8">
        <v>113244</v>
      </c>
      <c r="F2360" s="8" t="s">
        <v>920</v>
      </c>
      <c r="G2360" s="97" t="s">
        <v>988</v>
      </c>
      <c r="H2360" s="46"/>
      <c r="I2360" s="8" t="s">
        <v>217</v>
      </c>
      <c r="J2360" s="7" t="s">
        <v>218</v>
      </c>
      <c r="K2360" s="7" t="s">
        <v>219</v>
      </c>
      <c r="L2360" s="8" t="s">
        <v>193</v>
      </c>
      <c r="M2360" s="11" t="s">
        <v>93</v>
      </c>
      <c r="N2360" s="11">
        <v>0.34375</v>
      </c>
      <c r="O2360" s="11">
        <v>0.46875</v>
      </c>
      <c r="P2360" s="204" t="s">
        <v>943</v>
      </c>
      <c r="Q2360" s="8">
        <v>2021</v>
      </c>
      <c r="R2360" s="131"/>
      <c r="S2360" s="3" t="str">
        <f>TEXT(Tabla2[[#This Row],[FECHA]],"MMMM")</f>
        <v>abril</v>
      </c>
      <c r="T2360" s="3" t="str">
        <f>VLOOKUP(Tabla2[[#This Row],[FOLIO]],Noshow11[[FOLIO]:[STATUS]],5,0)</f>
        <v>ON TIME</v>
      </c>
      <c r="U2360" s="2"/>
      <c r="V2360" s="27"/>
      <c r="W2360" s="27"/>
      <c r="X2360" s="27"/>
      <c r="Y2360" s="28"/>
      <c r="Z2360" s="27"/>
      <c r="AA2360" s="14">
        <f>Tabla2[[#This Row],[FECHA]]-Tabla2[[#This Row],[FECHA AGENDO CITA]]</f>
        <v>45019</v>
      </c>
    </row>
    <row r="2361" spans="1:27" ht="38.450000000000003" hidden="1" customHeight="1">
      <c r="A2361" s="6">
        <v>45019</v>
      </c>
      <c r="B2361" s="9">
        <v>0.34375</v>
      </c>
      <c r="C2361" s="9"/>
      <c r="D2361" s="41">
        <v>1899</v>
      </c>
      <c r="E2361" s="8">
        <v>113257</v>
      </c>
      <c r="F2361" s="8" t="s">
        <v>1111</v>
      </c>
      <c r="G2361" s="97" t="s">
        <v>956</v>
      </c>
      <c r="H2361" s="46" t="s">
        <v>5</v>
      </c>
      <c r="I2361" s="8" t="s">
        <v>221</v>
      </c>
      <c r="J2361" s="7" t="s">
        <v>143</v>
      </c>
      <c r="K2361" s="7" t="s">
        <v>222</v>
      </c>
      <c r="L2361" s="8" t="s">
        <v>193</v>
      </c>
      <c r="M2361" s="11" t="s">
        <v>84</v>
      </c>
      <c r="N2361" s="11">
        <v>0.35416666666666669</v>
      </c>
      <c r="O2361" s="11">
        <v>0.46875</v>
      </c>
      <c r="P2361" s="204" t="s">
        <v>2061</v>
      </c>
      <c r="Q2361" s="8">
        <v>2019</v>
      </c>
      <c r="R2361" s="131"/>
      <c r="S2361" s="3" t="str">
        <f>TEXT(Tabla2[[#This Row],[FECHA]],"MMMM")</f>
        <v>abril</v>
      </c>
      <c r="T2361" s="3" t="str">
        <f>VLOOKUP(Tabla2[[#This Row],[FOLIO]],Noshow11[[FOLIO]:[STATUS]],5,0)</f>
        <v>REPROG</v>
      </c>
      <c r="U2361" s="2"/>
      <c r="V2361" s="27"/>
      <c r="W2361" s="27"/>
      <c r="X2361" s="27"/>
      <c r="Y2361" s="28"/>
      <c r="Z2361" s="27"/>
      <c r="AA2361" s="14">
        <f>Tabla2[[#This Row],[FECHA]]-Tabla2[[#This Row],[FECHA AGENDO CITA]]</f>
        <v>45019</v>
      </c>
    </row>
    <row r="2362" spans="1:27" ht="57" hidden="1" customHeight="1">
      <c r="A2362" s="6">
        <v>45019</v>
      </c>
      <c r="B2362" s="9">
        <v>0.34375</v>
      </c>
      <c r="C2362" s="9"/>
      <c r="D2362" s="41">
        <v>4210</v>
      </c>
      <c r="E2362" s="8">
        <v>113329</v>
      </c>
      <c r="F2362" s="8" t="s">
        <v>944</v>
      </c>
      <c r="G2362" s="97" t="s">
        <v>7118</v>
      </c>
      <c r="H2362" s="46" t="s">
        <v>5</v>
      </c>
      <c r="I2362" s="8" t="s">
        <v>223</v>
      </c>
      <c r="J2362" s="7" t="s">
        <v>224</v>
      </c>
      <c r="K2362" s="7" t="s">
        <v>225</v>
      </c>
      <c r="L2362" s="8" t="s">
        <v>193</v>
      </c>
      <c r="M2362" s="11" t="s">
        <v>98</v>
      </c>
      <c r="N2362" s="11">
        <v>0.375</v>
      </c>
      <c r="O2362" s="11">
        <v>0.66666666666666663</v>
      </c>
      <c r="P2362" s="204" t="s">
        <v>6282</v>
      </c>
      <c r="Q2362" s="8">
        <v>2016</v>
      </c>
      <c r="R2362" s="131"/>
      <c r="S2362" s="3" t="str">
        <f>TEXT(Tabla2[[#This Row],[FECHA]],"MMMM")</f>
        <v>abril</v>
      </c>
      <c r="T2362" s="3" t="str">
        <f>VLOOKUP(Tabla2[[#This Row],[FOLIO]],Noshow11[[FOLIO]:[STATUS]],5,0)</f>
        <v>ON TIME</v>
      </c>
      <c r="U2362" s="2"/>
      <c r="V2362" s="27"/>
      <c r="W2362" s="27"/>
      <c r="X2362" s="27"/>
      <c r="Y2362" s="28"/>
      <c r="Z2362" s="27"/>
      <c r="AA2362" s="14">
        <f>Tabla2[[#This Row],[FECHA]]-Tabla2[[#This Row],[FECHA AGENDO CITA]]</f>
        <v>45019</v>
      </c>
    </row>
    <row r="2363" spans="1:27" ht="38.450000000000003" hidden="1" customHeight="1">
      <c r="A2363" s="6">
        <v>45019</v>
      </c>
      <c r="B2363" s="9">
        <v>0.35416666666666669</v>
      </c>
      <c r="C2363" s="9"/>
      <c r="D2363" s="41">
        <v>1899</v>
      </c>
      <c r="E2363" s="8">
        <v>113270</v>
      </c>
      <c r="F2363" s="8" t="s">
        <v>100</v>
      </c>
      <c r="G2363" s="97" t="s">
        <v>939</v>
      </c>
      <c r="H2363" s="46"/>
      <c r="I2363" s="8" t="s">
        <v>227</v>
      </c>
      <c r="J2363" s="7" t="s">
        <v>228</v>
      </c>
      <c r="K2363" s="7" t="s">
        <v>229</v>
      </c>
      <c r="L2363" s="8" t="s">
        <v>230</v>
      </c>
      <c r="M2363" s="11" t="s">
        <v>84</v>
      </c>
      <c r="N2363" s="11">
        <v>0.36458333333333331</v>
      </c>
      <c r="O2363" s="11">
        <v>0.47916666666666669</v>
      </c>
      <c r="P2363" s="204" t="s">
        <v>954</v>
      </c>
      <c r="Q2363" s="8">
        <v>2013</v>
      </c>
      <c r="R2363" s="131"/>
      <c r="S2363" s="3" t="str">
        <f>TEXT(Tabla2[[#This Row],[FECHA]],"MMMM")</f>
        <v>abril</v>
      </c>
      <c r="T2363" s="3" t="str">
        <f>VLOOKUP(Tabla2[[#This Row],[FOLIO]],Noshow11[[FOLIO]:[STATUS]],5,0)</f>
        <v>ON TIME</v>
      </c>
      <c r="U2363" s="2"/>
      <c r="V2363" s="27"/>
      <c r="W2363" s="27"/>
      <c r="X2363" s="27"/>
      <c r="Y2363" s="28"/>
      <c r="Z2363" s="27"/>
      <c r="AA2363" s="14">
        <f>Tabla2[[#This Row],[FECHA]]-Tabla2[[#This Row],[FECHA AGENDO CITA]]</f>
        <v>45019</v>
      </c>
    </row>
    <row r="2364" spans="1:27" ht="38.450000000000003" hidden="1" customHeight="1">
      <c r="A2364" s="6">
        <v>45019</v>
      </c>
      <c r="B2364" s="9">
        <v>0.35416666666666669</v>
      </c>
      <c r="C2364" s="9"/>
      <c r="D2364" s="41">
        <v>0</v>
      </c>
      <c r="E2364" s="8">
        <v>113297</v>
      </c>
      <c r="F2364" s="8" t="s">
        <v>3549</v>
      </c>
      <c r="G2364" s="97" t="s">
        <v>7119</v>
      </c>
      <c r="H2364" s="46" t="s">
        <v>10</v>
      </c>
      <c r="I2364" s="8" t="s">
        <v>233</v>
      </c>
      <c r="J2364" s="7" t="s">
        <v>234</v>
      </c>
      <c r="K2364" s="7" t="s">
        <v>235</v>
      </c>
      <c r="L2364" s="8" t="s">
        <v>237</v>
      </c>
      <c r="M2364" s="11" t="s">
        <v>98</v>
      </c>
      <c r="N2364" s="11">
        <v>0.36458333333333331</v>
      </c>
      <c r="O2364" s="11">
        <v>0.51041666666666663</v>
      </c>
      <c r="P2364" s="204" t="s">
        <v>975</v>
      </c>
      <c r="Q2364" s="8">
        <v>2019</v>
      </c>
      <c r="R2364" s="131"/>
      <c r="S2364" s="3" t="str">
        <f>TEXT(Tabla2[[#This Row],[FECHA]],"MMMM")</f>
        <v>abril</v>
      </c>
      <c r="T2364" s="3" t="str">
        <f>VLOOKUP(Tabla2[[#This Row],[FOLIO]],Noshow11[[FOLIO]:[STATUS]],5,0)</f>
        <v>ON TIME</v>
      </c>
      <c r="U2364" s="2"/>
      <c r="V2364" s="27"/>
      <c r="W2364" s="27"/>
      <c r="X2364" s="27"/>
      <c r="Y2364" s="28"/>
      <c r="Z2364" s="27"/>
      <c r="AA2364" s="14">
        <f>Tabla2[[#This Row],[FECHA]]-Tabla2[[#This Row],[FECHA AGENDO CITA]]</f>
        <v>45019</v>
      </c>
    </row>
    <row r="2365" spans="1:27" ht="38.450000000000003" hidden="1" customHeight="1">
      <c r="A2365" s="6">
        <v>45019</v>
      </c>
      <c r="B2365" s="9">
        <v>0.35416666666666669</v>
      </c>
      <c r="C2365" s="9"/>
      <c r="D2365" s="41">
        <v>1899</v>
      </c>
      <c r="E2365" s="8">
        <v>113369</v>
      </c>
      <c r="F2365" s="8" t="s">
        <v>920</v>
      </c>
      <c r="G2365" s="97" t="s">
        <v>956</v>
      </c>
      <c r="H2365" s="46"/>
      <c r="I2365" s="8" t="s">
        <v>239</v>
      </c>
      <c r="J2365" s="7" t="s">
        <v>240</v>
      </c>
      <c r="K2365" s="7" t="s">
        <v>241</v>
      </c>
      <c r="L2365" s="8" t="s">
        <v>152</v>
      </c>
      <c r="M2365" s="11" t="s">
        <v>93</v>
      </c>
      <c r="N2365" s="11">
        <v>0.38541666666666669</v>
      </c>
      <c r="O2365" s="11">
        <v>0.47916666666666669</v>
      </c>
      <c r="P2365" s="204" t="s">
        <v>949</v>
      </c>
      <c r="Q2365" s="8">
        <v>2022</v>
      </c>
      <c r="R2365" s="131"/>
      <c r="S2365" s="3" t="str">
        <f>TEXT(Tabla2[[#This Row],[FECHA]],"MMMM")</f>
        <v>abril</v>
      </c>
      <c r="T2365" s="3" t="str">
        <f>VLOOKUP(Tabla2[[#This Row],[FOLIO]],Noshow11[[FOLIO]:[STATUS]],5,0)</f>
        <v>LATE</v>
      </c>
      <c r="U2365" s="2"/>
      <c r="V2365" s="27"/>
      <c r="W2365" s="27"/>
      <c r="X2365" s="27"/>
      <c r="Y2365" s="28"/>
      <c r="Z2365" s="27"/>
      <c r="AA2365" s="14">
        <f>Tabla2[[#This Row],[FECHA]]-Tabla2[[#This Row],[FECHA AGENDO CITA]]</f>
        <v>45019</v>
      </c>
    </row>
    <row r="2366" spans="1:27" ht="38.450000000000003" hidden="1" customHeight="1">
      <c r="A2366" s="6">
        <v>45019</v>
      </c>
      <c r="B2366" s="9">
        <v>0.36458333333333331</v>
      </c>
      <c r="C2366" s="9"/>
      <c r="D2366" s="41">
        <v>3260</v>
      </c>
      <c r="E2366" s="8">
        <v>113277</v>
      </c>
      <c r="F2366" s="8" t="s">
        <v>920</v>
      </c>
      <c r="G2366" s="97" t="s">
        <v>1070</v>
      </c>
      <c r="H2366" s="46"/>
      <c r="I2366" s="8" t="s">
        <v>243</v>
      </c>
      <c r="J2366" s="7" t="s">
        <v>244</v>
      </c>
      <c r="K2366" s="7" t="s">
        <v>245</v>
      </c>
      <c r="L2366" s="8" t="s">
        <v>97</v>
      </c>
      <c r="M2366" s="11" t="s">
        <v>84</v>
      </c>
      <c r="N2366" s="11">
        <v>0.41666666666666669</v>
      </c>
      <c r="O2366" s="11">
        <v>0.53125</v>
      </c>
      <c r="P2366" s="204" t="s">
        <v>943</v>
      </c>
      <c r="Q2366" s="8">
        <v>2022</v>
      </c>
      <c r="R2366" s="131"/>
      <c r="S2366" s="3" t="str">
        <f>TEXT(Tabla2[[#This Row],[FECHA]],"MMMM")</f>
        <v>abril</v>
      </c>
      <c r="T2366" s="3" t="str">
        <f>VLOOKUP(Tabla2[[#This Row],[FOLIO]],Noshow11[[FOLIO]:[STATUS]],5,0)</f>
        <v>ON TIME</v>
      </c>
      <c r="U2366" s="2"/>
      <c r="V2366" s="27"/>
      <c r="W2366" s="27"/>
      <c r="X2366" s="27"/>
      <c r="Y2366" s="28"/>
      <c r="Z2366" s="27"/>
      <c r="AA2366" s="14">
        <f>Tabla2[[#This Row],[FECHA]]-Tabla2[[#This Row],[FECHA AGENDO CITA]]</f>
        <v>45019</v>
      </c>
    </row>
    <row r="2367" spans="1:27" ht="38.450000000000003" hidden="1" customHeight="1">
      <c r="A2367" s="6">
        <v>45019</v>
      </c>
      <c r="B2367" s="9">
        <v>0.36458333333333331</v>
      </c>
      <c r="C2367" s="9"/>
      <c r="D2367" s="41">
        <v>6598</v>
      </c>
      <c r="E2367" s="8">
        <v>113301</v>
      </c>
      <c r="F2367" s="8" t="s">
        <v>100</v>
      </c>
      <c r="G2367" s="97" t="s">
        <v>7120</v>
      </c>
      <c r="H2367" s="46"/>
      <c r="I2367" s="8" t="s">
        <v>247</v>
      </c>
      <c r="J2367" s="7" t="s">
        <v>248</v>
      </c>
      <c r="K2367" s="7" t="s">
        <v>249</v>
      </c>
      <c r="L2367" s="8" t="s">
        <v>250</v>
      </c>
      <c r="M2367" s="11" t="s">
        <v>98</v>
      </c>
      <c r="N2367" s="11">
        <v>0.45833333333333331</v>
      </c>
      <c r="O2367" s="11">
        <v>0.66666666666666663</v>
      </c>
      <c r="P2367" s="204" t="s">
        <v>1036</v>
      </c>
      <c r="Q2367" s="8">
        <v>2021</v>
      </c>
      <c r="R2367" s="131"/>
      <c r="S2367" s="3" t="str">
        <f>TEXT(Tabla2[[#This Row],[FECHA]],"MMMM")</f>
        <v>abril</v>
      </c>
      <c r="T2367" s="3" t="str">
        <f>VLOOKUP(Tabla2[[#This Row],[FOLIO]],Noshow11[[FOLIO]:[STATUS]],5,0)</f>
        <v>ON TIME</v>
      </c>
      <c r="U2367" s="2"/>
      <c r="V2367" s="27"/>
      <c r="W2367" s="27"/>
      <c r="X2367" s="27"/>
      <c r="Y2367" s="28"/>
      <c r="Z2367" s="27"/>
      <c r="AA2367" s="14">
        <f>Tabla2[[#This Row],[FECHA]]-Tabla2[[#This Row],[FECHA AGENDO CITA]]</f>
        <v>45019</v>
      </c>
    </row>
    <row r="2368" spans="1:27" ht="38.450000000000003" hidden="1" customHeight="1">
      <c r="A2368" s="6">
        <v>45019</v>
      </c>
      <c r="B2368" s="9">
        <v>0.36458333333333331</v>
      </c>
      <c r="C2368" s="9"/>
      <c r="D2368" s="41">
        <v>1899</v>
      </c>
      <c r="E2368" s="8">
        <v>113336</v>
      </c>
      <c r="F2368" s="8" t="s">
        <v>920</v>
      </c>
      <c r="G2368" s="97" t="s">
        <v>945</v>
      </c>
      <c r="H2368" s="46"/>
      <c r="I2368" s="8" t="s">
        <v>252</v>
      </c>
      <c r="J2368" s="7" t="s">
        <v>253</v>
      </c>
      <c r="K2368" s="7" t="s">
        <v>254</v>
      </c>
      <c r="L2368" s="8" t="s">
        <v>83</v>
      </c>
      <c r="M2368" s="11" t="s">
        <v>93</v>
      </c>
      <c r="N2368" s="11">
        <v>0.41666666666666669</v>
      </c>
      <c r="O2368" s="11">
        <v>0.5</v>
      </c>
      <c r="P2368" s="204" t="s">
        <v>975</v>
      </c>
      <c r="Q2368" s="8">
        <v>2017</v>
      </c>
      <c r="R2368" s="131"/>
      <c r="S2368" s="3" t="str">
        <f>TEXT(Tabla2[[#This Row],[FECHA]],"MMMM")</f>
        <v>abril</v>
      </c>
      <c r="T2368" s="3" t="str">
        <f>VLOOKUP(Tabla2[[#This Row],[FOLIO]],Noshow11[[FOLIO]:[STATUS]],5,0)</f>
        <v>LATE</v>
      </c>
      <c r="U2368" s="2"/>
      <c r="V2368" s="27"/>
      <c r="W2368" s="27"/>
      <c r="X2368" s="27"/>
      <c r="Y2368" s="28"/>
      <c r="Z2368" s="27"/>
      <c r="AA2368" s="14">
        <f>Tabla2[[#This Row],[FECHA]]-Tabla2[[#This Row],[FECHA AGENDO CITA]]</f>
        <v>45019</v>
      </c>
    </row>
    <row r="2369" spans="1:27" ht="38.450000000000003" hidden="1" customHeight="1">
      <c r="A2369" s="6">
        <v>45019</v>
      </c>
      <c r="B2369" s="9">
        <v>0.375</v>
      </c>
      <c r="C2369" s="9"/>
      <c r="D2369" s="41">
        <v>0</v>
      </c>
      <c r="E2369" s="8">
        <v>112607</v>
      </c>
      <c r="F2369" s="8" t="s">
        <v>944</v>
      </c>
      <c r="G2369" s="97" t="s">
        <v>7121</v>
      </c>
      <c r="H2369" s="46"/>
      <c r="I2369" s="8" t="s">
        <v>135</v>
      </c>
      <c r="J2369" s="7" t="s">
        <v>136</v>
      </c>
      <c r="K2369" s="7" t="s">
        <v>137</v>
      </c>
      <c r="L2369" s="8" t="s">
        <v>92</v>
      </c>
      <c r="M2369" s="11" t="s">
        <v>93</v>
      </c>
      <c r="N2369" s="11">
        <v>0.38541666666666669</v>
      </c>
      <c r="O2369" s="11">
        <v>0</v>
      </c>
      <c r="P2369" s="204" t="s">
        <v>1036</v>
      </c>
      <c r="Q2369" s="8">
        <v>2020</v>
      </c>
      <c r="R2369" s="131"/>
      <c r="S2369" s="3" t="str">
        <f>TEXT(Tabla2[[#This Row],[FECHA]],"MMMM")</f>
        <v>abril</v>
      </c>
      <c r="T2369" s="3" t="str">
        <f>VLOOKUP(Tabla2[[#This Row],[FOLIO]],Noshow11[[FOLIO]:[STATUS]],5,0)</f>
        <v>CANCEL</v>
      </c>
      <c r="U2369" s="2"/>
      <c r="V2369" s="27"/>
      <c r="W2369" s="27"/>
      <c r="X2369" s="27"/>
      <c r="Y2369" s="28"/>
      <c r="Z2369" s="27"/>
      <c r="AA2369" s="14">
        <f>Tabla2[[#This Row],[FECHA]]-Tabla2[[#This Row],[FECHA AGENDO CITA]]</f>
        <v>45019</v>
      </c>
    </row>
    <row r="2370" spans="1:27" ht="38.450000000000003" hidden="1" customHeight="1">
      <c r="A2370" s="6">
        <v>45019</v>
      </c>
      <c r="B2370" s="9">
        <v>0.375</v>
      </c>
      <c r="C2370" s="9"/>
      <c r="D2370" s="41">
        <v>1899</v>
      </c>
      <c r="E2370" s="8">
        <v>112960</v>
      </c>
      <c r="F2370" s="8" t="s">
        <v>944</v>
      </c>
      <c r="G2370" s="97" t="s">
        <v>939</v>
      </c>
      <c r="H2370" s="46"/>
      <c r="I2370" s="8" t="s">
        <v>256</v>
      </c>
      <c r="J2370" s="7" t="s">
        <v>257</v>
      </c>
      <c r="K2370" s="7" t="s">
        <v>258</v>
      </c>
      <c r="L2370" s="8" t="s">
        <v>230</v>
      </c>
      <c r="M2370" s="11" t="s">
        <v>84</v>
      </c>
      <c r="N2370" s="11">
        <v>0.40625</v>
      </c>
      <c r="O2370" s="11">
        <v>0.57291666666666663</v>
      </c>
      <c r="P2370" s="204" t="s">
        <v>949</v>
      </c>
      <c r="Q2370" s="8">
        <v>2019</v>
      </c>
      <c r="R2370" s="131"/>
      <c r="S2370" s="3" t="str">
        <f>TEXT(Tabla2[[#This Row],[FECHA]],"MMMM")</f>
        <v>abril</v>
      </c>
      <c r="T2370" s="3" t="str">
        <f>VLOOKUP(Tabla2[[#This Row],[FOLIO]],Noshow11[[FOLIO]:[STATUS]],5,0)</f>
        <v>ON TIME</v>
      </c>
      <c r="U2370" s="2"/>
      <c r="V2370" s="27"/>
      <c r="W2370" s="27"/>
      <c r="X2370" s="27"/>
      <c r="Y2370" s="28"/>
      <c r="Z2370" s="27"/>
      <c r="AA2370" s="14">
        <f>Tabla2[[#This Row],[FECHA]]-Tabla2[[#This Row],[FECHA AGENDO CITA]]</f>
        <v>45019</v>
      </c>
    </row>
    <row r="2371" spans="1:27" ht="38.450000000000003" hidden="1" customHeight="1">
      <c r="A2371" s="6">
        <v>45019</v>
      </c>
      <c r="B2371" s="9">
        <v>0.375</v>
      </c>
      <c r="C2371" s="9"/>
      <c r="D2371" s="41">
        <v>1899</v>
      </c>
      <c r="E2371" s="8">
        <v>113072</v>
      </c>
      <c r="F2371" s="8" t="s">
        <v>100</v>
      </c>
      <c r="G2371" s="97" t="s">
        <v>945</v>
      </c>
      <c r="H2371" s="46" t="s">
        <v>5</v>
      </c>
      <c r="I2371" s="8" t="s">
        <v>260</v>
      </c>
      <c r="J2371" s="7" t="s">
        <v>261</v>
      </c>
      <c r="K2371" s="7" t="s">
        <v>262</v>
      </c>
      <c r="L2371" s="8" t="s">
        <v>92</v>
      </c>
      <c r="M2371" s="11" t="s">
        <v>98</v>
      </c>
      <c r="N2371" s="11">
        <v>0.39583333333333331</v>
      </c>
      <c r="O2371" s="11">
        <v>0.48958333333333331</v>
      </c>
      <c r="P2371" s="204" t="s">
        <v>2061</v>
      </c>
      <c r="Q2371" s="8">
        <v>2017</v>
      </c>
      <c r="R2371" s="131"/>
      <c r="S2371" s="3" t="str">
        <f>TEXT(Tabla2[[#This Row],[FECHA]],"MMMM")</f>
        <v>abril</v>
      </c>
      <c r="T2371" s="3" t="str">
        <f>VLOOKUP(Tabla2[[#This Row],[FOLIO]],Noshow11[[FOLIO]:[STATUS]],5,0)</f>
        <v>ON TIME</v>
      </c>
      <c r="U2371" s="2"/>
      <c r="V2371" s="27"/>
      <c r="W2371" s="27"/>
      <c r="X2371" s="27"/>
      <c r="Y2371" s="28"/>
      <c r="Z2371" s="27"/>
      <c r="AA2371" s="14">
        <f>Tabla2[[#This Row],[FECHA]]-Tabla2[[#This Row],[FECHA AGENDO CITA]]</f>
        <v>45019</v>
      </c>
    </row>
    <row r="2372" spans="1:27" ht="38.450000000000003" hidden="1" customHeight="1">
      <c r="A2372" s="6">
        <v>45019</v>
      </c>
      <c r="B2372" s="9">
        <v>0.38541666666666669</v>
      </c>
      <c r="C2372" s="9"/>
      <c r="D2372" s="41">
        <v>1899</v>
      </c>
      <c r="E2372" s="8">
        <v>113141</v>
      </c>
      <c r="F2372" s="8" t="s">
        <v>944</v>
      </c>
      <c r="G2372" s="97" t="s">
        <v>1108</v>
      </c>
      <c r="H2372" s="46" t="s">
        <v>5</v>
      </c>
      <c r="I2372" s="8" t="s">
        <v>264</v>
      </c>
      <c r="J2372" s="7" t="s">
        <v>265</v>
      </c>
      <c r="K2372" s="7" t="s">
        <v>266</v>
      </c>
      <c r="L2372" s="8" t="s">
        <v>92</v>
      </c>
      <c r="M2372" s="11" t="s">
        <v>84</v>
      </c>
      <c r="N2372" s="11">
        <v>0.41666666666666669</v>
      </c>
      <c r="O2372" s="11">
        <v>0.55208333333333337</v>
      </c>
      <c r="P2372" s="204" t="s">
        <v>2061</v>
      </c>
      <c r="Q2372" s="8">
        <v>2019</v>
      </c>
      <c r="R2372" s="131"/>
      <c r="S2372" s="3" t="str">
        <f>TEXT(Tabla2[[#This Row],[FECHA]],"MMMM")</f>
        <v>abril</v>
      </c>
      <c r="T2372" s="3" t="str">
        <f>VLOOKUP(Tabla2[[#This Row],[FOLIO]],Noshow11[[FOLIO]:[STATUS]],5,0)</f>
        <v>ON TIME</v>
      </c>
      <c r="U2372" s="2"/>
      <c r="V2372" s="27"/>
      <c r="W2372" s="27"/>
      <c r="X2372" s="27"/>
      <c r="Y2372" s="28"/>
      <c r="Z2372" s="27"/>
      <c r="AA2372" s="14">
        <f>Tabla2[[#This Row],[FECHA]]-Tabla2[[#This Row],[FECHA AGENDO CITA]]</f>
        <v>45019</v>
      </c>
    </row>
    <row r="2373" spans="1:27" ht="38.450000000000003" hidden="1" customHeight="1">
      <c r="A2373" s="6">
        <v>45019</v>
      </c>
      <c r="B2373" s="9">
        <v>0.39583333333333331</v>
      </c>
      <c r="C2373" s="9"/>
      <c r="D2373" s="41">
        <v>6599</v>
      </c>
      <c r="E2373" s="8">
        <v>113035</v>
      </c>
      <c r="F2373" s="8" t="s">
        <v>944</v>
      </c>
      <c r="G2373" s="97" t="s">
        <v>1343</v>
      </c>
      <c r="H2373" s="46" t="s">
        <v>5</v>
      </c>
      <c r="I2373" s="8" t="s">
        <v>268</v>
      </c>
      <c r="J2373" s="7" t="s">
        <v>269</v>
      </c>
      <c r="K2373" s="7" t="s">
        <v>270</v>
      </c>
      <c r="L2373" s="8" t="s">
        <v>92</v>
      </c>
      <c r="M2373" s="11" t="s">
        <v>84</v>
      </c>
      <c r="N2373" s="11">
        <v>0.42708333333333331</v>
      </c>
      <c r="O2373" s="11">
        <v>0.73958333333333337</v>
      </c>
      <c r="P2373" s="204" t="s">
        <v>2061</v>
      </c>
      <c r="Q2373" s="8">
        <v>2013</v>
      </c>
      <c r="R2373" s="131"/>
      <c r="S2373" s="3" t="str">
        <f>TEXT(Tabla2[[#This Row],[FECHA]],"MMMM")</f>
        <v>abril</v>
      </c>
      <c r="T2373" s="3" t="str">
        <f>VLOOKUP(Tabla2[[#This Row],[FOLIO]],Noshow11[[FOLIO]:[STATUS]],5,0)</f>
        <v>ON TIME</v>
      </c>
      <c r="U2373" s="2"/>
      <c r="V2373" s="27"/>
      <c r="W2373" s="27"/>
      <c r="X2373" s="27"/>
      <c r="Y2373" s="28"/>
      <c r="Z2373" s="27"/>
      <c r="AA2373" s="14">
        <f>Tabla2[[#This Row],[FECHA]]-Tabla2[[#This Row],[FECHA AGENDO CITA]]</f>
        <v>45019</v>
      </c>
    </row>
    <row r="2374" spans="1:27" ht="38.450000000000003" hidden="1" customHeight="1">
      <c r="A2374" s="6">
        <v>45019</v>
      </c>
      <c r="B2374" s="9">
        <v>0.39583333333333331</v>
      </c>
      <c r="C2374" s="9"/>
      <c r="D2374" s="41">
        <v>1899</v>
      </c>
      <c r="E2374" s="8">
        <v>113174</v>
      </c>
      <c r="F2374" s="8" t="s">
        <v>1111</v>
      </c>
      <c r="G2374" s="97" t="s">
        <v>7122</v>
      </c>
      <c r="H2374" s="46"/>
      <c r="I2374" s="8" t="s">
        <v>272</v>
      </c>
      <c r="J2374" s="7" t="s">
        <v>143</v>
      </c>
      <c r="K2374" s="7" t="s">
        <v>273</v>
      </c>
      <c r="L2374" s="8" t="s">
        <v>97</v>
      </c>
      <c r="M2374" s="11" t="s">
        <v>98</v>
      </c>
      <c r="N2374" s="11">
        <v>0.41666666666666669</v>
      </c>
      <c r="O2374" s="11">
        <v>0.52083333333333337</v>
      </c>
      <c r="P2374" s="204" t="s">
        <v>954</v>
      </c>
      <c r="Q2374" s="8">
        <v>2022</v>
      </c>
      <c r="R2374" s="131"/>
      <c r="S2374" s="3" t="str">
        <f>TEXT(Tabla2[[#This Row],[FECHA]],"MMMM")</f>
        <v>abril</v>
      </c>
      <c r="T2374" s="3" t="str">
        <f>VLOOKUP(Tabla2[[#This Row],[FOLIO]],Noshow11[[FOLIO]:[STATUS]],5,0)</f>
        <v>LATE</v>
      </c>
      <c r="U2374" s="2"/>
      <c r="V2374" s="27"/>
      <c r="W2374" s="27"/>
      <c r="X2374" s="27"/>
      <c r="Y2374" s="28"/>
      <c r="Z2374" s="27"/>
      <c r="AA2374" s="14">
        <f>Tabla2[[#This Row],[FECHA]]-Tabla2[[#This Row],[FECHA AGENDO CITA]]</f>
        <v>45019</v>
      </c>
    </row>
    <row r="2375" spans="1:27" ht="38.450000000000003" hidden="1" customHeight="1">
      <c r="A2375" s="6">
        <v>45019</v>
      </c>
      <c r="B2375" s="9">
        <v>0.40625</v>
      </c>
      <c r="C2375" s="9"/>
      <c r="D2375" s="41">
        <v>2360</v>
      </c>
      <c r="E2375" s="8">
        <v>113376</v>
      </c>
      <c r="F2375" s="8" t="s">
        <v>920</v>
      </c>
      <c r="G2375" s="97" t="s">
        <v>7123</v>
      </c>
      <c r="H2375" s="46" t="s">
        <v>37</v>
      </c>
      <c r="I2375" s="8" t="s">
        <v>275</v>
      </c>
      <c r="J2375" s="7" t="s">
        <v>143</v>
      </c>
      <c r="K2375" s="7" t="s">
        <v>276</v>
      </c>
      <c r="L2375" s="8" t="s">
        <v>277</v>
      </c>
      <c r="M2375" s="11" t="s">
        <v>84</v>
      </c>
      <c r="N2375" s="11">
        <v>0</v>
      </c>
      <c r="O2375" s="11">
        <v>0</v>
      </c>
      <c r="P2375" s="204" t="s">
        <v>925</v>
      </c>
      <c r="Q2375" s="8">
        <v>2019</v>
      </c>
      <c r="R2375" s="131"/>
      <c r="S2375" s="3" t="str">
        <f>TEXT(Tabla2[[#This Row],[FECHA]],"MMMM")</f>
        <v>abril</v>
      </c>
      <c r="T2375" s="3" t="str">
        <f>VLOOKUP(Tabla2[[#This Row],[FOLIO]],Noshow11[[FOLIO]:[STATUS]],5,0)</f>
        <v>ON TIME</v>
      </c>
      <c r="U2375" s="2"/>
      <c r="V2375" s="27"/>
      <c r="W2375" s="27"/>
      <c r="X2375" s="27"/>
      <c r="Y2375" s="28"/>
      <c r="Z2375" s="27"/>
      <c r="AA2375" s="14">
        <f>Tabla2[[#This Row],[FECHA]]-Tabla2[[#This Row],[FECHA AGENDO CITA]]</f>
        <v>45019</v>
      </c>
    </row>
    <row r="2376" spans="1:27" ht="38.450000000000003" hidden="1" customHeight="1">
      <c r="A2376" s="6">
        <v>45019</v>
      </c>
      <c r="B2376" s="9">
        <v>0.41666666666666669</v>
      </c>
      <c r="C2376" s="9"/>
      <c r="D2376" s="48">
        <v>3260</v>
      </c>
      <c r="E2376" s="8">
        <v>113120</v>
      </c>
      <c r="F2376" s="8" t="s">
        <v>100</v>
      </c>
      <c r="G2376" s="97" t="s">
        <v>1161</v>
      </c>
      <c r="H2376" s="46"/>
      <c r="I2376" s="8" t="s">
        <v>282</v>
      </c>
      <c r="J2376" s="7" t="s">
        <v>283</v>
      </c>
      <c r="K2376" s="7" t="s">
        <v>284</v>
      </c>
      <c r="L2376" s="8" t="s">
        <v>145</v>
      </c>
      <c r="M2376" s="11" t="s">
        <v>98</v>
      </c>
      <c r="N2376" s="11">
        <v>0.46875</v>
      </c>
      <c r="O2376" s="11">
        <v>0.57291666666666663</v>
      </c>
      <c r="P2376" s="204" t="s">
        <v>949</v>
      </c>
      <c r="Q2376" s="8">
        <v>2015</v>
      </c>
      <c r="R2376" s="131"/>
      <c r="S2376" s="3" t="str">
        <f>TEXT(Tabla2[[#This Row],[FECHA]],"MMMM")</f>
        <v>abril</v>
      </c>
      <c r="T2376" s="3" t="str">
        <f>VLOOKUP(Tabla2[[#This Row],[FOLIO]],Noshow11[[FOLIO]:[STATUS]],5,0)</f>
        <v>ON TIME</v>
      </c>
      <c r="U2376" s="2"/>
      <c r="V2376" s="27"/>
      <c r="W2376" s="27"/>
      <c r="X2376" s="27"/>
      <c r="Y2376" s="28"/>
      <c r="Z2376" s="27"/>
      <c r="AA2376" s="14">
        <f>Tabla2[[#This Row],[FECHA]]-Tabla2[[#This Row],[FECHA AGENDO CITA]]</f>
        <v>45019</v>
      </c>
    </row>
    <row r="2377" spans="1:27" ht="38.450000000000003" hidden="1" customHeight="1">
      <c r="A2377" s="6">
        <v>45019</v>
      </c>
      <c r="B2377" s="9">
        <v>0.41666666666666669</v>
      </c>
      <c r="C2377" s="9"/>
      <c r="D2377" s="48">
        <v>1899</v>
      </c>
      <c r="E2377" s="8">
        <v>113142</v>
      </c>
      <c r="F2377" s="8" t="s">
        <v>1111</v>
      </c>
      <c r="G2377" s="97" t="s">
        <v>945</v>
      </c>
      <c r="H2377" s="46"/>
      <c r="I2377" s="8" t="s">
        <v>286</v>
      </c>
      <c r="J2377" s="7" t="s">
        <v>287</v>
      </c>
      <c r="K2377" s="7" t="s">
        <v>288</v>
      </c>
      <c r="L2377" s="8" t="s">
        <v>289</v>
      </c>
      <c r="M2377" s="11" t="s">
        <v>84</v>
      </c>
      <c r="N2377" s="11">
        <v>0.4375</v>
      </c>
      <c r="O2377" s="11">
        <v>0.5625</v>
      </c>
      <c r="P2377" s="204" t="s">
        <v>949</v>
      </c>
      <c r="Q2377" s="8">
        <v>2016</v>
      </c>
      <c r="R2377" s="131"/>
      <c r="S2377" s="3" t="str">
        <f>TEXT(Tabla2[[#This Row],[FECHA]],"MMMM")</f>
        <v>abril</v>
      </c>
      <c r="T2377" s="3" t="str">
        <f>VLOOKUP(Tabla2[[#This Row],[FOLIO]],Noshow11[[FOLIO]:[STATUS]],5,0)</f>
        <v>NO SHOW</v>
      </c>
      <c r="U2377" s="2"/>
      <c r="V2377" s="27"/>
      <c r="W2377" s="27"/>
      <c r="X2377" s="27"/>
      <c r="Y2377" s="28"/>
      <c r="Z2377" s="27"/>
      <c r="AA2377" s="14">
        <f>Tabla2[[#This Row],[FECHA]]-Tabla2[[#This Row],[FECHA AGENDO CITA]]</f>
        <v>45019</v>
      </c>
    </row>
    <row r="2378" spans="1:27" ht="38.450000000000003" hidden="1" customHeight="1">
      <c r="A2378" s="6">
        <v>45019</v>
      </c>
      <c r="B2378" s="9">
        <v>0.42708333333333331</v>
      </c>
      <c r="C2378" s="9"/>
      <c r="D2378" s="41">
        <v>6599</v>
      </c>
      <c r="E2378" s="8">
        <v>113059</v>
      </c>
      <c r="F2378" s="8" t="s">
        <v>920</v>
      </c>
      <c r="G2378" s="97" t="s">
        <v>7124</v>
      </c>
      <c r="H2378" s="46" t="s">
        <v>37</v>
      </c>
      <c r="I2378" s="8" t="s">
        <v>290</v>
      </c>
      <c r="J2378" s="7" t="s">
        <v>143</v>
      </c>
      <c r="K2378" s="7" t="s">
        <v>276</v>
      </c>
      <c r="L2378" s="8" t="s">
        <v>193</v>
      </c>
      <c r="M2378" s="11" t="s">
        <v>84</v>
      </c>
      <c r="N2378" s="11">
        <v>0</v>
      </c>
      <c r="O2378" s="11">
        <v>0</v>
      </c>
      <c r="P2378" s="204" t="s">
        <v>925</v>
      </c>
      <c r="Q2378" s="8">
        <v>2018</v>
      </c>
      <c r="R2378" s="131"/>
      <c r="S2378" s="3" t="str">
        <f>TEXT(Tabla2[[#This Row],[FECHA]],"MMMM")</f>
        <v>abril</v>
      </c>
      <c r="T2378" s="3" t="str">
        <f>VLOOKUP(Tabla2[[#This Row],[FOLIO]],Noshow11[[FOLIO]:[STATUS]],5,0)</f>
        <v>ON TIME</v>
      </c>
      <c r="U2378" s="2"/>
      <c r="V2378" s="27"/>
      <c r="W2378" s="27"/>
      <c r="X2378" s="27"/>
      <c r="Y2378" s="28"/>
      <c r="Z2378" s="27"/>
      <c r="AA2378" s="14">
        <f>Tabla2[[#This Row],[FECHA]]-Tabla2[[#This Row],[FECHA AGENDO CITA]]</f>
        <v>45019</v>
      </c>
    </row>
    <row r="2379" spans="1:27" ht="38.450000000000003" hidden="1" customHeight="1">
      <c r="A2379" s="6">
        <v>45019</v>
      </c>
      <c r="B2379" s="9">
        <v>0.4375</v>
      </c>
      <c r="C2379" s="9"/>
      <c r="D2379" s="41">
        <v>1899</v>
      </c>
      <c r="E2379" s="8">
        <v>113222</v>
      </c>
      <c r="F2379" s="8" t="s">
        <v>1111</v>
      </c>
      <c r="G2379" s="97" t="s">
        <v>1015</v>
      </c>
      <c r="H2379" s="46"/>
      <c r="I2379" s="8" t="s">
        <v>295</v>
      </c>
      <c r="J2379" s="7" t="s">
        <v>143</v>
      </c>
      <c r="K2379" s="7" t="s">
        <v>296</v>
      </c>
      <c r="L2379" s="8" t="s">
        <v>83</v>
      </c>
      <c r="M2379" s="11" t="s">
        <v>84</v>
      </c>
      <c r="N2379" s="11">
        <v>0.44791666666666669</v>
      </c>
      <c r="O2379" s="11">
        <v>0.58333333333333337</v>
      </c>
      <c r="P2379" s="204" t="s">
        <v>975</v>
      </c>
      <c r="Q2379" s="8">
        <v>2021</v>
      </c>
      <c r="R2379" s="131"/>
      <c r="S2379" s="3" t="str">
        <f>TEXT(Tabla2[[#This Row],[FECHA]],"MMMM")</f>
        <v>abril</v>
      </c>
      <c r="T2379" s="3" t="str">
        <f>VLOOKUP(Tabla2[[#This Row],[FOLIO]],Noshow11[[FOLIO]:[STATUS]],5,0)</f>
        <v>ON TIME</v>
      </c>
      <c r="U2379" s="2"/>
      <c r="V2379" s="27"/>
      <c r="W2379" s="27"/>
      <c r="X2379" s="27"/>
      <c r="Y2379" s="28"/>
      <c r="Z2379" s="27"/>
      <c r="AA2379" s="14">
        <f>Tabla2[[#This Row],[FECHA]]-Tabla2[[#This Row],[FECHA AGENDO CITA]]</f>
        <v>45019</v>
      </c>
    </row>
    <row r="2380" spans="1:27" ht="38.450000000000003" hidden="1" customHeight="1">
      <c r="A2380" s="6">
        <v>45019</v>
      </c>
      <c r="B2380" s="9">
        <v>0.4375</v>
      </c>
      <c r="C2380" s="9"/>
      <c r="D2380" s="41">
        <v>2849</v>
      </c>
      <c r="E2380" s="8">
        <v>113341</v>
      </c>
      <c r="F2380" s="8" t="s">
        <v>100</v>
      </c>
      <c r="G2380" s="97" t="s">
        <v>2708</v>
      </c>
      <c r="H2380" s="46" t="s">
        <v>5</v>
      </c>
      <c r="I2380" s="8" t="s">
        <v>298</v>
      </c>
      <c r="J2380" s="7" t="s">
        <v>299</v>
      </c>
      <c r="K2380" s="7" t="s">
        <v>300</v>
      </c>
      <c r="L2380" s="8" t="s">
        <v>230</v>
      </c>
      <c r="M2380" s="11" t="s">
        <v>98</v>
      </c>
      <c r="N2380" s="11">
        <v>0.45833333333333331</v>
      </c>
      <c r="O2380" s="11">
        <v>0.64583333333333337</v>
      </c>
      <c r="P2380" s="204" t="s">
        <v>4340</v>
      </c>
      <c r="Q2380" s="8">
        <v>2019</v>
      </c>
      <c r="R2380" s="131"/>
      <c r="S2380" s="3" t="str">
        <f>TEXT(Tabla2[[#This Row],[FECHA]],"MMMM")</f>
        <v>abril</v>
      </c>
      <c r="T2380" s="3" t="str">
        <f>VLOOKUP(Tabla2[[#This Row],[FOLIO]],Noshow11[[FOLIO]:[STATUS]],5,0)</f>
        <v>NO SHOW</v>
      </c>
      <c r="U2380" s="2"/>
      <c r="V2380" s="27"/>
      <c r="W2380" s="27"/>
      <c r="X2380" s="27"/>
      <c r="Y2380" s="28"/>
      <c r="Z2380" s="27"/>
      <c r="AA2380" s="14">
        <f>Tabla2[[#This Row],[FECHA]]-Tabla2[[#This Row],[FECHA AGENDO CITA]]</f>
        <v>45019</v>
      </c>
    </row>
    <row r="2381" spans="1:27" ht="38.450000000000003" hidden="1" customHeight="1">
      <c r="A2381" s="6">
        <v>45019</v>
      </c>
      <c r="B2381" s="9">
        <v>0.45833333333333331</v>
      </c>
      <c r="C2381" s="9"/>
      <c r="D2381" s="41">
        <v>3260</v>
      </c>
      <c r="E2381" s="8">
        <v>113234</v>
      </c>
      <c r="F2381" s="8" t="s">
        <v>100</v>
      </c>
      <c r="G2381" s="97" t="s">
        <v>1631</v>
      </c>
      <c r="H2381" s="46" t="s">
        <v>5</v>
      </c>
      <c r="I2381" s="8" t="s">
        <v>301</v>
      </c>
      <c r="J2381" s="7" t="s">
        <v>302</v>
      </c>
      <c r="K2381" s="7" t="s">
        <v>303</v>
      </c>
      <c r="L2381" s="8" t="s">
        <v>277</v>
      </c>
      <c r="M2381" s="11" t="s">
        <v>98</v>
      </c>
      <c r="N2381" s="11">
        <v>0.46875</v>
      </c>
      <c r="O2381" s="11">
        <v>0.57291666666666663</v>
      </c>
      <c r="P2381" s="204" t="s">
        <v>2061</v>
      </c>
      <c r="Q2381" s="8">
        <v>2019</v>
      </c>
      <c r="R2381" s="131"/>
      <c r="S2381" s="3" t="str">
        <f>TEXT(Tabla2[[#This Row],[FECHA]],"MMMM")</f>
        <v>abril</v>
      </c>
      <c r="T2381" s="3" t="str">
        <f>VLOOKUP(Tabla2[[#This Row],[FOLIO]],Noshow11[[FOLIO]:[STATUS]],5,0)</f>
        <v>ON TIME</v>
      </c>
      <c r="U2381" s="2"/>
      <c r="V2381" s="27"/>
      <c r="W2381" s="27"/>
      <c r="X2381" s="27"/>
      <c r="Y2381" s="28"/>
      <c r="Z2381" s="27"/>
      <c r="AA2381" s="14">
        <f>Tabla2[[#This Row],[FECHA]]-Tabla2[[#This Row],[FECHA AGENDO CITA]]</f>
        <v>45019</v>
      </c>
    </row>
    <row r="2382" spans="1:27" ht="38.450000000000003" hidden="1" customHeight="1">
      <c r="A2382" s="6">
        <v>45019</v>
      </c>
      <c r="B2382" s="9">
        <v>0.45833333333333331</v>
      </c>
      <c r="C2382" s="9"/>
      <c r="D2382" s="41">
        <v>0</v>
      </c>
      <c r="E2382" s="8">
        <v>113359</v>
      </c>
      <c r="F2382" s="8" t="s">
        <v>920</v>
      </c>
      <c r="G2382" s="97" t="s">
        <v>7125</v>
      </c>
      <c r="H2382" s="46"/>
      <c r="I2382" s="8" t="s">
        <v>311</v>
      </c>
      <c r="J2382" s="7" t="s">
        <v>143</v>
      </c>
      <c r="K2382" s="7" t="s">
        <v>312</v>
      </c>
      <c r="L2382" s="8" t="s">
        <v>7126</v>
      </c>
      <c r="M2382" s="11" t="s">
        <v>84</v>
      </c>
      <c r="N2382" s="11">
        <v>0.46875</v>
      </c>
      <c r="O2382" s="11">
        <v>0.66666666666666663</v>
      </c>
      <c r="P2382" s="204" t="s">
        <v>954</v>
      </c>
      <c r="Q2382" s="8">
        <v>2020</v>
      </c>
      <c r="R2382" s="131"/>
      <c r="S2382" s="3" t="str">
        <f>TEXT(Tabla2[[#This Row],[FECHA]],"MMMM")</f>
        <v>abril</v>
      </c>
      <c r="T2382" s="3" t="str">
        <f>VLOOKUP(Tabla2[[#This Row],[FOLIO]],Noshow11[[FOLIO]:[STATUS]],5,0)</f>
        <v>LATE</v>
      </c>
      <c r="U2382" s="2"/>
      <c r="V2382" s="27"/>
      <c r="W2382" s="27"/>
      <c r="X2382" s="27"/>
      <c r="Y2382" s="28"/>
      <c r="Z2382" s="27"/>
      <c r="AA2382" s="14">
        <f>Tabla2[[#This Row],[FECHA]]-Tabla2[[#This Row],[FECHA AGENDO CITA]]</f>
        <v>45019</v>
      </c>
    </row>
    <row r="2383" spans="1:27" ht="38.450000000000003" hidden="1" customHeight="1">
      <c r="A2383" s="6">
        <v>45019</v>
      </c>
      <c r="B2383" s="9">
        <v>0.46875</v>
      </c>
      <c r="C2383" s="9"/>
      <c r="D2383" s="41">
        <v>0</v>
      </c>
      <c r="E2383" s="218" t="s">
        <v>7127</v>
      </c>
      <c r="F2383" s="8" t="s">
        <v>3549</v>
      </c>
      <c r="G2383" s="97" t="s">
        <v>6267</v>
      </c>
      <c r="H2383" s="46" t="s">
        <v>10</v>
      </c>
      <c r="I2383" s="8" t="s">
        <v>6611</v>
      </c>
      <c r="J2383" s="7" t="s">
        <v>6612</v>
      </c>
      <c r="K2383" s="7" t="s">
        <v>6613</v>
      </c>
      <c r="L2383" s="8" t="s">
        <v>83</v>
      </c>
      <c r="M2383" s="11" t="s">
        <v>98</v>
      </c>
      <c r="N2383" s="11">
        <v>0.47916666666666669</v>
      </c>
      <c r="O2383" s="11">
        <v>0.69791666666666663</v>
      </c>
      <c r="P2383" s="204" t="s">
        <v>975</v>
      </c>
      <c r="R2383" s="131"/>
      <c r="S2383" s="3" t="str">
        <f>TEXT(Tabla2[[#This Row],[FECHA]],"MMMM")</f>
        <v>abril</v>
      </c>
      <c r="T2383" s="3" t="e">
        <f>VLOOKUP(Tabla2[[#This Row],[FOLIO]],Noshow11[[FOLIO]:[STATUS]],5,0)</f>
        <v>#N/A</v>
      </c>
      <c r="U2383" s="2"/>
      <c r="V2383" s="27"/>
      <c r="W2383" s="27"/>
      <c r="X2383" s="27"/>
      <c r="Y2383" s="28"/>
      <c r="Z2383" s="27"/>
      <c r="AA2383" s="14">
        <f>Tabla2[[#This Row],[FECHA]]-Tabla2[[#This Row],[FECHA AGENDO CITA]]</f>
        <v>45019</v>
      </c>
    </row>
    <row r="2384" spans="1:27" ht="38.450000000000003" hidden="1" customHeight="1">
      <c r="A2384" s="6">
        <v>45019</v>
      </c>
      <c r="B2384" s="9">
        <v>0.47916666666666669</v>
      </c>
      <c r="C2384" s="9"/>
      <c r="D2384" s="41">
        <v>1899</v>
      </c>
      <c r="E2384" s="8">
        <v>113240</v>
      </c>
      <c r="F2384" s="8" t="s">
        <v>944</v>
      </c>
      <c r="G2384" s="97" t="s">
        <v>1023</v>
      </c>
      <c r="H2384" s="46" t="s">
        <v>5</v>
      </c>
      <c r="I2384" s="8" t="s">
        <v>317</v>
      </c>
      <c r="J2384" s="7" t="s">
        <v>318</v>
      </c>
      <c r="K2384" s="7" t="s">
        <v>7128</v>
      </c>
      <c r="L2384" s="8" t="s">
        <v>97</v>
      </c>
      <c r="M2384" s="11" t="s">
        <v>93</v>
      </c>
      <c r="N2384" s="11">
        <v>0.5</v>
      </c>
      <c r="O2384" s="11">
        <v>0.73958333333333337</v>
      </c>
      <c r="P2384" s="204" t="s">
        <v>2061</v>
      </c>
      <c r="Q2384" s="8">
        <v>2018</v>
      </c>
      <c r="R2384" s="131"/>
      <c r="S2384" s="3" t="str">
        <f>TEXT(Tabla2[[#This Row],[FECHA]],"MMMM")</f>
        <v>abril</v>
      </c>
      <c r="T2384" s="3" t="str">
        <f>VLOOKUP(Tabla2[[#This Row],[FOLIO]],Noshow11[[FOLIO]:[STATUS]],5,0)</f>
        <v>LATE</v>
      </c>
      <c r="U2384" s="2"/>
      <c r="V2384" s="27"/>
      <c r="W2384" s="27"/>
      <c r="X2384" s="27"/>
      <c r="Y2384" s="28"/>
      <c r="Z2384" s="27"/>
      <c r="AA2384" s="14">
        <f>Tabla2[[#This Row],[FECHA]]-Tabla2[[#This Row],[FECHA AGENDO CITA]]</f>
        <v>45019</v>
      </c>
    </row>
    <row r="2385" spans="1:27" ht="38.450000000000003" hidden="1" customHeight="1">
      <c r="A2385" s="6">
        <v>45019</v>
      </c>
      <c r="B2385" s="9">
        <v>0.47916666666666669</v>
      </c>
      <c r="C2385" s="9"/>
      <c r="D2385" s="41">
        <v>1899</v>
      </c>
      <c r="E2385" s="8">
        <v>113309</v>
      </c>
      <c r="F2385" s="8" t="s">
        <v>100</v>
      </c>
      <c r="G2385" s="97" t="s">
        <v>1108</v>
      </c>
      <c r="H2385" s="46"/>
      <c r="I2385" s="8" t="s">
        <v>321</v>
      </c>
      <c r="J2385" s="7" t="s">
        <v>143</v>
      </c>
      <c r="K2385" s="7" t="s">
        <v>322</v>
      </c>
      <c r="L2385" s="8" t="s">
        <v>92</v>
      </c>
      <c r="M2385" s="11" t="s">
        <v>98</v>
      </c>
      <c r="N2385" s="11">
        <v>0.5</v>
      </c>
      <c r="O2385" s="11">
        <v>0.59375</v>
      </c>
      <c r="P2385" s="204" t="s">
        <v>949</v>
      </c>
      <c r="Q2385" s="8">
        <v>2022</v>
      </c>
      <c r="R2385" s="131"/>
      <c r="S2385" s="3" t="str">
        <f>TEXT(Tabla2[[#This Row],[FECHA]],"MMMM")</f>
        <v>abril</v>
      </c>
      <c r="T2385" s="3" t="str">
        <f>VLOOKUP(Tabla2[[#This Row],[FOLIO]],Noshow11[[FOLIO]:[STATUS]],5,0)</f>
        <v>LATE</v>
      </c>
      <c r="U2385" s="2"/>
      <c r="V2385" s="27"/>
      <c r="W2385" s="27"/>
      <c r="X2385" s="27"/>
      <c r="Y2385" s="28"/>
      <c r="Z2385" s="27"/>
      <c r="AA2385" s="14">
        <f>Tabla2[[#This Row],[FECHA]]-Tabla2[[#This Row],[FECHA AGENDO CITA]]</f>
        <v>45019</v>
      </c>
    </row>
    <row r="2386" spans="1:27" ht="38.450000000000003" hidden="1" customHeight="1">
      <c r="A2386" s="6">
        <v>45019</v>
      </c>
      <c r="B2386" s="9">
        <v>0.5</v>
      </c>
      <c r="C2386" s="9"/>
      <c r="D2386" s="41">
        <v>1899</v>
      </c>
      <c r="E2386" s="8">
        <v>113273</v>
      </c>
      <c r="F2386" s="8" t="s">
        <v>944</v>
      </c>
      <c r="G2386" s="97" t="s">
        <v>1108</v>
      </c>
      <c r="H2386" s="46" t="s">
        <v>5</v>
      </c>
      <c r="I2386" s="8" t="s">
        <v>324</v>
      </c>
      <c r="J2386" s="7" t="s">
        <v>143</v>
      </c>
      <c r="K2386" s="7" t="s">
        <v>325</v>
      </c>
      <c r="L2386" s="8" t="s">
        <v>145</v>
      </c>
      <c r="M2386" s="11" t="s">
        <v>93</v>
      </c>
      <c r="N2386" s="11">
        <v>0.51041666666666663</v>
      </c>
      <c r="O2386" s="11">
        <v>0.72916666666666663</v>
      </c>
      <c r="P2386" s="204" t="s">
        <v>2061</v>
      </c>
      <c r="Q2386" s="8">
        <v>2022</v>
      </c>
      <c r="R2386" s="131"/>
      <c r="S2386" s="3" t="str">
        <f>TEXT(Tabla2[[#This Row],[FECHA]],"MMMM")</f>
        <v>abril</v>
      </c>
      <c r="T2386" s="3" t="str">
        <f>VLOOKUP(Tabla2[[#This Row],[FOLIO]],Noshow11[[FOLIO]:[STATUS]],5,0)</f>
        <v>REPROG</v>
      </c>
      <c r="U2386" s="2"/>
      <c r="V2386" s="27"/>
      <c r="W2386" s="27"/>
      <c r="X2386" s="27"/>
      <c r="Y2386" s="28"/>
      <c r="Z2386" s="27"/>
      <c r="AA2386" s="14">
        <f>Tabla2[[#This Row],[FECHA]]-Tabla2[[#This Row],[FECHA AGENDO CITA]]</f>
        <v>45019</v>
      </c>
    </row>
    <row r="2387" spans="1:27" ht="38.450000000000003" hidden="1" customHeight="1">
      <c r="A2387" s="6">
        <v>45019</v>
      </c>
      <c r="B2387" s="9">
        <v>0.5</v>
      </c>
      <c r="C2387" s="9"/>
      <c r="D2387" s="41">
        <v>1899</v>
      </c>
      <c r="E2387" s="8">
        <v>113330</v>
      </c>
      <c r="F2387" s="8" t="s">
        <v>100</v>
      </c>
      <c r="G2387" s="97" t="s">
        <v>6480</v>
      </c>
      <c r="H2387" s="46"/>
      <c r="I2387" s="8" t="s">
        <v>326</v>
      </c>
      <c r="J2387" s="7" t="s">
        <v>327</v>
      </c>
      <c r="K2387" s="7" t="s">
        <v>328</v>
      </c>
      <c r="L2387" s="8" t="s">
        <v>83</v>
      </c>
      <c r="M2387" s="11" t="s">
        <v>98</v>
      </c>
      <c r="N2387" s="11">
        <v>0.52083333333333337</v>
      </c>
      <c r="O2387" s="11">
        <v>0.57291666666666663</v>
      </c>
      <c r="P2387" s="204" t="s">
        <v>949</v>
      </c>
      <c r="Q2387" s="8">
        <v>2013</v>
      </c>
      <c r="R2387" s="131"/>
      <c r="S2387" s="3" t="str">
        <f>TEXT(Tabla2[[#This Row],[FECHA]],"MMMM")</f>
        <v>abril</v>
      </c>
      <c r="T2387" s="3" t="str">
        <f>VLOOKUP(Tabla2[[#This Row],[FOLIO]],Noshow11[[FOLIO]:[STATUS]],5,0)</f>
        <v>ON TIME</v>
      </c>
      <c r="U2387" s="2"/>
      <c r="V2387" s="27"/>
      <c r="W2387" s="27"/>
      <c r="X2387" s="27"/>
      <c r="Y2387" s="28"/>
      <c r="Z2387" s="27"/>
      <c r="AA2387" s="14">
        <f>Tabla2[[#This Row],[FECHA]]-Tabla2[[#This Row],[FECHA AGENDO CITA]]</f>
        <v>45019</v>
      </c>
    </row>
    <row r="2388" spans="1:27" ht="53.25" hidden="1" customHeight="1">
      <c r="A2388" s="6">
        <v>45019</v>
      </c>
      <c r="B2388" s="9">
        <v>0.52083333333333337</v>
      </c>
      <c r="C2388" s="9"/>
      <c r="D2388" s="41">
        <v>1472.59</v>
      </c>
      <c r="E2388" s="8">
        <v>113331</v>
      </c>
      <c r="F2388" s="8" t="s">
        <v>1111</v>
      </c>
      <c r="G2388" s="97" t="s">
        <v>7129</v>
      </c>
      <c r="H2388" s="46" t="s">
        <v>5</v>
      </c>
      <c r="I2388" s="8" t="s">
        <v>154</v>
      </c>
      <c r="J2388" s="7" t="s">
        <v>155</v>
      </c>
      <c r="K2388" s="7" t="s">
        <v>156</v>
      </c>
      <c r="L2388" s="8" t="s">
        <v>97</v>
      </c>
      <c r="M2388" s="11" t="s">
        <v>84</v>
      </c>
      <c r="N2388" s="11">
        <v>0.53125</v>
      </c>
      <c r="O2388" s="11">
        <v>0</v>
      </c>
      <c r="P2388" s="204" t="s">
        <v>2061</v>
      </c>
      <c r="Q2388" s="8">
        <v>2021</v>
      </c>
      <c r="R2388" s="131"/>
      <c r="S2388" s="3" t="str">
        <f>TEXT(Tabla2[[#This Row],[FECHA]],"MMMM")</f>
        <v>abril</v>
      </c>
      <c r="T2388" s="3" t="str">
        <f>VLOOKUP(Tabla2[[#This Row],[FOLIO]],Noshow11[[FOLIO]:[STATUS]],5,0)</f>
        <v>LATE</v>
      </c>
      <c r="U2388" s="2"/>
      <c r="V2388" s="27"/>
      <c r="W2388" s="27"/>
      <c r="X2388" s="27"/>
      <c r="Y2388" s="28"/>
      <c r="Z2388" s="27"/>
      <c r="AA2388" s="14">
        <f>Tabla2[[#This Row],[FECHA]]-Tabla2[[#This Row],[FECHA AGENDO CITA]]</f>
        <v>45019</v>
      </c>
    </row>
    <row r="2389" spans="1:27" ht="38.450000000000003" hidden="1" customHeight="1">
      <c r="A2389" s="6">
        <v>45019</v>
      </c>
      <c r="B2389" s="9">
        <v>0.52083333333333337</v>
      </c>
      <c r="C2389" s="9"/>
      <c r="D2389" s="41">
        <v>4060</v>
      </c>
      <c r="E2389" s="8">
        <v>113360</v>
      </c>
      <c r="F2389" s="8" t="s">
        <v>100</v>
      </c>
      <c r="G2389" s="97" t="s">
        <v>7130</v>
      </c>
      <c r="H2389" s="46" t="s">
        <v>5</v>
      </c>
      <c r="I2389" s="8" t="s">
        <v>331</v>
      </c>
      <c r="J2389" s="7" t="s">
        <v>332</v>
      </c>
      <c r="K2389" s="7" t="s">
        <v>333</v>
      </c>
      <c r="L2389" s="8" t="s">
        <v>277</v>
      </c>
      <c r="M2389" s="11" t="s">
        <v>93</v>
      </c>
      <c r="N2389" s="11">
        <v>0.54166666666666663</v>
      </c>
      <c r="O2389" s="11">
        <v>0.6875</v>
      </c>
      <c r="P2389" s="204" t="s">
        <v>6282</v>
      </c>
      <c r="Q2389" s="8">
        <v>2022</v>
      </c>
      <c r="R2389" s="131"/>
      <c r="S2389" s="3" t="str">
        <f>TEXT(Tabla2[[#This Row],[FECHA]],"MMMM")</f>
        <v>abril</v>
      </c>
      <c r="T2389" s="3" t="str">
        <f>VLOOKUP(Tabla2[[#This Row],[FOLIO]],Noshow11[[FOLIO]:[STATUS]],5,0)</f>
        <v>LATE</v>
      </c>
      <c r="U2389" s="2"/>
      <c r="V2389" s="27"/>
      <c r="W2389" s="27"/>
      <c r="X2389" s="27"/>
      <c r="Y2389" s="28"/>
      <c r="Z2389" s="27"/>
      <c r="AA2389" s="14">
        <f>Tabla2[[#This Row],[FECHA]]-Tabla2[[#This Row],[FECHA AGENDO CITA]]</f>
        <v>45019</v>
      </c>
    </row>
    <row r="2390" spans="1:27" ht="38.450000000000003" hidden="1" customHeight="1">
      <c r="A2390" s="6">
        <v>45019</v>
      </c>
      <c r="B2390" s="9">
        <v>0.52083333333333337</v>
      </c>
      <c r="C2390" s="9"/>
      <c r="D2390" s="41">
        <v>5330</v>
      </c>
      <c r="E2390" s="8">
        <v>113368</v>
      </c>
      <c r="F2390" s="8" t="s">
        <v>920</v>
      </c>
      <c r="G2390" s="97" t="s">
        <v>1124</v>
      </c>
      <c r="H2390" s="46"/>
      <c r="I2390" s="8" t="s">
        <v>335</v>
      </c>
      <c r="J2390" s="7" t="s">
        <v>336</v>
      </c>
      <c r="K2390" s="7" t="s">
        <v>337</v>
      </c>
      <c r="L2390" s="8" t="s">
        <v>92</v>
      </c>
      <c r="M2390" s="11" t="s">
        <v>98</v>
      </c>
      <c r="N2390" s="11">
        <v>0.54166666666666663</v>
      </c>
      <c r="O2390" s="11">
        <v>0.625</v>
      </c>
      <c r="P2390" s="204" t="s">
        <v>943</v>
      </c>
      <c r="Q2390" s="8">
        <v>2016</v>
      </c>
      <c r="R2390" s="131"/>
      <c r="S2390" s="3" t="str">
        <f>TEXT(Tabla2[[#This Row],[FECHA]],"MMMM")</f>
        <v>abril</v>
      </c>
      <c r="T2390" s="3" t="str">
        <f>VLOOKUP(Tabla2[[#This Row],[FOLIO]],Noshow11[[FOLIO]:[STATUS]],5,0)</f>
        <v>LATE</v>
      </c>
      <c r="U2390" s="2"/>
      <c r="V2390" s="27"/>
      <c r="W2390" s="27"/>
      <c r="X2390" s="27"/>
      <c r="Y2390" s="28"/>
      <c r="Z2390" s="27"/>
      <c r="AA2390" s="14">
        <f>Tabla2[[#This Row],[FECHA]]-Tabla2[[#This Row],[FECHA AGENDO CITA]]</f>
        <v>45019</v>
      </c>
    </row>
    <row r="2391" spans="1:27" ht="38.450000000000003" hidden="1" customHeight="1">
      <c r="A2391" s="6">
        <v>45019</v>
      </c>
      <c r="B2391" s="9">
        <v>0.54166666666666663</v>
      </c>
      <c r="C2391" s="9"/>
      <c r="D2391" s="41">
        <v>5330</v>
      </c>
      <c r="E2391" s="8">
        <v>113363</v>
      </c>
      <c r="F2391" s="8" t="s">
        <v>944</v>
      </c>
      <c r="G2391" s="97" t="s">
        <v>1124</v>
      </c>
      <c r="H2391" s="46" t="s">
        <v>5</v>
      </c>
      <c r="I2391" s="8" t="s">
        <v>339</v>
      </c>
      <c r="J2391" s="7" t="s">
        <v>340</v>
      </c>
      <c r="K2391" s="7" t="s">
        <v>341</v>
      </c>
      <c r="L2391" s="8" t="s">
        <v>193</v>
      </c>
      <c r="M2391" s="11" t="s">
        <v>84</v>
      </c>
      <c r="N2391" s="11">
        <v>0.55208333333333337</v>
      </c>
      <c r="O2391" s="11">
        <v>0.6875</v>
      </c>
      <c r="P2391" s="204" t="s">
        <v>2061</v>
      </c>
      <c r="Q2391" s="8">
        <v>2021</v>
      </c>
      <c r="R2391" s="131"/>
      <c r="S2391" s="3" t="str">
        <f>TEXT(Tabla2[[#This Row],[FECHA]],"MMMM")</f>
        <v>abril</v>
      </c>
      <c r="T2391" s="3" t="str">
        <f>VLOOKUP(Tabla2[[#This Row],[FOLIO]],Noshow11[[FOLIO]:[STATUS]],5,0)</f>
        <v>LATE</v>
      </c>
      <c r="U2391" s="2"/>
      <c r="V2391" s="27"/>
      <c r="W2391" s="27"/>
      <c r="X2391" s="27"/>
      <c r="Y2391" s="28"/>
      <c r="Z2391" s="27"/>
      <c r="AA2391" s="14">
        <f>Tabla2[[#This Row],[FECHA]]-Tabla2[[#This Row],[FECHA AGENDO CITA]]</f>
        <v>45019</v>
      </c>
    </row>
    <row r="2392" spans="1:27" ht="38.450000000000003" hidden="1" customHeight="1">
      <c r="A2392" s="6">
        <v>45019</v>
      </c>
      <c r="B2392" s="9">
        <v>0.54166666666666663</v>
      </c>
      <c r="C2392" s="9"/>
      <c r="D2392" s="41">
        <v>2880</v>
      </c>
      <c r="E2392" s="8">
        <v>113375</v>
      </c>
      <c r="F2392" s="8" t="s">
        <v>920</v>
      </c>
      <c r="G2392" s="97" t="s">
        <v>7131</v>
      </c>
      <c r="H2392" s="46"/>
      <c r="I2392" s="8" t="s">
        <v>343</v>
      </c>
      <c r="J2392" s="7" t="s">
        <v>344</v>
      </c>
      <c r="K2392" s="7" t="s">
        <v>345</v>
      </c>
      <c r="L2392" s="8" t="s">
        <v>230</v>
      </c>
      <c r="M2392" s="11" t="s">
        <v>93</v>
      </c>
      <c r="N2392" s="11">
        <v>0.5625</v>
      </c>
      <c r="O2392" s="11">
        <v>0.78125</v>
      </c>
      <c r="P2392" s="204" t="s">
        <v>954</v>
      </c>
      <c r="Q2392" s="8">
        <v>2011</v>
      </c>
      <c r="R2392" s="131"/>
      <c r="S2392" s="3" t="str">
        <f>TEXT(Tabla2[[#This Row],[FECHA]],"MMMM")</f>
        <v>abril</v>
      </c>
      <c r="T2392" s="3" t="str">
        <f>VLOOKUP(Tabla2[[#This Row],[FOLIO]],Noshow11[[FOLIO]:[STATUS]],5,0)</f>
        <v>LATE</v>
      </c>
      <c r="U2392" s="2"/>
      <c r="V2392" s="27"/>
      <c r="W2392" s="27"/>
      <c r="X2392" s="27"/>
      <c r="Y2392" s="28"/>
      <c r="Z2392" s="27"/>
      <c r="AA2392" s="14">
        <f>Tabla2[[#This Row],[FECHA]]-Tabla2[[#This Row],[FECHA AGENDO CITA]]</f>
        <v>45019</v>
      </c>
    </row>
    <row r="2393" spans="1:27" ht="38.450000000000003" hidden="1" customHeight="1">
      <c r="A2393" s="6">
        <v>45019</v>
      </c>
      <c r="B2393" s="9">
        <v>0.60416666666666663</v>
      </c>
      <c r="C2393" s="9"/>
      <c r="D2393" s="41">
        <v>1899</v>
      </c>
      <c r="E2393" s="8">
        <v>113372</v>
      </c>
      <c r="F2393" s="8" t="s">
        <v>944</v>
      </c>
      <c r="G2393" s="97" t="s">
        <v>939</v>
      </c>
      <c r="H2393" s="46" t="s">
        <v>5</v>
      </c>
      <c r="I2393" s="8" t="s">
        <v>347</v>
      </c>
      <c r="J2393" s="7" t="s">
        <v>348</v>
      </c>
      <c r="K2393" s="7" t="s">
        <v>7132</v>
      </c>
      <c r="L2393" s="8" t="s">
        <v>7133</v>
      </c>
      <c r="M2393" s="11" t="s">
        <v>84</v>
      </c>
      <c r="N2393" s="11">
        <v>0.66666666666666663</v>
      </c>
      <c r="O2393" s="11">
        <v>0.75</v>
      </c>
      <c r="P2393" s="204" t="s">
        <v>2061</v>
      </c>
      <c r="Q2393" s="8">
        <v>2016</v>
      </c>
      <c r="R2393" s="131"/>
      <c r="S2393" s="3" t="str">
        <f>TEXT(Tabla2[[#This Row],[FECHA]],"MMMM")</f>
        <v>abril</v>
      </c>
      <c r="T2393" s="3" t="str">
        <f>VLOOKUP(Tabla2[[#This Row],[FOLIO]],Noshow11[[FOLIO]:[STATUS]],5,0)</f>
        <v>ON TIME</v>
      </c>
      <c r="U2393" s="2"/>
      <c r="V2393" s="27"/>
      <c r="W2393" s="27"/>
      <c r="X2393" s="27"/>
      <c r="Y2393" s="28"/>
      <c r="Z2393" s="27"/>
      <c r="AA2393" s="14">
        <f>Tabla2[[#This Row],[FECHA]]-Tabla2[[#This Row],[FECHA AGENDO CITA]]</f>
        <v>45019</v>
      </c>
    </row>
    <row r="2394" spans="1:27" ht="38.450000000000003" hidden="1" customHeight="1">
      <c r="A2394" s="6">
        <v>45019</v>
      </c>
      <c r="B2394" s="9">
        <v>0.625</v>
      </c>
      <c r="C2394" s="9"/>
      <c r="D2394" s="41">
        <v>0</v>
      </c>
      <c r="E2394" s="8">
        <v>113318</v>
      </c>
      <c r="F2394" s="8" t="s">
        <v>944</v>
      </c>
      <c r="G2394" s="97" t="s">
        <v>7134</v>
      </c>
      <c r="H2394" s="46"/>
      <c r="I2394" s="8">
        <v>81252092</v>
      </c>
      <c r="J2394" s="7" t="s">
        <v>351</v>
      </c>
      <c r="K2394" s="7" t="s">
        <v>352</v>
      </c>
      <c r="L2394" s="8" t="s">
        <v>83</v>
      </c>
      <c r="M2394" s="11" t="s">
        <v>98</v>
      </c>
      <c r="N2394" s="11">
        <v>0.70833333333333337</v>
      </c>
      <c r="O2394" s="11">
        <v>0</v>
      </c>
      <c r="P2394" s="204" t="s">
        <v>975</v>
      </c>
      <c r="Q2394" s="8">
        <v>2008</v>
      </c>
      <c r="R2394" s="131"/>
      <c r="S2394" s="3" t="str">
        <f>TEXT(Tabla2[[#This Row],[FECHA]],"MMMM")</f>
        <v>abril</v>
      </c>
      <c r="T2394" s="3" t="str">
        <f>VLOOKUP(Tabla2[[#This Row],[FOLIO]],Noshow11[[FOLIO]:[STATUS]],5,0)</f>
        <v>LATE</v>
      </c>
      <c r="U2394" s="2"/>
      <c r="V2394" s="27"/>
      <c r="W2394" s="27"/>
      <c r="X2394" s="27"/>
      <c r="Y2394" s="28"/>
      <c r="Z2394" s="27"/>
      <c r="AA2394" s="14">
        <f>Tabla2[[#This Row],[FECHA]]-Tabla2[[#This Row],[FECHA AGENDO CITA]]</f>
        <v>45019</v>
      </c>
    </row>
    <row r="2395" spans="1:27" ht="38.450000000000003" hidden="1" customHeight="1">
      <c r="A2395" s="6">
        <v>45019</v>
      </c>
      <c r="B2395" s="9">
        <v>0.64583333333333337</v>
      </c>
      <c r="C2395" s="9"/>
      <c r="D2395" s="41">
        <v>0</v>
      </c>
      <c r="E2395" s="218" t="s">
        <v>7135</v>
      </c>
      <c r="F2395" s="8" t="s">
        <v>100</v>
      </c>
      <c r="G2395" s="97" t="s">
        <v>7136</v>
      </c>
      <c r="H2395" s="46"/>
      <c r="I2395" s="8" t="s">
        <v>5185</v>
      </c>
      <c r="J2395" s="7" t="s">
        <v>5186</v>
      </c>
      <c r="K2395" s="7" t="s">
        <v>5187</v>
      </c>
      <c r="L2395" s="8" t="s">
        <v>83</v>
      </c>
      <c r="M2395" s="11" t="s">
        <v>84</v>
      </c>
      <c r="N2395" s="11">
        <v>0.70833333333333337</v>
      </c>
      <c r="O2395" s="11">
        <v>0.78125</v>
      </c>
      <c r="P2395" s="204" t="s">
        <v>943</v>
      </c>
      <c r="Q2395" s="8">
        <v>2021</v>
      </c>
      <c r="R2395" s="131"/>
      <c r="S2395" s="3" t="str">
        <f>TEXT(Tabla2[[#This Row],[FECHA]],"MMMM")</f>
        <v>abril</v>
      </c>
      <c r="T2395" s="3" t="e">
        <f>VLOOKUP(Tabla2[[#This Row],[FOLIO]],Noshow11[[FOLIO]:[STATUS]],5,0)</f>
        <v>#N/A</v>
      </c>
      <c r="U2395" s="2"/>
      <c r="V2395" s="27"/>
      <c r="W2395" s="27"/>
      <c r="X2395" s="27"/>
      <c r="Y2395" s="28"/>
      <c r="Z2395" s="27"/>
      <c r="AA2395" s="14">
        <f>Tabla2[[#This Row],[FECHA]]-Tabla2[[#This Row],[FECHA AGENDO CITA]]</f>
        <v>45019</v>
      </c>
    </row>
    <row r="2396" spans="1:27" ht="36.950000000000003" hidden="1" customHeight="1">
      <c r="A2396" s="154">
        <v>45020</v>
      </c>
      <c r="B2396" s="155">
        <v>0.33333333333333331</v>
      </c>
      <c r="C2396" s="155"/>
      <c r="D2396" s="156">
        <v>4210</v>
      </c>
      <c r="E2396" s="157">
        <v>113317</v>
      </c>
      <c r="F2396" s="157" t="s">
        <v>944</v>
      </c>
      <c r="G2396" s="162" t="s">
        <v>2150</v>
      </c>
      <c r="H2396" s="163" t="s">
        <v>5</v>
      </c>
      <c r="I2396" s="157" t="s">
        <v>354</v>
      </c>
      <c r="J2396" s="160" t="s">
        <v>7137</v>
      </c>
      <c r="K2396" s="160" t="s">
        <v>356</v>
      </c>
      <c r="L2396" s="157" t="s">
        <v>92</v>
      </c>
      <c r="M2396" s="161" t="s">
        <v>84</v>
      </c>
      <c r="N2396" s="161">
        <v>0.35416666666666669</v>
      </c>
      <c r="O2396" s="161">
        <v>0.45833333333333331</v>
      </c>
      <c r="P2396" s="207" t="s">
        <v>4340</v>
      </c>
      <c r="Q2396" s="157">
        <v>2020</v>
      </c>
      <c r="R2396" s="131"/>
      <c r="S2396" s="3" t="str">
        <f>TEXT(Tabla2[[#This Row],[FECHA]],"MMMM")</f>
        <v>abril</v>
      </c>
      <c r="T2396" s="3" t="str">
        <f>VLOOKUP(Tabla2[[#This Row],[FOLIO]],Noshow11[[FOLIO]:[STATUS]],5,0)</f>
        <v>ON TIME</v>
      </c>
      <c r="U2396" s="2"/>
      <c r="V2396" s="27"/>
      <c r="W2396" s="27"/>
      <c r="X2396" s="27"/>
      <c r="Y2396" s="28"/>
      <c r="Z2396" s="27"/>
      <c r="AA2396" s="14">
        <f>Tabla2[[#This Row],[FECHA]]-Tabla2[[#This Row],[FECHA AGENDO CITA]]</f>
        <v>45020</v>
      </c>
    </row>
    <row r="2397" spans="1:27" ht="36.950000000000003" hidden="1" customHeight="1">
      <c r="A2397" s="154">
        <v>45020</v>
      </c>
      <c r="B2397" s="155">
        <v>0.33333333333333331</v>
      </c>
      <c r="C2397" s="155"/>
      <c r="D2397" s="156">
        <v>1899</v>
      </c>
      <c r="E2397" s="157">
        <v>113355</v>
      </c>
      <c r="F2397" s="157" t="s">
        <v>100</v>
      </c>
      <c r="G2397" s="162" t="s">
        <v>939</v>
      </c>
      <c r="H2397" s="163"/>
      <c r="I2397" s="157" t="s">
        <v>359</v>
      </c>
      <c r="J2397" s="160" t="s">
        <v>7138</v>
      </c>
      <c r="K2397" s="160" t="s">
        <v>361</v>
      </c>
      <c r="L2397" s="157" t="s">
        <v>193</v>
      </c>
      <c r="M2397" s="161" t="s">
        <v>98</v>
      </c>
      <c r="N2397" s="161">
        <v>0.35416666666666669</v>
      </c>
      <c r="O2397" s="161">
        <v>0.45833333333333331</v>
      </c>
      <c r="P2397" s="207" t="s">
        <v>949</v>
      </c>
      <c r="Q2397" s="157">
        <v>2021</v>
      </c>
      <c r="R2397" s="131"/>
      <c r="S2397" s="3" t="str">
        <f>TEXT(Tabla2[[#This Row],[FECHA]],"MMMM")</f>
        <v>abril</v>
      </c>
      <c r="T2397" s="3" t="str">
        <f>VLOOKUP(Tabla2[[#This Row],[FOLIO]],Noshow11[[FOLIO]:[STATUS]],5,0)</f>
        <v>ON TIME</v>
      </c>
      <c r="U2397" s="2"/>
      <c r="V2397" s="27"/>
      <c r="W2397" s="27"/>
      <c r="X2397" s="27"/>
      <c r="Y2397" s="28"/>
      <c r="Z2397" s="27"/>
      <c r="AA2397" s="14">
        <f>Tabla2[[#This Row],[FECHA]]-Tabla2[[#This Row],[FECHA AGENDO CITA]]</f>
        <v>45020</v>
      </c>
    </row>
    <row r="2398" spans="1:27" ht="36.950000000000003" hidden="1" customHeight="1">
      <c r="A2398" s="154">
        <v>45020</v>
      </c>
      <c r="B2398" s="155">
        <v>0.33333333333333331</v>
      </c>
      <c r="C2398" s="155"/>
      <c r="D2398" s="156">
        <v>1899</v>
      </c>
      <c r="E2398" s="157">
        <v>113371</v>
      </c>
      <c r="F2398" s="157" t="s">
        <v>920</v>
      </c>
      <c r="G2398" s="162" t="s">
        <v>984</v>
      </c>
      <c r="H2398" s="163"/>
      <c r="I2398" s="157" t="s">
        <v>363</v>
      </c>
      <c r="J2398" s="160" t="s">
        <v>7139</v>
      </c>
      <c r="K2398" s="160" t="s">
        <v>365</v>
      </c>
      <c r="L2398" s="157" t="s">
        <v>97</v>
      </c>
      <c r="M2398" s="161" t="s">
        <v>93</v>
      </c>
      <c r="N2398" s="161">
        <v>0.34375</v>
      </c>
      <c r="O2398" s="161">
        <v>0.45833333333333331</v>
      </c>
      <c r="P2398" s="207" t="s">
        <v>943</v>
      </c>
      <c r="Q2398" s="157">
        <v>2016</v>
      </c>
      <c r="R2398" s="131"/>
      <c r="S2398" s="3" t="str">
        <f>TEXT(Tabla2[[#This Row],[FECHA]],"MMMM")</f>
        <v>abril</v>
      </c>
      <c r="T2398" s="3" t="str">
        <f>VLOOKUP(Tabla2[[#This Row],[FOLIO]],Noshow11[[FOLIO]:[STATUS]],5,0)</f>
        <v>ON TIME</v>
      </c>
      <c r="U2398" s="2"/>
      <c r="V2398" s="27"/>
      <c r="W2398" s="27"/>
      <c r="X2398" s="27"/>
      <c r="Y2398" s="28"/>
      <c r="Z2398" s="27"/>
      <c r="AA2398" s="14">
        <f>Tabla2[[#This Row],[FECHA]]-Tabla2[[#This Row],[FECHA AGENDO CITA]]</f>
        <v>45020</v>
      </c>
    </row>
    <row r="2399" spans="1:27" ht="36.950000000000003" hidden="1" customHeight="1">
      <c r="A2399" s="154">
        <v>45020</v>
      </c>
      <c r="B2399" s="155">
        <v>0.34375</v>
      </c>
      <c r="C2399" s="155"/>
      <c r="D2399" s="156">
        <v>1899</v>
      </c>
      <c r="E2399" s="157">
        <v>113373</v>
      </c>
      <c r="F2399" s="157" t="s">
        <v>920</v>
      </c>
      <c r="G2399" s="162" t="s">
        <v>945</v>
      </c>
      <c r="H2399" s="163"/>
      <c r="I2399" s="157" t="s">
        <v>367</v>
      </c>
      <c r="J2399" s="160" t="s">
        <v>7140</v>
      </c>
      <c r="K2399" s="160" t="s">
        <v>369</v>
      </c>
      <c r="L2399" s="157" t="s">
        <v>230</v>
      </c>
      <c r="M2399" s="161" t="s">
        <v>93</v>
      </c>
      <c r="N2399" s="161">
        <v>0.36458333333333331</v>
      </c>
      <c r="O2399" s="161">
        <v>0.45833333333333331</v>
      </c>
      <c r="P2399" s="207" t="s">
        <v>954</v>
      </c>
      <c r="Q2399" s="157">
        <v>2018</v>
      </c>
      <c r="R2399" s="131"/>
      <c r="S2399" s="3" t="str">
        <f>TEXT(Tabla2[[#This Row],[FECHA]],"MMMM")</f>
        <v>abril</v>
      </c>
      <c r="T2399" s="3" t="str">
        <f>VLOOKUP(Tabla2[[#This Row],[FOLIO]],Noshow11[[FOLIO]:[STATUS]],5,0)</f>
        <v>LATE</v>
      </c>
      <c r="U2399" s="2"/>
      <c r="V2399" s="27"/>
      <c r="W2399" s="27"/>
      <c r="X2399" s="27"/>
      <c r="Y2399" s="28"/>
      <c r="Z2399" s="27"/>
      <c r="AA2399" s="14">
        <f>Tabla2[[#This Row],[FECHA]]-Tabla2[[#This Row],[FECHA AGENDO CITA]]</f>
        <v>45020</v>
      </c>
    </row>
    <row r="2400" spans="1:27" ht="36.950000000000003" hidden="1" customHeight="1">
      <c r="A2400" s="154">
        <v>45020</v>
      </c>
      <c r="B2400" s="155">
        <v>0.35416666666666669</v>
      </c>
      <c r="C2400" s="155"/>
      <c r="D2400" s="156">
        <v>2849</v>
      </c>
      <c r="E2400" s="157">
        <v>113342</v>
      </c>
      <c r="F2400" s="157" t="s">
        <v>100</v>
      </c>
      <c r="G2400" s="162" t="s">
        <v>1967</v>
      </c>
      <c r="H2400" s="163"/>
      <c r="I2400" s="157" t="s">
        <v>371</v>
      </c>
      <c r="J2400" s="160" t="s">
        <v>7141</v>
      </c>
      <c r="K2400" s="160" t="s">
        <v>300</v>
      </c>
      <c r="L2400" s="157" t="s">
        <v>83</v>
      </c>
      <c r="M2400" s="161" t="s">
        <v>98</v>
      </c>
      <c r="N2400" s="161">
        <v>0.38541666666666669</v>
      </c>
      <c r="O2400" s="161">
        <v>0.47916666666666669</v>
      </c>
      <c r="P2400" s="207" t="s">
        <v>1916</v>
      </c>
      <c r="Q2400" s="157">
        <v>2019</v>
      </c>
      <c r="R2400" s="131"/>
      <c r="S2400" s="3" t="str">
        <f>TEXT(Tabla2[[#This Row],[FECHA]],"MMMM")</f>
        <v>abril</v>
      </c>
      <c r="T2400" s="3" t="str">
        <f>VLOOKUP(Tabla2[[#This Row],[FOLIO]],Noshow11[[FOLIO]:[STATUS]],5,0)</f>
        <v>NO SHOW</v>
      </c>
      <c r="U2400" s="2"/>
      <c r="V2400" s="27"/>
      <c r="W2400" s="27"/>
      <c r="X2400" s="27"/>
      <c r="Y2400" s="28"/>
      <c r="Z2400" s="27"/>
      <c r="AA2400" s="14">
        <f>Tabla2[[#This Row],[FECHA]]-Tabla2[[#This Row],[FECHA AGENDO CITA]]</f>
        <v>45020</v>
      </c>
    </row>
    <row r="2401" spans="1:27" ht="36.950000000000003" hidden="1" customHeight="1">
      <c r="A2401" s="154">
        <v>45020</v>
      </c>
      <c r="B2401" s="155">
        <v>0.35416666666666669</v>
      </c>
      <c r="C2401" s="155"/>
      <c r="D2401" s="156">
        <v>1899</v>
      </c>
      <c r="E2401" s="157">
        <v>113388</v>
      </c>
      <c r="F2401" s="157" t="s">
        <v>944</v>
      </c>
      <c r="G2401" s="162" t="s">
        <v>939</v>
      </c>
      <c r="H2401" s="163" t="s">
        <v>5</v>
      </c>
      <c r="I2401" s="157" t="s">
        <v>373</v>
      </c>
      <c r="J2401" s="160" t="s">
        <v>7142</v>
      </c>
      <c r="K2401" s="160" t="s">
        <v>374</v>
      </c>
      <c r="L2401" s="157" t="s">
        <v>97</v>
      </c>
      <c r="M2401" s="161" t="s">
        <v>84</v>
      </c>
      <c r="N2401" s="161">
        <v>0.36805555555555558</v>
      </c>
      <c r="O2401" s="161">
        <v>0.45833333333333331</v>
      </c>
      <c r="P2401" s="207" t="s">
        <v>2061</v>
      </c>
      <c r="Q2401" s="157">
        <v>2022</v>
      </c>
      <c r="R2401" s="131"/>
      <c r="S2401" s="3" t="str">
        <f>TEXT(Tabla2[[#This Row],[FECHA]],"MMMM")</f>
        <v>abril</v>
      </c>
      <c r="T2401" s="3" t="str">
        <f>VLOOKUP(Tabla2[[#This Row],[FOLIO]],Noshow11[[FOLIO]:[STATUS]],5,0)</f>
        <v>REPROG</v>
      </c>
      <c r="U2401" s="2"/>
      <c r="V2401" s="27"/>
      <c r="W2401" s="27"/>
      <c r="X2401" s="27"/>
      <c r="Y2401" s="28"/>
      <c r="Z2401" s="27"/>
      <c r="AA2401" s="14">
        <f>Tabla2[[#This Row],[FECHA]]-Tabla2[[#This Row],[FECHA AGENDO CITA]]</f>
        <v>45020</v>
      </c>
    </row>
    <row r="2402" spans="1:27" s="177" customFormat="1" ht="30" hidden="1" customHeight="1">
      <c r="A2402" s="154">
        <v>45020</v>
      </c>
      <c r="B2402" s="155">
        <v>0.35416666666666669</v>
      </c>
      <c r="C2402" s="155"/>
      <c r="D2402" s="156">
        <v>0</v>
      </c>
      <c r="E2402" s="157" t="s">
        <v>7143</v>
      </c>
      <c r="F2402" s="157" t="s">
        <v>3549</v>
      </c>
      <c r="G2402" s="162" t="s">
        <v>7144</v>
      </c>
      <c r="H2402" s="163"/>
      <c r="I2402" s="157" t="s">
        <v>6344</v>
      </c>
      <c r="J2402" s="160" t="s">
        <v>7145</v>
      </c>
      <c r="K2402" s="160" t="s">
        <v>6345</v>
      </c>
      <c r="L2402" s="157" t="s">
        <v>108</v>
      </c>
      <c r="M2402" s="161" t="s">
        <v>93</v>
      </c>
      <c r="N2402" s="161">
        <v>0.36458333333333331</v>
      </c>
      <c r="O2402" s="161">
        <v>0.5</v>
      </c>
      <c r="P2402" s="207" t="s">
        <v>1036</v>
      </c>
      <c r="Q2402" s="157">
        <v>2021</v>
      </c>
      <c r="R2402" s="157"/>
      <c r="S2402" s="160" t="str">
        <f>TEXT(Tabla2[[#This Row],[FECHA]],"MMMM")</f>
        <v>abril</v>
      </c>
      <c r="T2402" s="160" t="e">
        <f>VLOOKUP(Tabla2[[#This Row],[FOLIO]],Noshow11[[FOLIO]:[STATUS]],5,0)</f>
        <v>#N/A</v>
      </c>
      <c r="V2402" s="210"/>
      <c r="W2402" s="210"/>
      <c r="X2402" s="210"/>
      <c r="Y2402" s="211"/>
      <c r="Z2402" s="210"/>
      <c r="AA2402" s="212">
        <f>Tabla2[[#This Row],[FECHA]]-Tabla2[[#This Row],[FECHA AGENDO CITA]]</f>
        <v>45020</v>
      </c>
    </row>
    <row r="2403" spans="1:27" ht="35.450000000000003" hidden="1" customHeight="1">
      <c r="A2403" s="154">
        <v>45020</v>
      </c>
      <c r="B2403" s="155">
        <v>0.36458333333333331</v>
      </c>
      <c r="C2403" s="155"/>
      <c r="D2403" s="156">
        <v>1899</v>
      </c>
      <c r="E2403" s="157">
        <v>113370</v>
      </c>
      <c r="F2403" s="157" t="s">
        <v>944</v>
      </c>
      <c r="G2403" s="162" t="s">
        <v>1598</v>
      </c>
      <c r="H2403" s="163"/>
      <c r="I2403" s="157" t="s">
        <v>375</v>
      </c>
      <c r="J2403" s="160" t="s">
        <v>7146</v>
      </c>
      <c r="K2403" s="160" t="s">
        <v>377</v>
      </c>
      <c r="L2403" s="157" t="s">
        <v>92</v>
      </c>
      <c r="M2403" s="161" t="s">
        <v>84</v>
      </c>
      <c r="N2403" s="161">
        <v>0.39583333333333331</v>
      </c>
      <c r="O2403" s="161">
        <v>0.5</v>
      </c>
      <c r="P2403" s="207" t="s">
        <v>954</v>
      </c>
      <c r="Q2403" s="157">
        <v>2015</v>
      </c>
      <c r="R2403" s="131"/>
      <c r="S2403" s="3" t="str">
        <f>TEXT(Tabla2[[#This Row],[FECHA]],"MMMM")</f>
        <v>abril</v>
      </c>
      <c r="T2403" s="3" t="str">
        <f>VLOOKUP(Tabla2[[#This Row],[FOLIO]],Noshow11[[FOLIO]:[STATUS]],5,0)</f>
        <v>ON TIME</v>
      </c>
      <c r="U2403" s="2"/>
      <c r="V2403" s="27"/>
      <c r="W2403" s="27"/>
      <c r="X2403" s="27"/>
      <c r="Y2403" s="28"/>
      <c r="Z2403" s="27"/>
      <c r="AA2403" s="14">
        <f>Tabla2[[#This Row],[FECHA]]-Tabla2[[#This Row],[FECHA AGENDO CITA]]</f>
        <v>45020</v>
      </c>
    </row>
    <row r="2404" spans="1:27" ht="38.450000000000003" hidden="1" customHeight="1">
      <c r="A2404" s="154">
        <v>45020</v>
      </c>
      <c r="B2404" s="155">
        <v>0.375</v>
      </c>
      <c r="C2404" s="155"/>
      <c r="D2404" s="156">
        <v>2734.2</v>
      </c>
      <c r="E2404" s="157">
        <v>113321</v>
      </c>
      <c r="F2404" s="157" t="s">
        <v>100</v>
      </c>
      <c r="G2404" s="162" t="s">
        <v>7147</v>
      </c>
      <c r="H2404" s="163" t="s">
        <v>5</v>
      </c>
      <c r="I2404" s="157" t="s">
        <v>379</v>
      </c>
      <c r="J2404" s="160" t="s">
        <v>7142</v>
      </c>
      <c r="K2404" s="160" t="s">
        <v>380</v>
      </c>
      <c r="L2404" s="157" t="s">
        <v>250</v>
      </c>
      <c r="M2404" s="161" t="s">
        <v>93</v>
      </c>
      <c r="N2404" s="161">
        <v>0.38541666666666669</v>
      </c>
      <c r="O2404" s="161" t="s">
        <v>929</v>
      </c>
      <c r="P2404" s="207" t="s">
        <v>7148</v>
      </c>
      <c r="Q2404" s="157">
        <v>2023</v>
      </c>
      <c r="R2404" s="131"/>
      <c r="S2404" s="3" t="str">
        <f>TEXT(Tabla2[[#This Row],[FECHA]],"MMMM")</f>
        <v>abril</v>
      </c>
      <c r="T2404" s="3" t="str">
        <f>VLOOKUP(Tabla2[[#This Row],[FOLIO]],Noshow11[[FOLIO]:[STATUS]],5,0)</f>
        <v>NO SHOW</v>
      </c>
      <c r="U2404" s="2"/>
      <c r="V2404" s="27"/>
      <c r="W2404" s="27"/>
      <c r="X2404" s="27"/>
      <c r="Y2404" s="28"/>
      <c r="Z2404" s="27"/>
      <c r="AA2404" s="14">
        <f>Tabla2[[#This Row],[FECHA]]-Tabla2[[#This Row],[FECHA AGENDO CITA]]</f>
        <v>45020</v>
      </c>
    </row>
    <row r="2405" spans="1:27" ht="38.450000000000003" hidden="1" customHeight="1">
      <c r="A2405" s="154">
        <v>45020</v>
      </c>
      <c r="B2405" s="155">
        <v>0.375</v>
      </c>
      <c r="C2405" s="155"/>
      <c r="D2405" s="156">
        <v>949.5</v>
      </c>
      <c r="E2405" s="157">
        <v>113381</v>
      </c>
      <c r="F2405" s="157" t="s">
        <v>920</v>
      </c>
      <c r="G2405" s="162" t="s">
        <v>7149</v>
      </c>
      <c r="H2405" s="163"/>
      <c r="I2405" s="157" t="s">
        <v>384</v>
      </c>
      <c r="J2405" s="160" t="s">
        <v>7150</v>
      </c>
      <c r="K2405" s="160" t="s">
        <v>386</v>
      </c>
      <c r="L2405" s="157" t="s">
        <v>237</v>
      </c>
      <c r="M2405" s="161" t="s">
        <v>84</v>
      </c>
      <c r="N2405" s="161">
        <v>0.41666666666666669</v>
      </c>
      <c r="O2405" s="161">
        <v>0.58333333333333337</v>
      </c>
      <c r="P2405" s="207" t="s">
        <v>949</v>
      </c>
      <c r="Q2405" s="157">
        <v>2002</v>
      </c>
      <c r="R2405" s="131"/>
      <c r="S2405" s="3" t="str">
        <f>TEXT(Tabla2[[#This Row],[FECHA]],"MMMM")</f>
        <v>abril</v>
      </c>
      <c r="T2405" s="3" t="str">
        <f>VLOOKUP(Tabla2[[#This Row],[FOLIO]],Noshow11[[FOLIO]:[STATUS]],5,0)</f>
        <v>ON TIME</v>
      </c>
      <c r="U2405" s="2"/>
      <c r="V2405" s="27"/>
      <c r="W2405" s="27"/>
      <c r="X2405" s="27"/>
      <c r="Y2405" s="28"/>
      <c r="Z2405" s="27"/>
      <c r="AA2405" s="14">
        <f>Tabla2[[#This Row],[FECHA]]-Tabla2[[#This Row],[FECHA AGENDO CITA]]</f>
        <v>45020</v>
      </c>
    </row>
    <row r="2406" spans="1:27" ht="42.95" hidden="1" customHeight="1">
      <c r="A2406" s="154">
        <v>45020</v>
      </c>
      <c r="B2406" s="155">
        <v>0.375</v>
      </c>
      <c r="C2406" s="155"/>
      <c r="D2406" s="156">
        <v>3260</v>
      </c>
      <c r="E2406" s="157">
        <v>113417</v>
      </c>
      <c r="F2406" s="157" t="s">
        <v>100</v>
      </c>
      <c r="G2406" s="162" t="s">
        <v>1161</v>
      </c>
      <c r="H2406" s="163" t="s">
        <v>5</v>
      </c>
      <c r="I2406" s="157" t="s">
        <v>388</v>
      </c>
      <c r="J2406" s="160" t="s">
        <v>7151</v>
      </c>
      <c r="K2406" s="160" t="s">
        <v>390</v>
      </c>
      <c r="L2406" s="157" t="s">
        <v>145</v>
      </c>
      <c r="M2406" s="161" t="s">
        <v>98</v>
      </c>
      <c r="N2406" s="161">
        <v>0.41666666666666669</v>
      </c>
      <c r="O2406" s="161">
        <v>0.58333333333333337</v>
      </c>
      <c r="P2406" s="207" t="s">
        <v>2061</v>
      </c>
      <c r="Q2406" s="157">
        <v>2017</v>
      </c>
      <c r="R2406" s="131"/>
      <c r="S2406" s="3" t="str">
        <f>TEXT(Tabla2[[#This Row],[FECHA]],"MMMM")</f>
        <v>abril</v>
      </c>
      <c r="T2406" s="3" t="str">
        <f>VLOOKUP(Tabla2[[#This Row],[FOLIO]],Noshow11[[FOLIO]:[STATUS]],5,0)</f>
        <v>LATE</v>
      </c>
      <c r="U2406" s="2"/>
      <c r="V2406" s="27"/>
      <c r="W2406" s="27"/>
      <c r="X2406" s="27"/>
      <c r="Y2406" s="28"/>
      <c r="Z2406" s="27"/>
      <c r="AA2406" s="14">
        <f>Tabla2[[#This Row],[FECHA]]-Tabla2[[#This Row],[FECHA AGENDO CITA]]</f>
        <v>45020</v>
      </c>
    </row>
    <row r="2407" spans="1:27" ht="42.95" hidden="1" customHeight="1">
      <c r="A2407" s="154">
        <v>45020</v>
      </c>
      <c r="B2407" s="155">
        <v>0.39583333333333331</v>
      </c>
      <c r="C2407" s="155"/>
      <c r="D2407" s="156">
        <v>1899</v>
      </c>
      <c r="E2407" s="157">
        <v>113250</v>
      </c>
      <c r="F2407" s="157" t="s">
        <v>100</v>
      </c>
      <c r="G2407" s="162" t="s">
        <v>1297</v>
      </c>
      <c r="H2407" s="163"/>
      <c r="I2407" s="157" t="s">
        <v>392</v>
      </c>
      <c r="J2407" s="160" t="s">
        <v>7142</v>
      </c>
      <c r="K2407" s="160" t="s">
        <v>393</v>
      </c>
      <c r="L2407" s="157" t="s">
        <v>193</v>
      </c>
      <c r="M2407" s="161" t="s">
        <v>93</v>
      </c>
      <c r="N2407" s="161">
        <v>0.4375</v>
      </c>
      <c r="O2407" s="161">
        <v>0.58333333333333337</v>
      </c>
      <c r="P2407" s="207" t="s">
        <v>954</v>
      </c>
      <c r="Q2407" s="157">
        <v>2019</v>
      </c>
      <c r="R2407" s="131"/>
      <c r="S2407" s="3" t="str">
        <f>TEXT(Tabla2[[#This Row],[FECHA]],"MMMM")</f>
        <v>abril</v>
      </c>
      <c r="T2407" s="3" t="str">
        <f>VLOOKUP(Tabla2[[#This Row],[FOLIO]],Noshow11[[FOLIO]:[STATUS]],5,0)</f>
        <v>LATE</v>
      </c>
      <c r="U2407" s="2"/>
      <c r="V2407" s="27"/>
      <c r="W2407" s="27"/>
      <c r="X2407" s="27"/>
      <c r="Y2407" s="28"/>
      <c r="Z2407" s="27"/>
      <c r="AA2407" s="14">
        <f>Tabla2[[#This Row],[FECHA]]-Tabla2[[#This Row],[FECHA AGENDO CITA]]</f>
        <v>45020</v>
      </c>
    </row>
    <row r="2408" spans="1:27" ht="42.95" hidden="1" customHeight="1">
      <c r="A2408" s="154">
        <v>45020</v>
      </c>
      <c r="B2408" s="155">
        <v>0.39583333333333331</v>
      </c>
      <c r="C2408" s="155"/>
      <c r="D2408" s="156">
        <v>1899</v>
      </c>
      <c r="E2408" s="157">
        <v>113374</v>
      </c>
      <c r="F2408" s="157" t="s">
        <v>944</v>
      </c>
      <c r="G2408" s="162" t="s">
        <v>1023</v>
      </c>
      <c r="H2408" s="163"/>
      <c r="I2408" s="157" t="s">
        <v>395</v>
      </c>
      <c r="J2408" s="160" t="s">
        <v>7152</v>
      </c>
      <c r="K2408" s="160" t="s">
        <v>397</v>
      </c>
      <c r="L2408" s="157" t="s">
        <v>237</v>
      </c>
      <c r="M2408" s="161" t="s">
        <v>98</v>
      </c>
      <c r="N2408" s="161">
        <v>0.45833333333333331</v>
      </c>
      <c r="O2408" s="161">
        <v>0.58333333333333337</v>
      </c>
      <c r="P2408" s="207" t="s">
        <v>954</v>
      </c>
      <c r="Q2408" s="157">
        <v>2018</v>
      </c>
      <c r="R2408" s="131"/>
      <c r="S2408" s="3" t="str">
        <f>TEXT(Tabla2[[#This Row],[FECHA]],"MMMM")</f>
        <v>abril</v>
      </c>
      <c r="T2408" s="3" t="str">
        <f>VLOOKUP(Tabla2[[#This Row],[FOLIO]],Noshow11[[FOLIO]:[STATUS]],5,0)</f>
        <v>ON TIME</v>
      </c>
      <c r="U2408" s="2"/>
      <c r="V2408" s="27"/>
      <c r="W2408" s="27"/>
      <c r="X2408" s="27"/>
      <c r="Y2408" s="28"/>
      <c r="Z2408" s="27"/>
      <c r="AA2408" s="14">
        <f>Tabla2[[#This Row],[FECHA]]-Tabla2[[#This Row],[FECHA AGENDO CITA]]</f>
        <v>45020</v>
      </c>
    </row>
    <row r="2409" spans="1:27" ht="42.95" hidden="1" customHeight="1">
      <c r="A2409" s="154">
        <v>45020</v>
      </c>
      <c r="B2409" s="155">
        <v>0.41666666666666669</v>
      </c>
      <c r="C2409" s="155"/>
      <c r="D2409" s="156">
        <v>5330</v>
      </c>
      <c r="E2409" s="157">
        <v>113271</v>
      </c>
      <c r="F2409" s="157" t="s">
        <v>100</v>
      </c>
      <c r="G2409" s="162" t="s">
        <v>988</v>
      </c>
      <c r="H2409" s="163" t="s">
        <v>5</v>
      </c>
      <c r="I2409" s="157" t="s">
        <v>399</v>
      </c>
      <c r="J2409" s="160" t="s">
        <v>7153</v>
      </c>
      <c r="K2409" s="160" t="s">
        <v>401</v>
      </c>
      <c r="L2409" s="157" t="s">
        <v>152</v>
      </c>
      <c r="M2409" s="161" t="s">
        <v>98</v>
      </c>
      <c r="N2409" s="161">
        <v>0.42708333333333331</v>
      </c>
      <c r="O2409" s="161">
        <v>0.58333333333333337</v>
      </c>
      <c r="P2409" s="207" t="s">
        <v>2061</v>
      </c>
      <c r="Q2409" s="157">
        <v>2021</v>
      </c>
      <c r="R2409" s="131"/>
      <c r="S2409" s="3" t="str">
        <f>TEXT(Tabla2[[#This Row],[FECHA]],"MMMM")</f>
        <v>abril</v>
      </c>
      <c r="T2409" s="3" t="str">
        <f>VLOOKUP(Tabla2[[#This Row],[FOLIO]],Noshow11[[FOLIO]:[STATUS]],5,0)</f>
        <v>ON TIME</v>
      </c>
      <c r="U2409" s="2"/>
      <c r="V2409" s="27"/>
      <c r="W2409" s="27"/>
      <c r="X2409" s="27"/>
      <c r="Y2409" s="28"/>
      <c r="Z2409" s="27"/>
      <c r="AA2409" s="14">
        <f>Tabla2[[#This Row],[FECHA]]-Tabla2[[#This Row],[FECHA AGENDO CITA]]</f>
        <v>45020</v>
      </c>
    </row>
    <row r="2410" spans="1:27" ht="38.450000000000003" hidden="1" customHeight="1">
      <c r="A2410" s="154">
        <v>45020</v>
      </c>
      <c r="B2410" s="155">
        <v>0.41666666666666669</v>
      </c>
      <c r="C2410" s="155"/>
      <c r="D2410" s="156">
        <v>835.2</v>
      </c>
      <c r="E2410" s="157">
        <v>113300</v>
      </c>
      <c r="F2410" s="157" t="s">
        <v>944</v>
      </c>
      <c r="G2410" s="162" t="s">
        <v>7154</v>
      </c>
      <c r="H2410" s="163"/>
      <c r="I2410" s="157" t="s">
        <v>407</v>
      </c>
      <c r="J2410" s="160" t="s">
        <v>7155</v>
      </c>
      <c r="K2410" s="160" t="s">
        <v>408</v>
      </c>
      <c r="L2410" s="157" t="s">
        <v>160</v>
      </c>
      <c r="M2410" s="161" t="s">
        <v>93</v>
      </c>
      <c r="N2410" s="161">
        <v>0.42708333333333331</v>
      </c>
      <c r="O2410" s="161" t="s">
        <v>929</v>
      </c>
      <c r="P2410" s="207" t="s">
        <v>2263</v>
      </c>
      <c r="Q2410" s="157">
        <v>2019</v>
      </c>
      <c r="R2410" s="131"/>
      <c r="S2410" s="3" t="str">
        <f>TEXT(Tabla2[[#This Row],[FECHA]],"MMMM")</f>
        <v>abril</v>
      </c>
      <c r="T2410" s="3" t="str">
        <f>VLOOKUP(Tabla2[[#This Row],[FOLIO]],Noshow11[[FOLIO]:[STATUS]],5,0)</f>
        <v>NO SHOW</v>
      </c>
      <c r="U2410" s="2"/>
      <c r="V2410" s="27"/>
      <c r="W2410" s="27"/>
      <c r="X2410" s="27"/>
      <c r="Y2410" s="28"/>
      <c r="Z2410" s="27"/>
      <c r="AA2410" s="14">
        <f>Tabla2[[#This Row],[FECHA]]-Tabla2[[#This Row],[FECHA AGENDO CITA]]</f>
        <v>45020</v>
      </c>
    </row>
    <row r="2411" spans="1:27" ht="41.1" hidden="1" customHeight="1">
      <c r="A2411" s="154">
        <v>45020</v>
      </c>
      <c r="B2411" s="155">
        <v>0.42708333333333331</v>
      </c>
      <c r="C2411" s="155"/>
      <c r="D2411" s="156">
        <v>1899</v>
      </c>
      <c r="E2411" s="157">
        <v>113393</v>
      </c>
      <c r="F2411" s="157" t="s">
        <v>100</v>
      </c>
      <c r="G2411" s="162" t="s">
        <v>1598</v>
      </c>
      <c r="H2411" s="163" t="s">
        <v>5</v>
      </c>
      <c r="I2411" s="157" t="s">
        <v>409</v>
      </c>
      <c r="J2411" s="160" t="s">
        <v>7156</v>
      </c>
      <c r="K2411" s="160" t="s">
        <v>411</v>
      </c>
      <c r="L2411" s="157" t="s">
        <v>83</v>
      </c>
      <c r="M2411" s="161" t="s">
        <v>98</v>
      </c>
      <c r="N2411" s="161">
        <v>0.52083333333333337</v>
      </c>
      <c r="O2411" s="161">
        <v>0.625</v>
      </c>
      <c r="P2411" s="207" t="s">
        <v>2061</v>
      </c>
      <c r="Q2411" s="157">
        <v>2015</v>
      </c>
      <c r="R2411" s="131"/>
      <c r="S2411" s="3" t="str">
        <f>TEXT(Tabla2[[#This Row],[FECHA]],"MMMM")</f>
        <v>abril</v>
      </c>
      <c r="T2411" s="3" t="str">
        <f>VLOOKUP(Tabla2[[#This Row],[FOLIO]],Noshow11[[FOLIO]:[STATUS]],5,0)</f>
        <v>ON TIME</v>
      </c>
      <c r="U2411" s="2"/>
      <c r="V2411" s="27"/>
      <c r="W2411" s="27"/>
      <c r="X2411" s="27"/>
      <c r="Y2411" s="28"/>
      <c r="Z2411" s="27"/>
      <c r="AA2411" s="14">
        <f>Tabla2[[#This Row],[FECHA]]-Tabla2[[#This Row],[FECHA AGENDO CITA]]</f>
        <v>45020</v>
      </c>
    </row>
    <row r="2412" spans="1:27" ht="41.1" hidden="1" customHeight="1">
      <c r="A2412" s="154">
        <v>45020</v>
      </c>
      <c r="B2412" s="155">
        <v>0.42708333333333331</v>
      </c>
      <c r="C2412" s="155"/>
      <c r="D2412" s="156">
        <v>5330</v>
      </c>
      <c r="E2412" s="157">
        <v>113414</v>
      </c>
      <c r="F2412" s="157" t="s">
        <v>1111</v>
      </c>
      <c r="G2412" s="162" t="s">
        <v>988</v>
      </c>
      <c r="H2412" s="163"/>
      <c r="I2412" s="157" t="s">
        <v>403</v>
      </c>
      <c r="J2412" s="160" t="s">
        <v>7157</v>
      </c>
      <c r="K2412" s="160" t="s">
        <v>405</v>
      </c>
      <c r="L2412" s="157" t="s">
        <v>92</v>
      </c>
      <c r="M2412" s="161" t="s">
        <v>93</v>
      </c>
      <c r="N2412" s="161">
        <v>0.4375</v>
      </c>
      <c r="O2412" s="161">
        <v>0.58333333333333337</v>
      </c>
      <c r="P2412" s="207" t="s">
        <v>949</v>
      </c>
      <c r="Q2412" s="157">
        <v>2018</v>
      </c>
      <c r="R2412" s="131"/>
      <c r="S2412" s="3" t="str">
        <f>TEXT(Tabla2[[#This Row],[FECHA]],"MMMM")</f>
        <v>abril</v>
      </c>
      <c r="T2412" s="3" t="str">
        <f>VLOOKUP(Tabla2[[#This Row],[FOLIO]],Noshow11[[FOLIO]:[STATUS]],5,0)</f>
        <v>ON TIME</v>
      </c>
      <c r="U2412" s="2"/>
      <c r="V2412" s="27"/>
      <c r="W2412" s="27"/>
      <c r="X2412" s="27"/>
      <c r="Y2412" s="28"/>
      <c r="Z2412" s="27"/>
      <c r="AA2412" s="14">
        <f>Tabla2[[#This Row],[FECHA]]-Tabla2[[#This Row],[FECHA AGENDO CITA]]</f>
        <v>45020</v>
      </c>
    </row>
    <row r="2413" spans="1:27" ht="41.1" hidden="1" customHeight="1">
      <c r="A2413" s="154">
        <v>45020</v>
      </c>
      <c r="B2413" s="155">
        <v>0.4375</v>
      </c>
      <c r="C2413" s="155"/>
      <c r="D2413" s="156">
        <v>3260</v>
      </c>
      <c r="E2413" s="157">
        <v>113282</v>
      </c>
      <c r="F2413" s="157" t="s">
        <v>920</v>
      </c>
      <c r="G2413" s="162" t="s">
        <v>1070</v>
      </c>
      <c r="H2413" s="163"/>
      <c r="I2413" s="157" t="s">
        <v>414</v>
      </c>
      <c r="J2413" s="160" t="s">
        <v>7158</v>
      </c>
      <c r="K2413" s="160" t="s">
        <v>416</v>
      </c>
      <c r="L2413" s="157" t="s">
        <v>160</v>
      </c>
      <c r="M2413" s="161" t="s">
        <v>93</v>
      </c>
      <c r="N2413" s="161">
        <v>0.45833333333333331</v>
      </c>
      <c r="O2413" s="161">
        <v>0.58333333333333337</v>
      </c>
      <c r="P2413" s="207" t="s">
        <v>943</v>
      </c>
      <c r="Q2413" s="157">
        <v>2022</v>
      </c>
      <c r="R2413" s="131"/>
      <c r="S2413" s="3" t="str">
        <f>TEXT(Tabla2[[#This Row],[FECHA]],"MMMM")</f>
        <v>abril</v>
      </c>
      <c r="T2413" s="3" t="str">
        <f>VLOOKUP(Tabla2[[#This Row],[FOLIO]],Noshow11[[FOLIO]:[STATUS]],5,0)</f>
        <v>ON TIME</v>
      </c>
      <c r="U2413" s="2"/>
      <c r="V2413" s="27"/>
      <c r="W2413" s="27"/>
      <c r="X2413" s="27"/>
      <c r="Y2413" s="28"/>
      <c r="Z2413" s="27"/>
      <c r="AA2413" s="14">
        <f>Tabla2[[#This Row],[FECHA]]-Tabla2[[#This Row],[FECHA AGENDO CITA]]</f>
        <v>45020</v>
      </c>
    </row>
    <row r="2414" spans="1:27" ht="38.450000000000003" hidden="1" customHeight="1">
      <c r="A2414" s="154">
        <v>45020</v>
      </c>
      <c r="B2414" s="155">
        <v>0.4375</v>
      </c>
      <c r="C2414" s="155"/>
      <c r="D2414" s="156">
        <v>835.2</v>
      </c>
      <c r="E2414" s="157">
        <v>113333</v>
      </c>
      <c r="F2414" s="157" t="s">
        <v>100</v>
      </c>
      <c r="G2414" s="162" t="s">
        <v>7159</v>
      </c>
      <c r="H2414" s="163"/>
      <c r="I2414" s="157" t="s">
        <v>418</v>
      </c>
      <c r="J2414" s="160" t="s">
        <v>7160</v>
      </c>
      <c r="K2414" s="160" t="s">
        <v>420</v>
      </c>
      <c r="L2414" s="157" t="s">
        <v>97</v>
      </c>
      <c r="M2414" s="161" t="s">
        <v>98</v>
      </c>
      <c r="N2414" s="161">
        <v>0.45833333333333331</v>
      </c>
      <c r="O2414" s="161" t="s">
        <v>929</v>
      </c>
      <c r="P2414" s="207" t="s">
        <v>2126</v>
      </c>
      <c r="Q2414" s="157">
        <v>2021</v>
      </c>
      <c r="R2414" s="131"/>
      <c r="S2414" s="3" t="str">
        <f>TEXT(Tabla2[[#This Row],[FECHA]],"MMMM")</f>
        <v>abril</v>
      </c>
      <c r="T2414" s="3" t="str">
        <f>VLOOKUP(Tabla2[[#This Row],[FOLIO]],Noshow11[[FOLIO]:[STATUS]],5,0)</f>
        <v>NO SHOW</v>
      </c>
      <c r="U2414" s="2"/>
      <c r="V2414" s="27"/>
      <c r="W2414" s="27"/>
      <c r="X2414" s="27"/>
      <c r="Y2414" s="28"/>
      <c r="Z2414" s="27"/>
      <c r="AA2414" s="14">
        <f>Tabla2[[#This Row],[FECHA]]-Tabla2[[#This Row],[FECHA AGENDO CITA]]</f>
        <v>45020</v>
      </c>
    </row>
    <row r="2415" spans="1:27" ht="33" hidden="1" customHeight="1">
      <c r="A2415" s="154">
        <v>45020</v>
      </c>
      <c r="B2415" s="155">
        <v>0.44791666666666669</v>
      </c>
      <c r="C2415" s="155"/>
      <c r="D2415" s="156">
        <v>0</v>
      </c>
      <c r="E2415" s="157" t="s">
        <v>6266</v>
      </c>
      <c r="F2415" s="157" t="s">
        <v>3549</v>
      </c>
      <c r="G2415" s="162" t="s">
        <v>7025</v>
      </c>
      <c r="H2415" s="163" t="s">
        <v>10</v>
      </c>
      <c r="I2415" s="157" t="s">
        <v>5727</v>
      </c>
      <c r="J2415" s="160" t="s">
        <v>7161</v>
      </c>
      <c r="K2415" s="160" t="s">
        <v>5728</v>
      </c>
      <c r="L2415" s="157" t="s">
        <v>83</v>
      </c>
      <c r="M2415" s="161" t="s">
        <v>98</v>
      </c>
      <c r="N2415" s="161">
        <v>0.45833333333333331</v>
      </c>
      <c r="O2415" s="161">
        <v>0.58333333333333337</v>
      </c>
      <c r="P2415" s="207" t="s">
        <v>1181</v>
      </c>
      <c r="Q2415" s="157">
        <v>2022</v>
      </c>
      <c r="R2415" s="131"/>
      <c r="S2415" s="3" t="str">
        <f>TEXT(Tabla2[[#This Row],[FECHA]],"MMMM")</f>
        <v>abril</v>
      </c>
      <c r="T2415" s="3" t="e">
        <f>VLOOKUP(Tabla2[[#This Row],[FOLIO]],Noshow11[[FOLIO]:[STATUS]],5,0)</f>
        <v>#N/A</v>
      </c>
      <c r="U2415" s="2"/>
      <c r="V2415" s="27"/>
      <c r="W2415" s="27"/>
      <c r="X2415" s="27"/>
      <c r="Y2415" s="28"/>
      <c r="Z2415" s="27"/>
      <c r="AA2415" s="14">
        <f>Tabla2[[#This Row],[FECHA]]-Tabla2[[#This Row],[FECHA AGENDO CITA]]</f>
        <v>45020</v>
      </c>
    </row>
    <row r="2416" spans="1:27" ht="33" hidden="1" customHeight="1">
      <c r="A2416" s="154">
        <v>45020</v>
      </c>
      <c r="B2416" s="155">
        <v>0.45833333333333331</v>
      </c>
      <c r="C2416" s="155"/>
      <c r="D2416" s="156">
        <v>0</v>
      </c>
      <c r="E2416" s="157">
        <v>113354</v>
      </c>
      <c r="F2416" s="157" t="s">
        <v>944</v>
      </c>
      <c r="G2416" s="162" t="s">
        <v>7162</v>
      </c>
      <c r="H2416" s="163" t="s">
        <v>45</v>
      </c>
      <c r="I2416" s="157" t="s">
        <v>309</v>
      </c>
      <c r="J2416" s="160" t="s">
        <v>7142</v>
      </c>
      <c r="K2416" s="160" t="s">
        <v>310</v>
      </c>
      <c r="L2416" s="157" t="s">
        <v>230</v>
      </c>
      <c r="M2416" s="161" t="s">
        <v>93</v>
      </c>
      <c r="N2416" s="161">
        <v>0.46875</v>
      </c>
      <c r="O2416" s="161">
        <v>0.625</v>
      </c>
      <c r="P2416" s="207" t="s">
        <v>2061</v>
      </c>
      <c r="Q2416" s="157">
        <v>2023</v>
      </c>
      <c r="R2416" s="131"/>
      <c r="S2416" s="3" t="str">
        <f>TEXT(Tabla2[[#This Row],[FECHA]],"MMMM")</f>
        <v>abril</v>
      </c>
      <c r="T2416" s="3" t="str">
        <f>VLOOKUP(Tabla2[[#This Row],[FOLIO]],Noshow11[[FOLIO]:[STATUS]],5,0)</f>
        <v>ON TIME</v>
      </c>
      <c r="U2416" s="2"/>
      <c r="V2416" s="27"/>
      <c r="W2416" s="27"/>
      <c r="X2416" s="27"/>
      <c r="Y2416" s="28"/>
      <c r="Z2416" s="27"/>
      <c r="AA2416" s="14">
        <f>Tabla2[[#This Row],[FECHA]]-Tabla2[[#This Row],[FECHA AGENDO CITA]]</f>
        <v>45020</v>
      </c>
    </row>
    <row r="2417" spans="1:27" ht="39" hidden="1" customHeight="1">
      <c r="A2417" s="154">
        <v>45020</v>
      </c>
      <c r="B2417" s="155">
        <v>0.45833333333333331</v>
      </c>
      <c r="C2417" s="155"/>
      <c r="D2417" s="156">
        <v>1899</v>
      </c>
      <c r="E2417" s="157">
        <v>113418</v>
      </c>
      <c r="F2417" s="157" t="s">
        <v>1111</v>
      </c>
      <c r="G2417" s="162" t="s">
        <v>1023</v>
      </c>
      <c r="H2417" s="163"/>
      <c r="I2417" s="157" t="s">
        <v>425</v>
      </c>
      <c r="J2417" s="160" t="s">
        <v>7163</v>
      </c>
      <c r="K2417" s="160" t="s">
        <v>427</v>
      </c>
      <c r="L2417" s="157" t="s">
        <v>193</v>
      </c>
      <c r="M2417" s="161" t="s">
        <v>98</v>
      </c>
      <c r="N2417" s="161">
        <v>0.47916666666666669</v>
      </c>
      <c r="O2417" s="161">
        <v>0.58333333333333337</v>
      </c>
      <c r="P2417" s="207" t="s">
        <v>954</v>
      </c>
      <c r="Q2417" s="157">
        <v>2021</v>
      </c>
      <c r="R2417" s="131"/>
      <c r="S2417" s="3" t="str">
        <f>TEXT(Tabla2[[#This Row],[FECHA]],"MMMM")</f>
        <v>abril</v>
      </c>
      <c r="T2417" s="3" t="str">
        <f>VLOOKUP(Tabla2[[#This Row],[FOLIO]],Noshow11[[FOLIO]:[STATUS]],5,0)</f>
        <v>ON TIME</v>
      </c>
      <c r="U2417" s="2"/>
      <c r="V2417" s="27"/>
      <c r="W2417" s="27"/>
      <c r="X2417" s="27"/>
      <c r="Y2417" s="28"/>
      <c r="Z2417" s="27"/>
      <c r="AA2417" s="14">
        <f>Tabla2[[#This Row],[FECHA]]-Tabla2[[#This Row],[FECHA AGENDO CITA]]</f>
        <v>45020</v>
      </c>
    </row>
    <row r="2418" spans="1:27" ht="39" hidden="1" customHeight="1">
      <c r="A2418" s="154">
        <v>45020</v>
      </c>
      <c r="B2418" s="155">
        <v>0.47916666666666669</v>
      </c>
      <c r="C2418" s="155"/>
      <c r="D2418" s="156">
        <v>5140</v>
      </c>
      <c r="E2418" s="157">
        <v>113377</v>
      </c>
      <c r="F2418" s="157" t="s">
        <v>944</v>
      </c>
      <c r="G2418" s="162" t="s">
        <v>1102</v>
      </c>
      <c r="H2418" s="163" t="s">
        <v>5</v>
      </c>
      <c r="I2418" s="157" t="s">
        <v>429</v>
      </c>
      <c r="J2418" s="160" t="s">
        <v>7164</v>
      </c>
      <c r="K2418" s="160" t="s">
        <v>431</v>
      </c>
      <c r="L2418" s="157" t="s">
        <v>92</v>
      </c>
      <c r="M2418" s="161" t="s">
        <v>84</v>
      </c>
      <c r="N2418" s="161">
        <v>0.54166666666666663</v>
      </c>
      <c r="O2418" s="161">
        <v>0.70833333333333337</v>
      </c>
      <c r="P2418" s="207" t="s">
        <v>2061</v>
      </c>
      <c r="Q2418" s="157">
        <v>2020</v>
      </c>
      <c r="R2418" s="131"/>
      <c r="S2418" s="3" t="str">
        <f>TEXT(Tabla2[[#This Row],[FECHA]],"MMMM")</f>
        <v>abril</v>
      </c>
      <c r="T2418" s="3" t="str">
        <f>VLOOKUP(Tabla2[[#This Row],[FOLIO]],Noshow11[[FOLIO]:[STATUS]],5,0)</f>
        <v>ON TIME</v>
      </c>
      <c r="U2418" s="2"/>
      <c r="V2418" s="27"/>
      <c r="W2418" s="27"/>
      <c r="X2418" s="27"/>
      <c r="Y2418" s="28"/>
      <c r="Z2418" s="27"/>
      <c r="AA2418" s="14">
        <f>Tabla2[[#This Row],[FECHA]]-Tabla2[[#This Row],[FECHA AGENDO CITA]]</f>
        <v>45020</v>
      </c>
    </row>
    <row r="2419" spans="1:27" ht="39" hidden="1" customHeight="1">
      <c r="A2419" s="154">
        <v>45020</v>
      </c>
      <c r="B2419" s="155">
        <v>0.47916666666666669</v>
      </c>
      <c r="C2419" s="155"/>
      <c r="D2419" s="156">
        <v>2849</v>
      </c>
      <c r="E2419" s="157">
        <v>113382</v>
      </c>
      <c r="F2419" s="157" t="s">
        <v>100</v>
      </c>
      <c r="G2419" s="162" t="s">
        <v>966</v>
      </c>
      <c r="H2419" s="163" t="s">
        <v>5</v>
      </c>
      <c r="I2419" s="157" t="s">
        <v>433</v>
      </c>
      <c r="J2419" s="160" t="s">
        <v>7165</v>
      </c>
      <c r="K2419" s="160" t="s">
        <v>435</v>
      </c>
      <c r="L2419" s="157" t="s">
        <v>193</v>
      </c>
      <c r="M2419" s="161" t="s">
        <v>93</v>
      </c>
      <c r="N2419" s="161">
        <v>0.48958333333333331</v>
      </c>
      <c r="O2419" s="161">
        <v>0.625</v>
      </c>
      <c r="P2419" s="207" t="s">
        <v>4340</v>
      </c>
      <c r="Q2419" s="157">
        <v>2022</v>
      </c>
      <c r="R2419" s="131"/>
      <c r="S2419" s="3" t="str">
        <f>TEXT(Tabla2[[#This Row],[FECHA]],"MMMM")</f>
        <v>abril</v>
      </c>
      <c r="T2419" s="3" t="str">
        <f>VLOOKUP(Tabla2[[#This Row],[FOLIO]],Noshow11[[FOLIO]:[STATUS]],5,0)</f>
        <v>ON TIME</v>
      </c>
      <c r="U2419" s="2"/>
      <c r="V2419" s="27"/>
      <c r="W2419" s="27"/>
      <c r="X2419" s="27"/>
      <c r="Y2419" s="28"/>
      <c r="Z2419" s="27"/>
      <c r="AA2419" s="14">
        <f>Tabla2[[#This Row],[FECHA]]-Tabla2[[#This Row],[FECHA AGENDO CITA]]</f>
        <v>45020</v>
      </c>
    </row>
    <row r="2420" spans="1:27" ht="39" hidden="1" customHeight="1">
      <c r="A2420" s="154">
        <v>45020</v>
      </c>
      <c r="B2420" s="155">
        <v>0.47916666666666669</v>
      </c>
      <c r="C2420" s="155"/>
      <c r="D2420" s="156">
        <v>1899</v>
      </c>
      <c r="E2420" s="157">
        <v>113423</v>
      </c>
      <c r="F2420" s="157" t="s">
        <v>1111</v>
      </c>
      <c r="G2420" s="162" t="s">
        <v>956</v>
      </c>
      <c r="H2420" s="163"/>
      <c r="I2420" s="157" t="s">
        <v>221</v>
      </c>
      <c r="J2420" s="160" t="s">
        <v>143</v>
      </c>
      <c r="K2420" s="160" t="s">
        <v>222</v>
      </c>
      <c r="L2420" s="157" t="s">
        <v>193</v>
      </c>
      <c r="M2420" s="161" t="s">
        <v>98</v>
      </c>
      <c r="N2420" s="161">
        <v>0.51041666666666663</v>
      </c>
      <c r="O2420" s="161">
        <v>0.65625</v>
      </c>
      <c r="P2420" s="207" t="s">
        <v>954</v>
      </c>
      <c r="Q2420" s="157">
        <v>2019</v>
      </c>
      <c r="R2420" s="131"/>
      <c r="S2420" s="3" t="str">
        <f>TEXT(Tabla2[[#This Row],[FECHA]],"MMMM")</f>
        <v>abril</v>
      </c>
      <c r="T2420" s="3" t="str">
        <f>VLOOKUP(Tabla2[[#This Row],[FOLIO]],Noshow11[[FOLIO]:[STATUS]],5,0)</f>
        <v>ON TIME</v>
      </c>
      <c r="U2420" s="2"/>
      <c r="V2420" s="27"/>
      <c r="W2420" s="27"/>
      <c r="X2420" s="27"/>
      <c r="Y2420" s="28"/>
      <c r="Z2420" s="27"/>
      <c r="AA2420" s="14">
        <f>Tabla2[[#This Row],[FECHA]]-Tabla2[[#This Row],[FECHA AGENDO CITA]]</f>
        <v>45020</v>
      </c>
    </row>
    <row r="2421" spans="1:27" ht="38.450000000000003" hidden="1" customHeight="1">
      <c r="A2421" s="154">
        <v>45020</v>
      </c>
      <c r="B2421" s="155">
        <v>0.5</v>
      </c>
      <c r="C2421" s="155"/>
      <c r="D2421" s="156">
        <v>835.2</v>
      </c>
      <c r="E2421" s="157">
        <v>113340</v>
      </c>
      <c r="F2421" s="157" t="s">
        <v>100</v>
      </c>
      <c r="G2421" s="162" t="s">
        <v>7166</v>
      </c>
      <c r="H2421" s="163"/>
      <c r="I2421" s="157" t="s">
        <v>438</v>
      </c>
      <c r="J2421" s="160" t="s">
        <v>7167</v>
      </c>
      <c r="K2421" s="160" t="s">
        <v>440</v>
      </c>
      <c r="L2421" s="157" t="s">
        <v>152</v>
      </c>
      <c r="M2421" s="161" t="s">
        <v>93</v>
      </c>
      <c r="N2421" s="161">
        <v>0.58333333333333337</v>
      </c>
      <c r="O2421" s="161" t="s">
        <v>929</v>
      </c>
      <c r="P2421" s="207" t="s">
        <v>2126</v>
      </c>
      <c r="Q2421" s="157">
        <v>2016</v>
      </c>
      <c r="R2421" s="131"/>
      <c r="S2421" s="3" t="str">
        <f>TEXT(Tabla2[[#This Row],[FECHA]],"MMMM")</f>
        <v>abril</v>
      </c>
      <c r="T2421" s="3" t="str">
        <f>VLOOKUP(Tabla2[[#This Row],[FOLIO]],Noshow11[[FOLIO]:[STATUS]],5,0)</f>
        <v>ON TIME</v>
      </c>
      <c r="U2421" s="2"/>
      <c r="V2421" s="27"/>
      <c r="W2421" s="27"/>
      <c r="X2421" s="27"/>
      <c r="Y2421" s="28"/>
      <c r="Z2421" s="27"/>
      <c r="AA2421" s="14">
        <f>Tabla2[[#This Row],[FECHA]]-Tabla2[[#This Row],[FECHA AGENDO CITA]]</f>
        <v>45020</v>
      </c>
    </row>
    <row r="2422" spans="1:27" ht="41.1" hidden="1" customHeight="1">
      <c r="A2422" s="154">
        <v>45020</v>
      </c>
      <c r="B2422" s="155">
        <v>0.5</v>
      </c>
      <c r="C2422" s="155"/>
      <c r="D2422" s="156">
        <v>1899</v>
      </c>
      <c r="E2422" s="157">
        <v>113384</v>
      </c>
      <c r="F2422" s="157" t="s">
        <v>100</v>
      </c>
      <c r="G2422" s="162" t="s">
        <v>1023</v>
      </c>
      <c r="H2422" s="163"/>
      <c r="I2422" s="157" t="s">
        <v>443</v>
      </c>
      <c r="J2422" s="160" t="s">
        <v>7168</v>
      </c>
      <c r="K2422" s="160" t="s">
        <v>445</v>
      </c>
      <c r="L2422" s="157" t="s">
        <v>92</v>
      </c>
      <c r="M2422" s="161" t="s">
        <v>98</v>
      </c>
      <c r="N2422" s="161">
        <v>0.51041666666666663</v>
      </c>
      <c r="O2422" s="161">
        <v>0.66666666666666663</v>
      </c>
      <c r="P2422" s="207" t="s">
        <v>949</v>
      </c>
      <c r="Q2422" s="157">
        <v>2017</v>
      </c>
      <c r="R2422" s="131"/>
      <c r="S2422" s="3" t="str">
        <f>TEXT(Tabla2[[#This Row],[FECHA]],"MMMM")</f>
        <v>abril</v>
      </c>
      <c r="T2422" s="3" t="str">
        <f>VLOOKUP(Tabla2[[#This Row],[FOLIO]],Noshow11[[FOLIO]:[STATUS]],5,0)</f>
        <v>LATE</v>
      </c>
      <c r="U2422" s="2"/>
      <c r="V2422" s="27"/>
      <c r="W2422" s="27"/>
      <c r="X2422" s="27"/>
      <c r="Y2422" s="28"/>
      <c r="Z2422" s="27"/>
      <c r="AA2422" s="14">
        <f>Tabla2[[#This Row],[FECHA]]-Tabla2[[#This Row],[FECHA AGENDO CITA]]</f>
        <v>45020</v>
      </c>
    </row>
    <row r="2423" spans="1:27" ht="41.1" hidden="1" customHeight="1">
      <c r="A2423" s="154">
        <v>45020</v>
      </c>
      <c r="B2423" s="155">
        <v>0.5</v>
      </c>
      <c r="C2423" s="155"/>
      <c r="D2423" s="156">
        <v>1899</v>
      </c>
      <c r="E2423" s="157">
        <v>113386</v>
      </c>
      <c r="F2423" s="157" t="s">
        <v>944</v>
      </c>
      <c r="G2423" s="162" t="s">
        <v>1108</v>
      </c>
      <c r="H2423" s="163" t="s">
        <v>5</v>
      </c>
      <c r="I2423" s="157" t="s">
        <v>324</v>
      </c>
      <c r="J2423" s="160" t="s">
        <v>7142</v>
      </c>
      <c r="K2423" s="160" t="s">
        <v>325</v>
      </c>
      <c r="L2423" s="157" t="s">
        <v>145</v>
      </c>
      <c r="M2423" s="161" t="s">
        <v>84</v>
      </c>
      <c r="N2423" s="161">
        <v>0.57291666666666663</v>
      </c>
      <c r="O2423" s="161">
        <v>0.70833333333333337</v>
      </c>
      <c r="P2423" s="207" t="s">
        <v>2061</v>
      </c>
      <c r="Q2423" s="157">
        <v>2022</v>
      </c>
      <c r="R2423" s="131"/>
      <c r="S2423" s="3" t="str">
        <f>TEXT(Tabla2[[#This Row],[FECHA]],"MMMM")</f>
        <v>abril</v>
      </c>
      <c r="T2423" s="3" t="str">
        <f>VLOOKUP(Tabla2[[#This Row],[FOLIO]],Noshow11[[FOLIO]:[STATUS]],5,0)</f>
        <v>ON TIME</v>
      </c>
      <c r="U2423" s="2"/>
      <c r="V2423" s="27"/>
      <c r="W2423" s="27"/>
      <c r="X2423" s="27"/>
      <c r="Y2423" s="28"/>
      <c r="Z2423" s="27"/>
      <c r="AA2423" s="14">
        <f>Tabla2[[#This Row],[FECHA]]-Tabla2[[#This Row],[FECHA AGENDO CITA]]</f>
        <v>45020</v>
      </c>
    </row>
    <row r="2424" spans="1:27" ht="71.099999999999994" hidden="1" customHeight="1">
      <c r="A2424" s="154">
        <v>45020</v>
      </c>
      <c r="B2424" s="155">
        <v>0.5</v>
      </c>
      <c r="C2424" s="155"/>
      <c r="D2424" s="156">
        <v>0</v>
      </c>
      <c r="E2424" s="157">
        <v>113405</v>
      </c>
      <c r="F2424" s="157" t="s">
        <v>944</v>
      </c>
      <c r="G2424" s="162" t="s">
        <v>7169</v>
      </c>
      <c r="H2424" s="163" t="s">
        <v>45</v>
      </c>
      <c r="I2424" s="157" t="s">
        <v>448</v>
      </c>
      <c r="J2424" s="160" t="s">
        <v>7142</v>
      </c>
      <c r="K2424" s="160" t="s">
        <v>449</v>
      </c>
      <c r="L2424" s="157" t="s">
        <v>145</v>
      </c>
      <c r="M2424" s="161" t="s">
        <v>93</v>
      </c>
      <c r="N2424" s="161">
        <v>0.51041666666666663</v>
      </c>
      <c r="O2424" s="161">
        <v>0.58333333333333337</v>
      </c>
      <c r="P2424" s="207" t="s">
        <v>2061</v>
      </c>
      <c r="Q2424" s="157">
        <v>2023</v>
      </c>
      <c r="R2424" s="131"/>
      <c r="S2424" s="3" t="str">
        <f>TEXT(Tabla2[[#This Row],[FECHA]],"MMMM")</f>
        <v>abril</v>
      </c>
      <c r="T2424" s="3" t="str">
        <f>VLOOKUP(Tabla2[[#This Row],[FOLIO]],Noshow11[[FOLIO]:[STATUS]],5,0)</f>
        <v>ON TIME</v>
      </c>
      <c r="U2424" s="2"/>
      <c r="V2424" s="27"/>
      <c r="W2424" s="27"/>
      <c r="X2424" s="27"/>
      <c r="Y2424" s="28"/>
      <c r="Z2424" s="27"/>
      <c r="AA2424" s="14">
        <f>Tabla2[[#This Row],[FECHA]]-Tabla2[[#This Row],[FECHA AGENDO CITA]]</f>
        <v>45020</v>
      </c>
    </row>
    <row r="2425" spans="1:27" ht="41.1" hidden="1" customHeight="1">
      <c r="A2425" s="154">
        <v>45020</v>
      </c>
      <c r="B2425" s="155">
        <v>0.52083333333333337</v>
      </c>
      <c r="C2425" s="155"/>
      <c r="D2425" s="156">
        <v>5330</v>
      </c>
      <c r="E2425" s="157">
        <v>113380</v>
      </c>
      <c r="F2425" s="157" t="s">
        <v>100</v>
      </c>
      <c r="G2425" s="162" t="s">
        <v>988</v>
      </c>
      <c r="H2425" s="163"/>
      <c r="I2425" s="157" t="s">
        <v>451</v>
      </c>
      <c r="J2425" s="160" t="s">
        <v>7170</v>
      </c>
      <c r="K2425" s="160" t="s">
        <v>453</v>
      </c>
      <c r="L2425" s="157" t="s">
        <v>92</v>
      </c>
      <c r="M2425" s="161" t="s">
        <v>98</v>
      </c>
      <c r="N2425" s="161">
        <v>0.54166666666666663</v>
      </c>
      <c r="O2425" s="161">
        <v>0.75</v>
      </c>
      <c r="P2425" s="207" t="s">
        <v>954</v>
      </c>
      <c r="Q2425" s="157">
        <v>2021</v>
      </c>
      <c r="R2425" s="131"/>
      <c r="S2425" s="3" t="str">
        <f>TEXT(Tabla2[[#This Row],[FECHA]],"MMMM")</f>
        <v>abril</v>
      </c>
      <c r="T2425" s="3" t="str">
        <f>VLOOKUP(Tabla2[[#This Row],[FOLIO]],Noshow11[[FOLIO]:[STATUS]],5,0)</f>
        <v>LATE</v>
      </c>
      <c r="U2425" s="2"/>
      <c r="V2425" s="27"/>
      <c r="W2425" s="27"/>
      <c r="X2425" s="27"/>
      <c r="Y2425" s="28"/>
      <c r="Z2425" s="27"/>
      <c r="AA2425" s="14">
        <f>Tabla2[[#This Row],[FECHA]]-Tabla2[[#This Row],[FECHA AGENDO CITA]]</f>
        <v>45020</v>
      </c>
    </row>
    <row r="2426" spans="1:27" s="177" customFormat="1" ht="41.1" hidden="1" customHeight="1">
      <c r="A2426" s="154">
        <v>45020</v>
      </c>
      <c r="B2426" s="155">
        <v>0.52083333333333337</v>
      </c>
      <c r="C2426" s="155"/>
      <c r="D2426" s="156">
        <f>6599-(6599*0.15)</f>
        <v>5609.15</v>
      </c>
      <c r="E2426" s="157">
        <v>113421</v>
      </c>
      <c r="F2426" s="157" t="s">
        <v>920</v>
      </c>
      <c r="G2426" s="162" t="s">
        <v>7171</v>
      </c>
      <c r="H2426" s="163"/>
      <c r="I2426" s="157" t="s">
        <v>455</v>
      </c>
      <c r="J2426" s="160" t="s">
        <v>456</v>
      </c>
      <c r="K2426" s="160" t="s">
        <v>457</v>
      </c>
      <c r="L2426" s="157" t="s">
        <v>92</v>
      </c>
      <c r="M2426" s="161" t="s">
        <v>84</v>
      </c>
      <c r="N2426" s="161">
        <v>0.54166666666666663</v>
      </c>
      <c r="O2426" s="161">
        <v>0.70833333333333337</v>
      </c>
      <c r="P2426" s="207" t="s">
        <v>943</v>
      </c>
      <c r="Q2426" s="157">
        <v>2020</v>
      </c>
      <c r="R2426" s="157"/>
      <c r="S2426" s="160" t="str">
        <f>TEXT(Tabla2[[#This Row],[FECHA]],"MMMM")</f>
        <v>abril</v>
      </c>
      <c r="T2426" s="160" t="str">
        <f>VLOOKUP(Tabla2[[#This Row],[FOLIO]],Noshow11[[FOLIO]:[STATUS]],5,0)</f>
        <v>ON TIME</v>
      </c>
      <c r="V2426" s="210"/>
      <c r="W2426" s="210"/>
      <c r="X2426" s="210"/>
      <c r="Y2426" s="211"/>
      <c r="Z2426" s="210"/>
      <c r="AA2426" s="212">
        <f>Tabla2[[#This Row],[FECHA]]-Tabla2[[#This Row],[FECHA AGENDO CITA]]</f>
        <v>45020</v>
      </c>
    </row>
    <row r="2427" spans="1:27" ht="41.1" hidden="1" customHeight="1">
      <c r="A2427" s="154">
        <v>45020</v>
      </c>
      <c r="B2427" s="155">
        <v>0.53125</v>
      </c>
      <c r="C2427" s="155"/>
      <c r="D2427" s="156">
        <v>3260</v>
      </c>
      <c r="E2427" s="157">
        <v>113395</v>
      </c>
      <c r="F2427" s="157" t="s">
        <v>100</v>
      </c>
      <c r="G2427" s="162" t="s">
        <v>1015</v>
      </c>
      <c r="H2427" s="171" t="s">
        <v>37</v>
      </c>
      <c r="I2427" s="157" t="s">
        <v>459</v>
      </c>
      <c r="J2427" s="160" t="s">
        <v>7172</v>
      </c>
      <c r="K2427" s="160" t="s">
        <v>461</v>
      </c>
      <c r="L2427" s="157" t="s">
        <v>289</v>
      </c>
      <c r="M2427" s="161" t="s">
        <v>84</v>
      </c>
      <c r="N2427" s="161" t="s">
        <v>1656</v>
      </c>
      <c r="O2427" s="161" t="s">
        <v>2500</v>
      </c>
      <c r="P2427" s="207" t="s">
        <v>925</v>
      </c>
      <c r="Q2427" s="157">
        <v>2021</v>
      </c>
      <c r="R2427" s="131"/>
      <c r="S2427" s="3" t="str">
        <f>TEXT(Tabla2[[#This Row],[FECHA]],"MMMM")</f>
        <v>abril</v>
      </c>
      <c r="T2427" s="3" t="str">
        <f>VLOOKUP(Tabla2[[#This Row],[FOLIO]],Noshow11[[FOLIO]:[STATUS]],5,0)</f>
        <v>ON TIME</v>
      </c>
      <c r="U2427" s="2"/>
      <c r="V2427" s="27"/>
      <c r="W2427" s="27"/>
      <c r="X2427" s="27"/>
      <c r="Y2427" s="28"/>
      <c r="Z2427" s="27"/>
      <c r="AA2427" s="14">
        <f>Tabla2[[#This Row],[FECHA]]-Tabla2[[#This Row],[FECHA AGENDO CITA]]</f>
        <v>45020</v>
      </c>
    </row>
    <row r="2428" spans="1:27" ht="41.1" hidden="1" customHeight="1">
      <c r="A2428" s="154">
        <v>45020</v>
      </c>
      <c r="B2428" s="155">
        <v>0.54166666666666663</v>
      </c>
      <c r="C2428" s="155"/>
      <c r="D2428" s="156">
        <v>1899</v>
      </c>
      <c r="E2428" s="157">
        <v>113396</v>
      </c>
      <c r="F2428" s="157" t="s">
        <v>1111</v>
      </c>
      <c r="G2428" s="162" t="s">
        <v>939</v>
      </c>
      <c r="H2428" s="163" t="s">
        <v>5</v>
      </c>
      <c r="I2428" s="157" t="s">
        <v>463</v>
      </c>
      <c r="J2428" s="160" t="s">
        <v>7173</v>
      </c>
      <c r="K2428" s="160" t="s">
        <v>465</v>
      </c>
      <c r="L2428" s="157" t="s">
        <v>92</v>
      </c>
      <c r="M2428" s="161" t="s">
        <v>98</v>
      </c>
      <c r="N2428" s="161">
        <v>0.58333333333333337</v>
      </c>
      <c r="O2428" s="161">
        <v>0.75</v>
      </c>
      <c r="P2428" s="207" t="s">
        <v>2061</v>
      </c>
      <c r="Q2428" s="157">
        <v>2017</v>
      </c>
      <c r="R2428" s="131"/>
      <c r="S2428" s="3" t="str">
        <f>TEXT(Tabla2[[#This Row],[FECHA]],"MMMM")</f>
        <v>abril</v>
      </c>
      <c r="T2428" s="3" t="str">
        <f>VLOOKUP(Tabla2[[#This Row],[FOLIO]],Noshow11[[FOLIO]:[STATUS]],5,0)</f>
        <v>ON TIME</v>
      </c>
      <c r="U2428" s="2"/>
      <c r="V2428" s="27"/>
      <c r="W2428" s="27"/>
      <c r="X2428" s="27"/>
      <c r="Y2428" s="28"/>
      <c r="Z2428" s="27"/>
      <c r="AA2428" s="14">
        <f>Tabla2[[#This Row],[FECHA]]-Tabla2[[#This Row],[FECHA AGENDO CITA]]</f>
        <v>45020</v>
      </c>
    </row>
    <row r="2429" spans="1:27" ht="41.1" hidden="1" customHeight="1">
      <c r="A2429" s="154">
        <v>45020</v>
      </c>
      <c r="B2429" s="155">
        <v>0.54166666666666663</v>
      </c>
      <c r="C2429" s="155"/>
      <c r="D2429" s="156">
        <v>1899</v>
      </c>
      <c r="E2429" s="157">
        <v>113397</v>
      </c>
      <c r="F2429" s="157" t="s">
        <v>100</v>
      </c>
      <c r="G2429" s="162" t="s">
        <v>956</v>
      </c>
      <c r="H2429" s="171" t="s">
        <v>37</v>
      </c>
      <c r="I2429" s="157" t="s">
        <v>467</v>
      </c>
      <c r="J2429" s="160" t="s">
        <v>7174</v>
      </c>
      <c r="K2429" s="160" t="s">
        <v>461</v>
      </c>
      <c r="L2429" s="157" t="s">
        <v>92</v>
      </c>
      <c r="M2429" s="161" t="s">
        <v>84</v>
      </c>
      <c r="N2429" s="161" t="s">
        <v>1656</v>
      </c>
      <c r="O2429" s="161" t="s">
        <v>2500</v>
      </c>
      <c r="P2429" s="207" t="s">
        <v>925</v>
      </c>
      <c r="Q2429" s="157">
        <v>2022</v>
      </c>
      <c r="R2429" s="131"/>
      <c r="S2429" s="3" t="str">
        <f>TEXT(Tabla2[[#This Row],[FECHA]],"MMMM")</f>
        <v>abril</v>
      </c>
      <c r="T2429" s="3" t="str">
        <f>VLOOKUP(Tabla2[[#This Row],[FOLIO]],Noshow11[[FOLIO]:[STATUS]],5,0)</f>
        <v>ON TIME</v>
      </c>
      <c r="U2429" s="2"/>
      <c r="V2429" s="27"/>
      <c r="W2429" s="27"/>
      <c r="X2429" s="27"/>
      <c r="Y2429" s="28"/>
      <c r="Z2429" s="27"/>
      <c r="AA2429" s="14">
        <f>Tabla2[[#This Row],[FECHA]]-Tabla2[[#This Row],[FECHA AGENDO CITA]]</f>
        <v>45020</v>
      </c>
    </row>
    <row r="2430" spans="1:27" ht="41.1" hidden="1" customHeight="1">
      <c r="A2430" s="154">
        <v>45020</v>
      </c>
      <c r="B2430" s="155">
        <v>0.55208333333333337</v>
      </c>
      <c r="C2430" s="155"/>
      <c r="D2430" s="156">
        <v>1899</v>
      </c>
      <c r="E2430" s="157">
        <v>113398</v>
      </c>
      <c r="F2430" s="157" t="s">
        <v>100</v>
      </c>
      <c r="G2430" s="162" t="s">
        <v>945</v>
      </c>
      <c r="H2430" s="171" t="s">
        <v>37</v>
      </c>
      <c r="I2430" s="157" t="s">
        <v>470</v>
      </c>
      <c r="J2430" s="160" t="s">
        <v>7175</v>
      </c>
      <c r="K2430" s="160" t="s">
        <v>461</v>
      </c>
      <c r="L2430" s="157" t="s">
        <v>289</v>
      </c>
      <c r="M2430" s="161" t="s">
        <v>84</v>
      </c>
      <c r="N2430" s="161" t="s">
        <v>1656</v>
      </c>
      <c r="O2430" s="161" t="s">
        <v>2500</v>
      </c>
      <c r="P2430" s="207" t="s">
        <v>925</v>
      </c>
      <c r="Q2430" s="157">
        <v>2019</v>
      </c>
      <c r="R2430" s="131"/>
      <c r="S2430" s="3" t="str">
        <f>TEXT(Tabla2[[#This Row],[FECHA]],"MMMM")</f>
        <v>abril</v>
      </c>
      <c r="T2430" s="3" t="str">
        <f>VLOOKUP(Tabla2[[#This Row],[FOLIO]],Noshow11[[FOLIO]:[STATUS]],5,0)</f>
        <v>ON TIME</v>
      </c>
      <c r="U2430" s="2"/>
      <c r="V2430" s="27"/>
      <c r="W2430" s="27"/>
      <c r="X2430" s="27"/>
      <c r="Y2430" s="28"/>
      <c r="Z2430" s="27"/>
      <c r="AA2430" s="14">
        <f>Tabla2[[#This Row],[FECHA]]-Tabla2[[#This Row],[FECHA AGENDO CITA]]</f>
        <v>45020</v>
      </c>
    </row>
    <row r="2431" spans="1:27" ht="41.1" hidden="1" customHeight="1">
      <c r="A2431" s="154">
        <v>45020</v>
      </c>
      <c r="B2431" s="155">
        <v>0.5625</v>
      </c>
      <c r="C2431" s="155"/>
      <c r="D2431" s="156">
        <v>1899</v>
      </c>
      <c r="E2431" s="157">
        <v>113399</v>
      </c>
      <c r="F2431" s="157" t="s">
        <v>100</v>
      </c>
      <c r="G2431" s="162" t="s">
        <v>939</v>
      </c>
      <c r="H2431" s="171" t="s">
        <v>37</v>
      </c>
      <c r="I2431" s="157" t="s">
        <v>473</v>
      </c>
      <c r="J2431" s="160" t="s">
        <v>7176</v>
      </c>
      <c r="K2431" s="160" t="s">
        <v>461</v>
      </c>
      <c r="L2431" s="157" t="s">
        <v>289</v>
      </c>
      <c r="M2431" s="161" t="s">
        <v>84</v>
      </c>
      <c r="N2431" s="161" t="s">
        <v>1656</v>
      </c>
      <c r="O2431" s="161" t="s">
        <v>2500</v>
      </c>
      <c r="P2431" s="207" t="s">
        <v>925</v>
      </c>
      <c r="Q2431" s="157">
        <v>2019</v>
      </c>
      <c r="R2431" s="131"/>
      <c r="S2431" s="3" t="str">
        <f>TEXT(Tabla2[[#This Row],[FECHA]],"MMMM")</f>
        <v>abril</v>
      </c>
      <c r="T2431" s="3" t="str">
        <f>VLOOKUP(Tabla2[[#This Row],[FOLIO]],Noshow11[[FOLIO]:[STATUS]],5,0)</f>
        <v>ON TIME</v>
      </c>
      <c r="U2431" s="2"/>
      <c r="V2431" s="27"/>
      <c r="W2431" s="27"/>
      <c r="X2431" s="27"/>
      <c r="Y2431" s="28"/>
      <c r="Z2431" s="27"/>
      <c r="AA2431" s="14">
        <f>Tabla2[[#This Row],[FECHA]]-Tabla2[[#This Row],[FECHA AGENDO CITA]]</f>
        <v>45020</v>
      </c>
    </row>
    <row r="2432" spans="1:27" ht="41.1" hidden="1" customHeight="1">
      <c r="A2432" s="154">
        <v>45020</v>
      </c>
      <c r="B2432" s="155">
        <v>0.57291666666666663</v>
      </c>
      <c r="C2432" s="155"/>
      <c r="D2432" s="156">
        <v>6599</v>
      </c>
      <c r="E2432" s="157">
        <v>113406</v>
      </c>
      <c r="F2432" s="157" t="s">
        <v>1111</v>
      </c>
      <c r="G2432" s="162" t="s">
        <v>989</v>
      </c>
      <c r="H2432" s="171" t="s">
        <v>37</v>
      </c>
      <c r="I2432" s="157" t="s">
        <v>476</v>
      </c>
      <c r="J2432" s="160" t="s">
        <v>7177</v>
      </c>
      <c r="K2432" s="160" t="s">
        <v>461</v>
      </c>
      <c r="L2432" s="157" t="s">
        <v>289</v>
      </c>
      <c r="M2432" s="161" t="s">
        <v>84</v>
      </c>
      <c r="N2432" s="161" t="s">
        <v>1656</v>
      </c>
      <c r="O2432" s="161" t="s">
        <v>2500</v>
      </c>
      <c r="P2432" s="207" t="s">
        <v>925</v>
      </c>
      <c r="Q2432" s="157">
        <v>2019</v>
      </c>
      <c r="R2432" s="131"/>
      <c r="S2432" s="3" t="str">
        <f>TEXT(Tabla2[[#This Row],[FECHA]],"MMMM")</f>
        <v>abril</v>
      </c>
      <c r="T2432" s="3" t="str">
        <f>VLOOKUP(Tabla2[[#This Row],[FOLIO]],Noshow11[[FOLIO]:[STATUS]],5,0)</f>
        <v>ON TIME</v>
      </c>
      <c r="U2432" s="2"/>
      <c r="V2432" s="27"/>
      <c r="W2432" s="27"/>
      <c r="X2432" s="27"/>
      <c r="Y2432" s="28"/>
      <c r="Z2432" s="27"/>
      <c r="AA2432" s="14">
        <f>Tabla2[[#This Row],[FECHA]]-Tabla2[[#This Row],[FECHA AGENDO CITA]]</f>
        <v>45020</v>
      </c>
    </row>
    <row r="2433" spans="1:27" ht="41.1" hidden="1" customHeight="1">
      <c r="A2433" s="154">
        <v>45020</v>
      </c>
      <c r="B2433" s="155">
        <v>0.58333333333333337</v>
      </c>
      <c r="C2433" s="155"/>
      <c r="D2433" s="156">
        <v>5330</v>
      </c>
      <c r="E2433" s="157">
        <v>113010</v>
      </c>
      <c r="F2433" s="157" t="s">
        <v>100</v>
      </c>
      <c r="G2433" s="162" t="s">
        <v>988</v>
      </c>
      <c r="H2433" s="163"/>
      <c r="I2433" s="157" t="s">
        <v>479</v>
      </c>
      <c r="J2433" s="160" t="s">
        <v>7178</v>
      </c>
      <c r="K2433" s="160" t="s">
        <v>481</v>
      </c>
      <c r="L2433" s="157" t="s">
        <v>482</v>
      </c>
      <c r="M2433" s="161" t="s">
        <v>93</v>
      </c>
      <c r="N2433" s="161">
        <v>0.59375</v>
      </c>
      <c r="O2433" s="161">
        <v>0.70833333333333337</v>
      </c>
      <c r="P2433" s="207" t="s">
        <v>949</v>
      </c>
      <c r="Q2433" s="157">
        <v>2021</v>
      </c>
      <c r="R2433" s="131"/>
      <c r="S2433" s="3" t="str">
        <f>TEXT(Tabla2[[#This Row],[FECHA]],"MMMM")</f>
        <v>abril</v>
      </c>
      <c r="T2433" s="3" t="str">
        <f>VLOOKUP(Tabla2[[#This Row],[FOLIO]],Noshow11[[FOLIO]:[STATUS]],5,0)</f>
        <v>ON TIME</v>
      </c>
      <c r="U2433" s="2"/>
      <c r="V2433" s="27"/>
      <c r="W2433" s="27"/>
      <c r="X2433" s="27"/>
      <c r="Y2433" s="28"/>
      <c r="Z2433" s="27"/>
      <c r="AA2433" s="14">
        <f>Tabla2[[#This Row],[FECHA]]-Tabla2[[#This Row],[FECHA AGENDO CITA]]</f>
        <v>45020</v>
      </c>
    </row>
    <row r="2434" spans="1:27" ht="41.1" hidden="1" customHeight="1">
      <c r="A2434" s="154">
        <v>45020</v>
      </c>
      <c r="B2434" s="155">
        <v>0.58333333333333337</v>
      </c>
      <c r="C2434" s="155"/>
      <c r="D2434" s="156">
        <v>1899</v>
      </c>
      <c r="E2434" s="157">
        <v>113407</v>
      </c>
      <c r="F2434" s="157" t="s">
        <v>1111</v>
      </c>
      <c r="G2434" s="162" t="s">
        <v>939</v>
      </c>
      <c r="H2434" s="171" t="s">
        <v>37</v>
      </c>
      <c r="I2434" s="157" t="s">
        <v>484</v>
      </c>
      <c r="J2434" s="160" t="s">
        <v>7179</v>
      </c>
      <c r="K2434" s="160" t="s">
        <v>461</v>
      </c>
      <c r="L2434" s="157" t="s">
        <v>145</v>
      </c>
      <c r="M2434" s="161" t="s">
        <v>84</v>
      </c>
      <c r="N2434" s="161" t="s">
        <v>1656</v>
      </c>
      <c r="O2434" s="161" t="s">
        <v>2500</v>
      </c>
      <c r="P2434" s="207" t="s">
        <v>925</v>
      </c>
      <c r="Q2434" s="157">
        <v>2019</v>
      </c>
      <c r="R2434" s="131"/>
      <c r="S2434" s="3" t="str">
        <f>TEXT(Tabla2[[#This Row],[FECHA]],"MMMM")</f>
        <v>abril</v>
      </c>
      <c r="T2434" s="3" t="str">
        <f>VLOOKUP(Tabla2[[#This Row],[FOLIO]],Noshow11[[FOLIO]:[STATUS]],5,0)</f>
        <v>ON TIME</v>
      </c>
      <c r="U2434" s="2"/>
      <c r="V2434" s="27"/>
      <c r="W2434" s="27"/>
      <c r="X2434" s="27"/>
      <c r="Y2434" s="28"/>
      <c r="Z2434" s="27"/>
      <c r="AA2434" s="14">
        <f>Tabla2[[#This Row],[FECHA]]-Tabla2[[#This Row],[FECHA AGENDO CITA]]</f>
        <v>45020</v>
      </c>
    </row>
    <row r="2435" spans="1:27" ht="38.450000000000003" hidden="1" customHeight="1">
      <c r="A2435" s="154">
        <v>45020</v>
      </c>
      <c r="B2435" s="155">
        <v>0.59375</v>
      </c>
      <c r="C2435" s="155"/>
      <c r="D2435" s="156">
        <v>0</v>
      </c>
      <c r="E2435" s="157">
        <v>113275</v>
      </c>
      <c r="F2435" s="157" t="s">
        <v>920</v>
      </c>
      <c r="G2435" s="162" t="s">
        <v>7180</v>
      </c>
      <c r="H2435" s="163" t="s">
        <v>45</v>
      </c>
      <c r="I2435" s="157" t="s">
        <v>487</v>
      </c>
      <c r="J2435" s="160" t="s">
        <v>7142</v>
      </c>
      <c r="K2435" s="160" t="s">
        <v>488</v>
      </c>
      <c r="L2435" s="157" t="s">
        <v>165</v>
      </c>
      <c r="M2435" s="161" t="s">
        <v>93</v>
      </c>
      <c r="N2435" s="161">
        <v>0.60416666666666663</v>
      </c>
      <c r="O2435" s="161">
        <v>0.70833333333333337</v>
      </c>
      <c r="P2435" s="207" t="s">
        <v>954</v>
      </c>
      <c r="Q2435" s="157">
        <v>2023</v>
      </c>
      <c r="R2435" s="131"/>
      <c r="S2435" s="3" t="str">
        <f>TEXT(Tabla2[[#This Row],[FECHA]],"MMMM")</f>
        <v>abril</v>
      </c>
      <c r="T2435" s="3" t="str">
        <f>VLOOKUP(Tabla2[[#This Row],[FOLIO]],Noshow11[[FOLIO]:[STATUS]],5,0)</f>
        <v>ON TIME</v>
      </c>
      <c r="U2435" s="2"/>
      <c r="V2435" s="27"/>
      <c r="W2435" s="27"/>
      <c r="X2435" s="27"/>
      <c r="Y2435" s="28"/>
      <c r="Z2435" s="27"/>
      <c r="AA2435" s="14">
        <f>Tabla2[[#This Row],[FECHA]]-Tabla2[[#This Row],[FECHA AGENDO CITA]]</f>
        <v>45020</v>
      </c>
    </row>
    <row r="2436" spans="1:27" ht="38.450000000000003" hidden="1" customHeight="1">
      <c r="A2436" s="154">
        <v>45020</v>
      </c>
      <c r="B2436" s="155">
        <v>0.59375</v>
      </c>
      <c r="C2436" s="155"/>
      <c r="D2436" s="156">
        <v>1899</v>
      </c>
      <c r="E2436" s="157">
        <v>113402</v>
      </c>
      <c r="F2436" s="157" t="s">
        <v>1111</v>
      </c>
      <c r="G2436" s="162" t="s">
        <v>956</v>
      </c>
      <c r="H2436" s="171" t="s">
        <v>37</v>
      </c>
      <c r="I2436" s="157" t="s">
        <v>490</v>
      </c>
      <c r="J2436" s="160" t="s">
        <v>7181</v>
      </c>
      <c r="K2436" s="160" t="s">
        <v>461</v>
      </c>
      <c r="L2436" s="157" t="s">
        <v>289</v>
      </c>
      <c r="M2436" s="161" t="s">
        <v>84</v>
      </c>
      <c r="N2436" s="161" t="s">
        <v>1656</v>
      </c>
      <c r="O2436" s="161" t="s">
        <v>2500</v>
      </c>
      <c r="P2436" s="207" t="s">
        <v>925</v>
      </c>
      <c r="Q2436" s="157">
        <v>2019</v>
      </c>
      <c r="R2436" s="131"/>
      <c r="S2436" s="3" t="str">
        <f>TEXT(Tabla2[[#This Row],[FECHA]],"MMMM")</f>
        <v>abril</v>
      </c>
      <c r="T2436" s="3" t="str">
        <f>VLOOKUP(Tabla2[[#This Row],[FOLIO]],Noshow11[[FOLIO]:[STATUS]],5,0)</f>
        <v>ON TIME</v>
      </c>
      <c r="U2436" s="2"/>
      <c r="V2436" s="27"/>
      <c r="W2436" s="27"/>
      <c r="X2436" s="27"/>
      <c r="Y2436" s="28"/>
      <c r="Z2436" s="27"/>
      <c r="AA2436" s="14">
        <f>Tabla2[[#This Row],[FECHA]]-Tabla2[[#This Row],[FECHA AGENDO CITA]]</f>
        <v>45020</v>
      </c>
    </row>
    <row r="2437" spans="1:27" ht="38.450000000000003" hidden="1" customHeight="1">
      <c r="A2437" s="154">
        <v>45020</v>
      </c>
      <c r="B2437" s="155">
        <v>0.60416666666666663</v>
      </c>
      <c r="C2437" s="155"/>
      <c r="D2437" s="156">
        <v>835.2</v>
      </c>
      <c r="E2437" s="157">
        <v>113367</v>
      </c>
      <c r="F2437" s="157" t="s">
        <v>944</v>
      </c>
      <c r="G2437" s="162" t="s">
        <v>7182</v>
      </c>
      <c r="H2437" s="163"/>
      <c r="I2437" s="157" t="s">
        <v>493</v>
      </c>
      <c r="J2437" s="160" t="s">
        <v>7155</v>
      </c>
      <c r="K2437" s="160" t="s">
        <v>494</v>
      </c>
      <c r="L2437" s="157" t="s">
        <v>83</v>
      </c>
      <c r="M2437" s="161" t="s">
        <v>84</v>
      </c>
      <c r="N2437" s="161">
        <v>0.64583333333333337</v>
      </c>
      <c r="O2437" s="161">
        <v>0.70833333333333337</v>
      </c>
      <c r="P2437" s="207" t="s">
        <v>2263</v>
      </c>
      <c r="Q2437" s="157">
        <v>2020</v>
      </c>
      <c r="R2437" s="131"/>
      <c r="S2437" s="3" t="str">
        <f>TEXT(Tabla2[[#This Row],[FECHA]],"MMMM")</f>
        <v>abril</v>
      </c>
      <c r="T2437" s="3" t="str">
        <f>VLOOKUP(Tabla2[[#This Row],[FOLIO]],Noshow11[[FOLIO]:[STATUS]],5,0)</f>
        <v>ON TIME</v>
      </c>
      <c r="U2437" s="2"/>
      <c r="V2437" s="27"/>
      <c r="W2437" s="27"/>
      <c r="X2437" s="27"/>
      <c r="Y2437" s="28"/>
      <c r="Z2437" s="27"/>
      <c r="AA2437" s="14">
        <f>Tabla2[[#This Row],[FECHA]]-Tabla2[[#This Row],[FECHA AGENDO CITA]]</f>
        <v>45020</v>
      </c>
    </row>
    <row r="2438" spans="1:27" ht="44.45" hidden="1" customHeight="1">
      <c r="A2438" s="154">
        <v>45020</v>
      </c>
      <c r="B2438" s="155">
        <v>0.64583333333333337</v>
      </c>
      <c r="C2438" s="155"/>
      <c r="D2438" s="156">
        <v>1899</v>
      </c>
      <c r="E2438" s="157">
        <v>113416</v>
      </c>
      <c r="F2438" s="157" t="s">
        <v>100</v>
      </c>
      <c r="G2438" s="162" t="s">
        <v>956</v>
      </c>
      <c r="H2438" s="163"/>
      <c r="I2438" s="157" t="s">
        <v>499</v>
      </c>
      <c r="J2438" s="160" t="s">
        <v>7183</v>
      </c>
      <c r="K2438" s="160" t="s">
        <v>501</v>
      </c>
      <c r="L2438" s="157" t="s">
        <v>83</v>
      </c>
      <c r="M2438" s="161" t="s">
        <v>98</v>
      </c>
      <c r="N2438" s="161">
        <v>0.65625</v>
      </c>
      <c r="O2438" s="161">
        <v>0.75</v>
      </c>
      <c r="P2438" s="207" t="s">
        <v>949</v>
      </c>
      <c r="Q2438" s="157">
        <v>2021</v>
      </c>
      <c r="R2438" s="131"/>
      <c r="S2438" s="3" t="str">
        <f>TEXT(Tabla2[[#This Row],[FECHA]],"MMMM")</f>
        <v>abril</v>
      </c>
      <c r="T2438" s="3" t="str">
        <f>VLOOKUP(Tabla2[[#This Row],[FOLIO]],Noshow11[[FOLIO]:[STATUS]],5,0)</f>
        <v>ON TIME</v>
      </c>
      <c r="U2438" s="2"/>
      <c r="V2438" s="27"/>
      <c r="W2438" s="27"/>
      <c r="X2438" s="27"/>
      <c r="Y2438" s="28"/>
      <c r="Z2438" s="27"/>
      <c r="AA2438" s="14">
        <f>Tabla2[[#This Row],[FECHA]]-Tabla2[[#This Row],[FECHA AGENDO CITA]]</f>
        <v>45020</v>
      </c>
    </row>
    <row r="2439" spans="1:27" ht="44.45" hidden="1" customHeight="1">
      <c r="A2439" s="154">
        <v>45021</v>
      </c>
      <c r="B2439" s="155">
        <v>0.33333333333333331</v>
      </c>
      <c r="C2439" s="155"/>
      <c r="D2439" s="156">
        <v>2849</v>
      </c>
      <c r="E2439" s="157">
        <v>113326</v>
      </c>
      <c r="F2439" s="157" t="s">
        <v>920</v>
      </c>
      <c r="G2439" s="162" t="s">
        <v>7184</v>
      </c>
      <c r="H2439" s="163"/>
      <c r="I2439" s="157" t="s">
        <v>506</v>
      </c>
      <c r="J2439" s="160" t="s">
        <v>507</v>
      </c>
      <c r="K2439" s="160" t="s">
        <v>117</v>
      </c>
      <c r="L2439" s="157" t="s">
        <v>152</v>
      </c>
      <c r="M2439" s="161" t="s">
        <v>84</v>
      </c>
      <c r="N2439" s="161">
        <v>0.34375</v>
      </c>
      <c r="O2439" s="161">
        <v>0.47916666666666669</v>
      </c>
      <c r="P2439" s="207" t="s">
        <v>943</v>
      </c>
      <c r="Q2439" s="157">
        <v>2020</v>
      </c>
      <c r="R2439" s="131"/>
      <c r="S2439" s="3" t="str">
        <f>TEXT(Tabla2[[#This Row],[FECHA]],"MMMM")</f>
        <v>abril</v>
      </c>
      <c r="T2439" s="3" t="str">
        <f>VLOOKUP(Tabla2[[#This Row],[FOLIO]],Noshow11[[FOLIO]:[STATUS]],5,0)</f>
        <v>ON TIME</v>
      </c>
      <c r="U2439" s="2"/>
      <c r="V2439" s="27"/>
      <c r="W2439" s="27"/>
      <c r="X2439" s="27"/>
      <c r="Y2439" s="28"/>
      <c r="Z2439" s="27"/>
      <c r="AA2439" s="14">
        <f>Tabla2[[#This Row],[FECHA]]-Tabla2[[#This Row],[FECHA AGENDO CITA]]</f>
        <v>45021</v>
      </c>
    </row>
    <row r="2440" spans="1:27" ht="44.45" hidden="1" customHeight="1">
      <c r="A2440" s="154">
        <v>45021</v>
      </c>
      <c r="B2440" s="155">
        <v>0.33333333333333331</v>
      </c>
      <c r="C2440" s="155"/>
      <c r="D2440" s="156">
        <v>5140</v>
      </c>
      <c r="E2440" s="157">
        <v>113327</v>
      </c>
      <c r="F2440" s="157" t="s">
        <v>1111</v>
      </c>
      <c r="G2440" s="162" t="s">
        <v>1102</v>
      </c>
      <c r="H2440" s="163"/>
      <c r="I2440" s="157" t="s">
        <v>509</v>
      </c>
      <c r="J2440" s="160" t="s">
        <v>510</v>
      </c>
      <c r="K2440" s="160" t="s">
        <v>7185</v>
      </c>
      <c r="L2440" s="157" t="s">
        <v>92</v>
      </c>
      <c r="M2440" s="161" t="s">
        <v>98</v>
      </c>
      <c r="N2440" s="161">
        <v>0.34375</v>
      </c>
      <c r="O2440" s="161">
        <v>0.47916666666666669</v>
      </c>
      <c r="P2440" s="207" t="s">
        <v>954</v>
      </c>
      <c r="Q2440" s="157">
        <v>2017</v>
      </c>
      <c r="R2440" s="131"/>
      <c r="S2440" s="3" t="str">
        <f>TEXT(Tabla2[[#This Row],[FECHA]],"MMMM")</f>
        <v>abril</v>
      </c>
      <c r="T2440" s="3" t="str">
        <f>VLOOKUP(Tabla2[[#This Row],[FOLIO]],Noshow11[[FOLIO]:[STATUS]],5,0)</f>
        <v>ON TIME</v>
      </c>
      <c r="U2440" s="2"/>
      <c r="V2440" s="27"/>
      <c r="W2440" s="27"/>
      <c r="X2440" s="27"/>
      <c r="Y2440" s="28"/>
      <c r="Z2440" s="27"/>
      <c r="AA2440" s="14">
        <f>Tabla2[[#This Row],[FECHA]]-Tabla2[[#This Row],[FECHA AGENDO CITA]]</f>
        <v>45021</v>
      </c>
    </row>
    <row r="2441" spans="1:27" s="177" customFormat="1" ht="44.45" hidden="1" customHeight="1">
      <c r="A2441" s="154">
        <v>45021</v>
      </c>
      <c r="B2441" s="155">
        <v>0.33333333333333331</v>
      </c>
      <c r="C2441" s="155"/>
      <c r="D2441" s="156">
        <v>1899</v>
      </c>
      <c r="E2441" s="157">
        <v>113451</v>
      </c>
      <c r="F2441" s="157" t="s">
        <v>1111</v>
      </c>
      <c r="G2441" s="158" t="s">
        <v>1108</v>
      </c>
      <c r="H2441" s="159" t="s">
        <v>5</v>
      </c>
      <c r="I2441" s="157" t="s">
        <v>7186</v>
      </c>
      <c r="J2441" s="160" t="s">
        <v>514</v>
      </c>
      <c r="K2441" s="160" t="s">
        <v>361</v>
      </c>
      <c r="L2441" s="157" t="s">
        <v>193</v>
      </c>
      <c r="M2441" s="161" t="s">
        <v>93</v>
      </c>
      <c r="N2441" s="161">
        <v>0.35416666666666669</v>
      </c>
      <c r="O2441" s="161">
        <v>0.45833333333333331</v>
      </c>
      <c r="P2441" s="207" t="s">
        <v>2061</v>
      </c>
      <c r="Q2441" s="157">
        <v>2023</v>
      </c>
      <c r="R2441" s="157"/>
      <c r="S2441" s="160" t="str">
        <f>TEXT(Tabla2[[#This Row],[FECHA]],"MMMM")</f>
        <v>abril</v>
      </c>
      <c r="T2441" s="160" t="str">
        <f>VLOOKUP(Tabla2[[#This Row],[FOLIO]],Noshow11[[FOLIO]:[STATUS]],5,0)</f>
        <v>ON TIME</v>
      </c>
      <c r="V2441" s="210"/>
      <c r="W2441" s="210"/>
      <c r="X2441" s="210"/>
      <c r="Y2441" s="211"/>
      <c r="Z2441" s="210"/>
      <c r="AA2441" s="212">
        <f>Tabla2[[#This Row],[FECHA]]-Tabla2[[#This Row],[FECHA AGENDO CITA]]</f>
        <v>45021</v>
      </c>
    </row>
    <row r="2442" spans="1:27" ht="44.45" hidden="1" customHeight="1">
      <c r="A2442" s="154">
        <v>45021</v>
      </c>
      <c r="B2442" s="155">
        <v>0.34375</v>
      </c>
      <c r="C2442" s="155"/>
      <c r="D2442" s="156">
        <v>835.2</v>
      </c>
      <c r="E2442" s="157">
        <v>113348</v>
      </c>
      <c r="F2442" s="157" t="s">
        <v>920</v>
      </c>
      <c r="G2442" s="162" t="s">
        <v>7187</v>
      </c>
      <c r="H2442" s="163"/>
      <c r="I2442" s="157" t="s">
        <v>516</v>
      </c>
      <c r="J2442" s="160" t="s">
        <v>517</v>
      </c>
      <c r="K2442" s="160" t="s">
        <v>518</v>
      </c>
      <c r="L2442" s="157" t="s">
        <v>92</v>
      </c>
      <c r="M2442" s="161" t="s">
        <v>84</v>
      </c>
      <c r="N2442" s="161">
        <v>0.35416666666666669</v>
      </c>
      <c r="O2442" s="161" t="s">
        <v>929</v>
      </c>
      <c r="P2442" s="207" t="s">
        <v>2263</v>
      </c>
      <c r="Q2442" s="157">
        <v>2022</v>
      </c>
      <c r="R2442" s="131"/>
      <c r="S2442" s="3" t="str">
        <f>TEXT(Tabla2[[#This Row],[FECHA]],"MMMM")</f>
        <v>abril</v>
      </c>
      <c r="T2442" s="3" t="str">
        <f>VLOOKUP(Tabla2[[#This Row],[FOLIO]],Noshow11[[FOLIO]:[STATUS]],5,0)</f>
        <v>ON TIME</v>
      </c>
      <c r="U2442" s="2"/>
      <c r="V2442" s="27"/>
      <c r="W2442" s="27"/>
      <c r="X2442" s="27"/>
      <c r="Y2442" s="28"/>
      <c r="Z2442" s="27"/>
      <c r="AA2442" s="14">
        <f>Tabla2[[#This Row],[FECHA]]-Tabla2[[#This Row],[FECHA AGENDO CITA]]</f>
        <v>45021</v>
      </c>
    </row>
    <row r="2443" spans="1:27" ht="44.45" hidden="1" customHeight="1">
      <c r="A2443" s="154">
        <v>45021</v>
      </c>
      <c r="B2443" s="155">
        <v>0.34375</v>
      </c>
      <c r="C2443" s="155"/>
      <c r="D2443" s="156">
        <v>3260</v>
      </c>
      <c r="E2443" s="157">
        <v>113379</v>
      </c>
      <c r="F2443" s="157" t="s">
        <v>944</v>
      </c>
      <c r="G2443" s="162" t="s">
        <v>1480</v>
      </c>
      <c r="H2443" s="163"/>
      <c r="I2443" s="157" t="s">
        <v>520</v>
      </c>
      <c r="J2443" s="160" t="s">
        <v>521</v>
      </c>
      <c r="K2443" s="160" t="s">
        <v>522</v>
      </c>
      <c r="L2443" s="157" t="s">
        <v>145</v>
      </c>
      <c r="M2443" s="161" t="s">
        <v>98</v>
      </c>
      <c r="N2443" s="161">
        <v>0.36458333333333331</v>
      </c>
      <c r="O2443" s="161">
        <v>0.70138888888888884</v>
      </c>
      <c r="P2443" s="207" t="s">
        <v>975</v>
      </c>
      <c r="Q2443" s="157">
        <v>2017</v>
      </c>
      <c r="R2443" s="131"/>
      <c r="S2443" s="3" t="str">
        <f>TEXT(Tabla2[[#This Row],[FECHA]],"MMMM")</f>
        <v>abril</v>
      </c>
      <c r="T2443" s="3" t="str">
        <f>VLOOKUP(Tabla2[[#This Row],[FOLIO]],Noshow11[[FOLIO]:[STATUS]],5,0)</f>
        <v>ON TIME</v>
      </c>
      <c r="U2443" s="2"/>
      <c r="V2443" s="27"/>
      <c r="W2443" s="27"/>
      <c r="X2443" s="27"/>
      <c r="Y2443" s="28"/>
      <c r="Z2443" s="27"/>
      <c r="AA2443" s="14">
        <f>Tabla2[[#This Row],[FECHA]]-Tabla2[[#This Row],[FECHA AGENDO CITA]]</f>
        <v>45021</v>
      </c>
    </row>
    <row r="2444" spans="1:27" ht="44.45" hidden="1" customHeight="1">
      <c r="A2444" s="154">
        <v>45021</v>
      </c>
      <c r="B2444" s="155">
        <v>0.34375</v>
      </c>
      <c r="C2444" s="155"/>
      <c r="D2444" s="156">
        <v>1899</v>
      </c>
      <c r="E2444" s="157">
        <v>113390</v>
      </c>
      <c r="F2444" s="157" t="s">
        <v>920</v>
      </c>
      <c r="G2444" s="162" t="s">
        <v>1023</v>
      </c>
      <c r="H2444" s="163"/>
      <c r="I2444" s="157" t="s">
        <v>525</v>
      </c>
      <c r="J2444" s="160" t="s">
        <v>526</v>
      </c>
      <c r="K2444" s="160" t="s">
        <v>527</v>
      </c>
      <c r="L2444" s="157" t="s">
        <v>230</v>
      </c>
      <c r="M2444" s="161" t="s">
        <v>93</v>
      </c>
      <c r="N2444" s="161">
        <v>0.35416666666666669</v>
      </c>
      <c r="O2444" s="161">
        <v>0.46875</v>
      </c>
      <c r="P2444" s="207" t="s">
        <v>7188</v>
      </c>
      <c r="Q2444" s="157">
        <v>2014</v>
      </c>
      <c r="R2444" s="131"/>
      <c r="S2444" s="3" t="str">
        <f>TEXT(Tabla2[[#This Row],[FECHA]],"MMMM")</f>
        <v>abril</v>
      </c>
      <c r="T2444" s="3" t="str">
        <f>VLOOKUP(Tabla2[[#This Row],[FOLIO]],Noshow11[[FOLIO]:[STATUS]],5,0)</f>
        <v>ON TIME</v>
      </c>
      <c r="U2444" s="2"/>
      <c r="V2444" s="27"/>
      <c r="W2444" s="27"/>
      <c r="X2444" s="27"/>
      <c r="Y2444" s="28"/>
      <c r="Z2444" s="27"/>
      <c r="AA2444" s="14">
        <f>Tabla2[[#This Row],[FECHA]]-Tabla2[[#This Row],[FECHA AGENDO CITA]]</f>
        <v>45021</v>
      </c>
    </row>
    <row r="2445" spans="1:27" ht="44.45" hidden="1" customHeight="1">
      <c r="A2445" s="154">
        <v>45021</v>
      </c>
      <c r="B2445" s="155">
        <v>0.35416666666666669</v>
      </c>
      <c r="C2445" s="155"/>
      <c r="D2445" s="156">
        <v>4210</v>
      </c>
      <c r="E2445" s="157">
        <v>113344</v>
      </c>
      <c r="F2445" s="157" t="s">
        <v>100</v>
      </c>
      <c r="G2445" s="162" t="s">
        <v>2150</v>
      </c>
      <c r="H2445" s="163"/>
      <c r="I2445" s="157" t="s">
        <v>529</v>
      </c>
      <c r="J2445" s="160" t="s">
        <v>530</v>
      </c>
      <c r="K2445" s="160" t="s">
        <v>531</v>
      </c>
      <c r="L2445" s="157" t="s">
        <v>108</v>
      </c>
      <c r="M2445" s="161" t="s">
        <v>98</v>
      </c>
      <c r="N2445" s="161">
        <v>0.38541666666666669</v>
      </c>
      <c r="O2445" s="161">
        <v>0.53125</v>
      </c>
      <c r="P2445" s="207" t="s">
        <v>970</v>
      </c>
      <c r="Q2445" s="157">
        <v>2021</v>
      </c>
      <c r="R2445" s="131"/>
      <c r="S2445" s="3" t="str">
        <f>TEXT(Tabla2[[#This Row],[FECHA]],"MMMM")</f>
        <v>abril</v>
      </c>
      <c r="T2445" s="3" t="str">
        <f>VLOOKUP(Tabla2[[#This Row],[FOLIO]],Noshow11[[FOLIO]:[STATUS]],5,0)</f>
        <v>REPROG</v>
      </c>
      <c r="U2445" s="2"/>
      <c r="V2445" s="27"/>
      <c r="W2445" s="27"/>
      <c r="X2445" s="27"/>
      <c r="Y2445" s="28"/>
      <c r="Z2445" s="27"/>
      <c r="AA2445" s="14">
        <f>Tabla2[[#This Row],[FECHA]]-Tabla2[[#This Row],[FECHA AGENDO CITA]]</f>
        <v>45021</v>
      </c>
    </row>
    <row r="2446" spans="1:27" ht="44.45" hidden="1" customHeight="1">
      <c r="A2446" s="154">
        <v>45021</v>
      </c>
      <c r="B2446" s="155">
        <v>0.36458333333333331</v>
      </c>
      <c r="C2446" s="155"/>
      <c r="D2446" s="156">
        <v>1899</v>
      </c>
      <c r="E2446" s="157">
        <v>113334</v>
      </c>
      <c r="F2446" s="157" t="s">
        <v>920</v>
      </c>
      <c r="G2446" s="162" t="s">
        <v>956</v>
      </c>
      <c r="H2446" s="163"/>
      <c r="I2446" s="157" t="s">
        <v>532</v>
      </c>
      <c r="J2446" s="160" t="s">
        <v>533</v>
      </c>
      <c r="K2446" s="160" t="s">
        <v>534</v>
      </c>
      <c r="L2446" s="157" t="s">
        <v>536</v>
      </c>
      <c r="M2446" s="161" t="s">
        <v>98</v>
      </c>
      <c r="N2446" s="161">
        <v>0.38541666666666669</v>
      </c>
      <c r="O2446" s="161">
        <v>0.48958333333333331</v>
      </c>
      <c r="P2446" s="207" t="s">
        <v>949</v>
      </c>
      <c r="Q2446" s="157">
        <v>2021</v>
      </c>
      <c r="R2446" s="131"/>
      <c r="S2446" s="3" t="str">
        <f>TEXT(Tabla2[[#This Row],[FECHA]],"MMMM")</f>
        <v>abril</v>
      </c>
      <c r="T2446" s="3" t="str">
        <f>VLOOKUP(Tabla2[[#This Row],[FOLIO]],Noshow11[[FOLIO]:[STATUS]],5,0)</f>
        <v>ON TIME</v>
      </c>
      <c r="U2446" s="2"/>
      <c r="V2446" s="27"/>
      <c r="W2446" s="27"/>
      <c r="X2446" s="27"/>
      <c r="Y2446" s="28"/>
      <c r="Z2446" s="27"/>
      <c r="AA2446" s="14">
        <f>Tabla2[[#This Row],[FECHA]]-Tabla2[[#This Row],[FECHA AGENDO CITA]]</f>
        <v>45021</v>
      </c>
    </row>
    <row r="2447" spans="1:27" ht="44.45" hidden="1" customHeight="1">
      <c r="A2447" s="154">
        <v>45021</v>
      </c>
      <c r="B2447" s="155">
        <v>0.36458333333333331</v>
      </c>
      <c r="C2447" s="155"/>
      <c r="D2447" s="156">
        <v>0</v>
      </c>
      <c r="E2447" s="157">
        <v>113401</v>
      </c>
      <c r="F2447" s="157" t="s">
        <v>944</v>
      </c>
      <c r="G2447" s="162" t="s">
        <v>5127</v>
      </c>
      <c r="H2447" s="163"/>
      <c r="I2447" s="157" t="s">
        <v>538</v>
      </c>
      <c r="J2447" s="160" t="s">
        <v>539</v>
      </c>
      <c r="K2447" s="160" t="s">
        <v>540</v>
      </c>
      <c r="L2447" s="157" t="s">
        <v>230</v>
      </c>
      <c r="M2447" s="161" t="s">
        <v>93</v>
      </c>
      <c r="N2447" s="161">
        <v>0.42708333333333331</v>
      </c>
      <c r="O2447" s="161">
        <v>0.58333333333333337</v>
      </c>
      <c r="P2447" s="207" t="s">
        <v>954</v>
      </c>
      <c r="Q2447" s="157">
        <v>2019</v>
      </c>
      <c r="R2447" s="131"/>
      <c r="S2447" s="3" t="str">
        <f>TEXT(Tabla2[[#This Row],[FECHA]],"MMMM")</f>
        <v>abril</v>
      </c>
      <c r="T2447" s="3" t="str">
        <f>VLOOKUP(Tabla2[[#This Row],[FOLIO]],Noshow11[[FOLIO]:[STATUS]],5,0)</f>
        <v>LATE</v>
      </c>
      <c r="U2447" s="2"/>
      <c r="V2447" s="27"/>
      <c r="W2447" s="27"/>
      <c r="X2447" s="27"/>
      <c r="Y2447" s="28"/>
      <c r="Z2447" s="27"/>
      <c r="AA2447" s="14">
        <f>Tabla2[[#This Row],[FECHA]]-Tabla2[[#This Row],[FECHA AGENDO CITA]]</f>
        <v>45021</v>
      </c>
    </row>
    <row r="2448" spans="1:27" ht="44.45" hidden="1" customHeight="1">
      <c r="A2448" s="154">
        <v>45021</v>
      </c>
      <c r="B2448" s="155">
        <v>0.36458333333333331</v>
      </c>
      <c r="C2448" s="155"/>
      <c r="D2448" s="156">
        <v>5140</v>
      </c>
      <c r="E2448" s="157">
        <v>113403</v>
      </c>
      <c r="F2448" s="157" t="s">
        <v>100</v>
      </c>
      <c r="G2448" s="158" t="s">
        <v>1102</v>
      </c>
      <c r="H2448" s="159" t="s">
        <v>5</v>
      </c>
      <c r="I2448" s="157" t="s">
        <v>542</v>
      </c>
      <c r="J2448" s="160" t="s">
        <v>543</v>
      </c>
      <c r="K2448" s="160" t="s">
        <v>544</v>
      </c>
      <c r="L2448" s="157" t="s">
        <v>482</v>
      </c>
      <c r="M2448" s="161" t="s">
        <v>84</v>
      </c>
      <c r="N2448" s="161">
        <v>0.45833333333333331</v>
      </c>
      <c r="O2448" s="161">
        <v>0.58333333333333337</v>
      </c>
      <c r="P2448" s="207" t="s">
        <v>2061</v>
      </c>
      <c r="Q2448" s="157">
        <v>2018</v>
      </c>
      <c r="R2448" s="131"/>
      <c r="S2448" s="3" t="str">
        <f>TEXT(Tabla2[[#This Row],[FECHA]],"MMMM")</f>
        <v>abril</v>
      </c>
      <c r="T2448" s="3" t="str">
        <f>VLOOKUP(Tabla2[[#This Row],[FOLIO]],Noshow11[[FOLIO]:[STATUS]],5,0)</f>
        <v>LATE</v>
      </c>
      <c r="U2448" s="2"/>
      <c r="V2448" s="27"/>
      <c r="W2448" s="27"/>
      <c r="X2448" s="27"/>
      <c r="Y2448" s="28"/>
      <c r="Z2448" s="27"/>
      <c r="AA2448" s="14">
        <f>Tabla2[[#This Row],[FECHA]]-Tabla2[[#This Row],[FECHA AGENDO CITA]]</f>
        <v>45021</v>
      </c>
    </row>
    <row r="2449" spans="1:27" ht="44.45" hidden="1" customHeight="1">
      <c r="A2449" s="154">
        <v>45021</v>
      </c>
      <c r="B2449" s="155">
        <v>0.375</v>
      </c>
      <c r="C2449" s="155"/>
      <c r="D2449" s="156">
        <v>0</v>
      </c>
      <c r="E2449" s="157">
        <v>113096</v>
      </c>
      <c r="F2449" s="157" t="s">
        <v>944</v>
      </c>
      <c r="G2449" s="162" t="s">
        <v>6941</v>
      </c>
      <c r="H2449" s="163" t="s">
        <v>45</v>
      </c>
      <c r="I2449" s="157" t="s">
        <v>546</v>
      </c>
      <c r="J2449" s="160" t="s">
        <v>143</v>
      </c>
      <c r="K2449" s="160" t="s">
        <v>547</v>
      </c>
      <c r="L2449" s="157" t="s">
        <v>83</v>
      </c>
      <c r="M2449" s="161" t="s">
        <v>98</v>
      </c>
      <c r="N2449" s="161">
        <v>0.38541666666666669</v>
      </c>
      <c r="O2449" s="161">
        <v>0.42708333333333331</v>
      </c>
      <c r="P2449" s="207" t="s">
        <v>2061</v>
      </c>
      <c r="Q2449" s="157">
        <v>2023</v>
      </c>
      <c r="R2449" s="131"/>
      <c r="S2449" s="3" t="str">
        <f>TEXT(Tabla2[[#This Row],[FECHA]],"MMMM")</f>
        <v>abril</v>
      </c>
      <c r="T2449" s="3" t="str">
        <f>VLOOKUP(Tabla2[[#This Row],[FOLIO]],Noshow11[[FOLIO]:[STATUS]],5,0)</f>
        <v>REPROG</v>
      </c>
      <c r="U2449" s="2"/>
      <c r="V2449" s="27"/>
      <c r="W2449" s="27"/>
      <c r="X2449" s="27"/>
      <c r="Y2449" s="28"/>
      <c r="Z2449" s="27"/>
      <c r="AA2449" s="14">
        <f>Tabla2[[#This Row],[FECHA]]-Tabla2[[#This Row],[FECHA AGENDO CITA]]</f>
        <v>45021</v>
      </c>
    </row>
    <row r="2450" spans="1:27" ht="44.45" hidden="1" customHeight="1">
      <c r="A2450" s="154">
        <v>45021</v>
      </c>
      <c r="B2450" s="155">
        <v>0.375</v>
      </c>
      <c r="C2450" s="155"/>
      <c r="D2450" s="156">
        <v>950</v>
      </c>
      <c r="E2450" s="157">
        <v>113411</v>
      </c>
      <c r="F2450" s="157" t="s">
        <v>920</v>
      </c>
      <c r="G2450" s="162" t="s">
        <v>27</v>
      </c>
      <c r="H2450" s="163"/>
      <c r="I2450" s="157" t="s">
        <v>550</v>
      </c>
      <c r="J2450" s="160" t="s">
        <v>551</v>
      </c>
      <c r="K2450" s="160" t="s">
        <v>552</v>
      </c>
      <c r="L2450" s="157" t="s">
        <v>230</v>
      </c>
      <c r="M2450" s="161" t="s">
        <v>93</v>
      </c>
      <c r="N2450" s="161">
        <v>0.41666666666666669</v>
      </c>
      <c r="O2450" s="161">
        <v>0.58333333333333337</v>
      </c>
      <c r="P2450" s="207" t="s">
        <v>943</v>
      </c>
      <c r="Q2450" s="157">
        <v>2014</v>
      </c>
      <c r="R2450" s="131"/>
      <c r="S2450" s="3" t="str">
        <f>TEXT(Tabla2[[#This Row],[FECHA]],"MMMM")</f>
        <v>abril</v>
      </c>
      <c r="T2450" s="3" t="str">
        <f>VLOOKUP(Tabla2[[#This Row],[FOLIO]],Noshow11[[FOLIO]:[STATUS]],5,0)</f>
        <v>NO SHOW</v>
      </c>
      <c r="U2450" s="2"/>
      <c r="V2450" s="27"/>
      <c r="W2450" s="27"/>
      <c r="X2450" s="27"/>
      <c r="Y2450" s="28"/>
      <c r="Z2450" s="27"/>
      <c r="AA2450" s="14">
        <f>Tabla2[[#This Row],[FECHA]]-Tabla2[[#This Row],[FECHA AGENDO CITA]]</f>
        <v>45021</v>
      </c>
    </row>
    <row r="2451" spans="1:27" ht="44.45" hidden="1" customHeight="1">
      <c r="A2451" s="154">
        <v>45021</v>
      </c>
      <c r="B2451" s="155">
        <v>0.375</v>
      </c>
      <c r="C2451" s="155"/>
      <c r="D2451" s="156">
        <v>835.2</v>
      </c>
      <c r="E2451" s="157" t="s">
        <v>7189</v>
      </c>
      <c r="F2451" s="157" t="s">
        <v>944</v>
      </c>
      <c r="G2451" s="162" t="s">
        <v>7190</v>
      </c>
      <c r="H2451" s="163"/>
      <c r="I2451" s="157" t="s">
        <v>4138</v>
      </c>
      <c r="J2451" s="160" t="s">
        <v>7191</v>
      </c>
      <c r="K2451" s="160" t="s">
        <v>4140</v>
      </c>
      <c r="L2451" s="157" t="s">
        <v>250</v>
      </c>
      <c r="M2451" s="161" t="s">
        <v>84</v>
      </c>
      <c r="N2451" s="161">
        <v>0.38541666666666669</v>
      </c>
      <c r="O2451" s="161" t="s">
        <v>929</v>
      </c>
      <c r="P2451" s="207" t="s">
        <v>930</v>
      </c>
      <c r="Q2451" s="157">
        <v>2014</v>
      </c>
      <c r="R2451" s="131"/>
      <c r="S2451" s="3" t="str">
        <f>TEXT(Tabla2[[#This Row],[FECHA]],"MMMM")</f>
        <v>abril</v>
      </c>
      <c r="T2451" s="3" t="e">
        <f>VLOOKUP(Tabla2[[#This Row],[FOLIO]],Noshow11[[FOLIO]:[STATUS]],5,0)</f>
        <v>#N/A</v>
      </c>
      <c r="U2451" s="2"/>
      <c r="V2451" s="27"/>
      <c r="W2451" s="27"/>
      <c r="X2451" s="27"/>
      <c r="Y2451" s="28"/>
      <c r="Z2451" s="27"/>
      <c r="AA2451" s="14">
        <f>Tabla2[[#This Row],[FECHA]]-Tabla2[[#This Row],[FECHA AGENDO CITA]]</f>
        <v>45021</v>
      </c>
    </row>
    <row r="2452" spans="1:27" ht="44.45" hidden="1" customHeight="1">
      <c r="A2452" s="154">
        <v>45021</v>
      </c>
      <c r="B2452" s="155">
        <v>0.39583333333333331</v>
      </c>
      <c r="C2452" s="155"/>
      <c r="D2452" s="156">
        <v>0</v>
      </c>
      <c r="E2452" s="157">
        <v>113350</v>
      </c>
      <c r="F2452" s="157" t="s">
        <v>920</v>
      </c>
      <c r="G2452" s="162" t="s">
        <v>7192</v>
      </c>
      <c r="H2452" s="163" t="s">
        <v>45</v>
      </c>
      <c r="I2452" s="157" t="s">
        <v>556</v>
      </c>
      <c r="J2452" s="160" t="s">
        <v>143</v>
      </c>
      <c r="K2452" s="160" t="s">
        <v>557</v>
      </c>
      <c r="L2452" s="157" t="s">
        <v>357</v>
      </c>
      <c r="M2452" s="161" t="s">
        <v>93</v>
      </c>
      <c r="N2452" s="161">
        <v>0.40625</v>
      </c>
      <c r="O2452" s="161">
        <v>0.44791666666666669</v>
      </c>
      <c r="P2452" s="207" t="s">
        <v>2061</v>
      </c>
      <c r="Q2452" s="157">
        <v>2023</v>
      </c>
      <c r="R2452" s="131"/>
      <c r="S2452" s="3" t="str">
        <f>TEXT(Tabla2[[#This Row],[FECHA]],"MMMM")</f>
        <v>abril</v>
      </c>
      <c r="T2452" s="3" t="str">
        <f>VLOOKUP(Tabla2[[#This Row],[FOLIO]],Noshow11[[FOLIO]:[STATUS]],5,0)</f>
        <v>ON TIME</v>
      </c>
      <c r="U2452" s="2"/>
      <c r="V2452" s="27"/>
      <c r="W2452" s="27"/>
      <c r="X2452" s="27"/>
      <c r="Y2452" s="28"/>
      <c r="Z2452" s="27"/>
      <c r="AA2452" s="14">
        <f>Tabla2[[#This Row],[FECHA]]-Tabla2[[#This Row],[FECHA AGENDO CITA]]</f>
        <v>45021</v>
      </c>
    </row>
    <row r="2453" spans="1:27" ht="44.45" hidden="1" customHeight="1">
      <c r="A2453" s="154">
        <v>45021</v>
      </c>
      <c r="B2453" s="155">
        <v>0.39583333333333331</v>
      </c>
      <c r="C2453" s="155"/>
      <c r="D2453" s="156">
        <v>5330</v>
      </c>
      <c r="E2453" s="157">
        <v>113366</v>
      </c>
      <c r="F2453" s="157" t="s">
        <v>100</v>
      </c>
      <c r="G2453" s="162" t="s">
        <v>988</v>
      </c>
      <c r="H2453" s="163"/>
      <c r="I2453" s="157" t="s">
        <v>559</v>
      </c>
      <c r="J2453" s="160" t="s">
        <v>560</v>
      </c>
      <c r="K2453" s="160" t="s">
        <v>561</v>
      </c>
      <c r="L2453" s="157" t="s">
        <v>152</v>
      </c>
      <c r="M2453" s="161" t="s">
        <v>98</v>
      </c>
      <c r="N2453" s="161">
        <v>0.42708333333333331</v>
      </c>
      <c r="O2453" s="161">
        <v>0.60416666666666663</v>
      </c>
      <c r="P2453" s="207" t="s">
        <v>949</v>
      </c>
      <c r="Q2453" s="157">
        <v>2020</v>
      </c>
      <c r="R2453" s="131"/>
      <c r="S2453" s="3" t="str">
        <f>TEXT(Tabla2[[#This Row],[FECHA]],"MMMM")</f>
        <v>abril</v>
      </c>
      <c r="T2453" s="3" t="str">
        <f>VLOOKUP(Tabla2[[#This Row],[FOLIO]],Noshow11[[FOLIO]:[STATUS]],5,0)</f>
        <v>ON TIME</v>
      </c>
      <c r="U2453" s="2"/>
      <c r="V2453" s="27"/>
      <c r="W2453" s="27"/>
      <c r="X2453" s="27"/>
      <c r="Y2453" s="28"/>
      <c r="Z2453" s="27"/>
      <c r="AA2453" s="14">
        <f>Tabla2[[#This Row],[FECHA]]-Tabla2[[#This Row],[FECHA AGENDO CITA]]</f>
        <v>45021</v>
      </c>
    </row>
    <row r="2454" spans="1:27" ht="44.45" hidden="1" customHeight="1">
      <c r="A2454" s="154">
        <v>45021</v>
      </c>
      <c r="B2454" s="155">
        <v>0.39583333333333331</v>
      </c>
      <c r="C2454" s="155"/>
      <c r="D2454" s="156">
        <v>1899</v>
      </c>
      <c r="E2454" s="157">
        <v>113392</v>
      </c>
      <c r="F2454" s="157" t="s">
        <v>1111</v>
      </c>
      <c r="G2454" s="158" t="s">
        <v>956</v>
      </c>
      <c r="H2454" s="159" t="s">
        <v>5</v>
      </c>
      <c r="I2454" s="157" t="s">
        <v>563</v>
      </c>
      <c r="J2454" s="160" t="s">
        <v>564</v>
      </c>
      <c r="K2454" s="160" t="s">
        <v>117</v>
      </c>
      <c r="L2454" s="157" t="s">
        <v>193</v>
      </c>
      <c r="M2454" s="161" t="s">
        <v>84</v>
      </c>
      <c r="N2454" s="161">
        <v>0.4236111111111111</v>
      </c>
      <c r="O2454" s="161">
        <v>0.52083333333333337</v>
      </c>
      <c r="P2454" s="207" t="s">
        <v>2061</v>
      </c>
      <c r="Q2454" s="157">
        <v>2021</v>
      </c>
      <c r="R2454" s="131"/>
      <c r="S2454" s="3" t="str">
        <f>TEXT(Tabla2[[#This Row],[FECHA]],"MMMM")</f>
        <v>abril</v>
      </c>
      <c r="T2454" s="3" t="str">
        <f>VLOOKUP(Tabla2[[#This Row],[FOLIO]],Noshow11[[FOLIO]:[STATUS]],5,0)</f>
        <v>ON TIME</v>
      </c>
      <c r="U2454" s="2"/>
      <c r="V2454" s="27"/>
      <c r="W2454" s="27"/>
      <c r="X2454" s="27"/>
      <c r="Y2454" s="28"/>
      <c r="Z2454" s="27"/>
      <c r="AA2454" s="14">
        <f>Tabla2[[#This Row],[FECHA]]-Tabla2[[#This Row],[FECHA AGENDO CITA]]</f>
        <v>45021</v>
      </c>
    </row>
    <row r="2455" spans="1:27" ht="44.45" hidden="1" customHeight="1">
      <c r="A2455" s="154">
        <v>45021</v>
      </c>
      <c r="B2455" s="155">
        <v>0.41666666666666669</v>
      </c>
      <c r="C2455" s="155"/>
      <c r="D2455" s="156">
        <v>5330</v>
      </c>
      <c r="E2455" s="157">
        <v>113127</v>
      </c>
      <c r="F2455" s="157" t="s">
        <v>920</v>
      </c>
      <c r="G2455" s="162" t="s">
        <v>988</v>
      </c>
      <c r="H2455" s="163" t="s">
        <v>42</v>
      </c>
      <c r="I2455" s="157" t="s">
        <v>569</v>
      </c>
      <c r="J2455" s="160" t="s">
        <v>570</v>
      </c>
      <c r="K2455" s="160" t="s">
        <v>571</v>
      </c>
      <c r="L2455" s="157" t="s">
        <v>482</v>
      </c>
      <c r="M2455" s="161" t="s">
        <v>84</v>
      </c>
      <c r="N2455" s="161" t="s">
        <v>1194</v>
      </c>
      <c r="O2455" s="161" t="s">
        <v>1195</v>
      </c>
      <c r="P2455" s="207" t="s">
        <v>925</v>
      </c>
      <c r="Q2455" s="157">
        <v>2021</v>
      </c>
      <c r="R2455" s="131"/>
      <c r="S2455" s="3" t="str">
        <f>TEXT(Tabla2[[#This Row],[FECHA]],"MMMM")</f>
        <v>abril</v>
      </c>
      <c r="T2455" s="3" t="str">
        <f>VLOOKUP(Tabla2[[#This Row],[FOLIO]],Noshow11[[FOLIO]:[STATUS]],5,0)</f>
        <v>ON TIME</v>
      </c>
      <c r="U2455" s="2"/>
      <c r="V2455" s="27"/>
      <c r="W2455" s="27"/>
      <c r="X2455" s="27"/>
      <c r="Y2455" s="28"/>
      <c r="Z2455" s="27"/>
      <c r="AA2455" s="14">
        <f>Tabla2[[#This Row],[FECHA]]-Tabla2[[#This Row],[FECHA AGENDO CITA]]</f>
        <v>45021</v>
      </c>
    </row>
    <row r="2456" spans="1:27" ht="44.45" hidden="1" customHeight="1">
      <c r="A2456" s="154">
        <v>45021</v>
      </c>
      <c r="B2456" s="155">
        <v>0.41666666666666669</v>
      </c>
      <c r="C2456" s="155"/>
      <c r="D2456" s="156">
        <v>5330</v>
      </c>
      <c r="E2456" s="157">
        <v>113269</v>
      </c>
      <c r="F2456" s="157" t="s">
        <v>944</v>
      </c>
      <c r="G2456" s="158" t="s">
        <v>1124</v>
      </c>
      <c r="H2456" s="159" t="s">
        <v>5</v>
      </c>
      <c r="I2456" s="157" t="s">
        <v>573</v>
      </c>
      <c r="J2456" s="160" t="s">
        <v>574</v>
      </c>
      <c r="K2456" s="160" t="s">
        <v>575</v>
      </c>
      <c r="L2456" s="157" t="s">
        <v>170</v>
      </c>
      <c r="M2456" s="161" t="s">
        <v>98</v>
      </c>
      <c r="N2456" s="161">
        <v>0.42708333333333331</v>
      </c>
      <c r="O2456" s="161">
        <v>0.69791666666666663</v>
      </c>
      <c r="P2456" s="207" t="s">
        <v>2061</v>
      </c>
      <c r="Q2456" s="157">
        <v>2016</v>
      </c>
      <c r="R2456" s="131"/>
      <c r="S2456" s="3" t="str">
        <f>TEXT(Tabla2[[#This Row],[FECHA]],"MMMM")</f>
        <v>abril</v>
      </c>
      <c r="T2456" s="3" t="str">
        <f>VLOOKUP(Tabla2[[#This Row],[FOLIO]],Noshow11[[FOLIO]:[STATUS]],5,0)</f>
        <v>LATE</v>
      </c>
      <c r="U2456" s="2"/>
      <c r="V2456" s="27"/>
      <c r="W2456" s="27"/>
      <c r="X2456" s="27"/>
      <c r="Y2456" s="28"/>
      <c r="Z2456" s="27"/>
      <c r="AA2456" s="14">
        <f>Tabla2[[#This Row],[FECHA]]-Tabla2[[#This Row],[FECHA AGENDO CITA]]</f>
        <v>45021</v>
      </c>
    </row>
    <row r="2457" spans="1:27" ht="44.45" hidden="1" customHeight="1">
      <c r="A2457" s="154">
        <v>45021</v>
      </c>
      <c r="B2457" s="155">
        <v>0.41666666666666669</v>
      </c>
      <c r="C2457" s="155"/>
      <c r="D2457" s="156">
        <v>5330</v>
      </c>
      <c r="E2457" s="157">
        <v>113420</v>
      </c>
      <c r="F2457" s="157" t="s">
        <v>920</v>
      </c>
      <c r="G2457" s="158" t="s">
        <v>988</v>
      </c>
      <c r="H2457" s="159" t="s">
        <v>5</v>
      </c>
      <c r="I2457" s="157" t="s">
        <v>577</v>
      </c>
      <c r="J2457" s="160" t="s">
        <v>578</v>
      </c>
      <c r="K2457" s="160" t="s">
        <v>579</v>
      </c>
      <c r="L2457" s="157" t="s">
        <v>193</v>
      </c>
      <c r="M2457" s="161" t="s">
        <v>93</v>
      </c>
      <c r="N2457" s="161">
        <v>0.5</v>
      </c>
      <c r="O2457" s="161">
        <v>0.64583333333333337</v>
      </c>
      <c r="P2457" s="207" t="s">
        <v>2061</v>
      </c>
      <c r="Q2457" s="157">
        <v>2022</v>
      </c>
      <c r="R2457" s="131"/>
      <c r="S2457" s="3" t="str">
        <f>TEXT(Tabla2[[#This Row],[FECHA]],"MMMM")</f>
        <v>abril</v>
      </c>
      <c r="T2457" s="3" t="str">
        <f>VLOOKUP(Tabla2[[#This Row],[FOLIO]],Noshow11[[FOLIO]:[STATUS]],5,0)</f>
        <v>ON TIME</v>
      </c>
      <c r="U2457" s="2"/>
      <c r="V2457" s="27"/>
      <c r="W2457" s="27"/>
      <c r="X2457" s="27"/>
      <c r="Y2457" s="28"/>
      <c r="Z2457" s="27"/>
      <c r="AA2457" s="14">
        <f>Tabla2[[#This Row],[FECHA]]-Tabla2[[#This Row],[FECHA AGENDO CITA]]</f>
        <v>45021</v>
      </c>
    </row>
    <row r="2458" spans="1:27" ht="44.45" hidden="1" customHeight="1">
      <c r="A2458" s="154">
        <v>45021</v>
      </c>
      <c r="B2458" s="155">
        <v>0.42708333333333331</v>
      </c>
      <c r="C2458" s="155"/>
      <c r="D2458" s="156">
        <v>835.2</v>
      </c>
      <c r="E2458" s="157">
        <v>113404</v>
      </c>
      <c r="F2458" s="157" t="s">
        <v>100</v>
      </c>
      <c r="G2458" s="162" t="s">
        <v>7193</v>
      </c>
      <c r="H2458" s="163"/>
      <c r="I2458" s="157" t="s">
        <v>582</v>
      </c>
      <c r="J2458" s="160" t="s">
        <v>583</v>
      </c>
      <c r="K2458" s="160" t="s">
        <v>584</v>
      </c>
      <c r="L2458" s="157" t="s">
        <v>230</v>
      </c>
      <c r="M2458" s="161" t="s">
        <v>84</v>
      </c>
      <c r="N2458" s="161">
        <v>0.4375</v>
      </c>
      <c r="O2458" s="161" t="s">
        <v>929</v>
      </c>
      <c r="P2458" s="207" t="s">
        <v>2263</v>
      </c>
      <c r="Q2458" s="157">
        <v>2015</v>
      </c>
      <c r="R2458" s="131"/>
      <c r="S2458" s="3" t="str">
        <f>TEXT(Tabla2[[#This Row],[FECHA]],"MMMM")</f>
        <v>abril</v>
      </c>
      <c r="T2458" s="3" t="str">
        <f>VLOOKUP(Tabla2[[#This Row],[FOLIO]],Noshow11[[FOLIO]:[STATUS]],5,0)</f>
        <v>LATE</v>
      </c>
      <c r="U2458" s="2"/>
      <c r="V2458" s="27"/>
      <c r="W2458" s="27"/>
      <c r="X2458" s="27"/>
      <c r="Y2458" s="28"/>
      <c r="Z2458" s="27"/>
      <c r="AA2458" s="14">
        <f>Tabla2[[#This Row],[FECHA]]-Tabla2[[#This Row],[FECHA AGENDO CITA]]</f>
        <v>45021</v>
      </c>
    </row>
    <row r="2459" spans="1:27" ht="44.45" hidden="1" customHeight="1">
      <c r="A2459" s="154">
        <v>45021</v>
      </c>
      <c r="B2459" s="155">
        <v>0.4375</v>
      </c>
      <c r="C2459" s="155"/>
      <c r="D2459" s="156">
        <v>1899</v>
      </c>
      <c r="E2459" s="157">
        <v>113221</v>
      </c>
      <c r="F2459" s="157" t="s">
        <v>944</v>
      </c>
      <c r="G2459" s="162" t="s">
        <v>1108</v>
      </c>
      <c r="H2459" s="163" t="s">
        <v>42</v>
      </c>
      <c r="I2459" s="157" t="s">
        <v>587</v>
      </c>
      <c r="J2459" s="160" t="s">
        <v>143</v>
      </c>
      <c r="K2459" s="160" t="s">
        <v>588</v>
      </c>
      <c r="L2459" s="157" t="s">
        <v>145</v>
      </c>
      <c r="M2459" s="161" t="s">
        <v>84</v>
      </c>
      <c r="N2459" s="161" t="s">
        <v>1194</v>
      </c>
      <c r="O2459" s="161" t="s">
        <v>1195</v>
      </c>
      <c r="P2459" s="207" t="s">
        <v>925</v>
      </c>
      <c r="Q2459" s="157">
        <v>2022</v>
      </c>
      <c r="R2459" s="131"/>
      <c r="S2459" s="3" t="str">
        <f>TEXT(Tabla2[[#This Row],[FECHA]],"MMMM")</f>
        <v>abril</v>
      </c>
      <c r="T2459" s="3" t="str">
        <f>VLOOKUP(Tabla2[[#This Row],[FOLIO]],Noshow11[[FOLIO]:[STATUS]],5,0)</f>
        <v>ON TIME</v>
      </c>
      <c r="U2459" s="2"/>
      <c r="V2459" s="27"/>
      <c r="W2459" s="27"/>
      <c r="X2459" s="27"/>
      <c r="Y2459" s="28"/>
      <c r="Z2459" s="27"/>
      <c r="AA2459" s="14">
        <f>Tabla2[[#This Row],[FECHA]]-Tabla2[[#This Row],[FECHA AGENDO CITA]]</f>
        <v>45021</v>
      </c>
    </row>
    <row r="2460" spans="1:27" ht="44.45" hidden="1" customHeight="1">
      <c r="A2460" s="154">
        <v>45021</v>
      </c>
      <c r="B2460" s="155">
        <v>0.4375</v>
      </c>
      <c r="C2460" s="155"/>
      <c r="D2460" s="156">
        <v>3260</v>
      </c>
      <c r="E2460" s="157">
        <v>113385</v>
      </c>
      <c r="F2460" s="157" t="s">
        <v>100</v>
      </c>
      <c r="G2460" s="162" t="s">
        <v>1150</v>
      </c>
      <c r="H2460" s="163"/>
      <c r="I2460" s="157" t="s">
        <v>422</v>
      </c>
      <c r="J2460" s="160" t="s">
        <v>423</v>
      </c>
      <c r="K2460" s="160" t="s">
        <v>424</v>
      </c>
      <c r="L2460" s="157" t="s">
        <v>193</v>
      </c>
      <c r="M2460" s="161" t="s">
        <v>98</v>
      </c>
      <c r="N2460" s="161">
        <v>0.47916666666666669</v>
      </c>
      <c r="O2460" s="161">
        <v>0.70833333333333337</v>
      </c>
      <c r="P2460" s="207" t="s">
        <v>954</v>
      </c>
      <c r="Q2460" s="157">
        <v>2016</v>
      </c>
      <c r="R2460" s="131"/>
      <c r="S2460" s="3" t="str">
        <f>TEXT(Tabla2[[#This Row],[FECHA]],"MMMM")</f>
        <v>abril</v>
      </c>
      <c r="T2460" s="3" t="str">
        <f>VLOOKUP(Tabla2[[#This Row],[FOLIO]],Noshow11[[FOLIO]:[STATUS]],5,0)</f>
        <v>ON TIME</v>
      </c>
      <c r="U2460" s="2"/>
      <c r="V2460" s="27"/>
      <c r="W2460" s="27"/>
      <c r="X2460" s="27"/>
      <c r="Y2460" s="28"/>
      <c r="Z2460" s="27"/>
      <c r="AA2460" s="14">
        <f>Tabla2[[#This Row],[FECHA]]-Tabla2[[#This Row],[FECHA AGENDO CITA]]</f>
        <v>45021</v>
      </c>
    </row>
    <row r="2461" spans="1:27" ht="44.45" hidden="1" customHeight="1">
      <c r="A2461" s="154">
        <v>45021</v>
      </c>
      <c r="B2461" s="155">
        <v>0.4375</v>
      </c>
      <c r="C2461" s="155"/>
      <c r="D2461" s="156">
        <v>835.2</v>
      </c>
      <c r="E2461" s="157">
        <v>113391</v>
      </c>
      <c r="F2461" s="157" t="s">
        <v>944</v>
      </c>
      <c r="G2461" s="162" t="s">
        <v>7194</v>
      </c>
      <c r="H2461" s="163"/>
      <c r="I2461" s="157" t="s">
        <v>593</v>
      </c>
      <c r="J2461" s="160" t="s">
        <v>594</v>
      </c>
      <c r="K2461" s="160" t="s">
        <v>595</v>
      </c>
      <c r="L2461" s="157" t="s">
        <v>165</v>
      </c>
      <c r="M2461" s="161" t="s">
        <v>93</v>
      </c>
      <c r="N2461" s="161">
        <v>0.46875</v>
      </c>
      <c r="O2461" s="161" t="s">
        <v>929</v>
      </c>
      <c r="P2461" s="207" t="s">
        <v>2126</v>
      </c>
      <c r="Q2461" s="157">
        <v>2022</v>
      </c>
      <c r="R2461" s="131"/>
      <c r="S2461" s="3" t="str">
        <f>TEXT(Tabla2[[#This Row],[FECHA]],"MMMM")</f>
        <v>abril</v>
      </c>
      <c r="T2461" s="3" t="str">
        <f>VLOOKUP(Tabla2[[#This Row],[FOLIO]],Noshow11[[FOLIO]:[STATUS]],5,0)</f>
        <v>NO SHOW</v>
      </c>
      <c r="U2461" s="2"/>
      <c r="V2461" s="27"/>
      <c r="W2461" s="27"/>
      <c r="X2461" s="27"/>
      <c r="Y2461" s="28"/>
      <c r="Z2461" s="27"/>
      <c r="AA2461" s="14">
        <f>Tabla2[[#This Row],[FECHA]]-Tabla2[[#This Row],[FECHA AGENDO CITA]]</f>
        <v>45021</v>
      </c>
    </row>
    <row r="2462" spans="1:27" ht="44.45" hidden="1" customHeight="1">
      <c r="A2462" s="154">
        <v>45021</v>
      </c>
      <c r="B2462" s="155">
        <v>0.44791666666666669</v>
      </c>
      <c r="C2462" s="155"/>
      <c r="D2462" s="156">
        <v>0</v>
      </c>
      <c r="E2462" s="157">
        <v>113291</v>
      </c>
      <c r="F2462" s="157" t="s">
        <v>920</v>
      </c>
      <c r="G2462" s="162" t="s">
        <v>6823</v>
      </c>
      <c r="H2462" s="163" t="s">
        <v>46</v>
      </c>
      <c r="I2462" s="157" t="s">
        <v>596</v>
      </c>
      <c r="J2462" s="160" t="s">
        <v>143</v>
      </c>
      <c r="K2462" s="160" t="s">
        <v>597</v>
      </c>
      <c r="L2462" s="157" t="s">
        <v>83</v>
      </c>
      <c r="M2462" s="161" t="s">
        <v>84</v>
      </c>
      <c r="N2462" s="161" t="s">
        <v>1194</v>
      </c>
      <c r="O2462" s="161" t="s">
        <v>1195</v>
      </c>
      <c r="P2462" s="207" t="s">
        <v>925</v>
      </c>
      <c r="Q2462" s="157">
        <v>2023</v>
      </c>
      <c r="R2462" s="131"/>
      <c r="S2462" s="3" t="str">
        <f>TEXT(Tabla2[[#This Row],[FECHA]],"MMMM")</f>
        <v>abril</v>
      </c>
      <c r="T2462" s="3" t="str">
        <f>VLOOKUP(Tabla2[[#This Row],[FOLIO]],Noshow11[[FOLIO]:[STATUS]],5,0)</f>
        <v>ON TIME</v>
      </c>
      <c r="U2462" s="2"/>
      <c r="V2462" s="27"/>
      <c r="W2462" s="27"/>
      <c r="X2462" s="27"/>
      <c r="Y2462" s="28"/>
      <c r="Z2462" s="27"/>
      <c r="AA2462" s="14">
        <f>Tabla2[[#This Row],[FECHA]]-Tabla2[[#This Row],[FECHA AGENDO CITA]]</f>
        <v>45021</v>
      </c>
    </row>
    <row r="2463" spans="1:27" ht="44.45" hidden="1" customHeight="1">
      <c r="A2463" s="154">
        <v>45021</v>
      </c>
      <c r="B2463" s="155">
        <v>0.45833333333333331</v>
      </c>
      <c r="C2463" s="155"/>
      <c r="D2463" s="156">
        <v>1899</v>
      </c>
      <c r="E2463" s="157">
        <v>112596</v>
      </c>
      <c r="F2463" s="157" t="s">
        <v>944</v>
      </c>
      <c r="G2463" s="162" t="s">
        <v>1108</v>
      </c>
      <c r="H2463" s="163"/>
      <c r="I2463" s="157" t="s">
        <v>599</v>
      </c>
      <c r="J2463" s="160" t="s">
        <v>143</v>
      </c>
      <c r="K2463" s="160" t="s">
        <v>600</v>
      </c>
      <c r="L2463" s="157" t="s">
        <v>145</v>
      </c>
      <c r="M2463" s="161" t="s">
        <v>98</v>
      </c>
      <c r="N2463" s="161">
        <v>0.48958333333333331</v>
      </c>
      <c r="O2463" s="161">
        <v>0.66666666666666663</v>
      </c>
      <c r="P2463" s="207" t="s">
        <v>949</v>
      </c>
      <c r="Q2463" s="157">
        <v>2022</v>
      </c>
      <c r="R2463" s="131"/>
      <c r="S2463" s="3" t="str">
        <f>TEXT(Tabla2[[#This Row],[FECHA]],"MMMM")</f>
        <v>abril</v>
      </c>
      <c r="T2463" s="3" t="str">
        <f>VLOOKUP(Tabla2[[#This Row],[FOLIO]],Noshow11[[FOLIO]:[STATUS]],5,0)</f>
        <v>ON TIME</v>
      </c>
      <c r="U2463" s="2"/>
      <c r="V2463" s="27"/>
      <c r="W2463" s="27"/>
      <c r="X2463" s="27"/>
      <c r="Y2463" s="28"/>
      <c r="Z2463" s="27"/>
      <c r="AA2463" s="14">
        <f>Tabla2[[#This Row],[FECHA]]-Tabla2[[#This Row],[FECHA AGENDO CITA]]</f>
        <v>45021</v>
      </c>
    </row>
    <row r="2464" spans="1:27" ht="44.45" hidden="1" customHeight="1">
      <c r="A2464" s="154">
        <v>45021</v>
      </c>
      <c r="B2464" s="155">
        <v>0.45833333333333331</v>
      </c>
      <c r="C2464" s="155"/>
      <c r="D2464" s="156">
        <v>0</v>
      </c>
      <c r="E2464" s="157">
        <v>113128</v>
      </c>
      <c r="F2464" s="157" t="s">
        <v>1111</v>
      </c>
      <c r="G2464" s="162" t="s">
        <v>7195</v>
      </c>
      <c r="H2464" s="163" t="s">
        <v>46</v>
      </c>
      <c r="I2464" s="157" t="s">
        <v>602</v>
      </c>
      <c r="J2464" s="160" t="s">
        <v>143</v>
      </c>
      <c r="K2464" s="160" t="s">
        <v>603</v>
      </c>
      <c r="L2464" s="157" t="s">
        <v>170</v>
      </c>
      <c r="M2464" s="161" t="s">
        <v>84</v>
      </c>
      <c r="N2464" s="161" t="s">
        <v>1194</v>
      </c>
      <c r="O2464" s="161" t="s">
        <v>1195</v>
      </c>
      <c r="P2464" s="207" t="s">
        <v>925</v>
      </c>
      <c r="Q2464" s="157">
        <v>2023</v>
      </c>
      <c r="R2464" s="131"/>
      <c r="S2464" s="3" t="str">
        <f>TEXT(Tabla2[[#This Row],[FECHA]],"MMMM")</f>
        <v>abril</v>
      </c>
      <c r="T2464" s="3" t="str">
        <f>VLOOKUP(Tabla2[[#This Row],[FOLIO]],Noshow11[[FOLIO]:[STATUS]],5,0)</f>
        <v>ON TIME</v>
      </c>
      <c r="U2464" s="2"/>
      <c r="V2464" s="27"/>
      <c r="W2464" s="27"/>
      <c r="X2464" s="27"/>
      <c r="Y2464" s="28"/>
      <c r="Z2464" s="27"/>
      <c r="AA2464" s="14">
        <f>Tabla2[[#This Row],[FECHA]]-Tabla2[[#This Row],[FECHA AGENDO CITA]]</f>
        <v>45021</v>
      </c>
    </row>
    <row r="2465" spans="1:27" ht="44.45" hidden="1" customHeight="1">
      <c r="A2465" s="154">
        <v>45021</v>
      </c>
      <c r="B2465" s="155">
        <v>0.45833333333333331</v>
      </c>
      <c r="C2465" s="155"/>
      <c r="D2465" s="156">
        <v>5330</v>
      </c>
      <c r="E2465" s="157">
        <v>113410</v>
      </c>
      <c r="F2465" s="157" t="s">
        <v>100</v>
      </c>
      <c r="G2465" s="162" t="s">
        <v>988</v>
      </c>
      <c r="H2465" s="163"/>
      <c r="I2465" s="157" t="s">
        <v>605</v>
      </c>
      <c r="J2465" s="160" t="s">
        <v>606</v>
      </c>
      <c r="K2465" s="160" t="s">
        <v>607</v>
      </c>
      <c r="L2465" s="157" t="s">
        <v>193</v>
      </c>
      <c r="M2465" s="161" t="s">
        <v>93</v>
      </c>
      <c r="N2465" s="161">
        <v>0.51041666666666663</v>
      </c>
      <c r="O2465" s="161">
        <v>0.625</v>
      </c>
      <c r="P2465" s="207" t="s">
        <v>954</v>
      </c>
      <c r="Q2465" s="157">
        <v>2022</v>
      </c>
      <c r="R2465" s="131"/>
      <c r="S2465" s="3" t="str">
        <f>TEXT(Tabla2[[#This Row],[FECHA]],"MMMM")</f>
        <v>abril</v>
      </c>
      <c r="T2465" s="3" t="str">
        <f>VLOOKUP(Tabla2[[#This Row],[FOLIO]],Noshow11[[FOLIO]:[STATUS]],5,0)</f>
        <v>ON TIME</v>
      </c>
      <c r="U2465" s="2"/>
      <c r="V2465" s="27"/>
      <c r="W2465" s="27"/>
      <c r="X2465" s="27"/>
      <c r="Y2465" s="28"/>
      <c r="Z2465" s="27"/>
      <c r="AA2465" s="14">
        <f>Tabla2[[#This Row],[FECHA]]-Tabla2[[#This Row],[FECHA AGENDO CITA]]</f>
        <v>45021</v>
      </c>
    </row>
    <row r="2466" spans="1:27" ht="44.45" hidden="1" customHeight="1">
      <c r="A2466" s="154">
        <v>45021</v>
      </c>
      <c r="B2466" s="155">
        <v>0.46875</v>
      </c>
      <c r="C2466" s="155"/>
      <c r="D2466" s="156">
        <v>0</v>
      </c>
      <c r="E2466" s="157">
        <v>113264</v>
      </c>
      <c r="F2466" s="157" t="s">
        <v>944</v>
      </c>
      <c r="G2466" s="162" t="s">
        <v>7196</v>
      </c>
      <c r="H2466" s="163" t="s">
        <v>46</v>
      </c>
      <c r="I2466" s="157" t="s">
        <v>609</v>
      </c>
      <c r="J2466" s="160" t="s">
        <v>143</v>
      </c>
      <c r="K2466" s="160" t="s">
        <v>610</v>
      </c>
      <c r="L2466" s="157" t="s">
        <v>611</v>
      </c>
      <c r="M2466" s="161" t="s">
        <v>84</v>
      </c>
      <c r="N2466" s="161" t="s">
        <v>1194</v>
      </c>
      <c r="O2466" s="161" t="s">
        <v>1195</v>
      </c>
      <c r="P2466" s="207" t="s">
        <v>925</v>
      </c>
      <c r="Q2466" s="157">
        <v>2023</v>
      </c>
      <c r="R2466" s="131"/>
      <c r="S2466" s="3" t="str">
        <f>TEXT(Tabla2[[#This Row],[FECHA]],"MMMM")</f>
        <v>abril</v>
      </c>
      <c r="T2466" s="3" t="str">
        <f>VLOOKUP(Tabla2[[#This Row],[FOLIO]],Noshow11[[FOLIO]:[STATUS]],5,0)</f>
        <v>ON TIME</v>
      </c>
      <c r="U2466" s="2"/>
      <c r="V2466" s="27"/>
      <c r="W2466" s="27"/>
      <c r="X2466" s="27"/>
      <c r="Y2466" s="28"/>
      <c r="Z2466" s="27"/>
      <c r="AA2466" s="14">
        <f>Tabla2[[#This Row],[FECHA]]-Tabla2[[#This Row],[FECHA AGENDO CITA]]</f>
        <v>45021</v>
      </c>
    </row>
    <row r="2467" spans="1:27" ht="44.45" hidden="1" customHeight="1">
      <c r="A2467" s="154">
        <v>45021</v>
      </c>
      <c r="B2467" s="155">
        <v>0.47916666666666669</v>
      </c>
      <c r="C2467" s="155"/>
      <c r="D2467" s="156">
        <v>3416</v>
      </c>
      <c r="E2467" s="157">
        <v>113192</v>
      </c>
      <c r="F2467" s="157" t="s">
        <v>920</v>
      </c>
      <c r="G2467" s="162" t="s">
        <v>5127</v>
      </c>
      <c r="H2467" s="163" t="s">
        <v>42</v>
      </c>
      <c r="I2467" s="157" t="s">
        <v>613</v>
      </c>
      <c r="J2467" s="160" t="s">
        <v>614</v>
      </c>
      <c r="K2467" s="160" t="s">
        <v>615</v>
      </c>
      <c r="L2467" s="157" t="s">
        <v>97</v>
      </c>
      <c r="M2467" s="161" t="s">
        <v>98</v>
      </c>
      <c r="N2467" s="161" t="s">
        <v>1194</v>
      </c>
      <c r="O2467" s="161" t="s">
        <v>1195</v>
      </c>
      <c r="P2467" s="207" t="s">
        <v>925</v>
      </c>
      <c r="Q2467" s="157">
        <v>2021</v>
      </c>
      <c r="R2467" s="131"/>
      <c r="S2467" s="3" t="str">
        <f>TEXT(Tabla2[[#This Row],[FECHA]],"MMMM")</f>
        <v>abril</v>
      </c>
      <c r="T2467" s="3" t="str">
        <f>VLOOKUP(Tabla2[[#This Row],[FOLIO]],Noshow11[[FOLIO]:[STATUS]],5,0)</f>
        <v>ON TIME</v>
      </c>
      <c r="U2467" s="2"/>
      <c r="V2467" s="27"/>
      <c r="W2467" s="27"/>
      <c r="X2467" s="27"/>
      <c r="Y2467" s="28"/>
      <c r="Z2467" s="27"/>
      <c r="AA2467" s="14">
        <f>Tabla2[[#This Row],[FECHA]]-Tabla2[[#This Row],[FECHA AGENDO CITA]]</f>
        <v>45021</v>
      </c>
    </row>
    <row r="2468" spans="1:27" ht="44.45" hidden="1" customHeight="1">
      <c r="A2468" s="154">
        <v>45021</v>
      </c>
      <c r="B2468" s="155">
        <v>0.47916666666666669</v>
      </c>
      <c r="C2468" s="155"/>
      <c r="D2468" s="156">
        <v>0</v>
      </c>
      <c r="E2468" s="157">
        <v>113347</v>
      </c>
      <c r="F2468" s="157" t="s">
        <v>920</v>
      </c>
      <c r="G2468" s="162" t="s">
        <v>7192</v>
      </c>
      <c r="H2468" s="163" t="s">
        <v>45</v>
      </c>
      <c r="I2468" s="157" t="s">
        <v>618</v>
      </c>
      <c r="J2468" s="160" t="s">
        <v>143</v>
      </c>
      <c r="K2468" s="160" t="s">
        <v>619</v>
      </c>
      <c r="L2468" s="157" t="s">
        <v>83</v>
      </c>
      <c r="M2468" s="161" t="s">
        <v>84</v>
      </c>
      <c r="N2468" s="161">
        <v>0.48958333333333331</v>
      </c>
      <c r="O2468" s="161">
        <v>0.61458333333333337</v>
      </c>
      <c r="P2468" s="207" t="s">
        <v>2061</v>
      </c>
      <c r="Q2468" s="157">
        <v>2023</v>
      </c>
      <c r="R2468" s="131"/>
      <c r="S2468" s="3" t="str">
        <f>TEXT(Tabla2[[#This Row],[FECHA]],"MMMM")</f>
        <v>abril</v>
      </c>
      <c r="T2468" s="3" t="str">
        <f>VLOOKUP(Tabla2[[#This Row],[FOLIO]],Noshow11[[FOLIO]:[STATUS]],5,0)</f>
        <v>LATE</v>
      </c>
      <c r="U2468" s="2"/>
      <c r="V2468" s="27"/>
      <c r="W2468" s="27"/>
      <c r="X2468" s="27"/>
      <c r="Y2468" s="28"/>
      <c r="Z2468" s="27"/>
      <c r="AA2468" s="14">
        <f>Tabla2[[#This Row],[FECHA]]-Tabla2[[#This Row],[FECHA AGENDO CITA]]</f>
        <v>45021</v>
      </c>
    </row>
    <row r="2469" spans="1:27" ht="44.45" hidden="1" customHeight="1">
      <c r="A2469" s="154">
        <v>45021</v>
      </c>
      <c r="B2469" s="155">
        <v>0.47916666666666669</v>
      </c>
      <c r="C2469" s="155"/>
      <c r="D2469" s="156">
        <v>4060</v>
      </c>
      <c r="E2469" s="157">
        <v>113413</v>
      </c>
      <c r="F2469" s="157" t="s">
        <v>920</v>
      </c>
      <c r="G2469" s="162" t="s">
        <v>7197</v>
      </c>
      <c r="H2469" s="163"/>
      <c r="I2469" s="157" t="s">
        <v>621</v>
      </c>
      <c r="J2469" s="160" t="s">
        <v>622</v>
      </c>
      <c r="K2469" s="160" t="s">
        <v>623</v>
      </c>
      <c r="L2469" s="157" t="s">
        <v>165</v>
      </c>
      <c r="M2469" s="161" t="s">
        <v>93</v>
      </c>
      <c r="N2469" s="161">
        <v>0.5</v>
      </c>
      <c r="O2469" s="161">
        <v>0.70833333333333337</v>
      </c>
      <c r="P2469" s="207" t="s">
        <v>943</v>
      </c>
      <c r="Q2469" s="157">
        <v>2022</v>
      </c>
      <c r="R2469" s="131"/>
      <c r="S2469" s="3" t="str">
        <f>TEXT(Tabla2[[#This Row],[FECHA]],"MMMM")</f>
        <v>abril</v>
      </c>
      <c r="T2469" s="3" t="str">
        <f>VLOOKUP(Tabla2[[#This Row],[FOLIO]],Noshow11[[FOLIO]:[STATUS]],5,0)</f>
        <v>ON TIME</v>
      </c>
      <c r="U2469" s="2"/>
      <c r="V2469" s="27"/>
      <c r="W2469" s="27"/>
      <c r="X2469" s="27"/>
      <c r="Y2469" s="28"/>
      <c r="Z2469" s="27"/>
      <c r="AA2469" s="14">
        <f>Tabla2[[#This Row],[FECHA]]-Tabla2[[#This Row],[FECHA AGENDO CITA]]</f>
        <v>45021</v>
      </c>
    </row>
    <row r="2470" spans="1:27" s="177" customFormat="1" ht="44.45" hidden="1" customHeight="1">
      <c r="A2470" s="154">
        <v>45021</v>
      </c>
      <c r="B2470" s="155">
        <v>0.48958333333333331</v>
      </c>
      <c r="C2470" s="155"/>
      <c r="D2470" s="156">
        <v>1899</v>
      </c>
      <c r="E2470" s="157">
        <v>113450</v>
      </c>
      <c r="F2470" s="157" t="s">
        <v>100</v>
      </c>
      <c r="G2470" s="158" t="s">
        <v>1015</v>
      </c>
      <c r="H2470" s="159" t="s">
        <v>5</v>
      </c>
      <c r="I2470" s="157" t="s">
        <v>628</v>
      </c>
      <c r="J2470" s="160" t="s">
        <v>629</v>
      </c>
      <c r="K2470" s="160" t="s">
        <v>630</v>
      </c>
      <c r="L2470" s="157" t="s">
        <v>5114</v>
      </c>
      <c r="M2470" s="161" t="s">
        <v>84</v>
      </c>
      <c r="N2470" s="161">
        <v>0.5</v>
      </c>
      <c r="O2470" s="161">
        <v>0.70833333333333337</v>
      </c>
      <c r="P2470" s="207" t="s">
        <v>2061</v>
      </c>
      <c r="Q2470" s="157">
        <v>2022</v>
      </c>
      <c r="R2470" s="157"/>
      <c r="S2470" s="160" t="str">
        <f>TEXT(Tabla2[[#This Row],[FECHA]],"MMMM")</f>
        <v>abril</v>
      </c>
      <c r="T2470" s="160" t="str">
        <f>VLOOKUP(Tabla2[[#This Row],[FOLIO]],Noshow11[[FOLIO]:[STATUS]],5,0)</f>
        <v>REPROG</v>
      </c>
      <c r="V2470" s="210"/>
      <c r="W2470" s="210"/>
      <c r="X2470" s="210"/>
      <c r="Y2470" s="211"/>
      <c r="Z2470" s="210"/>
      <c r="AA2470" s="212">
        <f>Tabla2[[#This Row],[FECHA]]-Tabla2[[#This Row],[FECHA AGENDO CITA]]</f>
        <v>45021</v>
      </c>
    </row>
    <row r="2471" spans="1:27" ht="44.45" hidden="1" customHeight="1">
      <c r="A2471" s="154">
        <v>45021</v>
      </c>
      <c r="B2471" s="155">
        <v>0.5</v>
      </c>
      <c r="C2471" s="155"/>
      <c r="D2471" s="156">
        <v>0</v>
      </c>
      <c r="E2471" s="157">
        <v>113193</v>
      </c>
      <c r="F2471" s="157" t="s">
        <v>920</v>
      </c>
      <c r="G2471" s="162" t="s">
        <v>7198</v>
      </c>
      <c r="H2471" s="163" t="s">
        <v>46</v>
      </c>
      <c r="I2471" s="157" t="s">
        <v>631</v>
      </c>
      <c r="J2471" s="160" t="s">
        <v>143</v>
      </c>
      <c r="K2471" s="160" t="s">
        <v>632</v>
      </c>
      <c r="L2471" s="157" t="s">
        <v>97</v>
      </c>
      <c r="M2471" s="161" t="s">
        <v>84</v>
      </c>
      <c r="N2471" s="161" t="s">
        <v>1194</v>
      </c>
      <c r="O2471" s="161" t="s">
        <v>1195</v>
      </c>
      <c r="P2471" s="207" t="s">
        <v>925</v>
      </c>
      <c r="Q2471" s="157">
        <v>2023</v>
      </c>
      <c r="R2471" s="131"/>
      <c r="S2471" s="3" t="str">
        <f>TEXT(Tabla2[[#This Row],[FECHA]],"MMMM")</f>
        <v>abril</v>
      </c>
      <c r="T2471" s="3" t="str">
        <f>VLOOKUP(Tabla2[[#This Row],[FOLIO]],Noshow11[[FOLIO]:[STATUS]],5,0)</f>
        <v>ON TIME</v>
      </c>
      <c r="U2471" s="2"/>
      <c r="V2471" s="27"/>
      <c r="W2471" s="27"/>
      <c r="X2471" s="27"/>
      <c r="Y2471" s="28"/>
      <c r="Z2471" s="27"/>
      <c r="AA2471" s="14">
        <f>Tabla2[[#This Row],[FECHA]]-Tabla2[[#This Row],[FECHA AGENDO CITA]]</f>
        <v>45021</v>
      </c>
    </row>
    <row r="2472" spans="1:27" ht="44.45" hidden="1" customHeight="1">
      <c r="A2472" s="154">
        <v>45021</v>
      </c>
      <c r="B2472" s="155">
        <v>0.5</v>
      </c>
      <c r="C2472" s="155"/>
      <c r="D2472" s="156">
        <v>835.2</v>
      </c>
      <c r="E2472" s="157">
        <v>113212</v>
      </c>
      <c r="F2472" s="157" t="s">
        <v>1111</v>
      </c>
      <c r="G2472" s="162" t="s">
        <v>7199</v>
      </c>
      <c r="H2472" s="163"/>
      <c r="I2472" s="157" t="s">
        <v>634</v>
      </c>
      <c r="J2472" s="160" t="s">
        <v>635</v>
      </c>
      <c r="K2472" s="160" t="s">
        <v>636</v>
      </c>
      <c r="L2472" s="157" t="s">
        <v>92</v>
      </c>
      <c r="M2472" s="161" t="s">
        <v>98</v>
      </c>
      <c r="N2472" s="161">
        <v>0.51041666666666663</v>
      </c>
      <c r="O2472" s="161" t="s">
        <v>929</v>
      </c>
      <c r="P2472" s="207" t="s">
        <v>2263</v>
      </c>
      <c r="Q2472" s="157">
        <v>2014</v>
      </c>
      <c r="R2472" s="131"/>
      <c r="S2472" s="3" t="str">
        <f>TEXT(Tabla2[[#This Row],[FECHA]],"MMMM")</f>
        <v>abril</v>
      </c>
      <c r="T2472" s="3" t="str">
        <f>VLOOKUP(Tabla2[[#This Row],[FOLIO]],Noshow11[[FOLIO]:[STATUS]],5,0)</f>
        <v>REPROG</v>
      </c>
      <c r="U2472" s="2"/>
      <c r="V2472" s="27"/>
      <c r="W2472" s="27"/>
      <c r="X2472" s="27"/>
      <c r="Y2472" s="28"/>
      <c r="Z2472" s="27"/>
      <c r="AA2472" s="14">
        <f>Tabla2[[#This Row],[FECHA]]-Tabla2[[#This Row],[FECHA AGENDO CITA]]</f>
        <v>45021</v>
      </c>
    </row>
    <row r="2473" spans="1:27" ht="44.45" hidden="1" customHeight="1">
      <c r="A2473" s="154">
        <v>45021</v>
      </c>
      <c r="B2473" s="155">
        <v>0.5</v>
      </c>
      <c r="C2473" s="155"/>
      <c r="D2473" s="156">
        <v>4060</v>
      </c>
      <c r="E2473" s="157">
        <v>113438</v>
      </c>
      <c r="F2473" s="157" t="s">
        <v>920</v>
      </c>
      <c r="G2473" s="162" t="s">
        <v>7200</v>
      </c>
      <c r="H2473" s="163"/>
      <c r="I2473" s="157" t="s">
        <v>638</v>
      </c>
      <c r="J2473" s="160" t="s">
        <v>639</v>
      </c>
      <c r="K2473" s="160" t="s">
        <v>640</v>
      </c>
      <c r="L2473" s="157" t="s">
        <v>641</v>
      </c>
      <c r="M2473" s="161" t="s">
        <v>93</v>
      </c>
      <c r="N2473" s="161">
        <v>0.51041666666666663</v>
      </c>
      <c r="O2473" s="161">
        <v>0.60416666666666663</v>
      </c>
      <c r="P2473" s="207" t="s">
        <v>7201</v>
      </c>
      <c r="Q2473" s="157">
        <v>2019</v>
      </c>
      <c r="R2473" s="131"/>
      <c r="S2473" s="3" t="str">
        <f>TEXT(Tabla2[[#This Row],[FECHA]],"MMMM")</f>
        <v>abril</v>
      </c>
      <c r="T2473" s="3" t="str">
        <f>VLOOKUP(Tabla2[[#This Row],[FOLIO]],Noshow11[[FOLIO]:[STATUS]],5,0)</f>
        <v>ON TIME</v>
      </c>
      <c r="U2473" s="2"/>
      <c r="V2473" s="27"/>
      <c r="W2473" s="27"/>
      <c r="X2473" s="27"/>
      <c r="Y2473" s="28"/>
      <c r="Z2473" s="27"/>
      <c r="AA2473" s="14">
        <f>Tabla2[[#This Row],[FECHA]]-Tabla2[[#This Row],[FECHA AGENDO CITA]]</f>
        <v>45021</v>
      </c>
    </row>
    <row r="2474" spans="1:27" ht="44.45" hidden="1" customHeight="1">
      <c r="A2474" s="154">
        <v>45021</v>
      </c>
      <c r="B2474" s="155">
        <v>0.51041666666666663</v>
      </c>
      <c r="C2474" s="155"/>
      <c r="D2474" s="156">
        <v>5330</v>
      </c>
      <c r="E2474" s="157">
        <v>113332</v>
      </c>
      <c r="F2474" s="157" t="s">
        <v>944</v>
      </c>
      <c r="G2474" s="162" t="s">
        <v>988</v>
      </c>
      <c r="H2474" s="163" t="s">
        <v>42</v>
      </c>
      <c r="I2474" s="157" t="s">
        <v>644</v>
      </c>
      <c r="J2474" s="160" t="s">
        <v>645</v>
      </c>
      <c r="K2474" s="160" t="s">
        <v>646</v>
      </c>
      <c r="L2474" s="157" t="s">
        <v>277</v>
      </c>
      <c r="M2474" s="161" t="s">
        <v>84</v>
      </c>
      <c r="N2474" s="161" t="s">
        <v>1194</v>
      </c>
      <c r="O2474" s="161" t="s">
        <v>1195</v>
      </c>
      <c r="P2474" s="207" t="s">
        <v>925</v>
      </c>
      <c r="Q2474" s="157">
        <v>2018</v>
      </c>
      <c r="R2474" s="131"/>
      <c r="S2474" s="3" t="str">
        <f>TEXT(Tabla2[[#This Row],[FECHA]],"MMMM")</f>
        <v>abril</v>
      </c>
      <c r="T2474" s="3" t="str">
        <f>VLOOKUP(Tabla2[[#This Row],[FOLIO]],Noshow11[[FOLIO]:[STATUS]],5,0)</f>
        <v>ON TIME</v>
      </c>
      <c r="U2474" s="2"/>
      <c r="V2474" s="27"/>
      <c r="W2474" s="27"/>
      <c r="X2474" s="27"/>
      <c r="Y2474" s="28"/>
      <c r="Z2474" s="27"/>
      <c r="AA2474" s="14">
        <f>Tabla2[[#This Row],[FECHA]]-Tabla2[[#This Row],[FECHA AGENDO CITA]]</f>
        <v>45021</v>
      </c>
    </row>
    <row r="2475" spans="1:27" ht="44.45" hidden="1" customHeight="1">
      <c r="A2475" s="154">
        <v>45021</v>
      </c>
      <c r="B2475" s="155">
        <v>0.52083333333333337</v>
      </c>
      <c r="C2475" s="155"/>
      <c r="D2475" s="156">
        <v>2849</v>
      </c>
      <c r="E2475" s="157">
        <v>113430</v>
      </c>
      <c r="F2475" s="157" t="s">
        <v>944</v>
      </c>
      <c r="G2475" s="158" t="s">
        <v>1736</v>
      </c>
      <c r="H2475" s="159" t="s">
        <v>5</v>
      </c>
      <c r="I2475" s="157" t="s">
        <v>652</v>
      </c>
      <c r="J2475" s="160" t="s">
        <v>653</v>
      </c>
      <c r="K2475" s="160" t="s">
        <v>654</v>
      </c>
      <c r="L2475" s="157" t="s">
        <v>97</v>
      </c>
      <c r="M2475" s="161" t="s">
        <v>84</v>
      </c>
      <c r="N2475" s="161">
        <v>0.5625</v>
      </c>
      <c r="O2475" s="161">
        <v>0.71875</v>
      </c>
      <c r="P2475" s="207" t="s">
        <v>4340</v>
      </c>
      <c r="Q2475" s="157">
        <v>2021</v>
      </c>
      <c r="R2475" s="131"/>
      <c r="S2475" s="3" t="str">
        <f>TEXT(Tabla2[[#This Row],[FECHA]],"MMMM")</f>
        <v>abril</v>
      </c>
      <c r="T2475" s="3" t="str">
        <f>VLOOKUP(Tabla2[[#This Row],[FOLIO]],Noshow11[[FOLIO]:[STATUS]],5,0)</f>
        <v>ON TIME</v>
      </c>
      <c r="U2475" s="2"/>
      <c r="V2475" s="27"/>
      <c r="W2475" s="27"/>
      <c r="X2475" s="27"/>
      <c r="Y2475" s="28"/>
      <c r="Z2475" s="27"/>
      <c r="AA2475" s="14">
        <f>Tabla2[[#This Row],[FECHA]]-Tabla2[[#This Row],[FECHA AGENDO CITA]]</f>
        <v>45021</v>
      </c>
    </row>
    <row r="2476" spans="1:27" ht="44.45" hidden="1" customHeight="1">
      <c r="A2476" s="154">
        <v>45021</v>
      </c>
      <c r="B2476" s="155">
        <v>0.52083333333333337</v>
      </c>
      <c r="C2476" s="155"/>
      <c r="D2476" s="156">
        <v>1899</v>
      </c>
      <c r="E2476" s="157">
        <v>113432</v>
      </c>
      <c r="F2476" s="157" t="s">
        <v>944</v>
      </c>
      <c r="G2476" s="162" t="s">
        <v>7202</v>
      </c>
      <c r="H2476" s="163" t="s">
        <v>5</v>
      </c>
      <c r="I2476" s="157" t="s">
        <v>656</v>
      </c>
      <c r="J2476" s="160" t="s">
        <v>657</v>
      </c>
      <c r="K2476" s="160" t="s">
        <v>658</v>
      </c>
      <c r="L2476" s="157" t="s">
        <v>83</v>
      </c>
      <c r="M2476" s="161" t="s">
        <v>98</v>
      </c>
      <c r="N2476" s="161">
        <v>0.57291666666666663</v>
      </c>
      <c r="O2476" s="161">
        <v>0.72916666666666663</v>
      </c>
      <c r="P2476" s="207" t="s">
        <v>2061</v>
      </c>
      <c r="Q2476" s="157">
        <v>2019</v>
      </c>
      <c r="R2476" s="131"/>
      <c r="S2476" s="3" t="str">
        <f>TEXT(Tabla2[[#This Row],[FECHA]],"MMMM")</f>
        <v>abril</v>
      </c>
      <c r="T2476" s="3" t="str">
        <f>VLOOKUP(Tabla2[[#This Row],[FOLIO]],Noshow11[[FOLIO]:[STATUS]],5,0)</f>
        <v>ON TIME</v>
      </c>
      <c r="U2476" s="2"/>
      <c r="V2476" s="27"/>
      <c r="W2476" s="27"/>
      <c r="X2476" s="27"/>
      <c r="Y2476" s="28"/>
      <c r="Z2476" s="27"/>
      <c r="AA2476" s="14">
        <f>Tabla2[[#This Row],[FECHA]]-Tabla2[[#This Row],[FECHA AGENDO CITA]]</f>
        <v>45021</v>
      </c>
    </row>
    <row r="2477" spans="1:27" ht="44.45" hidden="1" customHeight="1">
      <c r="A2477" s="154">
        <v>45021</v>
      </c>
      <c r="B2477" s="155">
        <v>0.52083333333333337</v>
      </c>
      <c r="C2477" s="155"/>
      <c r="D2477" s="156">
        <v>3260</v>
      </c>
      <c r="E2477" s="157">
        <v>113434</v>
      </c>
      <c r="F2477" s="157" t="s">
        <v>100</v>
      </c>
      <c r="G2477" s="158" t="s">
        <v>1150</v>
      </c>
      <c r="H2477" s="159" t="s">
        <v>5</v>
      </c>
      <c r="I2477" s="157" t="s">
        <v>649</v>
      </c>
      <c r="J2477" s="160" t="s">
        <v>650</v>
      </c>
      <c r="K2477" s="160" t="s">
        <v>651</v>
      </c>
      <c r="L2477" s="157" t="s">
        <v>83</v>
      </c>
      <c r="M2477" s="161" t="s">
        <v>93</v>
      </c>
      <c r="N2477" s="161">
        <v>0.53125</v>
      </c>
      <c r="O2477" s="161">
        <v>0.66666666666666663</v>
      </c>
      <c r="P2477" s="207" t="s">
        <v>2061</v>
      </c>
      <c r="Q2477" s="157">
        <v>2017</v>
      </c>
      <c r="R2477" s="131"/>
      <c r="S2477" s="3" t="str">
        <f>TEXT(Tabla2[[#This Row],[FECHA]],"MMMM")</f>
        <v>abril</v>
      </c>
      <c r="T2477" s="3" t="str">
        <f>VLOOKUP(Tabla2[[#This Row],[FOLIO]],Noshow11[[FOLIO]:[STATUS]],5,0)</f>
        <v>ON TIME</v>
      </c>
      <c r="U2477" s="2"/>
      <c r="V2477" s="27"/>
      <c r="W2477" s="27"/>
      <c r="X2477" s="27"/>
      <c r="Y2477" s="28"/>
      <c r="Z2477" s="27"/>
      <c r="AA2477" s="14">
        <f>Tabla2[[#This Row],[FECHA]]-Tabla2[[#This Row],[FECHA AGENDO CITA]]</f>
        <v>45021</v>
      </c>
    </row>
    <row r="2478" spans="1:27" ht="44.45" hidden="1" customHeight="1">
      <c r="A2478" s="154">
        <v>45021</v>
      </c>
      <c r="B2478" s="155">
        <v>0.54166666666666663</v>
      </c>
      <c r="C2478" s="155"/>
      <c r="D2478" s="156">
        <v>0</v>
      </c>
      <c r="E2478" s="157">
        <v>113435</v>
      </c>
      <c r="F2478" s="157" t="s">
        <v>100</v>
      </c>
      <c r="G2478" s="162" t="s">
        <v>7203</v>
      </c>
      <c r="H2478" s="163"/>
      <c r="I2478" s="157" t="s">
        <v>661</v>
      </c>
      <c r="J2478" s="160" t="s">
        <v>662</v>
      </c>
      <c r="K2478" s="160" t="s">
        <v>663</v>
      </c>
      <c r="L2478" s="157" t="s">
        <v>230</v>
      </c>
      <c r="M2478" s="161" t="s">
        <v>98</v>
      </c>
      <c r="N2478" s="161">
        <v>0.58333333333333337</v>
      </c>
      <c r="O2478" s="161">
        <v>0.70833333333333337</v>
      </c>
      <c r="P2478" s="207" t="s">
        <v>949</v>
      </c>
      <c r="Q2478" s="157">
        <v>2019</v>
      </c>
      <c r="R2478" s="131"/>
      <c r="S2478" s="3" t="str">
        <f>TEXT(Tabla2[[#This Row],[FECHA]],"MMMM")</f>
        <v>abril</v>
      </c>
      <c r="T2478" s="3" t="str">
        <f>VLOOKUP(Tabla2[[#This Row],[FOLIO]],Noshow11[[FOLIO]:[STATUS]],5,0)</f>
        <v>ON TIME</v>
      </c>
      <c r="U2478" s="2"/>
      <c r="V2478" s="27"/>
      <c r="W2478" s="27"/>
      <c r="X2478" s="27"/>
      <c r="Y2478" s="28"/>
      <c r="Z2478" s="27"/>
      <c r="AA2478" s="14">
        <f>Tabla2[[#This Row],[FECHA]]-Tabla2[[#This Row],[FECHA AGENDO CITA]]</f>
        <v>45021</v>
      </c>
    </row>
    <row r="2479" spans="1:27" ht="44.45" hidden="1" customHeight="1">
      <c r="A2479" s="154">
        <v>45021</v>
      </c>
      <c r="B2479" s="155">
        <v>0.54166666666666663</v>
      </c>
      <c r="C2479" s="155"/>
      <c r="D2479" s="156">
        <v>5330</v>
      </c>
      <c r="E2479" s="157">
        <v>113449</v>
      </c>
      <c r="F2479" s="157" t="s">
        <v>944</v>
      </c>
      <c r="G2479" s="158" t="s">
        <v>1124</v>
      </c>
      <c r="H2479" s="159" t="s">
        <v>5</v>
      </c>
      <c r="I2479" s="157" t="s">
        <v>665</v>
      </c>
      <c r="J2479" s="160" t="s">
        <v>666</v>
      </c>
      <c r="K2479" s="160" t="s">
        <v>667</v>
      </c>
      <c r="L2479" s="157" t="s">
        <v>92</v>
      </c>
      <c r="M2479" s="161" t="s">
        <v>93</v>
      </c>
      <c r="N2479" s="161">
        <v>0.58333333333333337</v>
      </c>
      <c r="O2479" s="161">
        <v>0.75</v>
      </c>
      <c r="P2479" s="207" t="s">
        <v>2061</v>
      </c>
      <c r="Q2479" s="157">
        <v>2020</v>
      </c>
      <c r="R2479" s="131"/>
      <c r="S2479" s="3" t="str">
        <f>TEXT(Tabla2[[#This Row],[FECHA]],"MMMM")</f>
        <v>abril</v>
      </c>
      <c r="T2479" s="3" t="str">
        <f>VLOOKUP(Tabla2[[#This Row],[FOLIO]],Noshow11[[FOLIO]:[STATUS]],5,0)</f>
        <v>ON TIME</v>
      </c>
      <c r="U2479" s="2"/>
      <c r="V2479" s="27"/>
      <c r="W2479" s="27"/>
      <c r="X2479" s="27"/>
      <c r="Y2479" s="28"/>
      <c r="Z2479" s="27"/>
      <c r="AA2479" s="14">
        <f>Tabla2[[#This Row],[FECHA]]-Tabla2[[#This Row],[FECHA AGENDO CITA]]</f>
        <v>45021</v>
      </c>
    </row>
    <row r="2480" spans="1:27" ht="44.45" hidden="1" customHeight="1">
      <c r="A2480" s="154">
        <v>45021</v>
      </c>
      <c r="B2480" s="155">
        <v>0.60416666666666663</v>
      </c>
      <c r="C2480" s="155"/>
      <c r="D2480" s="156">
        <v>835.2</v>
      </c>
      <c r="E2480" s="157">
        <v>113394</v>
      </c>
      <c r="F2480" s="157" t="s">
        <v>944</v>
      </c>
      <c r="G2480" s="162" t="s">
        <v>7204</v>
      </c>
      <c r="H2480" s="163"/>
      <c r="I2480" s="157" t="s">
        <v>670</v>
      </c>
      <c r="J2480" s="160" t="s">
        <v>671</v>
      </c>
      <c r="K2480" s="160" t="s">
        <v>672</v>
      </c>
      <c r="L2480" s="157" t="s">
        <v>92</v>
      </c>
      <c r="M2480" s="161" t="s">
        <v>84</v>
      </c>
      <c r="N2480" s="161">
        <v>0.625</v>
      </c>
      <c r="O2480" s="161" t="s">
        <v>929</v>
      </c>
      <c r="P2480" s="207" t="s">
        <v>2126</v>
      </c>
      <c r="Q2480" s="157">
        <v>2020</v>
      </c>
      <c r="R2480" s="131"/>
      <c r="S2480" s="3" t="str">
        <f>TEXT(Tabla2[[#This Row],[FECHA]],"MMMM")</f>
        <v>abril</v>
      </c>
      <c r="T2480" s="3" t="str">
        <f>VLOOKUP(Tabla2[[#This Row],[FOLIO]],Noshow11[[FOLIO]:[STATUS]],5,0)</f>
        <v>ON TIME</v>
      </c>
      <c r="U2480" s="2"/>
      <c r="V2480" s="27"/>
      <c r="W2480" s="27"/>
      <c r="X2480" s="27"/>
      <c r="Y2480" s="28"/>
      <c r="Z2480" s="27"/>
      <c r="AA2480" s="14">
        <f>Tabla2[[#This Row],[FECHA]]-Tabla2[[#This Row],[FECHA AGENDO CITA]]</f>
        <v>45021</v>
      </c>
    </row>
    <row r="2481" spans="1:27" ht="44.45" hidden="1" customHeight="1">
      <c r="A2481" s="154">
        <v>45021</v>
      </c>
      <c r="B2481" s="155">
        <v>0.625</v>
      </c>
      <c r="C2481" s="155"/>
      <c r="D2481" s="156">
        <v>835.2</v>
      </c>
      <c r="E2481" s="157">
        <v>113452</v>
      </c>
      <c r="F2481" s="157" t="s">
        <v>100</v>
      </c>
      <c r="G2481" s="162" t="s">
        <v>7205</v>
      </c>
      <c r="H2481" s="163"/>
      <c r="I2481" s="157" t="s">
        <v>674</v>
      </c>
      <c r="J2481" s="160" t="s">
        <v>675</v>
      </c>
      <c r="K2481" s="160" t="s">
        <v>676</v>
      </c>
      <c r="L2481" s="157" t="s">
        <v>357</v>
      </c>
      <c r="M2481" s="161" t="s">
        <v>98</v>
      </c>
      <c r="N2481" s="161">
        <v>0.64583333333333337</v>
      </c>
      <c r="O2481" s="161" t="s">
        <v>929</v>
      </c>
      <c r="P2481" s="207" t="s">
        <v>2263</v>
      </c>
      <c r="Q2481" s="157">
        <v>2021</v>
      </c>
      <c r="R2481" s="131"/>
      <c r="S2481" s="3" t="str">
        <f>TEXT(Tabla2[[#This Row],[FECHA]],"MMMM")</f>
        <v>abril</v>
      </c>
      <c r="T2481" s="3" t="str">
        <f>VLOOKUP(Tabla2[[#This Row],[FOLIO]],Noshow11[[FOLIO]:[STATUS]],5,0)</f>
        <v>CANCEL</v>
      </c>
      <c r="U2481" s="2"/>
      <c r="V2481" s="27"/>
      <c r="W2481" s="27"/>
      <c r="X2481" s="27"/>
      <c r="Y2481" s="28"/>
      <c r="Z2481" s="27"/>
      <c r="AA2481" s="14">
        <f>Tabla2[[#This Row],[FECHA]]-Tabla2[[#This Row],[FECHA AGENDO CITA]]</f>
        <v>45021</v>
      </c>
    </row>
    <row r="2482" spans="1:27" ht="44.45" hidden="1" customHeight="1">
      <c r="A2482" s="154">
        <v>45022</v>
      </c>
      <c r="B2482" s="155">
        <v>0.33333333333333331</v>
      </c>
      <c r="C2482" s="155"/>
      <c r="D2482" s="156">
        <v>6165.2</v>
      </c>
      <c r="E2482" s="157">
        <v>113409</v>
      </c>
      <c r="F2482" s="157" t="s">
        <v>944</v>
      </c>
      <c r="G2482" s="162" t="s">
        <v>7206</v>
      </c>
      <c r="H2482" s="163"/>
      <c r="I2482" s="157" t="s">
        <v>682</v>
      </c>
      <c r="J2482" s="160" t="s">
        <v>683</v>
      </c>
      <c r="K2482" s="160" t="s">
        <v>684</v>
      </c>
      <c r="L2482" s="157" t="s">
        <v>97</v>
      </c>
      <c r="M2482" s="161" t="s">
        <v>84</v>
      </c>
      <c r="N2482" s="161">
        <v>0.35416666666666669</v>
      </c>
      <c r="O2482" s="161" t="s">
        <v>929</v>
      </c>
      <c r="P2482" s="207" t="s">
        <v>2263</v>
      </c>
      <c r="Q2482" s="157">
        <v>2020</v>
      </c>
      <c r="R2482" s="131"/>
      <c r="S2482" s="3" t="str">
        <f>TEXT(Tabla2[[#This Row],[FECHA]],"MMMM")</f>
        <v>abril</v>
      </c>
      <c r="T2482" s="3" t="str">
        <f>VLOOKUP(Tabla2[[#This Row],[FOLIO]],Noshow11[[FOLIO]:[STATUS]],5,0)</f>
        <v>REPROG</v>
      </c>
      <c r="U2482" s="2"/>
      <c r="V2482" s="27"/>
      <c r="W2482" s="27"/>
      <c r="X2482" s="27"/>
      <c r="Y2482" s="28"/>
      <c r="Z2482" s="27"/>
      <c r="AA2482" s="14">
        <f>Tabla2[[#This Row],[FECHA]]-Tabla2[[#This Row],[FECHA AGENDO CITA]]</f>
        <v>45022</v>
      </c>
    </row>
    <row r="2483" spans="1:27" ht="44.45" hidden="1" customHeight="1">
      <c r="A2483" s="154">
        <v>45022</v>
      </c>
      <c r="B2483" s="155">
        <v>0.33333333333333331</v>
      </c>
      <c r="C2483" s="155"/>
      <c r="D2483" s="156">
        <v>3260</v>
      </c>
      <c r="E2483" s="157">
        <v>113494</v>
      </c>
      <c r="F2483" s="157" t="s">
        <v>920</v>
      </c>
      <c r="G2483" s="162" t="s">
        <v>1070</v>
      </c>
      <c r="H2483" s="163"/>
      <c r="I2483" s="157" t="s">
        <v>690</v>
      </c>
      <c r="J2483" s="160" t="s">
        <v>691</v>
      </c>
      <c r="K2483" s="160" t="s">
        <v>692</v>
      </c>
      <c r="L2483" s="157" t="s">
        <v>92</v>
      </c>
      <c r="M2483" s="161" t="s">
        <v>93</v>
      </c>
      <c r="N2483" s="161">
        <v>0.34375</v>
      </c>
      <c r="O2483" s="161">
        <v>0.45833333333333331</v>
      </c>
      <c r="P2483" s="207" t="s">
        <v>943</v>
      </c>
      <c r="Q2483" s="157">
        <v>2022</v>
      </c>
      <c r="R2483" s="131"/>
      <c r="S2483" s="3" t="str">
        <f>TEXT(Tabla2[[#This Row],[FECHA]],"MMMM")</f>
        <v>abril</v>
      </c>
      <c r="T2483" s="3" t="str">
        <f>VLOOKUP(Tabla2[[#This Row],[FOLIO]],Noshow11[[FOLIO]:[STATUS]],5,0)</f>
        <v>ON TIME</v>
      </c>
      <c r="U2483" s="2"/>
      <c r="V2483" s="27"/>
      <c r="W2483" s="27"/>
      <c r="X2483" s="27"/>
      <c r="Y2483" s="28"/>
      <c r="Z2483" s="27"/>
      <c r="AA2483" s="14">
        <f>Tabla2[[#This Row],[FECHA]]-Tabla2[[#This Row],[FECHA AGENDO CITA]]</f>
        <v>45022</v>
      </c>
    </row>
    <row r="2484" spans="1:27" ht="44.45" hidden="1" customHeight="1">
      <c r="A2484" s="154">
        <v>45022</v>
      </c>
      <c r="B2484" s="155">
        <v>0.33333333333333331</v>
      </c>
      <c r="C2484" s="155"/>
      <c r="D2484" s="156">
        <v>1899</v>
      </c>
      <c r="E2484" s="157">
        <v>113496</v>
      </c>
      <c r="F2484" s="157" t="s">
        <v>100</v>
      </c>
      <c r="G2484" s="158" t="s">
        <v>7207</v>
      </c>
      <c r="H2484" s="159" t="s">
        <v>5</v>
      </c>
      <c r="I2484" s="157" t="s">
        <v>678</v>
      </c>
      <c r="J2484" s="160" t="s">
        <v>679</v>
      </c>
      <c r="K2484" s="160" t="s">
        <v>680</v>
      </c>
      <c r="L2484" s="157" t="s">
        <v>92</v>
      </c>
      <c r="M2484" s="161" t="s">
        <v>98</v>
      </c>
      <c r="N2484" s="161">
        <v>0.35416666666666669</v>
      </c>
      <c r="O2484" s="161">
        <v>0.45833333333333331</v>
      </c>
      <c r="P2484" s="207" t="s">
        <v>2061</v>
      </c>
      <c r="Q2484" s="157">
        <v>2015</v>
      </c>
      <c r="R2484" s="131"/>
      <c r="S2484" s="3" t="str">
        <f>TEXT(Tabla2[[#This Row],[FECHA]],"MMMM")</f>
        <v>abril</v>
      </c>
      <c r="T2484" s="3" t="str">
        <f>VLOOKUP(Tabla2[[#This Row],[FOLIO]],Noshow11[[FOLIO]:[STATUS]],5,0)</f>
        <v>ON TIME</v>
      </c>
      <c r="U2484" s="2"/>
      <c r="V2484" s="27"/>
      <c r="W2484" s="27"/>
      <c r="X2484" s="27"/>
      <c r="Y2484" s="28"/>
      <c r="Z2484" s="27"/>
      <c r="AA2484" s="14">
        <f>Tabla2[[#This Row],[FECHA]]-Tabla2[[#This Row],[FECHA AGENDO CITA]]</f>
        <v>45022</v>
      </c>
    </row>
    <row r="2485" spans="1:27" ht="44.45" hidden="1" customHeight="1">
      <c r="A2485" s="154">
        <v>45022</v>
      </c>
      <c r="B2485" s="155">
        <v>0.34375</v>
      </c>
      <c r="C2485" s="155"/>
      <c r="D2485" s="156">
        <v>6599</v>
      </c>
      <c r="E2485" s="157">
        <v>113440</v>
      </c>
      <c r="F2485" s="157" t="s">
        <v>944</v>
      </c>
      <c r="G2485" s="162" t="s">
        <v>989</v>
      </c>
      <c r="H2485" s="163"/>
      <c r="I2485" s="157" t="s">
        <v>696</v>
      </c>
      <c r="J2485" s="160" t="s">
        <v>697</v>
      </c>
      <c r="K2485" s="160" t="s">
        <v>698</v>
      </c>
      <c r="L2485" s="157" t="s">
        <v>92</v>
      </c>
      <c r="M2485" s="161" t="s">
        <v>84</v>
      </c>
      <c r="N2485" s="161">
        <v>0.35416666666666669</v>
      </c>
      <c r="O2485" s="161">
        <v>0.45833333333333331</v>
      </c>
      <c r="P2485" s="207" t="s">
        <v>925</v>
      </c>
      <c r="Q2485" s="157">
        <v>2020</v>
      </c>
      <c r="R2485" s="131"/>
      <c r="S2485" s="3" t="str">
        <f>TEXT(Tabla2[[#This Row],[FECHA]],"MMMM")</f>
        <v>abril</v>
      </c>
      <c r="T2485" s="3" t="str">
        <f>VLOOKUP(Tabla2[[#This Row],[FOLIO]],Noshow11[[FOLIO]:[STATUS]],5,0)</f>
        <v>ON TIME</v>
      </c>
      <c r="U2485" s="2"/>
      <c r="V2485" s="27"/>
      <c r="W2485" s="27"/>
      <c r="X2485" s="27"/>
      <c r="Y2485" s="28"/>
      <c r="Z2485" s="27"/>
      <c r="AA2485" s="14">
        <f>Tabla2[[#This Row],[FECHA]]-Tabla2[[#This Row],[FECHA AGENDO CITA]]</f>
        <v>45022</v>
      </c>
    </row>
    <row r="2486" spans="1:27" ht="44.45" hidden="1" customHeight="1">
      <c r="A2486" s="154">
        <v>45022</v>
      </c>
      <c r="B2486" s="155">
        <v>0.34375</v>
      </c>
      <c r="C2486" s="155"/>
      <c r="D2486" s="156">
        <v>0</v>
      </c>
      <c r="E2486" s="157">
        <v>113455</v>
      </c>
      <c r="F2486" s="157" t="s">
        <v>920</v>
      </c>
      <c r="G2486" s="162" t="s">
        <v>1066</v>
      </c>
      <c r="H2486" s="163"/>
      <c r="I2486" s="157" t="s">
        <v>701</v>
      </c>
      <c r="J2486" s="160" t="s">
        <v>702</v>
      </c>
      <c r="K2486" s="160" t="s">
        <v>4168</v>
      </c>
      <c r="L2486" s="157" t="s">
        <v>92</v>
      </c>
      <c r="M2486" s="161" t="s">
        <v>98</v>
      </c>
      <c r="N2486" s="161">
        <v>0.35416666666666669</v>
      </c>
      <c r="O2486" s="161">
        <v>0.45833333333333331</v>
      </c>
      <c r="P2486" s="207" t="s">
        <v>975</v>
      </c>
      <c r="Q2486" s="157">
        <v>2006</v>
      </c>
      <c r="R2486" s="131"/>
      <c r="S2486" s="3" t="str">
        <f>TEXT(Tabla2[[#This Row],[FECHA]],"MMMM")</f>
        <v>abril</v>
      </c>
      <c r="T2486" s="3" t="str">
        <f>VLOOKUP(Tabla2[[#This Row],[FOLIO]],Noshow11[[FOLIO]:[STATUS]],5,0)</f>
        <v>ON TIME</v>
      </c>
      <c r="U2486" s="2"/>
      <c r="V2486" s="27"/>
      <c r="W2486" s="27"/>
      <c r="X2486" s="27"/>
      <c r="Y2486" s="28"/>
      <c r="Z2486" s="27"/>
      <c r="AA2486" s="14">
        <f>Tabla2[[#This Row],[FECHA]]-Tabla2[[#This Row],[FECHA AGENDO CITA]]</f>
        <v>45022</v>
      </c>
    </row>
    <row r="2487" spans="1:27" ht="44.45" hidden="1" customHeight="1">
      <c r="A2487" s="154">
        <v>45022</v>
      </c>
      <c r="B2487" s="155">
        <v>0.35416666666666669</v>
      </c>
      <c r="C2487" s="155"/>
      <c r="D2487" s="156">
        <v>4210</v>
      </c>
      <c r="E2487" s="157">
        <v>113345</v>
      </c>
      <c r="F2487" s="157" t="s">
        <v>100</v>
      </c>
      <c r="G2487" s="158" t="s">
        <v>2150</v>
      </c>
      <c r="H2487" s="159" t="s">
        <v>5</v>
      </c>
      <c r="I2487" s="157" t="s">
        <v>706</v>
      </c>
      <c r="J2487" s="160" t="s">
        <v>707</v>
      </c>
      <c r="K2487" s="160" t="s">
        <v>300</v>
      </c>
      <c r="L2487" s="157" t="s">
        <v>83</v>
      </c>
      <c r="M2487" s="161" t="s">
        <v>98</v>
      </c>
      <c r="N2487" s="161">
        <v>0.36458333333333331</v>
      </c>
      <c r="O2487" s="161">
        <v>0.45833333333333331</v>
      </c>
      <c r="P2487" s="207" t="s">
        <v>7208</v>
      </c>
      <c r="Q2487" s="157">
        <v>2020</v>
      </c>
      <c r="R2487" s="131"/>
      <c r="S2487" s="3" t="str">
        <f>TEXT(Tabla2[[#This Row],[FECHA]],"MMMM")</f>
        <v>abril</v>
      </c>
      <c r="T2487" s="3" t="str">
        <f>VLOOKUP(Tabla2[[#This Row],[FOLIO]],Noshow11[[FOLIO]:[STATUS]],5,0)</f>
        <v>LATE</v>
      </c>
      <c r="U2487" s="2"/>
      <c r="V2487" s="27"/>
      <c r="W2487" s="27"/>
      <c r="X2487" s="27"/>
      <c r="Y2487" s="28"/>
      <c r="Z2487" s="27"/>
      <c r="AA2487" s="14">
        <f>Tabla2[[#This Row],[FECHA]]-Tabla2[[#This Row],[FECHA AGENDO CITA]]</f>
        <v>45022</v>
      </c>
    </row>
    <row r="2488" spans="1:27" ht="44.45" hidden="1" customHeight="1">
      <c r="A2488" s="154">
        <v>45022</v>
      </c>
      <c r="B2488" s="155">
        <v>0.35416666666666669</v>
      </c>
      <c r="C2488" s="155"/>
      <c r="D2488" s="156">
        <v>1899</v>
      </c>
      <c r="E2488" s="157">
        <v>113426</v>
      </c>
      <c r="F2488" s="157" t="s">
        <v>1111</v>
      </c>
      <c r="G2488" s="162" t="s">
        <v>939</v>
      </c>
      <c r="H2488" s="163"/>
      <c r="I2488" s="157" t="s">
        <v>710</v>
      </c>
      <c r="J2488" s="160" t="s">
        <v>711</v>
      </c>
      <c r="K2488" s="160" t="s">
        <v>712</v>
      </c>
      <c r="L2488" s="157" t="s">
        <v>357</v>
      </c>
      <c r="M2488" s="161" t="s">
        <v>93</v>
      </c>
      <c r="N2488" s="161">
        <v>0.36458333333333331</v>
      </c>
      <c r="O2488" s="161">
        <v>0.45833333333333331</v>
      </c>
      <c r="P2488" s="207" t="s">
        <v>949</v>
      </c>
      <c r="Q2488" s="157">
        <v>2021</v>
      </c>
      <c r="R2488" s="131"/>
      <c r="S2488" s="3" t="str">
        <f>TEXT(Tabla2[[#This Row],[FECHA]],"MMMM")</f>
        <v>abril</v>
      </c>
      <c r="T2488" s="3" t="str">
        <f>VLOOKUP(Tabla2[[#This Row],[FOLIO]],Noshow11[[FOLIO]:[STATUS]],5,0)</f>
        <v>ON TIME</v>
      </c>
      <c r="U2488" s="2"/>
      <c r="V2488" s="27"/>
      <c r="W2488" s="27"/>
      <c r="X2488" s="27"/>
      <c r="Y2488" s="28"/>
      <c r="Z2488" s="27"/>
      <c r="AA2488" s="14">
        <f>Tabla2[[#This Row],[FECHA]]-Tabla2[[#This Row],[FECHA AGENDO CITA]]</f>
        <v>45022</v>
      </c>
    </row>
    <row r="2489" spans="1:27" ht="44.45" hidden="1" customHeight="1">
      <c r="A2489" s="154">
        <v>45022</v>
      </c>
      <c r="B2489" s="155">
        <v>0.35416666666666669</v>
      </c>
      <c r="C2489" s="155"/>
      <c r="D2489" s="156">
        <v>1899</v>
      </c>
      <c r="E2489" s="157">
        <v>113486</v>
      </c>
      <c r="F2489" s="157" t="s">
        <v>944</v>
      </c>
      <c r="G2489" s="162" t="s">
        <v>1023</v>
      </c>
      <c r="H2489" s="163"/>
      <c r="I2489" s="157" t="s">
        <v>715</v>
      </c>
      <c r="J2489" s="160" t="s">
        <v>716</v>
      </c>
      <c r="K2489" s="160" t="s">
        <v>717</v>
      </c>
      <c r="L2489" s="157" t="s">
        <v>83</v>
      </c>
      <c r="M2489" s="161" t="s">
        <v>84</v>
      </c>
      <c r="N2489" s="161">
        <v>0.36458333333333331</v>
      </c>
      <c r="O2489" s="161">
        <v>0.45833333333333331</v>
      </c>
      <c r="P2489" s="207" t="s">
        <v>949</v>
      </c>
      <c r="Q2489" s="157">
        <v>2022</v>
      </c>
      <c r="R2489" s="131"/>
      <c r="S2489" s="3" t="str">
        <f>TEXT(Tabla2[[#This Row],[FECHA]],"MMMM")</f>
        <v>abril</v>
      </c>
      <c r="T2489" s="3" t="str">
        <f>VLOOKUP(Tabla2[[#This Row],[FOLIO]],Noshow11[[FOLIO]:[STATUS]],5,0)</f>
        <v>CANCEL</v>
      </c>
      <c r="U2489" s="2"/>
      <c r="V2489" s="27"/>
      <c r="W2489" s="27"/>
      <c r="X2489" s="27"/>
      <c r="Y2489" s="28"/>
      <c r="Z2489" s="27"/>
      <c r="AA2489" s="14">
        <f>Tabla2[[#This Row],[FECHA]]-Tabla2[[#This Row],[FECHA AGENDO CITA]]</f>
        <v>45022</v>
      </c>
    </row>
    <row r="2490" spans="1:27" ht="44.45" hidden="1" customHeight="1">
      <c r="A2490" s="154">
        <v>45022</v>
      </c>
      <c r="B2490" s="155">
        <v>0.36458333333333331</v>
      </c>
      <c r="C2490" s="155"/>
      <c r="D2490" s="156">
        <v>1899</v>
      </c>
      <c r="E2490" s="157">
        <v>113415</v>
      </c>
      <c r="F2490" s="157" t="s">
        <v>944</v>
      </c>
      <c r="G2490" s="158" t="s">
        <v>1108</v>
      </c>
      <c r="H2490" s="159" t="s">
        <v>5</v>
      </c>
      <c r="I2490" s="157" t="s">
        <v>719</v>
      </c>
      <c r="J2490" s="160" t="s">
        <v>143</v>
      </c>
      <c r="K2490" s="160" t="s">
        <v>720</v>
      </c>
      <c r="L2490" s="157" t="s">
        <v>250</v>
      </c>
      <c r="M2490" s="161" t="s">
        <v>93</v>
      </c>
      <c r="N2490" s="161">
        <v>0.38541666666666669</v>
      </c>
      <c r="O2490" s="161">
        <v>0.5</v>
      </c>
      <c r="P2490" s="207" t="s">
        <v>2061</v>
      </c>
      <c r="Q2490" s="157">
        <v>2023</v>
      </c>
      <c r="R2490" s="131"/>
      <c r="S2490" s="3" t="str">
        <f>TEXT(Tabla2[[#This Row],[FECHA]],"MMMM")</f>
        <v>abril</v>
      </c>
      <c r="T2490" s="3" t="str">
        <f>VLOOKUP(Tabla2[[#This Row],[FOLIO]],Noshow11[[FOLIO]:[STATUS]],5,0)</f>
        <v>ON TIME</v>
      </c>
      <c r="U2490" s="2"/>
      <c r="V2490" s="27"/>
      <c r="W2490" s="27"/>
      <c r="X2490" s="27"/>
      <c r="Y2490" s="28"/>
      <c r="Z2490" s="27"/>
      <c r="AA2490" s="14">
        <f>Tabla2[[#This Row],[FECHA]]-Tabla2[[#This Row],[FECHA AGENDO CITA]]</f>
        <v>45022</v>
      </c>
    </row>
    <row r="2491" spans="1:27" ht="57" hidden="1" customHeight="1">
      <c r="A2491" s="154">
        <v>45022</v>
      </c>
      <c r="B2491" s="155">
        <v>0.36458333333333331</v>
      </c>
      <c r="C2491" s="155"/>
      <c r="D2491" s="156">
        <v>0</v>
      </c>
      <c r="E2491" s="157">
        <v>113466</v>
      </c>
      <c r="F2491" s="157" t="s">
        <v>920</v>
      </c>
      <c r="G2491" s="162" t="s">
        <v>7209</v>
      </c>
      <c r="H2491" s="163"/>
      <c r="I2491" s="157" t="s">
        <v>727</v>
      </c>
      <c r="J2491" s="160" t="s">
        <v>728</v>
      </c>
      <c r="K2491" s="160" t="s">
        <v>729</v>
      </c>
      <c r="L2491" s="157" t="s">
        <v>92</v>
      </c>
      <c r="M2491" s="161" t="s">
        <v>84</v>
      </c>
      <c r="N2491" s="161">
        <v>0.52083333333333337</v>
      </c>
      <c r="O2491" s="161">
        <v>0.58333333333333337</v>
      </c>
      <c r="P2491" s="207" t="s">
        <v>975</v>
      </c>
      <c r="Q2491" s="157">
        <v>2018</v>
      </c>
      <c r="R2491" s="131"/>
      <c r="S2491" s="3" t="str">
        <f>TEXT(Tabla2[[#This Row],[FECHA]],"MMMM")</f>
        <v>abril</v>
      </c>
      <c r="T2491" s="3" t="str">
        <f>VLOOKUP(Tabla2[[#This Row],[FOLIO]],Noshow11[[FOLIO]:[STATUS]],5,0)</f>
        <v>LATE</v>
      </c>
      <c r="U2491" s="2"/>
      <c r="V2491" s="27"/>
      <c r="W2491" s="27"/>
      <c r="X2491" s="27"/>
      <c r="Y2491" s="28"/>
      <c r="Z2491" s="27"/>
      <c r="AA2491" s="14">
        <f>Tabla2[[#This Row],[FECHA]]-Tabla2[[#This Row],[FECHA AGENDO CITA]]</f>
        <v>45022</v>
      </c>
    </row>
    <row r="2492" spans="1:27" ht="68.099999999999994" hidden="1" customHeight="1">
      <c r="A2492" s="154">
        <v>45022</v>
      </c>
      <c r="B2492" s="155">
        <v>0.375</v>
      </c>
      <c r="C2492" s="155"/>
      <c r="D2492" s="156">
        <v>0</v>
      </c>
      <c r="E2492" s="157">
        <v>113461</v>
      </c>
      <c r="F2492" s="157" t="s">
        <v>1111</v>
      </c>
      <c r="G2492" s="162" t="s">
        <v>7210</v>
      </c>
      <c r="H2492" s="163"/>
      <c r="I2492" s="157" t="s">
        <v>745</v>
      </c>
      <c r="J2492" s="160" t="s">
        <v>746</v>
      </c>
      <c r="K2492" s="160" t="s">
        <v>747</v>
      </c>
      <c r="L2492" s="157" t="s">
        <v>83</v>
      </c>
      <c r="M2492" s="161" t="s">
        <v>84</v>
      </c>
      <c r="N2492" s="161">
        <v>0.5</v>
      </c>
      <c r="O2492" s="161" t="s">
        <v>929</v>
      </c>
      <c r="P2492" s="207" t="s">
        <v>2263</v>
      </c>
      <c r="Q2492" s="157">
        <v>2012</v>
      </c>
      <c r="R2492" s="131"/>
      <c r="S2492" s="3" t="str">
        <f>TEXT(Tabla2[[#This Row],[FECHA]],"MMMM")</f>
        <v>abril</v>
      </c>
      <c r="T2492" s="3" t="str">
        <f>VLOOKUP(Tabla2[[#This Row],[FOLIO]],Noshow11[[FOLIO]:[STATUS]],5,0)</f>
        <v>LATE</v>
      </c>
      <c r="U2492" s="2"/>
      <c r="V2492" s="27"/>
      <c r="W2492" s="27"/>
      <c r="X2492" s="27"/>
      <c r="Y2492" s="28"/>
      <c r="Z2492" s="27"/>
      <c r="AA2492" s="14">
        <f>Tabla2[[#This Row],[FECHA]]-Tabla2[[#This Row],[FECHA AGENDO CITA]]</f>
        <v>45022</v>
      </c>
    </row>
    <row r="2493" spans="1:27" ht="44.45" hidden="1" customHeight="1">
      <c r="A2493" s="154">
        <v>45022</v>
      </c>
      <c r="B2493" s="155">
        <v>0.375</v>
      </c>
      <c r="C2493" s="155"/>
      <c r="D2493" s="156">
        <v>5140</v>
      </c>
      <c r="E2493" s="157">
        <v>113467</v>
      </c>
      <c r="F2493" s="157" t="s">
        <v>944</v>
      </c>
      <c r="G2493" s="162" t="s">
        <v>1102</v>
      </c>
      <c r="H2493" s="163"/>
      <c r="I2493" s="157" t="s">
        <v>750</v>
      </c>
      <c r="J2493" s="160" t="s">
        <v>751</v>
      </c>
      <c r="K2493" s="160" t="s">
        <v>752</v>
      </c>
      <c r="L2493" s="157" t="s">
        <v>83</v>
      </c>
      <c r="M2493" s="161" t="s">
        <v>98</v>
      </c>
      <c r="N2493" s="161">
        <v>0.39583333333333331</v>
      </c>
      <c r="O2493" s="161">
        <v>0.5</v>
      </c>
      <c r="P2493" s="207" t="s">
        <v>949</v>
      </c>
      <c r="Q2493" s="157">
        <v>2018</v>
      </c>
      <c r="R2493" s="131"/>
      <c r="S2493" s="3" t="str">
        <f>TEXT(Tabla2[[#This Row],[FECHA]],"MMMM")</f>
        <v>abril</v>
      </c>
      <c r="T2493" s="3" t="str">
        <f>VLOOKUP(Tabla2[[#This Row],[FOLIO]],Noshow11[[FOLIO]:[STATUS]],5,0)</f>
        <v>REPROG</v>
      </c>
      <c r="U2493" s="2"/>
      <c r="V2493" s="27"/>
      <c r="W2493" s="27"/>
      <c r="X2493" s="27"/>
      <c r="Y2493" s="28"/>
      <c r="Z2493" s="27"/>
      <c r="AA2493" s="14">
        <f>Tabla2[[#This Row],[FECHA]]-Tabla2[[#This Row],[FECHA AGENDO CITA]]</f>
        <v>45022</v>
      </c>
    </row>
    <row r="2494" spans="1:27" ht="44.45" hidden="1" customHeight="1">
      <c r="A2494" s="154">
        <v>45022</v>
      </c>
      <c r="B2494" s="155">
        <v>0.375</v>
      </c>
      <c r="C2494" s="155"/>
      <c r="D2494" s="156">
        <v>0</v>
      </c>
      <c r="E2494" s="157">
        <v>113468</v>
      </c>
      <c r="F2494" s="157" t="s">
        <v>920</v>
      </c>
      <c r="G2494" s="162" t="s">
        <v>7211</v>
      </c>
      <c r="H2494" s="163"/>
      <c r="I2494" s="157" t="s">
        <v>754</v>
      </c>
      <c r="J2494" s="160" t="s">
        <v>755</v>
      </c>
      <c r="K2494" s="160" t="s">
        <v>756</v>
      </c>
      <c r="L2494" s="157" t="s">
        <v>83</v>
      </c>
      <c r="M2494" s="161" t="s">
        <v>93</v>
      </c>
      <c r="N2494" s="161">
        <v>0.42708333333333331</v>
      </c>
      <c r="O2494" s="161">
        <v>0.58333333333333337</v>
      </c>
      <c r="P2494" s="207" t="s">
        <v>925</v>
      </c>
      <c r="Q2494" s="157">
        <v>2017</v>
      </c>
      <c r="R2494" s="131"/>
      <c r="S2494" s="3" t="str">
        <f>TEXT(Tabla2[[#This Row],[FECHA]],"MMMM")</f>
        <v>abril</v>
      </c>
      <c r="T2494" s="3" t="str">
        <f>VLOOKUP(Tabla2[[#This Row],[FOLIO]],Noshow11[[FOLIO]:[STATUS]],5,0)</f>
        <v>CANCEL</v>
      </c>
      <c r="U2494" s="2"/>
      <c r="V2494" s="27"/>
      <c r="W2494" s="27"/>
      <c r="X2494" s="27"/>
      <c r="Y2494" s="28"/>
      <c r="Z2494" s="27"/>
      <c r="AA2494" s="14">
        <f>Tabla2[[#This Row],[FECHA]]-Tabla2[[#This Row],[FECHA AGENDO CITA]]</f>
        <v>45022</v>
      </c>
    </row>
    <row r="2495" spans="1:27" ht="55.5" hidden="1" customHeight="1">
      <c r="A2495" s="154">
        <v>45022</v>
      </c>
      <c r="B2495" s="155">
        <v>0.39583333333333331</v>
      </c>
      <c r="C2495" s="155"/>
      <c r="D2495" s="156">
        <v>2929</v>
      </c>
      <c r="E2495" s="157">
        <v>113236</v>
      </c>
      <c r="F2495" s="157" t="s">
        <v>944</v>
      </c>
      <c r="G2495" s="158" t="s">
        <v>7212</v>
      </c>
      <c r="H2495" s="159" t="s">
        <v>5</v>
      </c>
      <c r="I2495" s="157" t="s">
        <v>759</v>
      </c>
      <c r="J2495" s="160" t="s">
        <v>760</v>
      </c>
      <c r="K2495" s="160" t="s">
        <v>761</v>
      </c>
      <c r="L2495" s="157" t="s">
        <v>145</v>
      </c>
      <c r="M2495" s="161" t="s">
        <v>84</v>
      </c>
      <c r="N2495" s="161">
        <v>0.40625</v>
      </c>
      <c r="O2495" s="161">
        <v>0.45833333333333331</v>
      </c>
      <c r="P2495" s="207" t="s">
        <v>4340</v>
      </c>
      <c r="Q2495" s="157">
        <v>2018</v>
      </c>
      <c r="R2495" s="131"/>
      <c r="S2495" s="3" t="str">
        <f>TEXT(Tabla2[[#This Row],[FECHA]],"MMMM")</f>
        <v>abril</v>
      </c>
      <c r="T2495" s="3" t="str">
        <f>VLOOKUP(Tabla2[[#This Row],[FOLIO]],Noshow11[[FOLIO]:[STATUS]],5,0)</f>
        <v>ON TIME</v>
      </c>
      <c r="U2495" s="2"/>
      <c r="V2495" s="27"/>
      <c r="W2495" s="27"/>
      <c r="X2495" s="27"/>
      <c r="Y2495" s="28"/>
      <c r="Z2495" s="27"/>
      <c r="AA2495" s="14">
        <f>Tabla2[[#This Row],[FECHA]]-Tabla2[[#This Row],[FECHA AGENDO CITA]]</f>
        <v>45022</v>
      </c>
    </row>
    <row r="2496" spans="1:27" ht="44.45" hidden="1" customHeight="1">
      <c r="A2496" s="154">
        <v>45022</v>
      </c>
      <c r="B2496" s="155">
        <v>0.39583333333333331</v>
      </c>
      <c r="C2496" s="155"/>
      <c r="D2496" s="156">
        <v>1899</v>
      </c>
      <c r="E2496" s="157">
        <v>113247</v>
      </c>
      <c r="F2496" s="157" t="s">
        <v>100</v>
      </c>
      <c r="G2496" s="158" t="s">
        <v>1023</v>
      </c>
      <c r="H2496" s="159" t="s">
        <v>5</v>
      </c>
      <c r="I2496" s="157" t="s">
        <v>764</v>
      </c>
      <c r="J2496" s="160" t="s">
        <v>765</v>
      </c>
      <c r="K2496" s="160" t="s">
        <v>766</v>
      </c>
      <c r="L2496" s="157" t="s">
        <v>768</v>
      </c>
      <c r="M2496" s="161" t="s">
        <v>93</v>
      </c>
      <c r="N2496" s="161">
        <v>0.42708333333333331</v>
      </c>
      <c r="O2496" s="161">
        <v>0.52083333333333337</v>
      </c>
      <c r="P2496" s="207" t="s">
        <v>2061</v>
      </c>
      <c r="Q2496" s="157">
        <v>2020</v>
      </c>
      <c r="R2496" s="131"/>
      <c r="S2496" s="3" t="str">
        <f>TEXT(Tabla2[[#This Row],[FECHA]],"MMMM")</f>
        <v>abril</v>
      </c>
      <c r="T2496" s="3" t="str">
        <f>VLOOKUP(Tabla2[[#This Row],[FOLIO]],Noshow11[[FOLIO]:[STATUS]],5,0)</f>
        <v>ON TIME</v>
      </c>
      <c r="U2496" s="2"/>
      <c r="V2496" s="27"/>
      <c r="W2496" s="27"/>
      <c r="X2496" s="27"/>
      <c r="Y2496" s="28"/>
      <c r="Z2496" s="27"/>
      <c r="AA2496" s="14">
        <f>Tabla2[[#This Row],[FECHA]]-Tabla2[[#This Row],[FECHA AGENDO CITA]]</f>
        <v>45022</v>
      </c>
    </row>
    <row r="2497" spans="1:27" ht="44.45" hidden="1" customHeight="1">
      <c r="A2497" s="154">
        <v>45022</v>
      </c>
      <c r="B2497" s="155">
        <v>0.41666666666666669</v>
      </c>
      <c r="C2497" s="155"/>
      <c r="D2497" s="156">
        <v>3260</v>
      </c>
      <c r="E2497" s="157">
        <v>113311</v>
      </c>
      <c r="F2497" s="157" t="s">
        <v>944</v>
      </c>
      <c r="G2497" s="158" t="s">
        <v>1070</v>
      </c>
      <c r="H2497" s="159" t="s">
        <v>5</v>
      </c>
      <c r="I2497" s="157" t="s">
        <v>771</v>
      </c>
      <c r="J2497" s="160" t="s">
        <v>772</v>
      </c>
      <c r="K2497" s="160" t="s">
        <v>117</v>
      </c>
      <c r="L2497" s="157" t="s">
        <v>152</v>
      </c>
      <c r="M2497" s="161" t="s">
        <v>84</v>
      </c>
      <c r="N2497" s="161">
        <v>0.4375</v>
      </c>
      <c r="O2497" s="161">
        <v>0.58333333333333337</v>
      </c>
      <c r="P2497" s="207" t="s">
        <v>2061</v>
      </c>
      <c r="Q2497" s="157">
        <v>2021</v>
      </c>
      <c r="R2497" s="131"/>
      <c r="S2497" s="3" t="str">
        <f>TEXT(Tabla2[[#This Row],[FECHA]],"MMMM")</f>
        <v>abril</v>
      </c>
      <c r="T2497" s="3" t="str">
        <f>VLOOKUP(Tabla2[[#This Row],[FOLIO]],Noshow11[[FOLIO]:[STATUS]],5,0)</f>
        <v>LATE</v>
      </c>
      <c r="U2497" s="2"/>
      <c r="V2497" s="27"/>
      <c r="W2497" s="27"/>
      <c r="X2497" s="27"/>
      <c r="Y2497" s="28"/>
      <c r="Z2497" s="27"/>
      <c r="AA2497" s="14">
        <f>Tabla2[[#This Row],[FECHA]]-Tabla2[[#This Row],[FECHA AGENDO CITA]]</f>
        <v>45022</v>
      </c>
    </row>
    <row r="2498" spans="1:27" ht="44.45" hidden="1" customHeight="1">
      <c r="A2498" s="154">
        <v>45022</v>
      </c>
      <c r="B2498" s="155">
        <v>0.41666666666666669</v>
      </c>
      <c r="C2498" s="155"/>
      <c r="D2498" s="156">
        <v>1899</v>
      </c>
      <c r="E2498" s="157">
        <v>113479</v>
      </c>
      <c r="F2498" s="157" t="s">
        <v>920</v>
      </c>
      <c r="G2498" s="162" t="s">
        <v>1015</v>
      </c>
      <c r="H2498" s="163"/>
      <c r="I2498" s="157" t="s">
        <v>775</v>
      </c>
      <c r="J2498" s="160" t="s">
        <v>776</v>
      </c>
      <c r="K2498" s="160" t="s">
        <v>777</v>
      </c>
      <c r="L2498" s="157" t="s">
        <v>250</v>
      </c>
      <c r="M2498" s="161" t="s">
        <v>93</v>
      </c>
      <c r="N2498" s="161">
        <v>0.46875</v>
      </c>
      <c r="O2498" s="161">
        <v>0.58333333333333337</v>
      </c>
      <c r="P2498" s="207" t="s">
        <v>943</v>
      </c>
      <c r="Q2498" s="157">
        <v>2022</v>
      </c>
      <c r="R2498" s="131"/>
      <c r="S2498" s="3" t="str">
        <f>TEXT(Tabla2[[#This Row],[FECHA]],"MMMM")</f>
        <v>abril</v>
      </c>
      <c r="T2498" s="3" t="str">
        <f>VLOOKUP(Tabla2[[#This Row],[FOLIO]],Noshow11[[FOLIO]:[STATUS]],5,0)</f>
        <v>NO SHOW</v>
      </c>
      <c r="U2498" s="2"/>
      <c r="V2498" s="27"/>
      <c r="W2498" s="27"/>
      <c r="X2498" s="27"/>
      <c r="Y2498" s="28"/>
      <c r="Z2498" s="27"/>
      <c r="AA2498" s="14">
        <f>Tabla2[[#This Row],[FECHA]]-Tabla2[[#This Row],[FECHA AGENDO CITA]]</f>
        <v>45022</v>
      </c>
    </row>
    <row r="2499" spans="1:27" ht="44.45" hidden="1" customHeight="1">
      <c r="A2499" s="154">
        <v>45022</v>
      </c>
      <c r="B2499" s="155">
        <v>0.4375</v>
      </c>
      <c r="C2499" s="155"/>
      <c r="D2499" s="156">
        <v>1899</v>
      </c>
      <c r="E2499" s="157">
        <v>113383</v>
      </c>
      <c r="F2499" s="157" t="s">
        <v>920</v>
      </c>
      <c r="G2499" s="162" t="s">
        <v>939</v>
      </c>
      <c r="H2499" s="163"/>
      <c r="I2499" s="157" t="s">
        <v>779</v>
      </c>
      <c r="J2499" s="160" t="s">
        <v>780</v>
      </c>
      <c r="K2499" s="160" t="s">
        <v>781</v>
      </c>
      <c r="L2499" s="157" t="s">
        <v>92</v>
      </c>
      <c r="M2499" s="161" t="s">
        <v>84</v>
      </c>
      <c r="N2499" s="161">
        <v>0.5</v>
      </c>
      <c r="O2499" s="161">
        <v>0.58333333333333337</v>
      </c>
      <c r="P2499" s="207" t="s">
        <v>943</v>
      </c>
      <c r="Q2499" s="157">
        <v>2021</v>
      </c>
      <c r="R2499" s="131"/>
      <c r="S2499" s="3" t="str">
        <f>TEXT(Tabla2[[#This Row],[FECHA]],"MMMM")</f>
        <v>abril</v>
      </c>
      <c r="T2499" s="3" t="str">
        <f>VLOOKUP(Tabla2[[#This Row],[FOLIO]],Noshow11[[FOLIO]:[STATUS]],5,0)</f>
        <v>ON TIME</v>
      </c>
      <c r="U2499" s="2"/>
      <c r="V2499" s="27"/>
      <c r="W2499" s="27"/>
      <c r="X2499" s="27"/>
      <c r="Y2499" s="28"/>
      <c r="Z2499" s="27"/>
      <c r="AA2499" s="14">
        <f>Tabla2[[#This Row],[FECHA]]-Tabla2[[#This Row],[FECHA AGENDO CITA]]</f>
        <v>45022</v>
      </c>
    </row>
    <row r="2500" spans="1:27" ht="44.45" hidden="1" customHeight="1">
      <c r="A2500" s="154">
        <v>45022</v>
      </c>
      <c r="B2500" s="155">
        <v>0.4375</v>
      </c>
      <c r="C2500" s="155"/>
      <c r="D2500" s="156">
        <v>1899</v>
      </c>
      <c r="E2500" s="157">
        <v>113472</v>
      </c>
      <c r="F2500" s="157" t="s">
        <v>920</v>
      </c>
      <c r="G2500" s="162" t="s">
        <v>956</v>
      </c>
      <c r="H2500" s="163"/>
      <c r="I2500" s="157" t="s">
        <v>784</v>
      </c>
      <c r="J2500" s="160" t="s">
        <v>785</v>
      </c>
      <c r="K2500" s="160" t="s">
        <v>7213</v>
      </c>
      <c r="L2500" s="157" t="s">
        <v>193</v>
      </c>
      <c r="M2500" s="161" t="s">
        <v>98</v>
      </c>
      <c r="N2500" s="161">
        <v>0.44791666666666669</v>
      </c>
      <c r="O2500" s="161">
        <v>0.58333333333333337</v>
      </c>
      <c r="P2500" s="207" t="s">
        <v>949</v>
      </c>
      <c r="Q2500" s="157">
        <v>2021</v>
      </c>
      <c r="R2500" s="131"/>
      <c r="S2500" s="3" t="str">
        <f>TEXT(Tabla2[[#This Row],[FECHA]],"MMMM")</f>
        <v>abril</v>
      </c>
      <c r="T2500" s="3" t="str">
        <f>VLOOKUP(Tabla2[[#This Row],[FOLIO]],Noshow11[[FOLIO]:[STATUS]],5,0)</f>
        <v>ON TIME</v>
      </c>
      <c r="U2500" s="2"/>
      <c r="V2500" s="27"/>
      <c r="W2500" s="27"/>
      <c r="X2500" s="27"/>
      <c r="Y2500" s="28"/>
      <c r="Z2500" s="27"/>
      <c r="AA2500" s="14">
        <f>Tabla2[[#This Row],[FECHA]]-Tabla2[[#This Row],[FECHA AGENDO CITA]]</f>
        <v>45022</v>
      </c>
    </row>
    <row r="2501" spans="1:27" ht="44.45" hidden="1" customHeight="1">
      <c r="A2501" s="154">
        <v>45022</v>
      </c>
      <c r="B2501" s="155">
        <v>0.4375</v>
      </c>
      <c r="C2501" s="155"/>
      <c r="D2501" s="156">
        <v>3260</v>
      </c>
      <c r="E2501" s="157">
        <v>113481</v>
      </c>
      <c r="F2501" s="157" t="s">
        <v>920</v>
      </c>
      <c r="G2501" s="158" t="s">
        <v>1070</v>
      </c>
      <c r="H2501" s="159" t="s">
        <v>5</v>
      </c>
      <c r="I2501" s="157" t="s">
        <v>790</v>
      </c>
      <c r="J2501" s="160" t="s">
        <v>791</v>
      </c>
      <c r="K2501" s="160" t="s">
        <v>792</v>
      </c>
      <c r="L2501" s="157" t="s">
        <v>83</v>
      </c>
      <c r="M2501" s="161" t="s">
        <v>93</v>
      </c>
      <c r="N2501" s="161">
        <v>0.47916666666666669</v>
      </c>
      <c r="O2501" s="161">
        <v>0.58333333333333337</v>
      </c>
      <c r="P2501" s="207" t="s">
        <v>2061</v>
      </c>
      <c r="Q2501" s="157">
        <v>2022</v>
      </c>
      <c r="R2501" s="131"/>
      <c r="S2501" s="3" t="str">
        <f>TEXT(Tabla2[[#This Row],[FECHA]],"MMMM")</f>
        <v>abril</v>
      </c>
      <c r="T2501" s="3" t="str">
        <f>VLOOKUP(Tabla2[[#This Row],[FOLIO]],Noshow11[[FOLIO]:[STATUS]],5,0)</f>
        <v>ON TIME</v>
      </c>
      <c r="U2501" s="2"/>
      <c r="V2501" s="27"/>
      <c r="W2501" s="27"/>
      <c r="X2501" s="27"/>
      <c r="Y2501" s="28"/>
      <c r="Z2501" s="27"/>
      <c r="AA2501" s="14">
        <f>Tabla2[[#This Row],[FECHA]]-Tabla2[[#This Row],[FECHA AGENDO CITA]]</f>
        <v>45022</v>
      </c>
    </row>
    <row r="2502" spans="1:27" ht="44.45" hidden="1" customHeight="1">
      <c r="A2502" s="154">
        <v>45022</v>
      </c>
      <c r="B2502" s="155">
        <v>0.45833333333333331</v>
      </c>
      <c r="C2502" s="155"/>
      <c r="D2502" s="156">
        <v>5140</v>
      </c>
      <c r="E2502" s="157">
        <v>113484</v>
      </c>
      <c r="F2502" s="157" t="s">
        <v>100</v>
      </c>
      <c r="G2502" s="162" t="s">
        <v>1080</v>
      </c>
      <c r="H2502" s="163"/>
      <c r="I2502" s="157" t="s">
        <v>795</v>
      </c>
      <c r="J2502" s="160" t="s">
        <v>796</v>
      </c>
      <c r="K2502" s="160" t="s">
        <v>797</v>
      </c>
      <c r="L2502" s="157" t="s">
        <v>92</v>
      </c>
      <c r="M2502" s="161" t="s">
        <v>98</v>
      </c>
      <c r="N2502" s="161">
        <v>0.47916666666666669</v>
      </c>
      <c r="O2502" s="161">
        <v>0.58333333333333337</v>
      </c>
      <c r="P2502" s="207" t="s">
        <v>949</v>
      </c>
      <c r="Q2502" s="157">
        <v>2015</v>
      </c>
      <c r="R2502" s="131"/>
      <c r="S2502" s="3" t="str">
        <f>TEXT(Tabla2[[#This Row],[FECHA]],"MMMM")</f>
        <v>abril</v>
      </c>
      <c r="T2502" s="3" t="str">
        <f>VLOOKUP(Tabla2[[#This Row],[FOLIO]],Noshow11[[FOLIO]:[STATUS]],5,0)</f>
        <v>ON TIME</v>
      </c>
      <c r="U2502" s="2"/>
      <c r="V2502" s="27"/>
      <c r="W2502" s="27"/>
      <c r="X2502" s="27"/>
      <c r="Y2502" s="28"/>
      <c r="Z2502" s="27"/>
      <c r="AA2502" s="14">
        <f>Tabla2[[#This Row],[FECHA]]-Tabla2[[#This Row],[FECHA AGENDO CITA]]</f>
        <v>45022</v>
      </c>
    </row>
    <row r="2503" spans="1:27" ht="44.45" hidden="1" customHeight="1">
      <c r="A2503" s="154">
        <v>45022</v>
      </c>
      <c r="B2503" s="155">
        <v>0.45833333333333331</v>
      </c>
      <c r="C2503" s="155"/>
      <c r="D2503" s="156">
        <v>1899</v>
      </c>
      <c r="E2503" s="157">
        <v>113493</v>
      </c>
      <c r="F2503" s="157" t="s">
        <v>1111</v>
      </c>
      <c r="G2503" s="158" t="s">
        <v>956</v>
      </c>
      <c r="H2503" s="159" t="s">
        <v>5</v>
      </c>
      <c r="I2503" s="157" t="s">
        <v>800</v>
      </c>
      <c r="J2503" s="160" t="s">
        <v>801</v>
      </c>
      <c r="K2503" s="160" t="s">
        <v>802</v>
      </c>
      <c r="L2503" s="157" t="s">
        <v>92</v>
      </c>
      <c r="M2503" s="161" t="s">
        <v>84</v>
      </c>
      <c r="N2503" s="161">
        <v>0.47916666666666669</v>
      </c>
      <c r="O2503" s="161">
        <v>0.58333333333333337</v>
      </c>
      <c r="P2503" s="207" t="s">
        <v>2061</v>
      </c>
      <c r="Q2503" s="157">
        <v>2021</v>
      </c>
      <c r="R2503" s="131"/>
      <c r="S2503" s="3" t="str">
        <f>TEXT(Tabla2[[#This Row],[FECHA]],"MMMM")</f>
        <v>abril</v>
      </c>
      <c r="T2503" s="3" t="str">
        <f>VLOOKUP(Tabla2[[#This Row],[FOLIO]],Noshow11[[FOLIO]:[STATUS]],5,0)</f>
        <v>ON TIME</v>
      </c>
      <c r="U2503" s="2"/>
      <c r="V2503" s="27"/>
      <c r="W2503" s="27"/>
      <c r="X2503" s="27"/>
      <c r="Y2503" s="28"/>
      <c r="Z2503" s="27"/>
      <c r="AA2503" s="14">
        <f>Tabla2[[#This Row],[FECHA]]-Tabla2[[#This Row],[FECHA AGENDO CITA]]</f>
        <v>45022</v>
      </c>
    </row>
    <row r="2504" spans="1:27" ht="44.45" hidden="1" customHeight="1">
      <c r="A2504" s="154">
        <v>45022</v>
      </c>
      <c r="B2504" s="155">
        <v>0.5</v>
      </c>
      <c r="C2504" s="155"/>
      <c r="D2504" s="156">
        <v>0</v>
      </c>
      <c r="E2504" s="157">
        <v>113480</v>
      </c>
      <c r="F2504" s="157" t="s">
        <v>944</v>
      </c>
      <c r="G2504" s="162" t="s">
        <v>7107</v>
      </c>
      <c r="H2504" s="163" t="s">
        <v>45</v>
      </c>
      <c r="I2504" s="157" t="s">
        <v>805</v>
      </c>
      <c r="J2504" s="160" t="s">
        <v>143</v>
      </c>
      <c r="K2504" s="160" t="s">
        <v>806</v>
      </c>
      <c r="L2504" s="157" t="s">
        <v>97</v>
      </c>
      <c r="M2504" s="161" t="s">
        <v>98</v>
      </c>
      <c r="N2504" s="161">
        <v>0.51041666666666663</v>
      </c>
      <c r="O2504" s="161">
        <v>0.58333333333333337</v>
      </c>
      <c r="P2504" s="207" t="s">
        <v>2061</v>
      </c>
      <c r="Q2504" s="157">
        <v>2023</v>
      </c>
      <c r="R2504" s="131"/>
      <c r="S2504" s="3" t="str">
        <f>TEXT(Tabla2[[#This Row],[FECHA]],"MMMM")</f>
        <v>abril</v>
      </c>
      <c r="T2504" s="3" t="str">
        <f>VLOOKUP(Tabla2[[#This Row],[FOLIO]],Noshow11[[FOLIO]:[STATUS]],5,0)</f>
        <v>ON TIME</v>
      </c>
      <c r="U2504" s="2"/>
      <c r="V2504" s="27"/>
      <c r="W2504" s="27"/>
      <c r="X2504" s="27"/>
      <c r="Y2504" s="28"/>
      <c r="Z2504" s="27"/>
      <c r="AA2504" s="14">
        <f>Tabla2[[#This Row],[FECHA]]-Tabla2[[#This Row],[FECHA AGENDO CITA]]</f>
        <v>45022</v>
      </c>
    </row>
    <row r="2505" spans="1:27" ht="50.45" hidden="1" customHeight="1">
      <c r="A2505" s="154">
        <v>45026</v>
      </c>
      <c r="B2505" s="155">
        <v>0.33333333333333331</v>
      </c>
      <c r="C2505" s="155"/>
      <c r="D2505" s="156">
        <v>2849</v>
      </c>
      <c r="E2505" s="157">
        <v>112924</v>
      </c>
      <c r="F2505" s="157" t="s">
        <v>944</v>
      </c>
      <c r="G2505" s="162" t="s">
        <v>7214</v>
      </c>
      <c r="H2505" s="163"/>
      <c r="I2505" s="157">
        <v>76035184</v>
      </c>
      <c r="J2505" s="160" t="s">
        <v>809</v>
      </c>
      <c r="K2505" s="160" t="s">
        <v>810</v>
      </c>
      <c r="L2505" s="157" t="s">
        <v>145</v>
      </c>
      <c r="M2505" s="161" t="s">
        <v>93</v>
      </c>
      <c r="N2505" s="161">
        <v>0.34375</v>
      </c>
      <c r="O2505" s="161">
        <v>0.5</v>
      </c>
      <c r="P2505" s="207" t="s">
        <v>7215</v>
      </c>
      <c r="Q2505" s="157">
        <v>2007</v>
      </c>
      <c r="R2505" s="131"/>
      <c r="S2505" s="3" t="str">
        <f>TEXT(Tabla2[[#This Row],[FECHA]],"MMMM")</f>
        <v>abril</v>
      </c>
      <c r="T2505" s="3" t="str">
        <f>VLOOKUP(Tabla2[[#This Row],[FOLIO]],Noshow11[[FOLIO]:[STATUS]],5,0)</f>
        <v>NO SHOW</v>
      </c>
      <c r="U2505" s="2"/>
      <c r="V2505" s="27"/>
      <c r="W2505" s="27"/>
      <c r="X2505" s="27"/>
      <c r="Y2505" s="28"/>
      <c r="Z2505" s="27"/>
      <c r="AA2505" s="14">
        <f>Tabla2[[#This Row],[FECHA]]-Tabla2[[#This Row],[FECHA AGENDO CITA]]</f>
        <v>45026</v>
      </c>
    </row>
    <row r="2506" spans="1:27" ht="50.45" hidden="1" customHeight="1">
      <c r="A2506" s="154">
        <v>45026</v>
      </c>
      <c r="B2506" s="155">
        <v>0.33333333333333331</v>
      </c>
      <c r="C2506" s="155"/>
      <c r="D2506" s="156">
        <v>1899</v>
      </c>
      <c r="E2506" s="157">
        <v>113471</v>
      </c>
      <c r="F2506" s="157" t="s">
        <v>100</v>
      </c>
      <c r="G2506" s="158" t="s">
        <v>1598</v>
      </c>
      <c r="H2506" s="159" t="s">
        <v>5</v>
      </c>
      <c r="I2506" s="157" t="s">
        <v>812</v>
      </c>
      <c r="J2506" s="160" t="s">
        <v>813</v>
      </c>
      <c r="K2506" s="160" t="s">
        <v>814</v>
      </c>
      <c r="L2506" s="157" t="s">
        <v>92</v>
      </c>
      <c r="M2506" s="161" t="s">
        <v>84</v>
      </c>
      <c r="N2506" s="161">
        <v>0.34375</v>
      </c>
      <c r="O2506" s="161">
        <v>0.47916666666666669</v>
      </c>
      <c r="P2506" s="207" t="s">
        <v>2061</v>
      </c>
      <c r="Q2506" s="157">
        <v>2015</v>
      </c>
      <c r="R2506" s="131"/>
      <c r="S2506" s="3" t="str">
        <f>TEXT(Tabla2[[#This Row],[FECHA]],"MMMM")</f>
        <v>abril</v>
      </c>
      <c r="T2506" s="3" t="str">
        <f>VLOOKUP(Tabla2[[#This Row],[FOLIO]],Noshow11[[FOLIO]:[STATUS]],5,0)</f>
        <v>ON TIME</v>
      </c>
      <c r="U2506" s="2"/>
      <c r="V2506" s="27"/>
      <c r="W2506" s="27"/>
      <c r="X2506" s="27"/>
      <c r="Y2506" s="28"/>
      <c r="Z2506" s="27"/>
      <c r="AA2506" s="14">
        <f>Tabla2[[#This Row],[FECHA]]-Tabla2[[#This Row],[FECHA AGENDO CITA]]</f>
        <v>45026</v>
      </c>
    </row>
    <row r="2507" spans="1:27" ht="50.45" hidden="1" customHeight="1">
      <c r="A2507" s="154">
        <v>45026</v>
      </c>
      <c r="B2507" s="155">
        <v>0.34375</v>
      </c>
      <c r="C2507" s="155"/>
      <c r="D2507" s="156">
        <v>2699</v>
      </c>
      <c r="E2507" s="157">
        <v>113521</v>
      </c>
      <c r="F2507" s="157" t="s">
        <v>920</v>
      </c>
      <c r="G2507" s="158" t="s">
        <v>7216</v>
      </c>
      <c r="H2507" s="159" t="s">
        <v>5</v>
      </c>
      <c r="I2507" s="157" t="s">
        <v>821</v>
      </c>
      <c r="J2507" s="160" t="s">
        <v>822</v>
      </c>
      <c r="K2507" s="160" t="s">
        <v>823</v>
      </c>
      <c r="L2507" s="157" t="s">
        <v>83</v>
      </c>
      <c r="M2507" s="161" t="s">
        <v>93</v>
      </c>
      <c r="N2507" s="161">
        <v>0.36458333333333331</v>
      </c>
      <c r="O2507" s="161">
        <v>0.47916666666666669</v>
      </c>
      <c r="P2507" s="207" t="s">
        <v>2061</v>
      </c>
      <c r="Q2507" s="157">
        <v>2015</v>
      </c>
      <c r="R2507" s="131"/>
      <c r="S2507" s="3" t="str">
        <f>TEXT(Tabla2[[#This Row],[FECHA]],"MMMM")</f>
        <v>abril</v>
      </c>
      <c r="T2507" s="3" t="str">
        <f>VLOOKUP(Tabla2[[#This Row],[FOLIO]],Noshow11[[FOLIO]:[STATUS]],5,0)</f>
        <v>LATE</v>
      </c>
      <c r="U2507" s="2"/>
      <c r="V2507" s="27"/>
      <c r="W2507" s="27"/>
      <c r="X2507" s="27"/>
      <c r="Y2507" s="28"/>
      <c r="Z2507" s="27"/>
      <c r="AA2507" s="14">
        <f>Tabla2[[#This Row],[FECHA]]-Tabla2[[#This Row],[FECHA AGENDO CITA]]</f>
        <v>45026</v>
      </c>
    </row>
    <row r="2508" spans="1:27" ht="50.45" hidden="1" customHeight="1">
      <c r="A2508" s="154">
        <v>45026</v>
      </c>
      <c r="B2508" s="155">
        <v>0.35416666666666669</v>
      </c>
      <c r="C2508" s="155"/>
      <c r="D2508" s="156">
        <v>835.2</v>
      </c>
      <c r="E2508" s="157">
        <v>113387</v>
      </c>
      <c r="F2508" s="157" t="s">
        <v>944</v>
      </c>
      <c r="G2508" s="162" t="s">
        <v>7217</v>
      </c>
      <c r="H2508" s="163"/>
      <c r="I2508" s="157" t="s">
        <v>826</v>
      </c>
      <c r="J2508" s="160" t="s">
        <v>827</v>
      </c>
      <c r="K2508" s="160" t="s">
        <v>828</v>
      </c>
      <c r="L2508" s="157" t="s">
        <v>92</v>
      </c>
      <c r="M2508" s="161" t="s">
        <v>84</v>
      </c>
      <c r="N2508" s="161">
        <v>0.36458333333333331</v>
      </c>
      <c r="O2508" s="161" t="s">
        <v>929</v>
      </c>
      <c r="P2508" s="207" t="s">
        <v>2126</v>
      </c>
      <c r="Q2508" s="157">
        <v>2020</v>
      </c>
      <c r="R2508" s="131"/>
      <c r="S2508" s="3" t="str">
        <f>TEXT(Tabla2[[#This Row],[FECHA]],"MMMM")</f>
        <v>abril</v>
      </c>
      <c r="T2508" s="3" t="str">
        <f>VLOOKUP(Tabla2[[#This Row],[FOLIO]],Noshow11[[FOLIO]:[STATUS]],5,0)</f>
        <v>ON TIME</v>
      </c>
      <c r="U2508" s="2"/>
      <c r="V2508" s="27"/>
      <c r="W2508" s="27"/>
      <c r="X2508" s="27"/>
      <c r="Y2508" s="28"/>
      <c r="Z2508" s="27"/>
      <c r="AA2508" s="14">
        <f>Tabla2[[#This Row],[FECHA]]-Tabla2[[#This Row],[FECHA AGENDO CITA]]</f>
        <v>45026</v>
      </c>
    </row>
    <row r="2509" spans="1:27" ht="50.45" hidden="1" customHeight="1">
      <c r="A2509" s="154">
        <v>45026</v>
      </c>
      <c r="B2509" s="155">
        <v>0.35416666666666669</v>
      </c>
      <c r="C2509" s="155"/>
      <c r="D2509" s="156">
        <v>5330</v>
      </c>
      <c r="E2509" s="157">
        <v>113522</v>
      </c>
      <c r="F2509" s="157" t="s">
        <v>944</v>
      </c>
      <c r="G2509" s="162" t="s">
        <v>7218</v>
      </c>
      <c r="H2509" s="163"/>
      <c r="I2509" s="157" t="s">
        <v>831</v>
      </c>
      <c r="J2509" s="160" t="s">
        <v>832</v>
      </c>
      <c r="K2509" s="160" t="s">
        <v>833</v>
      </c>
      <c r="L2509" s="157" t="s">
        <v>97</v>
      </c>
      <c r="M2509" s="161" t="s">
        <v>93</v>
      </c>
      <c r="N2509" s="161">
        <v>0.375</v>
      </c>
      <c r="O2509" s="161">
        <v>0.69791666666666663</v>
      </c>
      <c r="P2509" s="207" t="s">
        <v>925</v>
      </c>
      <c r="Q2509" s="157">
        <v>2015</v>
      </c>
      <c r="R2509" s="131"/>
      <c r="S2509" s="3" t="str">
        <f>TEXT(Tabla2[[#This Row],[FECHA]],"MMMM")</f>
        <v>abril</v>
      </c>
      <c r="T2509" s="3" t="str">
        <f>VLOOKUP(Tabla2[[#This Row],[FOLIO]],Noshow11[[FOLIO]:[STATUS]],5,0)</f>
        <v>NO SHOW</v>
      </c>
      <c r="U2509" s="2"/>
      <c r="V2509" s="27"/>
      <c r="W2509" s="27"/>
      <c r="X2509" s="27"/>
      <c r="Y2509" s="28"/>
      <c r="Z2509" s="27"/>
      <c r="AA2509" s="14">
        <f>Tabla2[[#This Row],[FECHA]]-Tabla2[[#This Row],[FECHA AGENDO CITA]]</f>
        <v>45026</v>
      </c>
    </row>
    <row r="2510" spans="1:27" ht="50.45" hidden="1" customHeight="1">
      <c r="A2510" s="154">
        <v>45026</v>
      </c>
      <c r="B2510" s="155">
        <v>0.35416666666666669</v>
      </c>
      <c r="C2510" s="155"/>
      <c r="D2510" s="156">
        <v>2849</v>
      </c>
      <c r="E2510" s="157">
        <v>113503</v>
      </c>
      <c r="F2510" s="157" t="s">
        <v>920</v>
      </c>
      <c r="G2510" s="162" t="s">
        <v>1880</v>
      </c>
      <c r="H2510" s="163"/>
      <c r="I2510" s="157" t="s">
        <v>835</v>
      </c>
      <c r="J2510" s="160" t="s">
        <v>836</v>
      </c>
      <c r="K2510" s="160" t="s">
        <v>837</v>
      </c>
      <c r="L2510" s="157" t="s">
        <v>97</v>
      </c>
      <c r="M2510" s="161" t="s">
        <v>93</v>
      </c>
      <c r="N2510" s="161">
        <v>0.36458333333333331</v>
      </c>
      <c r="O2510" s="161">
        <v>0.5</v>
      </c>
      <c r="P2510" s="207" t="s">
        <v>1916</v>
      </c>
      <c r="Q2510" s="157">
        <v>2017</v>
      </c>
      <c r="R2510" s="131"/>
      <c r="S2510" s="3" t="str">
        <f>TEXT(Tabla2[[#This Row],[FECHA]],"MMMM")</f>
        <v>abril</v>
      </c>
      <c r="T2510" s="3" t="str">
        <f>VLOOKUP(Tabla2[[#This Row],[FOLIO]],Noshow11[[FOLIO]:[STATUS]],5,0)</f>
        <v>ON TIME</v>
      </c>
      <c r="U2510" s="2"/>
      <c r="V2510" s="27"/>
      <c r="W2510" s="27"/>
      <c r="X2510" s="27"/>
      <c r="Y2510" s="28"/>
      <c r="Z2510" s="27"/>
      <c r="AA2510" s="14">
        <f>Tabla2[[#This Row],[FECHA]]-Tabla2[[#This Row],[FECHA AGENDO CITA]]</f>
        <v>45026</v>
      </c>
    </row>
    <row r="2511" spans="1:27" ht="50.45" hidden="1" customHeight="1">
      <c r="A2511" s="154">
        <v>45026</v>
      </c>
      <c r="B2511" s="155">
        <v>0.36458333333333331</v>
      </c>
      <c r="C2511" s="155"/>
      <c r="D2511" s="156">
        <v>835.2</v>
      </c>
      <c r="E2511" s="157">
        <v>113431</v>
      </c>
      <c r="F2511" s="157" t="s">
        <v>920</v>
      </c>
      <c r="G2511" s="162" t="s">
        <v>7219</v>
      </c>
      <c r="H2511" s="163"/>
      <c r="I2511" s="157">
        <v>75041514</v>
      </c>
      <c r="J2511" s="160" t="s">
        <v>840</v>
      </c>
      <c r="K2511" s="160" t="s">
        <v>841</v>
      </c>
      <c r="L2511" s="157" t="s">
        <v>83</v>
      </c>
      <c r="M2511" s="161" t="s">
        <v>84</v>
      </c>
      <c r="N2511" s="161">
        <v>4.625</v>
      </c>
      <c r="O2511" s="161" t="s">
        <v>929</v>
      </c>
      <c r="P2511" s="207" t="s">
        <v>2126</v>
      </c>
      <c r="Q2511" s="157">
        <v>2007</v>
      </c>
      <c r="R2511" s="131"/>
      <c r="S2511" s="3" t="str">
        <f>TEXT(Tabla2[[#This Row],[FECHA]],"MMMM")</f>
        <v>abril</v>
      </c>
      <c r="T2511" s="3" t="str">
        <f>VLOOKUP(Tabla2[[#This Row],[FOLIO]],Noshow11[[FOLIO]:[STATUS]],5,0)</f>
        <v>NO SHOW</v>
      </c>
      <c r="U2511" s="2"/>
      <c r="V2511" s="27"/>
      <c r="W2511" s="27"/>
      <c r="X2511" s="27"/>
      <c r="Y2511" s="28"/>
      <c r="Z2511" s="27"/>
      <c r="AA2511" s="14">
        <f>Tabla2[[#This Row],[FECHA]]-Tabla2[[#This Row],[FECHA AGENDO CITA]]</f>
        <v>45026</v>
      </c>
    </row>
    <row r="2512" spans="1:27" ht="50.45" hidden="1" customHeight="1">
      <c r="A2512" s="154">
        <v>45026</v>
      </c>
      <c r="B2512" s="155">
        <v>0.375</v>
      </c>
      <c r="C2512" s="155"/>
      <c r="D2512" s="156">
        <v>2849</v>
      </c>
      <c r="E2512" s="157">
        <v>113444</v>
      </c>
      <c r="F2512" s="157" t="s">
        <v>944</v>
      </c>
      <c r="G2512" s="158" t="s">
        <v>1967</v>
      </c>
      <c r="H2512" s="159" t="s">
        <v>5</v>
      </c>
      <c r="I2512" s="157" t="s">
        <v>843</v>
      </c>
      <c r="J2512" s="160" t="s">
        <v>844</v>
      </c>
      <c r="K2512" s="160" t="s">
        <v>845</v>
      </c>
      <c r="L2512" s="157" t="s">
        <v>97</v>
      </c>
      <c r="M2512" s="161" t="s">
        <v>93</v>
      </c>
      <c r="N2512" s="161">
        <v>0.38541666666666669</v>
      </c>
      <c r="O2512" s="161">
        <v>0.70833333333333337</v>
      </c>
      <c r="P2512" s="207" t="s">
        <v>4340</v>
      </c>
      <c r="Q2512" s="157">
        <v>2021</v>
      </c>
      <c r="R2512" s="131"/>
      <c r="S2512" s="3" t="str">
        <f>TEXT(Tabla2[[#This Row],[FECHA]],"MMMM")</f>
        <v>abril</v>
      </c>
      <c r="T2512" s="3" t="str">
        <f>VLOOKUP(Tabla2[[#This Row],[FOLIO]],Noshow11[[FOLIO]:[STATUS]],5,0)</f>
        <v>ON TIME</v>
      </c>
      <c r="U2512" s="2"/>
      <c r="V2512" s="27"/>
      <c r="W2512" s="27"/>
      <c r="X2512" s="27"/>
      <c r="Y2512" s="28"/>
      <c r="Z2512" s="27"/>
      <c r="AA2512" s="14">
        <f>Tabla2[[#This Row],[FECHA]]-Tabla2[[#This Row],[FECHA AGENDO CITA]]</f>
        <v>45026</v>
      </c>
    </row>
    <row r="2513" spans="1:27" ht="50.45" hidden="1" customHeight="1">
      <c r="A2513" s="154">
        <v>45026</v>
      </c>
      <c r="B2513" s="155">
        <v>0.375</v>
      </c>
      <c r="C2513" s="155"/>
      <c r="D2513" s="156">
        <v>5140</v>
      </c>
      <c r="E2513" s="157">
        <v>113509</v>
      </c>
      <c r="F2513" s="157" t="s">
        <v>944</v>
      </c>
      <c r="G2513" s="162" t="s">
        <v>1102</v>
      </c>
      <c r="H2513" s="163"/>
      <c r="I2513" s="157" t="s">
        <v>750</v>
      </c>
      <c r="J2513" s="160" t="s">
        <v>751</v>
      </c>
      <c r="K2513" s="160" t="s">
        <v>752</v>
      </c>
      <c r="L2513" s="157" t="s">
        <v>83</v>
      </c>
      <c r="M2513" s="161" t="s">
        <v>84</v>
      </c>
      <c r="N2513" s="161">
        <v>0.38541666666666669</v>
      </c>
      <c r="O2513" s="161">
        <v>0.6875</v>
      </c>
      <c r="P2513" s="207" t="s">
        <v>954</v>
      </c>
      <c r="Q2513" s="157">
        <v>2018</v>
      </c>
      <c r="R2513" s="131"/>
      <c r="S2513" s="3" t="str">
        <f>TEXT(Tabla2[[#This Row],[FECHA]],"MMMM")</f>
        <v>abril</v>
      </c>
      <c r="T2513" s="3" t="str">
        <f>VLOOKUP(Tabla2[[#This Row],[FOLIO]],Noshow11[[FOLIO]:[STATUS]],5,0)</f>
        <v>CANCEL</v>
      </c>
      <c r="U2513" s="2"/>
      <c r="V2513" s="27"/>
      <c r="W2513" s="27"/>
      <c r="X2513" s="27"/>
      <c r="Y2513" s="28"/>
      <c r="Z2513" s="27"/>
      <c r="AA2513" s="14">
        <f>Tabla2[[#This Row],[FECHA]]-Tabla2[[#This Row],[FECHA AGENDO CITA]]</f>
        <v>45026</v>
      </c>
    </row>
    <row r="2514" spans="1:27" ht="50.45" hidden="1" customHeight="1">
      <c r="A2514" s="154">
        <v>45026</v>
      </c>
      <c r="B2514" s="155">
        <v>0.39583333333333331</v>
      </c>
      <c r="C2514" s="155"/>
      <c r="D2514" s="156">
        <v>3260</v>
      </c>
      <c r="E2514" s="157">
        <v>113501</v>
      </c>
      <c r="F2514" s="157" t="s">
        <v>100</v>
      </c>
      <c r="G2514" s="158" t="s">
        <v>1150</v>
      </c>
      <c r="H2514" s="159" t="s">
        <v>5</v>
      </c>
      <c r="I2514" s="157" t="s">
        <v>852</v>
      </c>
      <c r="J2514" s="160" t="s">
        <v>853</v>
      </c>
      <c r="K2514" s="160" t="s">
        <v>854</v>
      </c>
      <c r="L2514" s="157" t="s">
        <v>193</v>
      </c>
      <c r="M2514" s="161" t="s">
        <v>93</v>
      </c>
      <c r="N2514" s="161">
        <v>0.40625</v>
      </c>
      <c r="O2514" s="161">
        <v>0.53125</v>
      </c>
      <c r="P2514" s="207" t="s">
        <v>2061</v>
      </c>
      <c r="Q2514" s="157">
        <v>2021</v>
      </c>
      <c r="R2514" s="131"/>
      <c r="S2514" s="3" t="str">
        <f>TEXT(Tabla2[[#This Row],[FECHA]],"MMMM")</f>
        <v>abril</v>
      </c>
      <c r="T2514" s="3" t="str">
        <f>VLOOKUP(Tabla2[[#This Row],[FOLIO]],Noshow11[[FOLIO]:[STATUS]],5,0)</f>
        <v>ON TIME</v>
      </c>
      <c r="U2514" s="2"/>
      <c r="V2514" s="27"/>
      <c r="W2514" s="27"/>
      <c r="X2514" s="27"/>
      <c r="Y2514" s="28"/>
      <c r="Z2514" s="27"/>
      <c r="AA2514" s="14">
        <f>Tabla2[[#This Row],[FECHA]]-Tabla2[[#This Row],[FECHA AGENDO CITA]]</f>
        <v>45026</v>
      </c>
    </row>
    <row r="2515" spans="1:27" ht="50.45" hidden="1" customHeight="1">
      <c r="A2515" s="154">
        <v>45026</v>
      </c>
      <c r="B2515" s="155">
        <v>0.39583333333333331</v>
      </c>
      <c r="C2515" s="155"/>
      <c r="D2515" s="156">
        <v>5330</v>
      </c>
      <c r="E2515" s="157">
        <v>113519</v>
      </c>
      <c r="F2515" s="157" t="s">
        <v>944</v>
      </c>
      <c r="G2515" s="162" t="s">
        <v>1124</v>
      </c>
      <c r="H2515" s="163"/>
      <c r="I2515" s="157" t="s">
        <v>857</v>
      </c>
      <c r="J2515" s="160" t="s">
        <v>858</v>
      </c>
      <c r="K2515" s="160" t="s">
        <v>859</v>
      </c>
      <c r="L2515" s="157" t="s">
        <v>92</v>
      </c>
      <c r="M2515" s="161" t="s">
        <v>84</v>
      </c>
      <c r="N2515" s="161">
        <v>0.42708333333333331</v>
      </c>
      <c r="O2515" s="161">
        <v>0.70833333333333337</v>
      </c>
      <c r="P2515" s="207" t="s">
        <v>954</v>
      </c>
      <c r="Q2515" s="157">
        <v>2015</v>
      </c>
      <c r="R2515" s="131"/>
      <c r="S2515" s="3" t="str">
        <f>TEXT(Tabla2[[#This Row],[FECHA]],"MMMM")</f>
        <v>abril</v>
      </c>
      <c r="T2515" s="3" t="str">
        <f>VLOOKUP(Tabla2[[#This Row],[FOLIO]],Noshow11[[FOLIO]:[STATUS]],5,0)</f>
        <v>ON TIME</v>
      </c>
      <c r="U2515" s="2"/>
      <c r="V2515" s="27"/>
      <c r="W2515" s="27"/>
      <c r="X2515" s="27"/>
      <c r="Y2515" s="28"/>
      <c r="Z2515" s="27"/>
      <c r="AA2515" s="14">
        <f>Tabla2[[#This Row],[FECHA]]-Tabla2[[#This Row],[FECHA AGENDO CITA]]</f>
        <v>45026</v>
      </c>
    </row>
    <row r="2516" spans="1:27" ht="50.45" hidden="1" customHeight="1">
      <c r="A2516" s="154">
        <v>45026</v>
      </c>
      <c r="B2516" s="155">
        <v>0.41666666666666669</v>
      </c>
      <c r="C2516" s="155"/>
      <c r="D2516" s="156">
        <v>3260</v>
      </c>
      <c r="E2516" s="157">
        <v>113474</v>
      </c>
      <c r="F2516" s="157" t="s">
        <v>920</v>
      </c>
      <c r="G2516" s="162" t="s">
        <v>1150</v>
      </c>
      <c r="H2516" s="163"/>
      <c r="I2516" s="157" t="s">
        <v>863</v>
      </c>
      <c r="J2516" s="160" t="s">
        <v>864</v>
      </c>
      <c r="K2516" s="160" t="s">
        <v>865</v>
      </c>
      <c r="L2516" s="157" t="s">
        <v>193</v>
      </c>
      <c r="M2516" s="161" t="s">
        <v>84</v>
      </c>
      <c r="N2516" s="161">
        <v>0.42708333333333331</v>
      </c>
      <c r="O2516" s="161">
        <v>0.54166666666666663</v>
      </c>
      <c r="P2516" s="207" t="s">
        <v>949</v>
      </c>
      <c r="Q2516" s="157">
        <v>2020</v>
      </c>
      <c r="R2516" s="131"/>
      <c r="S2516" s="3" t="str">
        <f>TEXT(Tabla2[[#This Row],[FECHA]],"MMMM")</f>
        <v>abril</v>
      </c>
      <c r="T2516" s="3" t="str">
        <f>VLOOKUP(Tabla2[[#This Row],[FOLIO]],Noshow11[[FOLIO]:[STATUS]],5,0)</f>
        <v>ON TIME</v>
      </c>
      <c r="U2516" s="2"/>
      <c r="V2516" s="27"/>
      <c r="W2516" s="27"/>
      <c r="X2516" s="27"/>
      <c r="Y2516" s="28"/>
      <c r="Z2516" s="27"/>
      <c r="AA2516" s="14">
        <f>Tabla2[[#This Row],[FECHA]]-Tabla2[[#This Row],[FECHA AGENDO CITA]]</f>
        <v>45026</v>
      </c>
    </row>
    <row r="2517" spans="1:27" ht="50.45" hidden="1" customHeight="1">
      <c r="A2517" s="154">
        <v>45026</v>
      </c>
      <c r="B2517" s="155">
        <v>0.41666666666666669</v>
      </c>
      <c r="C2517" s="155"/>
      <c r="D2517" s="156">
        <v>3260</v>
      </c>
      <c r="E2517" s="157">
        <v>113518</v>
      </c>
      <c r="F2517" s="157" t="s">
        <v>944</v>
      </c>
      <c r="G2517" s="158" t="s">
        <v>1150</v>
      </c>
      <c r="H2517" s="159" t="s">
        <v>5</v>
      </c>
      <c r="I2517" s="157" t="s">
        <v>868</v>
      </c>
      <c r="J2517" s="160" t="s">
        <v>869</v>
      </c>
      <c r="K2517" s="160" t="s">
        <v>870</v>
      </c>
      <c r="L2517" s="157" t="s">
        <v>482</v>
      </c>
      <c r="M2517" s="161" t="s">
        <v>93</v>
      </c>
      <c r="N2517" s="161">
        <v>0.42708333333333331</v>
      </c>
      <c r="O2517" s="161">
        <v>0.69791666666666663</v>
      </c>
      <c r="P2517" s="207" t="s">
        <v>2061</v>
      </c>
      <c r="Q2517" s="157">
        <v>2020</v>
      </c>
      <c r="R2517" s="131"/>
      <c r="S2517" s="3" t="str">
        <f>TEXT(Tabla2[[#This Row],[FECHA]],"MMMM")</f>
        <v>abril</v>
      </c>
      <c r="T2517" s="3" t="str">
        <f>VLOOKUP(Tabla2[[#This Row],[FOLIO]],Noshow11[[FOLIO]:[STATUS]],5,0)</f>
        <v>ON TIME</v>
      </c>
      <c r="U2517" s="2"/>
      <c r="V2517" s="27"/>
      <c r="W2517" s="27"/>
      <c r="X2517" s="27"/>
      <c r="Y2517" s="28"/>
      <c r="Z2517" s="27"/>
      <c r="AA2517" s="14">
        <f>Tabla2[[#This Row],[FECHA]]-Tabla2[[#This Row],[FECHA AGENDO CITA]]</f>
        <v>45026</v>
      </c>
    </row>
    <row r="2518" spans="1:27" ht="50.45" hidden="1" customHeight="1">
      <c r="A2518" s="154">
        <v>45026</v>
      </c>
      <c r="B2518" s="155">
        <v>0.5</v>
      </c>
      <c r="C2518" s="155"/>
      <c r="D2518" s="156">
        <v>1899</v>
      </c>
      <c r="E2518" s="157">
        <v>113512</v>
      </c>
      <c r="F2518" s="157" t="s">
        <v>100</v>
      </c>
      <c r="G2518" s="162" t="s">
        <v>7220</v>
      </c>
      <c r="H2518" s="163"/>
      <c r="I2518" s="157" t="s">
        <v>887</v>
      </c>
      <c r="J2518" s="160" t="s">
        <v>888</v>
      </c>
      <c r="K2518" s="160" t="s">
        <v>889</v>
      </c>
      <c r="L2518" s="157" t="s">
        <v>92</v>
      </c>
      <c r="M2518" s="161" t="s">
        <v>93</v>
      </c>
      <c r="N2518" s="161">
        <v>0.51041666666666663</v>
      </c>
      <c r="O2518" s="161">
        <v>0.65625</v>
      </c>
      <c r="P2518" s="207" t="s">
        <v>954</v>
      </c>
      <c r="Q2518" s="157">
        <v>2005</v>
      </c>
      <c r="R2518" s="131"/>
      <c r="S2518" s="3" t="str">
        <f>TEXT(Tabla2[[#This Row],[FECHA]],"MMMM")</f>
        <v>abril</v>
      </c>
      <c r="T2518" s="3" t="str">
        <f>VLOOKUP(Tabla2[[#This Row],[FOLIO]],Noshow11[[FOLIO]:[STATUS]],5,0)</f>
        <v>LATE</v>
      </c>
      <c r="U2518" s="2"/>
      <c r="V2518" s="27"/>
      <c r="W2518" s="27"/>
      <c r="X2518" s="27"/>
      <c r="Y2518" s="28"/>
      <c r="Z2518" s="27"/>
      <c r="AA2518" s="14">
        <f>Tabla2[[#This Row],[FECHA]]-Tabla2[[#This Row],[FECHA AGENDO CITA]]</f>
        <v>45026</v>
      </c>
    </row>
    <row r="2519" spans="1:27" ht="50.45" hidden="1" customHeight="1">
      <c r="A2519" s="154">
        <v>45026</v>
      </c>
      <c r="B2519" s="155">
        <v>0.52083333333333337</v>
      </c>
      <c r="C2519" s="155"/>
      <c r="D2519" s="156">
        <v>835.2</v>
      </c>
      <c r="E2519" s="157">
        <v>113457</v>
      </c>
      <c r="F2519" s="157" t="s">
        <v>100</v>
      </c>
      <c r="G2519" s="162" t="s">
        <v>7221</v>
      </c>
      <c r="H2519" s="163"/>
      <c r="I2519" s="157" t="s">
        <v>451</v>
      </c>
      <c r="J2519" s="160" t="s">
        <v>452</v>
      </c>
      <c r="K2519" s="160" t="s">
        <v>453</v>
      </c>
      <c r="L2519" s="157" t="s">
        <v>92</v>
      </c>
      <c r="M2519" s="161" t="s">
        <v>84</v>
      </c>
      <c r="N2519" s="161">
        <v>0.58333333333333337</v>
      </c>
      <c r="O2519" s="161" t="s">
        <v>929</v>
      </c>
      <c r="P2519" s="207" t="s">
        <v>2126</v>
      </c>
      <c r="Q2519" s="157">
        <v>2021</v>
      </c>
      <c r="R2519" s="131"/>
      <c r="S2519" s="3" t="str">
        <f>TEXT(Tabla2[[#This Row],[FECHA]],"MMMM")</f>
        <v>abril</v>
      </c>
      <c r="T2519" s="3" t="str">
        <f>VLOOKUP(Tabla2[[#This Row],[FOLIO]],Noshow11[[FOLIO]:[STATUS]],5,0)</f>
        <v>LATE</v>
      </c>
      <c r="U2519" s="2"/>
      <c r="V2519" s="27"/>
      <c r="W2519" s="27"/>
      <c r="X2519" s="27"/>
      <c r="Y2519" s="28"/>
      <c r="Z2519" s="27"/>
      <c r="AA2519" s="14">
        <f>Tabla2[[#This Row],[FECHA]]-Tabla2[[#This Row],[FECHA AGENDO CITA]]</f>
        <v>45026</v>
      </c>
    </row>
    <row r="2520" spans="1:27" ht="50.45" hidden="1" customHeight="1">
      <c r="A2520" s="154">
        <v>45026</v>
      </c>
      <c r="B2520" s="155">
        <v>0.54166666666666663</v>
      </c>
      <c r="C2520" s="155"/>
      <c r="D2520" s="156">
        <v>6599</v>
      </c>
      <c r="E2520" s="157">
        <v>113516</v>
      </c>
      <c r="F2520" s="157" t="s">
        <v>920</v>
      </c>
      <c r="G2520" s="158" t="s">
        <v>989</v>
      </c>
      <c r="H2520" s="159" t="s">
        <v>5</v>
      </c>
      <c r="I2520" s="157" t="s">
        <v>894</v>
      </c>
      <c r="J2520" s="160" t="s">
        <v>895</v>
      </c>
      <c r="K2520" s="160" t="s">
        <v>896</v>
      </c>
      <c r="L2520" s="157" t="s">
        <v>170</v>
      </c>
      <c r="M2520" s="161" t="s">
        <v>93</v>
      </c>
      <c r="N2520" s="161">
        <v>0.55208333333333337</v>
      </c>
      <c r="O2520" s="161">
        <v>0.75</v>
      </c>
      <c r="P2520" s="207" t="s">
        <v>2061</v>
      </c>
      <c r="Q2520" s="157">
        <v>2019</v>
      </c>
      <c r="R2520" s="131"/>
      <c r="S2520" s="3" t="str">
        <f>TEXT(Tabla2[[#This Row],[FECHA]],"MMMM")</f>
        <v>abril</v>
      </c>
      <c r="T2520" s="3" t="str">
        <f>VLOOKUP(Tabla2[[#This Row],[FOLIO]],Noshow11[[FOLIO]:[STATUS]],5,0)</f>
        <v>ON TIME</v>
      </c>
      <c r="U2520" s="2"/>
      <c r="V2520" s="27"/>
      <c r="W2520" s="27"/>
      <c r="X2520" s="27"/>
      <c r="Y2520" s="28"/>
      <c r="Z2520" s="27"/>
      <c r="AA2520" s="14">
        <f>Tabla2[[#This Row],[FECHA]]-Tabla2[[#This Row],[FECHA AGENDO CITA]]</f>
        <v>45026</v>
      </c>
    </row>
    <row r="2521" spans="1:27" ht="50.45" hidden="1" customHeight="1">
      <c r="A2521" s="154">
        <v>45026</v>
      </c>
      <c r="B2521" s="155">
        <v>0.60416666666666663</v>
      </c>
      <c r="C2521" s="155"/>
      <c r="D2521" s="156">
        <v>0</v>
      </c>
      <c r="E2521" s="157">
        <v>113523</v>
      </c>
      <c r="F2521" s="157" t="s">
        <v>944</v>
      </c>
      <c r="G2521" s="162" t="s">
        <v>7222</v>
      </c>
      <c r="H2521" s="163"/>
      <c r="I2521" s="157" t="s">
        <v>899</v>
      </c>
      <c r="J2521" s="160" t="s">
        <v>900</v>
      </c>
      <c r="K2521" s="160" t="s">
        <v>901</v>
      </c>
      <c r="L2521" s="157" t="s">
        <v>230</v>
      </c>
      <c r="M2521" s="161" t="s">
        <v>84</v>
      </c>
      <c r="N2521" s="161" t="s">
        <v>1430</v>
      </c>
      <c r="O2521" s="161" t="s">
        <v>1431</v>
      </c>
      <c r="P2521" s="207" t="s">
        <v>949</v>
      </c>
      <c r="Q2521" s="157">
        <v>2013</v>
      </c>
      <c r="R2521" s="131"/>
      <c r="S2521" s="3" t="str">
        <f>TEXT(Tabla2[[#This Row],[FECHA]],"MMMM")</f>
        <v>abril</v>
      </c>
      <c r="T2521" s="3" t="str">
        <f>VLOOKUP(Tabla2[[#This Row],[FOLIO]],Noshow11[[FOLIO]:[STATUS]],5,0)</f>
        <v>LATE</v>
      </c>
      <c r="U2521" s="2"/>
      <c r="V2521" s="27"/>
      <c r="W2521" s="27"/>
      <c r="X2521" s="27"/>
      <c r="Y2521" s="28"/>
      <c r="Z2521" s="27"/>
      <c r="AA2521" s="14">
        <f>Tabla2[[#This Row],[FECHA]]-Tabla2[[#This Row],[FECHA AGENDO CITA]]</f>
        <v>45026</v>
      </c>
    </row>
    <row r="2522" spans="1:27" ht="50.45" hidden="1" customHeight="1">
      <c r="A2522" s="154">
        <v>45026</v>
      </c>
      <c r="B2522" s="155">
        <v>0.64583333333333337</v>
      </c>
      <c r="C2522" s="155"/>
      <c r="D2522" s="156">
        <v>1899</v>
      </c>
      <c r="E2522" s="157">
        <v>113470</v>
      </c>
      <c r="F2522" s="157" t="s">
        <v>100</v>
      </c>
      <c r="G2522" s="158" t="s">
        <v>1598</v>
      </c>
      <c r="H2522" s="159" t="s">
        <v>5</v>
      </c>
      <c r="I2522" s="157" t="s">
        <v>906</v>
      </c>
      <c r="J2522" s="160" t="s">
        <v>907</v>
      </c>
      <c r="K2522" s="160" t="s">
        <v>908</v>
      </c>
      <c r="L2522" s="157" t="s">
        <v>83</v>
      </c>
      <c r="M2522" s="161" t="s">
        <v>84</v>
      </c>
      <c r="N2522" s="161">
        <v>0.66666666666666663</v>
      </c>
      <c r="O2522" s="161">
        <v>0.75</v>
      </c>
      <c r="P2522" s="207" t="s">
        <v>2061</v>
      </c>
      <c r="Q2522" s="157">
        <v>2015</v>
      </c>
      <c r="R2522" s="131"/>
      <c r="S2522" s="3" t="str">
        <f>TEXT(Tabla2[[#This Row],[FECHA]],"MMMM")</f>
        <v>abril</v>
      </c>
      <c r="T2522" s="3" t="str">
        <f>VLOOKUP(Tabla2[[#This Row],[FOLIO]],Noshow11[[FOLIO]:[STATUS]],5,0)</f>
        <v>REPROG</v>
      </c>
      <c r="U2522" s="2"/>
      <c r="V2522" s="27"/>
      <c r="W2522" s="27"/>
      <c r="X2522" s="27"/>
      <c r="Y2522" s="28"/>
      <c r="Z2522" s="27"/>
      <c r="AA2522" s="14">
        <f>Tabla2[[#This Row],[FECHA]]-Tabla2[[#This Row],[FECHA AGENDO CITA]]</f>
        <v>45026</v>
      </c>
    </row>
    <row r="2523" spans="1:27" ht="50.45" hidden="1" customHeight="1">
      <c r="A2523" s="154">
        <v>45027</v>
      </c>
      <c r="B2523" s="155">
        <v>0.33333333333333331</v>
      </c>
      <c r="C2523" s="155"/>
      <c r="D2523" s="156">
        <v>3260</v>
      </c>
      <c r="E2523" s="157">
        <v>113427</v>
      </c>
      <c r="F2523" s="157" t="s">
        <v>920</v>
      </c>
      <c r="G2523" s="162" t="s">
        <v>1070</v>
      </c>
      <c r="H2523" s="163"/>
      <c r="I2523" s="157" t="s">
        <v>7223</v>
      </c>
      <c r="J2523" s="160" t="s">
        <v>7224</v>
      </c>
      <c r="K2523" s="160" t="s">
        <v>7225</v>
      </c>
      <c r="L2523" s="157" t="s">
        <v>160</v>
      </c>
      <c r="M2523" s="161" t="s">
        <v>93</v>
      </c>
      <c r="N2523" s="161">
        <v>0.34375</v>
      </c>
      <c r="O2523" s="161">
        <v>0.45833333333333331</v>
      </c>
      <c r="P2523" s="207" t="s">
        <v>943</v>
      </c>
      <c r="Q2523" s="157">
        <v>2022</v>
      </c>
      <c r="R2523" s="131"/>
      <c r="S2523" s="3" t="str">
        <f>TEXT(Tabla2[[#This Row],[FECHA]],"MMMM")</f>
        <v>abril</v>
      </c>
      <c r="T2523" s="3" t="e">
        <f>VLOOKUP(Tabla2[[#This Row],[FOLIO]],Noshow11[[FOLIO]:[STATUS]],5,0)</f>
        <v>#N/A</v>
      </c>
      <c r="U2523" s="2"/>
      <c r="V2523" s="27"/>
      <c r="W2523" s="27"/>
      <c r="X2523" s="27"/>
      <c r="Y2523" s="28"/>
      <c r="Z2523" s="27"/>
      <c r="AA2523" s="14">
        <f>Tabla2[[#This Row],[FECHA]]-Tabla2[[#This Row],[FECHA AGENDO CITA]]</f>
        <v>45027</v>
      </c>
    </row>
    <row r="2524" spans="1:27" ht="50.45" hidden="1" customHeight="1">
      <c r="A2524" s="154">
        <v>45027</v>
      </c>
      <c r="B2524" s="155">
        <v>0.33333333333333331</v>
      </c>
      <c r="C2524" s="155"/>
      <c r="D2524" s="156">
        <v>3260</v>
      </c>
      <c r="E2524" s="157">
        <v>113446</v>
      </c>
      <c r="F2524" s="157" t="s">
        <v>944</v>
      </c>
      <c r="G2524" s="158" t="s">
        <v>1070</v>
      </c>
      <c r="H2524" s="159" t="s">
        <v>5</v>
      </c>
      <c r="I2524" s="157" t="s">
        <v>7226</v>
      </c>
      <c r="J2524" s="160" t="s">
        <v>7227</v>
      </c>
      <c r="K2524" s="160" t="s">
        <v>7228</v>
      </c>
      <c r="L2524" s="157" t="s">
        <v>160</v>
      </c>
      <c r="M2524" s="161" t="s">
        <v>84</v>
      </c>
      <c r="N2524" s="161">
        <v>0.35416666666666669</v>
      </c>
      <c r="O2524" s="161">
        <v>0.45833333333333331</v>
      </c>
      <c r="P2524" s="207" t="s">
        <v>2061</v>
      </c>
      <c r="Q2524" s="157">
        <v>2022</v>
      </c>
      <c r="R2524" s="131"/>
      <c r="S2524" s="3" t="str">
        <f>TEXT(Tabla2[[#This Row],[FECHA]],"MMMM")</f>
        <v>abril</v>
      </c>
      <c r="T2524" s="3" t="e">
        <f>VLOOKUP(Tabla2[[#This Row],[FOLIO]],Noshow11[[FOLIO]:[STATUS]],5,0)</f>
        <v>#N/A</v>
      </c>
      <c r="U2524" s="2"/>
      <c r="V2524" s="27"/>
      <c r="W2524" s="27"/>
      <c r="X2524" s="27"/>
      <c r="Y2524" s="28"/>
      <c r="Z2524" s="27"/>
      <c r="AA2524" s="14">
        <f>Tabla2[[#This Row],[FECHA]]-Tabla2[[#This Row],[FECHA AGENDO CITA]]</f>
        <v>45027</v>
      </c>
    </row>
    <row r="2525" spans="1:27" ht="50.45" hidden="1" customHeight="1">
      <c r="A2525" s="154">
        <v>45027</v>
      </c>
      <c r="B2525" s="155">
        <v>0.33333333333333331</v>
      </c>
      <c r="C2525" s="155"/>
      <c r="D2525" s="156">
        <v>2849</v>
      </c>
      <c r="E2525" s="157">
        <v>113542</v>
      </c>
      <c r="F2525" s="157" t="s">
        <v>944</v>
      </c>
      <c r="G2525" s="162" t="s">
        <v>966</v>
      </c>
      <c r="H2525" s="163"/>
      <c r="I2525" s="157" t="s">
        <v>7229</v>
      </c>
      <c r="J2525" s="160" t="s">
        <v>7230</v>
      </c>
      <c r="K2525" s="160" t="s">
        <v>7231</v>
      </c>
      <c r="L2525" s="157" t="s">
        <v>230</v>
      </c>
      <c r="M2525" s="161" t="s">
        <v>98</v>
      </c>
      <c r="N2525" s="161">
        <v>8.3000000000000007</v>
      </c>
      <c r="O2525" s="161">
        <v>0.5</v>
      </c>
      <c r="P2525" s="207" t="s">
        <v>970</v>
      </c>
      <c r="Q2525" s="157">
        <v>2020</v>
      </c>
      <c r="R2525" s="131"/>
      <c r="S2525" s="3" t="str">
        <f>TEXT(Tabla2[[#This Row],[FECHA]],"MMMM")</f>
        <v>abril</v>
      </c>
      <c r="T2525" s="3" t="e">
        <f>VLOOKUP(Tabla2[[#This Row],[FOLIO]],Noshow11[[FOLIO]:[STATUS]],5,0)</f>
        <v>#N/A</v>
      </c>
      <c r="U2525" s="2"/>
      <c r="V2525" s="27"/>
      <c r="W2525" s="27"/>
      <c r="X2525" s="27"/>
      <c r="Y2525" s="28"/>
      <c r="Z2525" s="27"/>
      <c r="AA2525" s="14">
        <f>Tabla2[[#This Row],[FECHA]]-Tabla2[[#This Row],[FECHA AGENDO CITA]]</f>
        <v>45027</v>
      </c>
    </row>
    <row r="2526" spans="1:27" ht="50.45" hidden="1" customHeight="1">
      <c r="A2526" s="154">
        <v>45027</v>
      </c>
      <c r="B2526" s="155">
        <v>0.34375</v>
      </c>
      <c r="C2526" s="155"/>
      <c r="D2526" s="156">
        <v>1899</v>
      </c>
      <c r="E2526" s="157">
        <v>113458</v>
      </c>
      <c r="F2526" s="157" t="s">
        <v>920</v>
      </c>
      <c r="G2526" s="162" t="s">
        <v>945</v>
      </c>
      <c r="H2526" s="163"/>
      <c r="I2526" s="157" t="s">
        <v>1815</v>
      </c>
      <c r="J2526" s="160" t="s">
        <v>1816</v>
      </c>
      <c r="K2526" s="160" t="s">
        <v>1817</v>
      </c>
      <c r="L2526" s="157" t="s">
        <v>92</v>
      </c>
      <c r="M2526" s="161" t="s">
        <v>98</v>
      </c>
      <c r="N2526" s="161">
        <v>0.35416666666666669</v>
      </c>
      <c r="O2526" s="161">
        <v>0.45833333333333331</v>
      </c>
      <c r="P2526" s="207" t="s">
        <v>949</v>
      </c>
      <c r="Q2526" s="157">
        <v>2020</v>
      </c>
      <c r="R2526" s="131"/>
      <c r="S2526" s="3" t="str">
        <f>TEXT(Tabla2[[#This Row],[FECHA]],"MMMM")</f>
        <v>abril</v>
      </c>
      <c r="T2526" s="3" t="e">
        <f>VLOOKUP(Tabla2[[#This Row],[FOLIO]],Noshow11[[FOLIO]:[STATUS]],5,0)</f>
        <v>#N/A</v>
      </c>
      <c r="U2526" s="2"/>
      <c r="V2526" s="27"/>
      <c r="W2526" s="27"/>
      <c r="X2526" s="27"/>
      <c r="Y2526" s="28"/>
      <c r="Z2526" s="27"/>
      <c r="AA2526" s="14">
        <f>Tabla2[[#This Row],[FECHA]]-Tabla2[[#This Row],[FECHA AGENDO CITA]]</f>
        <v>45027</v>
      </c>
    </row>
    <row r="2527" spans="1:27" ht="50.45" hidden="1" customHeight="1">
      <c r="A2527" s="154">
        <v>45027</v>
      </c>
      <c r="B2527" s="155">
        <v>0.34375</v>
      </c>
      <c r="C2527" s="155"/>
      <c r="D2527" s="156">
        <v>1899</v>
      </c>
      <c r="E2527" s="157">
        <v>113543</v>
      </c>
      <c r="F2527" s="157" t="s">
        <v>1111</v>
      </c>
      <c r="G2527" s="162" t="s">
        <v>1886</v>
      </c>
      <c r="H2527" s="163"/>
      <c r="I2527" s="157">
        <v>84015865</v>
      </c>
      <c r="J2527" s="160" t="s">
        <v>7232</v>
      </c>
      <c r="K2527" s="160" t="s">
        <v>7233</v>
      </c>
      <c r="L2527" s="157" t="s">
        <v>193</v>
      </c>
      <c r="M2527" s="161" t="s">
        <v>93</v>
      </c>
      <c r="N2527" s="161">
        <v>0.38541666666666669</v>
      </c>
      <c r="O2527" s="161">
        <v>0.5</v>
      </c>
      <c r="P2527" s="207" t="s">
        <v>954</v>
      </c>
      <c r="Q2527" s="157">
        <v>2008</v>
      </c>
      <c r="R2527" s="131"/>
      <c r="S2527" s="3" t="str">
        <f>TEXT(Tabla2[[#This Row],[FECHA]],"MMMM")</f>
        <v>abril</v>
      </c>
      <c r="T2527" s="3" t="e">
        <f>VLOOKUP(Tabla2[[#This Row],[FOLIO]],Noshow11[[FOLIO]:[STATUS]],5,0)</f>
        <v>#N/A</v>
      </c>
      <c r="U2527" s="2"/>
      <c r="V2527" s="27"/>
      <c r="W2527" s="27"/>
      <c r="X2527" s="27"/>
      <c r="Y2527" s="28"/>
      <c r="Z2527" s="27"/>
      <c r="AA2527" s="14">
        <f>Tabla2[[#This Row],[FECHA]]-Tabla2[[#This Row],[FECHA AGENDO CITA]]</f>
        <v>45027</v>
      </c>
    </row>
    <row r="2528" spans="1:27" ht="50.45" hidden="1" customHeight="1">
      <c r="A2528" s="154">
        <v>45027</v>
      </c>
      <c r="B2528" s="155">
        <v>0.34375</v>
      </c>
      <c r="C2528" s="155"/>
      <c r="D2528" s="156">
        <v>0</v>
      </c>
      <c r="E2528" s="157">
        <v>113564</v>
      </c>
      <c r="F2528" s="157" t="s">
        <v>944</v>
      </c>
      <c r="G2528" s="165" t="s">
        <v>4778</v>
      </c>
      <c r="H2528" s="163" t="s">
        <v>10</v>
      </c>
      <c r="I2528" s="157" t="s">
        <v>7234</v>
      </c>
      <c r="J2528" s="160" t="s">
        <v>143</v>
      </c>
      <c r="K2528" s="160" t="s">
        <v>7235</v>
      </c>
      <c r="L2528" s="157" t="s">
        <v>170</v>
      </c>
      <c r="M2528" s="161" t="s">
        <v>84</v>
      </c>
      <c r="N2528" s="161">
        <v>0.35416666666666669</v>
      </c>
      <c r="O2528" s="161">
        <v>0.5</v>
      </c>
      <c r="P2528" s="207" t="s">
        <v>1036</v>
      </c>
      <c r="Q2528" s="157">
        <v>2009</v>
      </c>
      <c r="R2528" s="131"/>
      <c r="S2528" s="3" t="str">
        <f>TEXT(Tabla2[[#This Row],[FECHA]],"MMMM")</f>
        <v>abril</v>
      </c>
      <c r="T2528" s="3" t="e">
        <f>VLOOKUP(Tabla2[[#This Row],[FOLIO]],Noshow11[[FOLIO]:[STATUS]],5,0)</f>
        <v>#N/A</v>
      </c>
      <c r="U2528" s="2"/>
      <c r="V2528" s="27"/>
      <c r="W2528" s="27"/>
      <c r="X2528" s="27"/>
      <c r="Y2528" s="28"/>
      <c r="Z2528" s="27"/>
      <c r="AA2528" s="14">
        <f>Tabla2[[#This Row],[FECHA]]-Tabla2[[#This Row],[FECHA AGENDO CITA]]</f>
        <v>45027</v>
      </c>
    </row>
    <row r="2529" spans="1:27" ht="50.45" hidden="1" customHeight="1">
      <c r="A2529" s="154">
        <v>45027</v>
      </c>
      <c r="B2529" s="155">
        <v>0.35416666666666669</v>
      </c>
      <c r="C2529" s="155"/>
      <c r="D2529" s="156">
        <v>0</v>
      </c>
      <c r="E2529" s="157">
        <v>113488</v>
      </c>
      <c r="F2529" s="157" t="s">
        <v>100</v>
      </c>
      <c r="G2529" s="165" t="s">
        <v>4576</v>
      </c>
      <c r="H2529" s="163" t="s">
        <v>10</v>
      </c>
      <c r="I2529" s="157" t="s">
        <v>7236</v>
      </c>
      <c r="J2529" s="160" t="s">
        <v>7237</v>
      </c>
      <c r="K2529" s="160" t="s">
        <v>7238</v>
      </c>
      <c r="L2529" s="157" t="s">
        <v>83</v>
      </c>
      <c r="M2529" s="161" t="s">
        <v>93</v>
      </c>
      <c r="N2529" s="161">
        <v>0.375</v>
      </c>
      <c r="O2529" s="161">
        <v>0.52083333333333337</v>
      </c>
      <c r="P2529" s="207" t="s">
        <v>975</v>
      </c>
      <c r="Q2529" s="157">
        <v>2016</v>
      </c>
      <c r="R2529" s="131"/>
      <c r="S2529" s="3" t="str">
        <f>TEXT(Tabla2[[#This Row],[FECHA]],"MMMM")</f>
        <v>abril</v>
      </c>
      <c r="T2529" s="3" t="e">
        <f>VLOOKUP(Tabla2[[#This Row],[FOLIO]],Noshow11[[FOLIO]:[STATUS]],5,0)</f>
        <v>#N/A</v>
      </c>
      <c r="U2529" s="2"/>
      <c r="V2529" s="27"/>
      <c r="W2529" s="27"/>
      <c r="X2529" s="27"/>
      <c r="Y2529" s="28"/>
      <c r="Z2529" s="27"/>
      <c r="AA2529" s="14">
        <f>Tabla2[[#This Row],[FECHA]]-Tabla2[[#This Row],[FECHA AGENDO CITA]]</f>
        <v>45027</v>
      </c>
    </row>
    <row r="2530" spans="1:27" ht="50.45" hidden="1" customHeight="1">
      <c r="A2530" s="154">
        <v>45027</v>
      </c>
      <c r="B2530" s="155">
        <v>0.35416666666666669</v>
      </c>
      <c r="C2530" s="155"/>
      <c r="D2530" s="156">
        <v>0</v>
      </c>
      <c r="E2530" s="157">
        <v>113566</v>
      </c>
      <c r="F2530" s="157" t="s">
        <v>944</v>
      </c>
      <c r="G2530" s="162" t="s">
        <v>7239</v>
      </c>
      <c r="H2530" s="163"/>
      <c r="I2530" s="157" t="s">
        <v>7234</v>
      </c>
      <c r="J2530" s="160" t="s">
        <v>143</v>
      </c>
      <c r="K2530" s="160" t="s">
        <v>7235</v>
      </c>
      <c r="L2530" s="157" t="s">
        <v>170</v>
      </c>
      <c r="M2530" s="161" t="s">
        <v>84</v>
      </c>
      <c r="N2530" s="161">
        <v>0.52083333333333337</v>
      </c>
      <c r="O2530" s="161">
        <v>0.66666666666666663</v>
      </c>
      <c r="P2530" s="207" t="s">
        <v>954</v>
      </c>
      <c r="Q2530" s="157">
        <v>2009</v>
      </c>
      <c r="R2530" s="131"/>
      <c r="S2530" s="3" t="str">
        <f>TEXT(Tabla2[[#This Row],[FECHA]],"MMMM")</f>
        <v>abril</v>
      </c>
      <c r="T2530" s="3" t="e">
        <f>VLOOKUP(Tabla2[[#This Row],[FOLIO]],Noshow11[[FOLIO]:[STATUS]],5,0)</f>
        <v>#N/A</v>
      </c>
      <c r="U2530" s="2"/>
      <c r="V2530" s="27"/>
      <c r="W2530" s="27"/>
      <c r="X2530" s="27"/>
      <c r="Y2530" s="28"/>
      <c r="Z2530" s="27"/>
      <c r="AA2530" s="14">
        <f>Tabla2[[#This Row],[FECHA]]-Tabla2[[#This Row],[FECHA AGENDO CITA]]</f>
        <v>45027</v>
      </c>
    </row>
    <row r="2531" spans="1:27" ht="50.45" hidden="1" customHeight="1">
      <c r="A2531" s="154">
        <v>45027</v>
      </c>
      <c r="B2531" s="155">
        <v>0.35416666666666669</v>
      </c>
      <c r="C2531" s="155"/>
      <c r="D2531" s="156">
        <v>3260</v>
      </c>
      <c r="E2531" s="157" t="s">
        <v>7240</v>
      </c>
      <c r="F2531" s="157" t="s">
        <v>100</v>
      </c>
      <c r="G2531" s="158" t="s">
        <v>1150</v>
      </c>
      <c r="H2531" s="159" t="s">
        <v>5</v>
      </c>
      <c r="I2531" s="157" t="s">
        <v>7241</v>
      </c>
      <c r="J2531" s="160" t="s">
        <v>7242</v>
      </c>
      <c r="K2531" s="160" t="s">
        <v>7243</v>
      </c>
      <c r="L2531" s="157" t="s">
        <v>92</v>
      </c>
      <c r="M2531" s="161" t="s">
        <v>98</v>
      </c>
      <c r="N2531" s="161">
        <v>0.36458333333333331</v>
      </c>
      <c r="O2531" s="161">
        <v>0.45833333333333331</v>
      </c>
      <c r="P2531" s="207" t="s">
        <v>2061</v>
      </c>
      <c r="Q2531" s="157">
        <v>2021</v>
      </c>
      <c r="R2531" s="131"/>
      <c r="S2531" s="3" t="str">
        <f>TEXT(Tabla2[[#This Row],[FECHA]],"MMMM")</f>
        <v>abril</v>
      </c>
      <c r="T2531" s="3" t="e">
        <f>VLOOKUP(Tabla2[[#This Row],[FOLIO]],Noshow11[[FOLIO]:[STATUS]],5,0)</f>
        <v>#N/A</v>
      </c>
      <c r="U2531" s="2"/>
      <c r="V2531" s="27"/>
      <c r="W2531" s="27"/>
      <c r="X2531" s="27"/>
      <c r="Y2531" s="28"/>
      <c r="Z2531" s="27"/>
      <c r="AA2531" s="14">
        <f>Tabla2[[#This Row],[FECHA]]-Tabla2[[#This Row],[FECHA AGENDO CITA]]</f>
        <v>45027</v>
      </c>
    </row>
    <row r="2532" spans="1:27" ht="50.45" hidden="1" customHeight="1">
      <c r="A2532" s="154">
        <v>45027</v>
      </c>
      <c r="B2532" s="155">
        <v>0.375</v>
      </c>
      <c r="C2532" s="155"/>
      <c r="D2532" s="156">
        <v>3260</v>
      </c>
      <c r="E2532" s="157">
        <v>113245</v>
      </c>
      <c r="F2532" s="157" t="s">
        <v>100</v>
      </c>
      <c r="G2532" s="158" t="s">
        <v>1161</v>
      </c>
      <c r="H2532" s="159" t="s">
        <v>5</v>
      </c>
      <c r="I2532" s="157" t="s">
        <v>7244</v>
      </c>
      <c r="J2532" s="160" t="s">
        <v>7245</v>
      </c>
      <c r="K2532" s="160" t="s">
        <v>7246</v>
      </c>
      <c r="L2532" s="157" t="s">
        <v>193</v>
      </c>
      <c r="M2532" s="161" t="s">
        <v>93</v>
      </c>
      <c r="N2532" s="161">
        <v>0.38541666666666669</v>
      </c>
      <c r="O2532" s="161">
        <v>0.5</v>
      </c>
      <c r="P2532" s="207" t="s">
        <v>2061</v>
      </c>
      <c r="Q2532" s="157">
        <v>2013</v>
      </c>
      <c r="R2532" s="131"/>
      <c r="S2532" s="3" t="str">
        <f>TEXT(Tabla2[[#This Row],[FECHA]],"MMMM")</f>
        <v>abril</v>
      </c>
      <c r="T2532" s="3" t="e">
        <f>VLOOKUP(Tabla2[[#This Row],[FOLIO]],Noshow11[[FOLIO]:[STATUS]],5,0)</f>
        <v>#N/A</v>
      </c>
      <c r="U2532" s="2"/>
      <c r="V2532" s="27"/>
      <c r="W2532" s="27"/>
      <c r="X2532" s="27"/>
      <c r="Y2532" s="28"/>
      <c r="Z2532" s="27"/>
      <c r="AA2532" s="14">
        <f>Tabla2[[#This Row],[FECHA]]-Tabla2[[#This Row],[FECHA AGENDO CITA]]</f>
        <v>45027</v>
      </c>
    </row>
    <row r="2533" spans="1:27" ht="50.45" hidden="1" customHeight="1">
      <c r="A2533" s="154">
        <v>45027</v>
      </c>
      <c r="B2533" s="155">
        <v>0.375</v>
      </c>
      <c r="C2533" s="155"/>
      <c r="D2533" s="156">
        <v>1899</v>
      </c>
      <c r="E2533" s="157">
        <v>113529</v>
      </c>
      <c r="F2533" s="157" t="s">
        <v>944</v>
      </c>
      <c r="G2533" s="158" t="s">
        <v>1015</v>
      </c>
      <c r="H2533" s="159" t="s">
        <v>5</v>
      </c>
      <c r="I2533" s="157" t="s">
        <v>5671</v>
      </c>
      <c r="J2533" s="160" t="s">
        <v>7247</v>
      </c>
      <c r="K2533" s="160" t="s">
        <v>717</v>
      </c>
      <c r="L2533" s="157" t="s">
        <v>97</v>
      </c>
      <c r="M2533" s="161" t="s">
        <v>84</v>
      </c>
      <c r="N2533" s="161">
        <v>0.40625</v>
      </c>
      <c r="O2533" s="161">
        <v>0.45833333333333331</v>
      </c>
      <c r="P2533" s="207" t="s">
        <v>2061</v>
      </c>
      <c r="Q2533" s="157">
        <v>2021</v>
      </c>
      <c r="R2533" s="131"/>
      <c r="S2533" s="3" t="str">
        <f>TEXT(Tabla2[[#This Row],[FECHA]],"MMMM")</f>
        <v>abril</v>
      </c>
      <c r="T2533" s="3" t="e">
        <f>VLOOKUP(Tabla2[[#This Row],[FOLIO]],Noshow11[[FOLIO]:[STATUS]],5,0)</f>
        <v>#N/A</v>
      </c>
      <c r="U2533" s="2"/>
      <c r="V2533" s="27"/>
      <c r="W2533" s="27"/>
      <c r="X2533" s="27"/>
      <c r="Y2533" s="28"/>
      <c r="Z2533" s="27"/>
      <c r="AA2533" s="14">
        <f>Tabla2[[#This Row],[FECHA]]-Tabla2[[#This Row],[FECHA AGENDO CITA]]</f>
        <v>45027</v>
      </c>
    </row>
    <row r="2534" spans="1:27" ht="50.45" hidden="1" customHeight="1">
      <c r="A2534" s="154">
        <v>45027</v>
      </c>
      <c r="B2534" s="155">
        <v>0.375</v>
      </c>
      <c r="C2534" s="155"/>
      <c r="D2534" s="156">
        <v>5330</v>
      </c>
      <c r="E2534" s="157">
        <v>113546</v>
      </c>
      <c r="F2534" s="157" t="s">
        <v>1111</v>
      </c>
      <c r="G2534" s="162" t="s">
        <v>988</v>
      </c>
      <c r="H2534" s="163"/>
      <c r="I2534" s="157" t="s">
        <v>7248</v>
      </c>
      <c r="J2534" s="160" t="s">
        <v>7249</v>
      </c>
      <c r="K2534" s="160" t="s">
        <v>2107</v>
      </c>
      <c r="L2534" s="157" t="s">
        <v>160</v>
      </c>
      <c r="M2534" s="161" t="s">
        <v>98</v>
      </c>
      <c r="N2534" s="161">
        <v>0.46875</v>
      </c>
      <c r="O2534" s="161">
        <v>0.58333333333333337</v>
      </c>
      <c r="P2534" s="207" t="s">
        <v>954</v>
      </c>
      <c r="Q2534" s="157">
        <v>2019</v>
      </c>
      <c r="R2534" s="131"/>
      <c r="S2534" s="3" t="str">
        <f>TEXT(Tabla2[[#This Row],[FECHA]],"MMMM")</f>
        <v>abril</v>
      </c>
      <c r="T2534" s="3" t="e">
        <f>VLOOKUP(Tabla2[[#This Row],[FOLIO]],Noshow11[[FOLIO]:[STATUS]],5,0)</f>
        <v>#N/A</v>
      </c>
      <c r="U2534" s="2"/>
      <c r="V2534" s="27"/>
      <c r="W2534" s="27"/>
      <c r="X2534" s="27"/>
      <c r="Y2534" s="28"/>
      <c r="Z2534" s="27"/>
      <c r="AA2534" s="14">
        <f>Tabla2[[#This Row],[FECHA]]-Tabla2[[#This Row],[FECHA AGENDO CITA]]</f>
        <v>45027</v>
      </c>
    </row>
    <row r="2535" spans="1:27" ht="50.45" hidden="1" customHeight="1">
      <c r="A2535" s="154">
        <v>45027</v>
      </c>
      <c r="B2535" s="155">
        <v>0.39583333333333331</v>
      </c>
      <c r="C2535" s="155"/>
      <c r="D2535" s="156">
        <v>1899</v>
      </c>
      <c r="E2535" s="157">
        <v>113547</v>
      </c>
      <c r="F2535" s="157" t="s">
        <v>100</v>
      </c>
      <c r="G2535" s="162" t="s">
        <v>1297</v>
      </c>
      <c r="H2535" s="163"/>
      <c r="I2535" s="157">
        <v>84012964</v>
      </c>
      <c r="J2535" s="160" t="s">
        <v>143</v>
      </c>
      <c r="K2535" s="160" t="s">
        <v>7250</v>
      </c>
      <c r="L2535" s="157" t="s">
        <v>193</v>
      </c>
      <c r="M2535" s="161" t="s">
        <v>98</v>
      </c>
      <c r="N2535" s="161">
        <v>0.42708333333333331</v>
      </c>
      <c r="O2535" s="161">
        <v>0.54166666666666663</v>
      </c>
      <c r="P2535" s="207" t="s">
        <v>943</v>
      </c>
      <c r="Q2535" s="157">
        <v>2008</v>
      </c>
      <c r="R2535" s="131"/>
      <c r="S2535" s="3" t="str">
        <f>TEXT(Tabla2[[#This Row],[FECHA]],"MMMM")</f>
        <v>abril</v>
      </c>
      <c r="T2535" s="3" t="e">
        <f>VLOOKUP(Tabla2[[#This Row],[FOLIO]],Noshow11[[FOLIO]:[STATUS]],5,0)</f>
        <v>#N/A</v>
      </c>
      <c r="U2535" s="2"/>
      <c r="V2535" s="27"/>
      <c r="W2535" s="27"/>
      <c r="X2535" s="27"/>
      <c r="Y2535" s="28"/>
      <c r="Z2535" s="27"/>
      <c r="AA2535" s="14">
        <f>Tabla2[[#This Row],[FECHA]]-Tabla2[[#This Row],[FECHA AGENDO CITA]]</f>
        <v>45027</v>
      </c>
    </row>
    <row r="2536" spans="1:27" ht="50.45" hidden="1" customHeight="1">
      <c r="A2536" s="154">
        <v>45027</v>
      </c>
      <c r="B2536" s="155">
        <v>0.39583333333333331</v>
      </c>
      <c r="C2536" s="155"/>
      <c r="D2536" s="156">
        <v>7399</v>
      </c>
      <c r="E2536" s="157">
        <v>113551</v>
      </c>
      <c r="F2536" s="157" t="s">
        <v>944</v>
      </c>
      <c r="G2536" s="158" t="s">
        <v>7251</v>
      </c>
      <c r="H2536" s="159" t="s">
        <v>5</v>
      </c>
      <c r="I2536" s="157" t="s">
        <v>2227</v>
      </c>
      <c r="J2536" s="160" t="s">
        <v>2228</v>
      </c>
      <c r="K2536" s="160" t="s">
        <v>2229</v>
      </c>
      <c r="L2536" s="157" t="s">
        <v>193</v>
      </c>
      <c r="M2536" s="161" t="s">
        <v>84</v>
      </c>
      <c r="N2536" s="161">
        <v>0.4375</v>
      </c>
      <c r="O2536" s="161">
        <v>0.58333333333333337</v>
      </c>
      <c r="P2536" s="207" t="s">
        <v>4340</v>
      </c>
      <c r="Q2536" s="157">
        <v>2021</v>
      </c>
      <c r="R2536" s="131"/>
      <c r="S2536" s="3" t="str">
        <f>TEXT(Tabla2[[#This Row],[FECHA]],"MMMM")</f>
        <v>abril</v>
      </c>
      <c r="T2536" s="3" t="e">
        <f>VLOOKUP(Tabla2[[#This Row],[FOLIO]],Noshow11[[FOLIO]:[STATUS]],5,0)</f>
        <v>#N/A</v>
      </c>
      <c r="U2536" s="2"/>
      <c r="V2536" s="27"/>
      <c r="W2536" s="27"/>
      <c r="X2536" s="27"/>
      <c r="Y2536" s="28"/>
      <c r="Z2536" s="27"/>
      <c r="AA2536" s="14">
        <f>Tabla2[[#This Row],[FECHA]]-Tabla2[[#This Row],[FECHA AGENDO CITA]]</f>
        <v>45027</v>
      </c>
    </row>
    <row r="2537" spans="1:27" ht="50.45" hidden="1" customHeight="1">
      <c r="A2537" s="154">
        <v>45027</v>
      </c>
      <c r="B2537" s="155">
        <v>0.41666666666666669</v>
      </c>
      <c r="C2537" s="155"/>
      <c r="D2537" s="156">
        <v>835.2</v>
      </c>
      <c r="E2537" s="157">
        <v>113090</v>
      </c>
      <c r="F2537" s="157" t="s">
        <v>1111</v>
      </c>
      <c r="G2537" s="162" t="s">
        <v>7252</v>
      </c>
      <c r="H2537" s="163" t="s">
        <v>44</v>
      </c>
      <c r="I2537" s="157" t="s">
        <v>7253</v>
      </c>
      <c r="J2537" s="160" t="s">
        <v>7254</v>
      </c>
      <c r="K2537" s="160" t="s">
        <v>7255</v>
      </c>
      <c r="L2537" s="157" t="s">
        <v>97</v>
      </c>
      <c r="M2537" s="161" t="s">
        <v>93</v>
      </c>
      <c r="N2537" s="161">
        <v>0.4375</v>
      </c>
      <c r="O2537" s="161" t="s">
        <v>929</v>
      </c>
      <c r="P2537" s="207" t="s">
        <v>7256</v>
      </c>
      <c r="Q2537" s="157">
        <v>2011</v>
      </c>
      <c r="R2537" s="131"/>
      <c r="S2537" s="3" t="str">
        <f>TEXT(Tabla2[[#This Row],[FECHA]],"MMMM")</f>
        <v>abril</v>
      </c>
      <c r="T2537" s="3" t="e">
        <f>VLOOKUP(Tabla2[[#This Row],[FOLIO]],Noshow11[[FOLIO]:[STATUS]],5,0)</f>
        <v>#N/A</v>
      </c>
      <c r="U2537" s="2"/>
      <c r="V2537" s="27"/>
      <c r="W2537" s="27"/>
      <c r="X2537" s="27"/>
      <c r="Y2537" s="28"/>
      <c r="Z2537" s="27"/>
      <c r="AA2537" s="14">
        <f>Tabla2[[#This Row],[FECHA]]-Tabla2[[#This Row],[FECHA AGENDO CITA]]</f>
        <v>45027</v>
      </c>
    </row>
    <row r="2538" spans="1:27" ht="50.45" hidden="1" customHeight="1">
      <c r="A2538" s="154">
        <v>45027</v>
      </c>
      <c r="B2538" s="155">
        <v>0.41666666666666669</v>
      </c>
      <c r="C2538" s="155"/>
      <c r="D2538" s="156">
        <v>0</v>
      </c>
      <c r="E2538" s="157">
        <v>113525</v>
      </c>
      <c r="F2538" s="157" t="s">
        <v>920</v>
      </c>
      <c r="G2538" s="162" t="s">
        <v>7257</v>
      </c>
      <c r="H2538" s="163" t="s">
        <v>45</v>
      </c>
      <c r="I2538" s="157" t="s">
        <v>7258</v>
      </c>
      <c r="J2538" s="160" t="s">
        <v>143</v>
      </c>
      <c r="K2538" s="160" t="s">
        <v>7259</v>
      </c>
      <c r="L2538" s="157" t="s">
        <v>193</v>
      </c>
      <c r="M2538" s="161" t="s">
        <v>84</v>
      </c>
      <c r="N2538" s="161">
        <v>0.42708333333333331</v>
      </c>
      <c r="O2538" s="161">
        <v>0.46875</v>
      </c>
      <c r="P2538" s="207" t="s">
        <v>2061</v>
      </c>
      <c r="Q2538" s="157">
        <v>2023</v>
      </c>
      <c r="R2538" s="131"/>
      <c r="S2538" s="3" t="str">
        <f>TEXT(Tabla2[[#This Row],[FECHA]],"MMMM")</f>
        <v>abril</v>
      </c>
      <c r="T2538" s="3" t="e">
        <f>VLOOKUP(Tabla2[[#This Row],[FOLIO]],Noshow11[[FOLIO]:[STATUS]],5,0)</f>
        <v>#N/A</v>
      </c>
      <c r="U2538" s="2"/>
      <c r="V2538" s="27"/>
      <c r="W2538" s="27"/>
      <c r="X2538" s="27"/>
      <c r="Y2538" s="28"/>
      <c r="Z2538" s="27"/>
      <c r="AA2538" s="14">
        <f>Tabla2[[#This Row],[FECHA]]-Tabla2[[#This Row],[FECHA AGENDO CITA]]</f>
        <v>45027</v>
      </c>
    </row>
    <row r="2539" spans="1:27" ht="50.45" hidden="1" customHeight="1">
      <c r="A2539" s="154">
        <v>45027</v>
      </c>
      <c r="B2539" s="155">
        <v>0.41666666666666669</v>
      </c>
      <c r="C2539" s="155"/>
      <c r="D2539" s="156">
        <v>1899</v>
      </c>
      <c r="E2539" s="157">
        <v>113539</v>
      </c>
      <c r="F2539" s="157" t="s">
        <v>920</v>
      </c>
      <c r="G2539" s="162" t="s">
        <v>1108</v>
      </c>
      <c r="H2539" s="163"/>
      <c r="I2539" s="157" t="s">
        <v>7260</v>
      </c>
      <c r="J2539" s="160" t="s">
        <v>143</v>
      </c>
      <c r="K2539" s="160" t="s">
        <v>7261</v>
      </c>
      <c r="L2539" s="157" t="s">
        <v>170</v>
      </c>
      <c r="M2539" s="161" t="s">
        <v>98</v>
      </c>
      <c r="N2539" s="161">
        <v>0.4375</v>
      </c>
      <c r="O2539" s="161">
        <v>0.58333333333333337</v>
      </c>
      <c r="P2539" s="207" t="s">
        <v>954</v>
      </c>
      <c r="Q2539" s="157">
        <v>2023</v>
      </c>
      <c r="R2539" s="131"/>
      <c r="S2539" s="3" t="str">
        <f>TEXT(Tabla2[[#This Row],[FECHA]],"MMMM")</f>
        <v>abril</v>
      </c>
      <c r="T2539" s="3" t="e">
        <f>VLOOKUP(Tabla2[[#This Row],[FOLIO]],Noshow11[[FOLIO]:[STATUS]],5,0)</f>
        <v>#N/A</v>
      </c>
      <c r="U2539" s="2"/>
      <c r="V2539" s="27"/>
      <c r="W2539" s="27"/>
      <c r="X2539" s="27"/>
      <c r="Y2539" s="28"/>
      <c r="Z2539" s="27"/>
      <c r="AA2539" s="14">
        <f>Tabla2[[#This Row],[FECHA]]-Tabla2[[#This Row],[FECHA AGENDO CITA]]</f>
        <v>45027</v>
      </c>
    </row>
    <row r="2540" spans="1:27" ht="50.45" hidden="1" customHeight="1">
      <c r="A2540" s="154">
        <v>45027</v>
      </c>
      <c r="B2540" s="155">
        <v>0.4375</v>
      </c>
      <c r="C2540" s="155"/>
      <c r="D2540" s="156">
        <v>1899</v>
      </c>
      <c r="E2540" s="157">
        <v>113167</v>
      </c>
      <c r="F2540" s="157" t="s">
        <v>100</v>
      </c>
      <c r="G2540" s="158" t="s">
        <v>1598</v>
      </c>
      <c r="H2540" s="159" t="s">
        <v>5</v>
      </c>
      <c r="I2540" s="157" t="s">
        <v>7262</v>
      </c>
      <c r="J2540" s="160" t="s">
        <v>7263</v>
      </c>
      <c r="K2540" s="160" t="s">
        <v>7264</v>
      </c>
      <c r="L2540" s="157" t="s">
        <v>97</v>
      </c>
      <c r="M2540" s="161" t="s">
        <v>98</v>
      </c>
      <c r="N2540" s="161">
        <v>0.5</v>
      </c>
      <c r="O2540" s="161">
        <v>0.625</v>
      </c>
      <c r="P2540" s="207" t="s">
        <v>2061</v>
      </c>
      <c r="Q2540" s="157">
        <v>2015</v>
      </c>
      <c r="R2540" s="131"/>
      <c r="S2540" s="3" t="str">
        <f>TEXT(Tabla2[[#This Row],[FECHA]],"MMMM")</f>
        <v>abril</v>
      </c>
      <c r="T2540" s="3" t="e">
        <f>VLOOKUP(Tabla2[[#This Row],[FOLIO]],Noshow11[[FOLIO]:[STATUS]],5,0)</f>
        <v>#N/A</v>
      </c>
      <c r="U2540" s="2"/>
      <c r="V2540" s="27"/>
      <c r="W2540" s="27"/>
      <c r="X2540" s="27"/>
      <c r="Y2540" s="28"/>
      <c r="Z2540" s="27"/>
      <c r="AA2540" s="14">
        <f>Tabla2[[#This Row],[FECHA]]-Tabla2[[#This Row],[FECHA AGENDO CITA]]</f>
        <v>45027</v>
      </c>
    </row>
    <row r="2541" spans="1:27" ht="50.45" hidden="1" customHeight="1">
      <c r="A2541" s="154">
        <v>45027</v>
      </c>
      <c r="B2541" s="155">
        <v>0.4375</v>
      </c>
      <c r="C2541" s="155"/>
      <c r="D2541" s="156">
        <v>3260</v>
      </c>
      <c r="E2541" s="157">
        <v>113545</v>
      </c>
      <c r="F2541" s="157" t="s">
        <v>100</v>
      </c>
      <c r="G2541" s="162" t="s">
        <v>1480</v>
      </c>
      <c r="H2541" s="163"/>
      <c r="I2541" s="157" t="s">
        <v>7265</v>
      </c>
      <c r="J2541" s="160" t="s">
        <v>7266</v>
      </c>
      <c r="K2541" s="160" t="s">
        <v>7267</v>
      </c>
      <c r="L2541" s="157" t="s">
        <v>97</v>
      </c>
      <c r="M2541" s="161" t="s">
        <v>93</v>
      </c>
      <c r="N2541" s="161">
        <v>0.45833333333333331</v>
      </c>
      <c r="O2541" s="161">
        <v>0.58333333333333337</v>
      </c>
      <c r="P2541" s="207" t="s">
        <v>943</v>
      </c>
      <c r="Q2541" s="157">
        <v>2017</v>
      </c>
      <c r="R2541" s="131"/>
      <c r="S2541" s="3" t="str">
        <f>TEXT(Tabla2[[#This Row],[FECHA]],"MMMM")</f>
        <v>abril</v>
      </c>
      <c r="T2541" s="3" t="e">
        <f>VLOOKUP(Tabla2[[#This Row],[FOLIO]],Noshow11[[FOLIO]:[STATUS]],5,0)</f>
        <v>#N/A</v>
      </c>
      <c r="U2541" s="2"/>
      <c r="V2541" s="27"/>
      <c r="W2541" s="27"/>
      <c r="X2541" s="27"/>
      <c r="Y2541" s="28"/>
      <c r="Z2541" s="27"/>
      <c r="AA2541" s="14">
        <f>Tabla2[[#This Row],[FECHA]]-Tabla2[[#This Row],[FECHA AGENDO CITA]]</f>
        <v>45027</v>
      </c>
    </row>
    <row r="2542" spans="1:27" ht="50.45" hidden="1" customHeight="1">
      <c r="A2542" s="154">
        <v>45027</v>
      </c>
      <c r="B2542" s="155">
        <v>0.4375</v>
      </c>
      <c r="C2542" s="155"/>
      <c r="D2542" s="156">
        <v>3260</v>
      </c>
      <c r="E2542" s="157">
        <v>113557</v>
      </c>
      <c r="F2542" s="157" t="s">
        <v>944</v>
      </c>
      <c r="G2542" s="158" t="s">
        <v>1070</v>
      </c>
      <c r="H2542" s="159" t="s">
        <v>5</v>
      </c>
      <c r="I2542" s="157" t="s">
        <v>4163</v>
      </c>
      <c r="J2542" s="160" t="s">
        <v>7268</v>
      </c>
      <c r="K2542" s="160" t="s">
        <v>7269</v>
      </c>
      <c r="L2542" s="157" t="s">
        <v>170</v>
      </c>
      <c r="M2542" s="161" t="s">
        <v>84</v>
      </c>
      <c r="N2542" s="161">
        <v>0.48958333333333331</v>
      </c>
      <c r="O2542" s="161">
        <v>0.54166666666666663</v>
      </c>
      <c r="P2542" s="207" t="s">
        <v>2061</v>
      </c>
      <c r="Q2542" s="157">
        <v>2023</v>
      </c>
      <c r="R2542" s="131"/>
      <c r="S2542" s="3" t="str">
        <f>TEXT(Tabla2[[#This Row],[FECHA]],"MMMM")</f>
        <v>abril</v>
      </c>
      <c r="T2542" s="3" t="e">
        <f>VLOOKUP(Tabla2[[#This Row],[FOLIO]],Noshow11[[FOLIO]:[STATUS]],5,0)</f>
        <v>#N/A</v>
      </c>
      <c r="U2542" s="2"/>
      <c r="V2542" s="27"/>
      <c r="W2542" s="27"/>
      <c r="X2542" s="27"/>
      <c r="Y2542" s="28"/>
      <c r="Z2542" s="27"/>
      <c r="AA2542" s="14">
        <f>Tabla2[[#This Row],[FECHA]]-Tabla2[[#This Row],[FECHA AGENDO CITA]]</f>
        <v>45027</v>
      </c>
    </row>
    <row r="2543" spans="1:27" ht="50.45" hidden="1" customHeight="1">
      <c r="A2543" s="154">
        <v>45027</v>
      </c>
      <c r="B2543" s="155">
        <v>0.45833333333333331</v>
      </c>
      <c r="C2543" s="155"/>
      <c r="D2543" s="156">
        <v>1899</v>
      </c>
      <c r="E2543" s="157">
        <v>113563</v>
      </c>
      <c r="F2543" s="157" t="s">
        <v>920</v>
      </c>
      <c r="G2543" s="158" t="s">
        <v>1108</v>
      </c>
      <c r="H2543" s="159" t="s">
        <v>5</v>
      </c>
      <c r="I2543" s="157" t="s">
        <v>7270</v>
      </c>
      <c r="J2543" s="160" t="s">
        <v>7271</v>
      </c>
      <c r="K2543" s="160" t="s">
        <v>7272</v>
      </c>
      <c r="L2543" s="157" t="s">
        <v>7273</v>
      </c>
      <c r="M2543" s="161" t="s">
        <v>93</v>
      </c>
      <c r="N2543" s="161">
        <v>0.52083333333333337</v>
      </c>
      <c r="O2543" s="161">
        <v>0.66666666666666663</v>
      </c>
      <c r="P2543" s="207" t="s">
        <v>2061</v>
      </c>
      <c r="Q2543" s="157">
        <v>2023</v>
      </c>
      <c r="R2543" s="131"/>
      <c r="S2543" s="3" t="str">
        <f>TEXT(Tabla2[[#This Row],[FECHA]],"MMMM")</f>
        <v>abril</v>
      </c>
      <c r="T2543" s="3" t="e">
        <f>VLOOKUP(Tabla2[[#This Row],[FOLIO]],Noshow11[[FOLIO]:[STATUS]],5,0)</f>
        <v>#N/A</v>
      </c>
      <c r="U2543" s="2"/>
      <c r="V2543" s="27"/>
      <c r="W2543" s="27"/>
      <c r="X2543" s="27"/>
      <c r="Y2543" s="28"/>
      <c r="Z2543" s="27"/>
      <c r="AA2543" s="14">
        <f>Tabla2[[#This Row],[FECHA]]-Tabla2[[#This Row],[FECHA AGENDO CITA]]</f>
        <v>45027</v>
      </c>
    </row>
    <row r="2544" spans="1:27" ht="50.45" hidden="1" customHeight="1">
      <c r="A2544" s="154">
        <v>45027</v>
      </c>
      <c r="B2544" s="155">
        <v>0.47916666666666669</v>
      </c>
      <c r="C2544" s="155"/>
      <c r="D2544" s="156">
        <v>1899</v>
      </c>
      <c r="E2544" s="157">
        <v>113559</v>
      </c>
      <c r="F2544" s="157" t="s">
        <v>100</v>
      </c>
      <c r="G2544" s="158" t="s">
        <v>1108</v>
      </c>
      <c r="H2544" s="159" t="s">
        <v>5</v>
      </c>
      <c r="I2544" s="157" t="s">
        <v>7274</v>
      </c>
      <c r="J2544" s="160" t="s">
        <v>143</v>
      </c>
      <c r="K2544" s="160" t="s">
        <v>7275</v>
      </c>
      <c r="L2544" s="157" t="s">
        <v>92</v>
      </c>
      <c r="M2544" s="161" t="s">
        <v>98</v>
      </c>
      <c r="N2544" s="161">
        <v>0.53125</v>
      </c>
      <c r="O2544" s="161">
        <v>0.64583333333333337</v>
      </c>
      <c r="P2544" s="207" t="s">
        <v>2061</v>
      </c>
      <c r="Q2544" s="157">
        <v>2022</v>
      </c>
      <c r="R2544" s="131"/>
      <c r="S2544" s="3" t="str">
        <f>TEXT(Tabla2[[#This Row],[FECHA]],"MMMM")</f>
        <v>abril</v>
      </c>
      <c r="T2544" s="3" t="e">
        <f>VLOOKUP(Tabla2[[#This Row],[FOLIO]],Noshow11[[FOLIO]:[STATUS]],5,0)</f>
        <v>#N/A</v>
      </c>
      <c r="U2544" s="2"/>
      <c r="V2544" s="27"/>
      <c r="W2544" s="27"/>
      <c r="X2544" s="27"/>
      <c r="Y2544" s="28"/>
      <c r="Z2544" s="27"/>
      <c r="AA2544" s="14">
        <f>Tabla2[[#This Row],[FECHA]]-Tabla2[[#This Row],[FECHA AGENDO CITA]]</f>
        <v>45027</v>
      </c>
    </row>
    <row r="2545" spans="1:27" ht="50.45" hidden="1" customHeight="1">
      <c r="A2545" s="154">
        <v>45027</v>
      </c>
      <c r="B2545" s="155">
        <v>0.47916666666666669</v>
      </c>
      <c r="C2545" s="155"/>
      <c r="D2545" s="156">
        <v>1899</v>
      </c>
      <c r="E2545" s="157">
        <v>113560</v>
      </c>
      <c r="F2545" s="157" t="s">
        <v>100</v>
      </c>
      <c r="G2545" s="158" t="s">
        <v>939</v>
      </c>
      <c r="H2545" s="159" t="s">
        <v>5</v>
      </c>
      <c r="I2545" s="157" t="s">
        <v>7276</v>
      </c>
      <c r="J2545" s="160" t="s">
        <v>7277</v>
      </c>
      <c r="K2545" s="160" t="s">
        <v>7278</v>
      </c>
      <c r="L2545" s="157" t="s">
        <v>170</v>
      </c>
      <c r="M2545" s="161" t="s">
        <v>93</v>
      </c>
      <c r="N2545" s="161">
        <v>0.54166666666666663</v>
      </c>
      <c r="O2545" s="161">
        <v>0.70833333333333337</v>
      </c>
      <c r="P2545" s="207" t="s">
        <v>2061</v>
      </c>
      <c r="Q2545" s="157">
        <v>2020</v>
      </c>
      <c r="R2545" s="131"/>
      <c r="S2545" s="3" t="str">
        <f>TEXT(Tabla2[[#This Row],[FECHA]],"MMMM")</f>
        <v>abril</v>
      </c>
      <c r="T2545" s="3" t="e">
        <f>VLOOKUP(Tabla2[[#This Row],[FOLIO]],Noshow11[[FOLIO]:[STATUS]],5,0)</f>
        <v>#N/A</v>
      </c>
      <c r="U2545" s="2"/>
      <c r="V2545" s="27"/>
      <c r="W2545" s="27"/>
      <c r="X2545" s="27"/>
      <c r="Y2545" s="28"/>
      <c r="Z2545" s="27"/>
      <c r="AA2545" s="14">
        <f>Tabla2[[#This Row],[FECHA]]-Tabla2[[#This Row],[FECHA AGENDO CITA]]</f>
        <v>45027</v>
      </c>
    </row>
    <row r="2546" spans="1:27" ht="50.45" hidden="1" customHeight="1">
      <c r="A2546" s="154">
        <v>45027</v>
      </c>
      <c r="B2546" s="155">
        <v>0.5</v>
      </c>
      <c r="C2546" s="155"/>
      <c r="D2546" s="156">
        <v>2849</v>
      </c>
      <c r="E2546" s="157">
        <v>113485</v>
      </c>
      <c r="F2546" s="157" t="s">
        <v>1111</v>
      </c>
      <c r="G2546" s="162" t="s">
        <v>1736</v>
      </c>
      <c r="H2546" s="163"/>
      <c r="I2546" s="157" t="s">
        <v>7279</v>
      </c>
      <c r="J2546" s="160" t="s">
        <v>7280</v>
      </c>
      <c r="K2546" s="160" t="s">
        <v>7281</v>
      </c>
      <c r="L2546" s="157" t="s">
        <v>97</v>
      </c>
      <c r="M2546" s="161" t="s">
        <v>98</v>
      </c>
      <c r="N2546" s="161">
        <v>0.52083333333333337</v>
      </c>
      <c r="O2546" s="161">
        <v>0.70833333333333337</v>
      </c>
      <c r="P2546" s="207" t="s">
        <v>943</v>
      </c>
      <c r="Q2546" s="157">
        <v>2021</v>
      </c>
      <c r="R2546" s="131"/>
      <c r="S2546" s="3" t="str">
        <f>TEXT(Tabla2[[#This Row],[FECHA]],"MMMM")</f>
        <v>abril</v>
      </c>
      <c r="T2546" s="3" t="e">
        <f>VLOOKUP(Tabla2[[#This Row],[FOLIO]],Noshow11[[FOLIO]:[STATUS]],5,0)</f>
        <v>#N/A</v>
      </c>
      <c r="U2546" s="2"/>
      <c r="V2546" s="27"/>
      <c r="W2546" s="27"/>
      <c r="X2546" s="27"/>
      <c r="Y2546" s="28"/>
      <c r="Z2546" s="27"/>
      <c r="AA2546" s="14">
        <f>Tabla2[[#This Row],[FECHA]]-Tabla2[[#This Row],[FECHA AGENDO CITA]]</f>
        <v>45027</v>
      </c>
    </row>
    <row r="2547" spans="1:27" ht="50.45" hidden="1" customHeight="1">
      <c r="A2547" s="154">
        <v>45027</v>
      </c>
      <c r="B2547" s="155">
        <v>0.5</v>
      </c>
      <c r="C2547" s="155"/>
      <c r="D2547" s="156">
        <v>835.2</v>
      </c>
      <c r="E2547" s="157">
        <v>113553</v>
      </c>
      <c r="F2547" s="157" t="s">
        <v>1111</v>
      </c>
      <c r="G2547" s="162" t="s">
        <v>7282</v>
      </c>
      <c r="H2547" s="163"/>
      <c r="I2547" s="157" t="s">
        <v>2382</v>
      </c>
      <c r="J2547" s="160" t="s">
        <v>2383</v>
      </c>
      <c r="K2547" s="160" t="s">
        <v>2534</v>
      </c>
      <c r="L2547" s="157" t="s">
        <v>230</v>
      </c>
      <c r="M2547" s="161" t="s">
        <v>93</v>
      </c>
      <c r="N2547" s="161">
        <v>0.58333333333333337</v>
      </c>
      <c r="O2547" s="161" t="s">
        <v>929</v>
      </c>
      <c r="P2547" s="207" t="s">
        <v>2126</v>
      </c>
      <c r="Q2547" s="157">
        <v>2020</v>
      </c>
      <c r="R2547" s="131"/>
      <c r="S2547" s="3" t="str">
        <f>TEXT(Tabla2[[#This Row],[FECHA]],"MMMM")</f>
        <v>abril</v>
      </c>
      <c r="T2547" s="3" t="e">
        <f>VLOOKUP(Tabla2[[#This Row],[FOLIO]],Noshow11[[FOLIO]:[STATUS]],5,0)</f>
        <v>#N/A</v>
      </c>
      <c r="U2547" s="2"/>
      <c r="V2547" s="27"/>
      <c r="W2547" s="27"/>
      <c r="X2547" s="27"/>
      <c r="Y2547" s="28"/>
      <c r="Z2547" s="27"/>
      <c r="AA2547" s="14">
        <f>Tabla2[[#This Row],[FECHA]]-Tabla2[[#This Row],[FECHA AGENDO CITA]]</f>
        <v>45027</v>
      </c>
    </row>
    <row r="2548" spans="1:27" ht="50.45" hidden="1" customHeight="1">
      <c r="A2548" s="154">
        <v>45027</v>
      </c>
      <c r="B2548" s="155">
        <v>0.52083333333333337</v>
      </c>
      <c r="C2548" s="155"/>
      <c r="D2548" s="156">
        <v>1899</v>
      </c>
      <c r="E2548" s="157">
        <v>113500</v>
      </c>
      <c r="F2548" s="157" t="s">
        <v>100</v>
      </c>
      <c r="G2548" s="158" t="s">
        <v>1015</v>
      </c>
      <c r="H2548" s="159" t="s">
        <v>5</v>
      </c>
      <c r="I2548" s="157" t="s">
        <v>628</v>
      </c>
      <c r="J2548" s="160" t="s">
        <v>629</v>
      </c>
      <c r="K2548" s="160" t="s">
        <v>630</v>
      </c>
      <c r="L2548" s="157" t="s">
        <v>277</v>
      </c>
      <c r="M2548" s="161" t="s">
        <v>98</v>
      </c>
      <c r="N2548" s="161">
        <v>0.5625</v>
      </c>
      <c r="O2548" s="161">
        <v>0.66666666666666663</v>
      </c>
      <c r="P2548" s="207" t="s">
        <v>2061</v>
      </c>
      <c r="Q2548" s="157">
        <v>2022</v>
      </c>
      <c r="R2548" s="131"/>
      <c r="S2548" s="3" t="str">
        <f>TEXT(Tabla2[[#This Row],[FECHA]],"MMMM")</f>
        <v>abril</v>
      </c>
      <c r="T2548" s="3" t="e">
        <f>VLOOKUP(Tabla2[[#This Row],[FOLIO]],Noshow11[[FOLIO]:[STATUS]],5,0)</f>
        <v>#N/A</v>
      </c>
      <c r="U2548" s="2"/>
      <c r="V2548" s="27"/>
      <c r="W2548" s="27"/>
      <c r="X2548" s="27"/>
      <c r="Y2548" s="28"/>
      <c r="Z2548" s="27"/>
      <c r="AA2548" s="14">
        <f>Tabla2[[#This Row],[FECHA]]-Tabla2[[#This Row],[FECHA AGENDO CITA]]</f>
        <v>45027</v>
      </c>
    </row>
    <row r="2549" spans="1:27" ht="50.45" hidden="1" customHeight="1">
      <c r="A2549" s="154">
        <v>45027</v>
      </c>
      <c r="B2549" s="155">
        <v>0.53125</v>
      </c>
      <c r="C2549" s="155"/>
      <c r="D2549" s="156">
        <v>1899</v>
      </c>
      <c r="E2549" s="157">
        <v>113473</v>
      </c>
      <c r="F2549" s="157" t="s">
        <v>100</v>
      </c>
      <c r="G2549" s="162" t="s">
        <v>956</v>
      </c>
      <c r="H2549" s="164" t="s">
        <v>37</v>
      </c>
      <c r="I2549" s="157" t="s">
        <v>7283</v>
      </c>
      <c r="J2549" s="160" t="s">
        <v>7284</v>
      </c>
      <c r="K2549" s="160" t="s">
        <v>461</v>
      </c>
      <c r="L2549" s="157" t="s">
        <v>160</v>
      </c>
      <c r="M2549" s="161" t="s">
        <v>84</v>
      </c>
      <c r="N2549" s="161" t="s">
        <v>1656</v>
      </c>
      <c r="O2549" s="161" t="s">
        <v>1194</v>
      </c>
      <c r="P2549" s="207" t="s">
        <v>925</v>
      </c>
      <c r="Q2549" s="157">
        <v>2021</v>
      </c>
      <c r="R2549" s="131"/>
      <c r="S2549" s="3" t="str">
        <f>TEXT(Tabla2[[#This Row],[FECHA]],"MMMM")</f>
        <v>abril</v>
      </c>
      <c r="T2549" s="3" t="e">
        <f>VLOOKUP(Tabla2[[#This Row],[FOLIO]],Noshow11[[FOLIO]:[STATUS]],5,0)</f>
        <v>#N/A</v>
      </c>
      <c r="U2549" s="2"/>
      <c r="V2549" s="27"/>
      <c r="W2549" s="27"/>
      <c r="X2549" s="27"/>
      <c r="Y2549" s="28"/>
      <c r="Z2549" s="27"/>
      <c r="AA2549" s="14">
        <f>Tabla2[[#This Row],[FECHA]]-Tabla2[[#This Row],[FECHA AGENDO CITA]]</f>
        <v>45027</v>
      </c>
    </row>
    <row r="2550" spans="1:27" ht="50.45" hidden="1" customHeight="1">
      <c r="A2550" s="154">
        <v>45027</v>
      </c>
      <c r="B2550" s="155">
        <v>0.54166666666666663</v>
      </c>
      <c r="C2550" s="155"/>
      <c r="D2550" s="156">
        <v>1899</v>
      </c>
      <c r="E2550" s="157">
        <v>113475</v>
      </c>
      <c r="F2550" s="157" t="s">
        <v>100</v>
      </c>
      <c r="G2550" s="162" t="s">
        <v>1015</v>
      </c>
      <c r="H2550" s="164" t="s">
        <v>37</v>
      </c>
      <c r="I2550" s="157" t="s">
        <v>7285</v>
      </c>
      <c r="J2550" s="160" t="s">
        <v>7286</v>
      </c>
      <c r="K2550" s="160" t="s">
        <v>461</v>
      </c>
      <c r="L2550" s="157" t="s">
        <v>641</v>
      </c>
      <c r="M2550" s="161" t="s">
        <v>84</v>
      </c>
      <c r="N2550" s="161" t="s">
        <v>1656</v>
      </c>
      <c r="O2550" s="161" t="s">
        <v>1194</v>
      </c>
      <c r="P2550" s="207" t="s">
        <v>925</v>
      </c>
      <c r="Q2550" s="157">
        <v>2020</v>
      </c>
      <c r="R2550" s="131"/>
      <c r="S2550" s="3" t="str">
        <f>TEXT(Tabla2[[#This Row],[FECHA]],"MMMM")</f>
        <v>abril</v>
      </c>
      <c r="T2550" s="3" t="e">
        <f>VLOOKUP(Tabla2[[#This Row],[FOLIO]],Noshow11[[FOLIO]:[STATUS]],5,0)</f>
        <v>#N/A</v>
      </c>
      <c r="U2550" s="2"/>
      <c r="V2550" s="27"/>
      <c r="W2550" s="27"/>
      <c r="X2550" s="27"/>
      <c r="Y2550" s="28"/>
      <c r="Z2550" s="27"/>
      <c r="AA2550" s="14">
        <f>Tabla2[[#This Row],[FECHA]]-Tabla2[[#This Row],[FECHA AGENDO CITA]]</f>
        <v>45027</v>
      </c>
    </row>
    <row r="2551" spans="1:27" ht="50.45" hidden="1" customHeight="1">
      <c r="A2551" s="154">
        <v>45027</v>
      </c>
      <c r="B2551" s="155">
        <v>0.54166666666666663</v>
      </c>
      <c r="C2551" s="155"/>
      <c r="D2551" s="156">
        <v>5330</v>
      </c>
      <c r="E2551" s="157">
        <v>113562</v>
      </c>
      <c r="F2551" s="157" t="s">
        <v>100</v>
      </c>
      <c r="G2551" s="158" t="s">
        <v>988</v>
      </c>
      <c r="H2551" s="159" t="s">
        <v>5</v>
      </c>
      <c r="I2551" s="157" t="s">
        <v>7287</v>
      </c>
      <c r="J2551" s="160" t="s">
        <v>7288</v>
      </c>
      <c r="K2551" s="160" t="s">
        <v>7289</v>
      </c>
      <c r="L2551" s="157" t="s">
        <v>230</v>
      </c>
      <c r="M2551" s="161" t="s">
        <v>98</v>
      </c>
      <c r="N2551" s="161">
        <v>0.60416666666666663</v>
      </c>
      <c r="O2551" s="161">
        <v>0.70833333333333337</v>
      </c>
      <c r="P2551" s="207" t="s">
        <v>2061</v>
      </c>
      <c r="Q2551" s="157">
        <v>2019</v>
      </c>
      <c r="R2551" s="131"/>
      <c r="S2551" s="3" t="str">
        <f>TEXT(Tabla2[[#This Row],[FECHA]],"MMMM")</f>
        <v>abril</v>
      </c>
      <c r="T2551" s="3" t="e">
        <f>VLOOKUP(Tabla2[[#This Row],[FOLIO]],Noshow11[[FOLIO]:[STATUS]],5,0)</f>
        <v>#N/A</v>
      </c>
      <c r="U2551" s="2"/>
      <c r="V2551" s="27"/>
      <c r="W2551" s="27"/>
      <c r="X2551" s="27"/>
      <c r="Y2551" s="28"/>
      <c r="Z2551" s="27"/>
      <c r="AA2551" s="14">
        <f>Tabla2[[#This Row],[FECHA]]-Tabla2[[#This Row],[FECHA AGENDO CITA]]</f>
        <v>45027</v>
      </c>
    </row>
    <row r="2552" spans="1:27" ht="50.45" hidden="1" customHeight="1">
      <c r="A2552" s="154">
        <v>45027</v>
      </c>
      <c r="B2552" s="155">
        <v>0.55208333333333337</v>
      </c>
      <c r="C2552" s="155"/>
      <c r="D2552" s="156">
        <v>3260</v>
      </c>
      <c r="E2552" s="157">
        <v>113476</v>
      </c>
      <c r="F2552" s="157" t="s">
        <v>100</v>
      </c>
      <c r="G2552" s="162" t="s">
        <v>1150</v>
      </c>
      <c r="H2552" s="164" t="s">
        <v>37</v>
      </c>
      <c r="I2552" s="157" t="s">
        <v>1798</v>
      </c>
      <c r="J2552" s="160" t="s">
        <v>7290</v>
      </c>
      <c r="K2552" s="160" t="s">
        <v>461</v>
      </c>
      <c r="L2552" s="157" t="s">
        <v>170</v>
      </c>
      <c r="M2552" s="161" t="s">
        <v>84</v>
      </c>
      <c r="N2552" s="161" t="s">
        <v>1656</v>
      </c>
      <c r="O2552" s="161" t="s">
        <v>1194</v>
      </c>
      <c r="P2552" s="207" t="s">
        <v>925</v>
      </c>
      <c r="Q2552" s="157">
        <v>2021</v>
      </c>
      <c r="R2552" s="131"/>
      <c r="S2552" s="3" t="str">
        <f>TEXT(Tabla2[[#This Row],[FECHA]],"MMMM")</f>
        <v>abril</v>
      </c>
      <c r="T2552" s="3" t="e">
        <f>VLOOKUP(Tabla2[[#This Row],[FOLIO]],Noshow11[[FOLIO]:[STATUS]],5,0)</f>
        <v>#N/A</v>
      </c>
      <c r="U2552" s="2"/>
      <c r="V2552" s="27"/>
      <c r="W2552" s="27"/>
      <c r="X2552" s="27"/>
      <c r="Y2552" s="28"/>
      <c r="Z2552" s="27"/>
      <c r="AA2552" s="14">
        <f>Tabla2[[#This Row],[FECHA]]-Tabla2[[#This Row],[FECHA AGENDO CITA]]</f>
        <v>45027</v>
      </c>
    </row>
    <row r="2553" spans="1:27" ht="50.45" hidden="1" customHeight="1">
      <c r="A2553" s="154">
        <v>45027</v>
      </c>
      <c r="B2553" s="155">
        <v>0.55208333333333337</v>
      </c>
      <c r="C2553" s="155"/>
      <c r="D2553" s="156">
        <v>1899</v>
      </c>
      <c r="E2553" s="157" t="s">
        <v>2438</v>
      </c>
      <c r="F2553" s="157" t="s">
        <v>100</v>
      </c>
      <c r="G2553" s="162" t="s">
        <v>945</v>
      </c>
      <c r="H2553" s="164" t="s">
        <v>37</v>
      </c>
      <c r="I2553" s="157" t="s">
        <v>2439</v>
      </c>
      <c r="J2553" s="160" t="s">
        <v>2440</v>
      </c>
      <c r="K2553" s="160" t="s">
        <v>461</v>
      </c>
      <c r="L2553" s="157" t="s">
        <v>7291</v>
      </c>
      <c r="M2553" s="161" t="s">
        <v>84</v>
      </c>
      <c r="N2553" s="161" t="s">
        <v>1656</v>
      </c>
      <c r="O2553" s="161" t="s">
        <v>1194</v>
      </c>
      <c r="P2553" s="207" t="s">
        <v>925</v>
      </c>
      <c r="Q2553" s="157">
        <v>2020</v>
      </c>
      <c r="R2553" s="131"/>
      <c r="S2553" s="3" t="str">
        <f>TEXT(Tabla2[[#This Row],[FECHA]],"MMMM")</f>
        <v>abril</v>
      </c>
      <c r="T2553" s="3" t="e">
        <f>VLOOKUP(Tabla2[[#This Row],[FOLIO]],Noshow11[[FOLIO]:[STATUS]],5,0)</f>
        <v>#N/A</v>
      </c>
      <c r="U2553" s="2"/>
      <c r="V2553" s="27"/>
      <c r="W2553" s="27"/>
      <c r="X2553" s="27"/>
      <c r="Y2553" s="28"/>
      <c r="Z2553" s="27"/>
      <c r="AA2553" s="14">
        <f>Tabla2[[#This Row],[FECHA]]-Tabla2[[#This Row],[FECHA AGENDO CITA]]</f>
        <v>45027</v>
      </c>
    </row>
    <row r="2554" spans="1:27" ht="50.45" hidden="1" customHeight="1">
      <c r="A2554" s="154">
        <v>45027</v>
      </c>
      <c r="B2554" s="155">
        <v>0.5625</v>
      </c>
      <c r="C2554" s="155"/>
      <c r="D2554" s="156">
        <v>5140</v>
      </c>
      <c r="E2554" s="157">
        <v>113561</v>
      </c>
      <c r="F2554" s="157" t="s">
        <v>100</v>
      </c>
      <c r="G2554" s="158" t="s">
        <v>4383</v>
      </c>
      <c r="H2554" s="159" t="s">
        <v>5</v>
      </c>
      <c r="I2554" s="157" t="s">
        <v>7292</v>
      </c>
      <c r="J2554" s="160" t="s">
        <v>7293</v>
      </c>
      <c r="K2554" s="160" t="s">
        <v>7278</v>
      </c>
      <c r="L2554" s="157" t="s">
        <v>193</v>
      </c>
      <c r="M2554" s="161" t="s">
        <v>93</v>
      </c>
      <c r="N2554" s="161">
        <v>0.57291666666666663</v>
      </c>
      <c r="O2554" s="161">
        <v>0.72916666666666663</v>
      </c>
      <c r="P2554" s="207" t="s">
        <v>2061</v>
      </c>
      <c r="Q2554" s="157">
        <v>2013</v>
      </c>
      <c r="R2554" s="131"/>
      <c r="S2554" s="3" t="str">
        <f>TEXT(Tabla2[[#This Row],[FECHA]],"MMMM")</f>
        <v>abril</v>
      </c>
      <c r="T2554" s="3" t="e">
        <f>VLOOKUP(Tabla2[[#This Row],[FOLIO]],Noshow11[[FOLIO]:[STATUS]],5,0)</f>
        <v>#N/A</v>
      </c>
      <c r="U2554" s="2"/>
      <c r="V2554" s="27"/>
      <c r="W2554" s="27"/>
      <c r="X2554" s="27"/>
      <c r="Y2554" s="28"/>
      <c r="Z2554" s="27"/>
      <c r="AA2554" s="14">
        <f>Tabla2[[#This Row],[FECHA]]-Tabla2[[#This Row],[FECHA AGENDO CITA]]</f>
        <v>45027</v>
      </c>
    </row>
    <row r="2555" spans="1:27" ht="50.45" hidden="1" customHeight="1">
      <c r="A2555" s="154">
        <v>45027</v>
      </c>
      <c r="B2555" s="155">
        <v>0.57291666666666663</v>
      </c>
      <c r="C2555" s="155"/>
      <c r="D2555" s="156">
        <v>1899</v>
      </c>
      <c r="E2555" s="157">
        <v>113478</v>
      </c>
      <c r="F2555" s="157" t="s">
        <v>1111</v>
      </c>
      <c r="G2555" s="162" t="s">
        <v>1015</v>
      </c>
      <c r="H2555" s="164" t="s">
        <v>37</v>
      </c>
      <c r="I2555" s="157" t="s">
        <v>7294</v>
      </c>
      <c r="J2555" s="160" t="s">
        <v>7295</v>
      </c>
      <c r="K2555" s="160" t="s">
        <v>461</v>
      </c>
      <c r="L2555" s="157" t="s">
        <v>193</v>
      </c>
      <c r="M2555" s="161" t="s">
        <v>84</v>
      </c>
      <c r="N2555" s="161" t="s">
        <v>1656</v>
      </c>
      <c r="O2555" s="161" t="s">
        <v>1194</v>
      </c>
      <c r="P2555" s="207" t="s">
        <v>925</v>
      </c>
      <c r="Q2555" s="157">
        <v>2021</v>
      </c>
      <c r="R2555" s="131"/>
      <c r="S2555" s="3" t="str">
        <f>TEXT(Tabla2[[#This Row],[FECHA]],"MMMM")</f>
        <v>abril</v>
      </c>
      <c r="T2555" s="3" t="e">
        <f>VLOOKUP(Tabla2[[#This Row],[FOLIO]],Noshow11[[FOLIO]:[STATUS]],5,0)</f>
        <v>#N/A</v>
      </c>
      <c r="U2555" s="2"/>
      <c r="V2555" s="27"/>
      <c r="W2555" s="27"/>
      <c r="X2555" s="27"/>
      <c r="Y2555" s="28"/>
      <c r="Z2555" s="27"/>
      <c r="AA2555" s="14">
        <f>Tabla2[[#This Row],[FECHA]]-Tabla2[[#This Row],[FECHA AGENDO CITA]]</f>
        <v>45027</v>
      </c>
    </row>
    <row r="2556" spans="1:27" ht="50.45" hidden="1" customHeight="1">
      <c r="A2556" s="154">
        <v>45027</v>
      </c>
      <c r="B2556" s="155">
        <v>0.58333333333333337</v>
      </c>
      <c r="C2556" s="155"/>
      <c r="D2556" s="156">
        <v>1899</v>
      </c>
      <c r="E2556" s="157">
        <v>113482</v>
      </c>
      <c r="F2556" s="157" t="s">
        <v>1111</v>
      </c>
      <c r="G2556" s="162" t="s">
        <v>1015</v>
      </c>
      <c r="H2556" s="164" t="s">
        <v>37</v>
      </c>
      <c r="I2556" s="157" t="s">
        <v>7296</v>
      </c>
      <c r="J2556" s="160"/>
      <c r="K2556" s="160" t="s">
        <v>461</v>
      </c>
      <c r="L2556" s="157" t="s">
        <v>7297</v>
      </c>
      <c r="M2556" s="161" t="s">
        <v>84</v>
      </c>
      <c r="N2556" s="161" t="s">
        <v>1656</v>
      </c>
      <c r="O2556" s="161" t="s">
        <v>1194</v>
      </c>
      <c r="P2556" s="207" t="s">
        <v>925</v>
      </c>
      <c r="Q2556" s="157">
        <v>2021</v>
      </c>
      <c r="R2556" s="131"/>
      <c r="S2556" s="3" t="str">
        <f>TEXT(Tabla2[[#This Row],[FECHA]],"MMMM")</f>
        <v>abril</v>
      </c>
      <c r="T2556" s="3" t="e">
        <f>VLOOKUP(Tabla2[[#This Row],[FOLIO]],Noshow11[[FOLIO]:[STATUS]],5,0)</f>
        <v>#N/A</v>
      </c>
      <c r="U2556" s="2"/>
      <c r="V2556" s="27"/>
      <c r="W2556" s="27"/>
      <c r="X2556" s="27"/>
      <c r="Y2556" s="28"/>
      <c r="Z2556" s="27"/>
      <c r="AA2556" s="14">
        <f>Tabla2[[#This Row],[FECHA]]-Tabla2[[#This Row],[FECHA AGENDO CITA]]</f>
        <v>45027</v>
      </c>
    </row>
    <row r="2557" spans="1:27" ht="50.45" hidden="1" customHeight="1">
      <c r="A2557" s="154">
        <v>45027</v>
      </c>
      <c r="B2557" s="155">
        <v>0.58333333333333337</v>
      </c>
      <c r="C2557" s="155"/>
      <c r="D2557" s="156">
        <v>7640</v>
      </c>
      <c r="E2557" s="157">
        <v>113568</v>
      </c>
      <c r="F2557" s="157" t="s">
        <v>920</v>
      </c>
      <c r="G2557" s="162" t="s">
        <v>7298</v>
      </c>
      <c r="H2557" s="163"/>
      <c r="I2557" s="157" t="s">
        <v>7299</v>
      </c>
      <c r="J2557" s="160" t="s">
        <v>7300</v>
      </c>
      <c r="K2557" s="160" t="s">
        <v>333</v>
      </c>
      <c r="L2557" s="157" t="s">
        <v>277</v>
      </c>
      <c r="M2557" s="161" t="s">
        <v>93</v>
      </c>
      <c r="N2557" s="161">
        <v>0.63541666666666663</v>
      </c>
      <c r="O2557" s="161">
        <v>0.75</v>
      </c>
      <c r="P2557" s="207" t="s">
        <v>943</v>
      </c>
      <c r="Q2557" s="157">
        <v>2022</v>
      </c>
      <c r="R2557" s="131"/>
      <c r="S2557" s="3" t="str">
        <f>TEXT(Tabla2[[#This Row],[FECHA]],"MMMM")</f>
        <v>abril</v>
      </c>
      <c r="T2557" s="3" t="e">
        <f>VLOOKUP(Tabla2[[#This Row],[FOLIO]],Noshow11[[FOLIO]:[STATUS]],5,0)</f>
        <v>#N/A</v>
      </c>
      <c r="U2557" s="2"/>
      <c r="V2557" s="27"/>
      <c r="W2557" s="27"/>
      <c r="X2557" s="27"/>
      <c r="Y2557" s="28"/>
      <c r="Z2557" s="27"/>
      <c r="AA2557" s="14">
        <f>Tabla2[[#This Row],[FECHA]]-Tabla2[[#This Row],[FECHA AGENDO CITA]]</f>
        <v>45027</v>
      </c>
    </row>
    <row r="2558" spans="1:27" ht="50.45" hidden="1" customHeight="1">
      <c r="A2558" s="154">
        <v>45027</v>
      </c>
      <c r="B2558" s="155">
        <v>0.59375</v>
      </c>
      <c r="C2558" s="155"/>
      <c r="D2558" s="156">
        <v>1899</v>
      </c>
      <c r="E2558" s="157">
        <v>113483</v>
      </c>
      <c r="F2558" s="157" t="s">
        <v>1111</v>
      </c>
      <c r="G2558" s="162" t="s">
        <v>1015</v>
      </c>
      <c r="H2558" s="164" t="s">
        <v>37</v>
      </c>
      <c r="I2558" s="157" t="s">
        <v>7301</v>
      </c>
      <c r="J2558" s="160" t="s">
        <v>7302</v>
      </c>
      <c r="K2558" s="160" t="s">
        <v>461</v>
      </c>
      <c r="L2558" s="157" t="s">
        <v>7297</v>
      </c>
      <c r="M2558" s="161" t="s">
        <v>84</v>
      </c>
      <c r="N2558" s="161" t="s">
        <v>1656</v>
      </c>
      <c r="O2558" s="161" t="s">
        <v>1194</v>
      </c>
      <c r="P2558" s="207" t="s">
        <v>925</v>
      </c>
      <c r="Q2558" s="157">
        <v>2021</v>
      </c>
      <c r="R2558" s="131"/>
      <c r="S2558" s="3" t="str">
        <f>TEXT(Tabla2[[#This Row],[FECHA]],"MMMM")</f>
        <v>abril</v>
      </c>
      <c r="T2558" s="3" t="e">
        <f>VLOOKUP(Tabla2[[#This Row],[FOLIO]],Noshow11[[FOLIO]:[STATUS]],5,0)</f>
        <v>#N/A</v>
      </c>
      <c r="U2558" s="2"/>
      <c r="V2558" s="27"/>
      <c r="W2558" s="27"/>
      <c r="X2558" s="27"/>
      <c r="Y2558" s="28"/>
      <c r="Z2558" s="27"/>
      <c r="AA2558" s="14">
        <f>Tabla2[[#This Row],[FECHA]]-Tabla2[[#This Row],[FECHA AGENDO CITA]]</f>
        <v>45027</v>
      </c>
    </row>
    <row r="2559" spans="1:27" ht="50.45" hidden="1" customHeight="1">
      <c r="A2559" s="154">
        <v>45027</v>
      </c>
      <c r="B2559" s="155">
        <v>0.60416666666666663</v>
      </c>
      <c r="C2559" s="155"/>
      <c r="D2559" s="156">
        <v>835.2</v>
      </c>
      <c r="E2559" s="157">
        <v>113464</v>
      </c>
      <c r="F2559" s="157" t="s">
        <v>944</v>
      </c>
      <c r="G2559" s="162" t="s">
        <v>7303</v>
      </c>
      <c r="H2559" s="163"/>
      <c r="I2559" s="157" t="s">
        <v>227</v>
      </c>
      <c r="J2559" s="160" t="s">
        <v>228</v>
      </c>
      <c r="K2559" s="160" t="s">
        <v>7304</v>
      </c>
      <c r="L2559" s="157" t="s">
        <v>230</v>
      </c>
      <c r="M2559" s="161" t="s">
        <v>84</v>
      </c>
      <c r="N2559" s="161">
        <v>0.64583333333333337</v>
      </c>
      <c r="O2559" s="161" t="s">
        <v>929</v>
      </c>
      <c r="P2559" s="207" t="s">
        <v>2126</v>
      </c>
      <c r="Q2559" s="157">
        <v>2013</v>
      </c>
      <c r="R2559" s="131"/>
      <c r="S2559" s="3" t="str">
        <f>TEXT(Tabla2[[#This Row],[FECHA]],"MMMM")</f>
        <v>abril</v>
      </c>
      <c r="T2559" s="3" t="e">
        <f>VLOOKUP(Tabla2[[#This Row],[FOLIO]],Noshow11[[FOLIO]:[STATUS]],5,0)</f>
        <v>#N/A</v>
      </c>
      <c r="U2559" s="2"/>
      <c r="V2559" s="27"/>
      <c r="W2559" s="27"/>
      <c r="X2559" s="27"/>
      <c r="Y2559" s="28"/>
      <c r="Z2559" s="27"/>
      <c r="AA2559" s="14">
        <f>Tabla2[[#This Row],[FECHA]]-Tabla2[[#This Row],[FECHA AGENDO CITA]]</f>
        <v>45027</v>
      </c>
    </row>
    <row r="2560" spans="1:27" ht="50.45" hidden="1" customHeight="1">
      <c r="A2560" s="154">
        <v>45027</v>
      </c>
      <c r="B2560" s="155">
        <v>0.625</v>
      </c>
      <c r="C2560" s="155"/>
      <c r="D2560" s="156">
        <v>3260</v>
      </c>
      <c r="E2560" s="157">
        <v>113537</v>
      </c>
      <c r="F2560" s="157" t="s">
        <v>1111</v>
      </c>
      <c r="G2560" s="162" t="s">
        <v>1150</v>
      </c>
      <c r="H2560" s="163"/>
      <c r="I2560" s="157" t="s">
        <v>1560</v>
      </c>
      <c r="J2560" s="160" t="s">
        <v>7305</v>
      </c>
      <c r="K2560" s="160" t="s">
        <v>7306</v>
      </c>
      <c r="L2560" s="157" t="s">
        <v>97</v>
      </c>
      <c r="M2560" s="161" t="s">
        <v>98</v>
      </c>
      <c r="N2560" s="161">
        <v>0.63541666666666663</v>
      </c>
      <c r="O2560" s="161">
        <v>0.75</v>
      </c>
      <c r="P2560" s="207" t="s">
        <v>949</v>
      </c>
      <c r="Q2560" s="157">
        <v>2020</v>
      </c>
      <c r="R2560" s="131"/>
      <c r="S2560" s="3" t="str">
        <f>TEXT(Tabla2[[#This Row],[FECHA]],"MMMM")</f>
        <v>abril</v>
      </c>
      <c r="T2560" s="3" t="e">
        <f>VLOOKUP(Tabla2[[#This Row],[FOLIO]],Noshow11[[FOLIO]:[STATUS]],5,0)</f>
        <v>#N/A</v>
      </c>
      <c r="U2560" s="2"/>
      <c r="V2560" s="27"/>
      <c r="W2560" s="27"/>
      <c r="X2560" s="27"/>
      <c r="Y2560" s="28"/>
      <c r="Z2560" s="27"/>
      <c r="AA2560" s="14">
        <f>Tabla2[[#This Row],[FECHA]]-Tabla2[[#This Row],[FECHA AGENDO CITA]]</f>
        <v>45027</v>
      </c>
    </row>
    <row r="2561" spans="1:27" s="177" customFormat="1" ht="50.45" hidden="1" customHeight="1">
      <c r="A2561" s="154">
        <v>45027</v>
      </c>
      <c r="B2561" s="155">
        <v>0.625</v>
      </c>
      <c r="C2561" s="155"/>
      <c r="D2561" s="156">
        <v>5330</v>
      </c>
      <c r="E2561" s="157">
        <v>113588</v>
      </c>
      <c r="F2561" s="157" t="s">
        <v>944</v>
      </c>
      <c r="G2561" s="162" t="s">
        <v>988</v>
      </c>
      <c r="H2561" s="163"/>
      <c r="I2561" s="157" t="s">
        <v>7307</v>
      </c>
      <c r="J2561" s="160" t="s">
        <v>7308</v>
      </c>
      <c r="K2561" s="160" t="s">
        <v>7309</v>
      </c>
      <c r="L2561" s="157" t="s">
        <v>160</v>
      </c>
      <c r="M2561" s="161" t="s">
        <v>84</v>
      </c>
      <c r="N2561" s="161">
        <v>0.6875</v>
      </c>
      <c r="O2561" s="161">
        <v>0.75</v>
      </c>
      <c r="P2561" s="207" t="s">
        <v>2061</v>
      </c>
      <c r="Q2561" s="157">
        <v>2019</v>
      </c>
      <c r="R2561" s="157"/>
      <c r="S2561" s="160" t="str">
        <f>TEXT(Tabla2[[#This Row],[FECHA]],"MMMM")</f>
        <v>abril</v>
      </c>
      <c r="T2561" s="160" t="e">
        <f>VLOOKUP(Tabla2[[#This Row],[FOLIO]],Noshow11[[FOLIO]:[STATUS]],5,0)</f>
        <v>#N/A</v>
      </c>
      <c r="V2561" s="210"/>
      <c r="W2561" s="210"/>
      <c r="X2561" s="210"/>
      <c r="Y2561" s="211"/>
      <c r="Z2561" s="210"/>
      <c r="AA2561" s="212">
        <f>Tabla2[[#This Row],[FECHA]]-Tabla2[[#This Row],[FECHA AGENDO CITA]]</f>
        <v>45027</v>
      </c>
    </row>
    <row r="2562" spans="1:27" ht="50.45" hidden="1" customHeight="1">
      <c r="A2562" s="154">
        <v>45027</v>
      </c>
      <c r="B2562" s="155">
        <v>0.64583333333333337</v>
      </c>
      <c r="C2562" s="155"/>
      <c r="D2562" s="156">
        <v>1899</v>
      </c>
      <c r="E2562" s="157">
        <v>113572</v>
      </c>
      <c r="F2562" s="157" t="s">
        <v>100</v>
      </c>
      <c r="G2562" s="162" t="s">
        <v>1598</v>
      </c>
      <c r="H2562" s="163"/>
      <c r="I2562" s="157" t="s">
        <v>906</v>
      </c>
      <c r="J2562" s="160" t="s">
        <v>907</v>
      </c>
      <c r="K2562" s="160" t="s">
        <v>908</v>
      </c>
      <c r="L2562" s="157" t="s">
        <v>83</v>
      </c>
      <c r="M2562" s="161" t="s">
        <v>98</v>
      </c>
      <c r="N2562" s="161">
        <v>0.67708333333333337</v>
      </c>
      <c r="O2562" s="161">
        <v>0.75</v>
      </c>
      <c r="P2562" s="207" t="s">
        <v>954</v>
      </c>
      <c r="Q2562" s="157">
        <v>2015</v>
      </c>
      <c r="R2562" s="131"/>
      <c r="S2562" s="3" t="str">
        <f>TEXT(Tabla2[[#This Row],[FECHA]],"MMMM")</f>
        <v>abril</v>
      </c>
      <c r="T2562" s="3" t="e">
        <f>VLOOKUP(Tabla2[[#This Row],[FOLIO]],Noshow11[[FOLIO]:[STATUS]],5,0)</f>
        <v>#N/A</v>
      </c>
      <c r="U2562" s="2"/>
      <c r="V2562" s="27"/>
      <c r="W2562" s="27"/>
      <c r="X2562" s="27"/>
      <c r="Y2562" s="28"/>
      <c r="Z2562" s="27"/>
      <c r="AA2562" s="14">
        <f>Tabla2[[#This Row],[FECHA]]-Tabla2[[#This Row],[FECHA AGENDO CITA]]</f>
        <v>45027</v>
      </c>
    </row>
    <row r="2563" spans="1:27" ht="71.099999999999994" customHeight="1">
      <c r="A2563" s="154">
        <v>45028</v>
      </c>
      <c r="B2563" s="155">
        <v>0.32291666666666669</v>
      </c>
      <c r="C2563" s="155"/>
      <c r="D2563" s="156">
        <v>835.2</v>
      </c>
      <c r="E2563" s="157">
        <v>113640</v>
      </c>
      <c r="F2563" s="157" t="s">
        <v>920</v>
      </c>
      <c r="G2563" s="97" t="s">
        <v>7310</v>
      </c>
      <c r="H2563" s="163"/>
      <c r="I2563" s="157" t="s">
        <v>2357</v>
      </c>
      <c r="J2563" s="160" t="s">
        <v>2358</v>
      </c>
      <c r="K2563" s="160" t="s">
        <v>7097</v>
      </c>
      <c r="L2563" s="157" t="s">
        <v>97</v>
      </c>
      <c r="M2563" s="161" t="s">
        <v>93</v>
      </c>
      <c r="N2563" s="161">
        <v>0.33333333333333331</v>
      </c>
      <c r="O2563" s="161" t="s">
        <v>929</v>
      </c>
      <c r="P2563" s="207" t="s">
        <v>1036</v>
      </c>
      <c r="Q2563" s="173">
        <v>2022</v>
      </c>
      <c r="R2563" s="131"/>
      <c r="S2563" s="3" t="str">
        <f>TEXT(Tabla2[[#This Row],[FECHA]],"MMMM")</f>
        <v>abril</v>
      </c>
      <c r="T2563" s="3" t="e">
        <f>VLOOKUP(Tabla2[[#This Row],[FOLIO]],Noshow11[[FOLIO]:[STATUS]],5,0)</f>
        <v>#N/A</v>
      </c>
      <c r="U2563" s="2"/>
      <c r="V2563" s="27"/>
      <c r="W2563" s="27"/>
      <c r="X2563" s="27"/>
      <c r="Y2563" s="28"/>
      <c r="Z2563" s="27"/>
      <c r="AA2563" s="14">
        <f>Tabla2[[#This Row],[FECHA]]-Tabla2[[#This Row],[FECHA AGENDO CITA]]</f>
        <v>45028</v>
      </c>
    </row>
    <row r="2564" spans="1:27" ht="50.45" customHeight="1">
      <c r="A2564" s="154">
        <v>45028</v>
      </c>
      <c r="B2564" s="155">
        <v>0.33333333333333331</v>
      </c>
      <c r="C2564" s="155"/>
      <c r="D2564" s="156">
        <v>1899</v>
      </c>
      <c r="E2564" s="157">
        <v>113454</v>
      </c>
      <c r="F2564" s="157" t="s">
        <v>1111</v>
      </c>
      <c r="G2564" s="162" t="s">
        <v>1015</v>
      </c>
      <c r="H2564" s="163"/>
      <c r="I2564" s="157" t="s">
        <v>7311</v>
      </c>
      <c r="J2564" s="160" t="s">
        <v>7312</v>
      </c>
      <c r="K2564" s="160" t="s">
        <v>7313</v>
      </c>
      <c r="L2564" s="157" t="s">
        <v>152</v>
      </c>
      <c r="M2564" s="161" t="s">
        <v>98</v>
      </c>
      <c r="N2564" s="161">
        <v>0.33333333333333331</v>
      </c>
      <c r="O2564" s="161">
        <v>0.45833333333333331</v>
      </c>
      <c r="P2564" s="207" t="s">
        <v>2061</v>
      </c>
      <c r="Q2564" s="173">
        <v>2022</v>
      </c>
      <c r="R2564" s="131"/>
      <c r="S2564" s="3" t="str">
        <f>TEXT(Tabla2[[#This Row],[FECHA]],"MMMM")</f>
        <v>abril</v>
      </c>
      <c r="T2564" s="3" t="e">
        <f>VLOOKUP(Tabla2[[#This Row],[FOLIO]],Noshow11[[FOLIO]:[STATUS]],5,0)</f>
        <v>#N/A</v>
      </c>
      <c r="U2564" s="2"/>
      <c r="V2564" s="27"/>
      <c r="W2564" s="27"/>
      <c r="X2564" s="27"/>
      <c r="Y2564" s="28"/>
      <c r="Z2564" s="27"/>
      <c r="AA2564" s="14">
        <f>Tabla2[[#This Row],[FECHA]]-Tabla2[[#This Row],[FECHA AGENDO CITA]]</f>
        <v>45028</v>
      </c>
    </row>
    <row r="2565" spans="1:27" ht="50.45" customHeight="1">
      <c r="A2565" s="154">
        <v>45028</v>
      </c>
      <c r="B2565" s="155">
        <v>0.33333333333333331</v>
      </c>
      <c r="C2565" s="155"/>
      <c r="D2565" s="156">
        <v>5140</v>
      </c>
      <c r="E2565" s="157">
        <v>113456</v>
      </c>
      <c r="F2565" s="157" t="s">
        <v>944</v>
      </c>
      <c r="G2565" s="162" t="s">
        <v>1102</v>
      </c>
      <c r="H2565" s="163" t="s">
        <v>5</v>
      </c>
      <c r="I2565" s="157" t="s">
        <v>7314</v>
      </c>
      <c r="J2565" s="160" t="s">
        <v>7315</v>
      </c>
      <c r="K2565" s="160" t="s">
        <v>7316</v>
      </c>
      <c r="L2565" s="157" t="s">
        <v>230</v>
      </c>
      <c r="M2565" s="161" t="s">
        <v>84</v>
      </c>
      <c r="N2565" s="161">
        <v>0.35416666666666669</v>
      </c>
      <c r="O2565" s="161">
        <v>0.45833333333333331</v>
      </c>
      <c r="P2565" s="207" t="s">
        <v>2061</v>
      </c>
      <c r="Q2565" s="157">
        <v>2017</v>
      </c>
      <c r="R2565" s="131"/>
      <c r="S2565" s="3" t="str">
        <f>TEXT(Tabla2[[#This Row],[FECHA]],"MMMM")</f>
        <v>abril</v>
      </c>
      <c r="T2565" s="3" t="e">
        <f>VLOOKUP(Tabla2[[#This Row],[FOLIO]],Noshow11[[FOLIO]:[STATUS]],5,0)</f>
        <v>#N/A</v>
      </c>
      <c r="U2565" s="2"/>
      <c r="V2565" s="27"/>
      <c r="W2565" s="27"/>
      <c r="X2565" s="27"/>
      <c r="Y2565" s="28"/>
      <c r="Z2565" s="27"/>
      <c r="AA2565" s="14">
        <f>Tabla2[[#This Row],[FECHA]]-Tabla2[[#This Row],[FECHA AGENDO CITA]]</f>
        <v>45028</v>
      </c>
    </row>
    <row r="2566" spans="1:27" ht="50.45" customHeight="1">
      <c r="A2566" s="154">
        <v>45028</v>
      </c>
      <c r="B2566" s="155">
        <v>0.33333333333333331</v>
      </c>
      <c r="C2566" s="155"/>
      <c r="D2566" s="156">
        <v>2849</v>
      </c>
      <c r="E2566" s="157">
        <v>113602</v>
      </c>
      <c r="F2566" s="157" t="s">
        <v>944</v>
      </c>
      <c r="G2566" s="162" t="s">
        <v>1158</v>
      </c>
      <c r="H2566" s="163"/>
      <c r="I2566" s="157" t="s">
        <v>7317</v>
      </c>
      <c r="J2566" s="160" t="s">
        <v>143</v>
      </c>
      <c r="K2566" s="160" t="s">
        <v>7318</v>
      </c>
      <c r="L2566" s="157" t="s">
        <v>482</v>
      </c>
      <c r="M2566" s="161" t="s">
        <v>93</v>
      </c>
      <c r="N2566" s="161">
        <v>0.35416666666666669</v>
      </c>
      <c r="O2566" s="161">
        <v>0.45833333333333331</v>
      </c>
      <c r="P2566" s="207" t="s">
        <v>970</v>
      </c>
      <c r="Q2566" s="173">
        <v>2018</v>
      </c>
      <c r="R2566" s="131"/>
      <c r="S2566" s="3" t="str">
        <f>TEXT(Tabla2[[#This Row],[FECHA]],"MMMM")</f>
        <v>abril</v>
      </c>
      <c r="T2566" s="3" t="e">
        <f>VLOOKUP(Tabla2[[#This Row],[FOLIO]],Noshow11[[FOLIO]:[STATUS]],5,0)</f>
        <v>#N/A</v>
      </c>
      <c r="U2566" s="2"/>
      <c r="V2566" s="27"/>
      <c r="W2566" s="27"/>
      <c r="X2566" s="27"/>
      <c r="Y2566" s="28"/>
      <c r="Z2566" s="27"/>
      <c r="AA2566" s="14">
        <f>Tabla2[[#This Row],[FECHA]]-Tabla2[[#This Row],[FECHA AGENDO CITA]]</f>
        <v>45028</v>
      </c>
    </row>
    <row r="2567" spans="1:27" ht="50.45" customHeight="1">
      <c r="A2567" s="154">
        <v>45028</v>
      </c>
      <c r="B2567" s="155">
        <v>0.34375</v>
      </c>
      <c r="C2567" s="155"/>
      <c r="D2567" s="156">
        <v>1899</v>
      </c>
      <c r="E2567" s="157">
        <v>113605</v>
      </c>
      <c r="F2567" s="157" t="s">
        <v>1111</v>
      </c>
      <c r="G2567" s="162" t="s">
        <v>939</v>
      </c>
      <c r="H2567" s="163"/>
      <c r="I2567" s="157" t="s">
        <v>7319</v>
      </c>
      <c r="J2567" s="160" t="s">
        <v>7320</v>
      </c>
      <c r="K2567" s="160" t="s">
        <v>7321</v>
      </c>
      <c r="L2567" s="157" t="s">
        <v>193</v>
      </c>
      <c r="M2567" s="161" t="s">
        <v>93</v>
      </c>
      <c r="N2567" s="161">
        <v>0.35416666666666669</v>
      </c>
      <c r="O2567" s="161">
        <v>0.45833333333333331</v>
      </c>
      <c r="P2567" s="207" t="s">
        <v>975</v>
      </c>
      <c r="Q2567" s="157">
        <v>2019</v>
      </c>
      <c r="R2567" s="131"/>
      <c r="S2567" s="3" t="str">
        <f>TEXT(Tabla2[[#This Row],[FECHA]],"MMMM")</f>
        <v>abril</v>
      </c>
      <c r="T2567" s="3" t="e">
        <f>VLOOKUP(Tabla2[[#This Row],[FOLIO]],Noshow11[[FOLIO]:[STATUS]],5,0)</f>
        <v>#N/A</v>
      </c>
      <c r="U2567" s="2"/>
      <c r="V2567" s="27"/>
      <c r="W2567" s="27"/>
      <c r="X2567" s="27"/>
      <c r="Y2567" s="28"/>
      <c r="Z2567" s="27"/>
      <c r="AA2567" s="14">
        <f>Tabla2[[#This Row],[FECHA]]-Tabla2[[#This Row],[FECHA AGENDO CITA]]</f>
        <v>45028</v>
      </c>
    </row>
    <row r="2568" spans="1:27" ht="50.45" customHeight="1">
      <c r="A2568" s="154">
        <v>45028</v>
      </c>
      <c r="B2568" s="155">
        <v>0.34375</v>
      </c>
      <c r="C2568" s="155"/>
      <c r="D2568" s="156">
        <v>1472.59</v>
      </c>
      <c r="E2568" s="157">
        <v>113615</v>
      </c>
      <c r="F2568" s="157" t="s">
        <v>920</v>
      </c>
      <c r="G2568" s="162" t="s">
        <v>950</v>
      </c>
      <c r="H2568" s="163"/>
      <c r="I2568" s="157" t="s">
        <v>7322</v>
      </c>
      <c r="J2568" s="160" t="s">
        <v>7323</v>
      </c>
      <c r="K2568" s="160" t="s">
        <v>7324</v>
      </c>
      <c r="L2568" s="157" t="s">
        <v>152</v>
      </c>
      <c r="M2568" s="161" t="s">
        <v>98</v>
      </c>
      <c r="N2568" s="161">
        <v>0.35416666666666669</v>
      </c>
      <c r="O2568" s="161">
        <v>0.5</v>
      </c>
      <c r="P2568" s="207" t="s">
        <v>943</v>
      </c>
      <c r="Q2568" s="157">
        <v>2020</v>
      </c>
      <c r="R2568" s="131"/>
      <c r="S2568" s="3" t="str">
        <f>TEXT(Tabla2[[#This Row],[FECHA]],"MMMM")</f>
        <v>abril</v>
      </c>
      <c r="T2568" s="3" t="e">
        <f>VLOOKUP(Tabla2[[#This Row],[FOLIO]],Noshow11[[FOLIO]:[STATUS]],5,0)</f>
        <v>#N/A</v>
      </c>
      <c r="U2568" s="2"/>
      <c r="V2568" s="27"/>
      <c r="W2568" s="27"/>
      <c r="X2568" s="27"/>
      <c r="Y2568" s="28"/>
      <c r="Z2568" s="27"/>
      <c r="AA2568" s="14">
        <f>Tabla2[[#This Row],[FECHA]]-Tabla2[[#This Row],[FECHA AGENDO CITA]]</f>
        <v>45028</v>
      </c>
    </row>
    <row r="2569" spans="1:27" ht="50.45" customHeight="1">
      <c r="A2569" s="154">
        <v>45028</v>
      </c>
      <c r="B2569" s="155">
        <v>0.35416666666666669</v>
      </c>
      <c r="C2569" s="155"/>
      <c r="D2569" s="156">
        <v>1899</v>
      </c>
      <c r="E2569" s="157">
        <v>113573</v>
      </c>
      <c r="F2569" s="157" t="s">
        <v>944</v>
      </c>
      <c r="G2569" s="162" t="s">
        <v>1108</v>
      </c>
      <c r="H2569" s="163"/>
      <c r="I2569" s="157" t="s">
        <v>7325</v>
      </c>
      <c r="J2569" s="160" t="s">
        <v>7326</v>
      </c>
      <c r="K2569" s="160" t="s">
        <v>7327</v>
      </c>
      <c r="L2569" s="157" t="s">
        <v>108</v>
      </c>
      <c r="M2569" s="161" t="s">
        <v>98</v>
      </c>
      <c r="N2569" s="161">
        <v>0.38541666666666669</v>
      </c>
      <c r="O2569" s="161">
        <v>0.45833333333333331</v>
      </c>
      <c r="P2569" s="207" t="s">
        <v>954</v>
      </c>
      <c r="Q2569" s="157">
        <v>2022</v>
      </c>
      <c r="R2569" s="131"/>
      <c r="S2569" s="3" t="str">
        <f>TEXT(Tabla2[[#This Row],[FECHA]],"MMMM")</f>
        <v>abril</v>
      </c>
      <c r="T2569" s="3" t="e">
        <f>VLOOKUP(Tabla2[[#This Row],[FOLIO]],Noshow11[[FOLIO]:[STATUS]],5,0)</f>
        <v>#N/A</v>
      </c>
      <c r="U2569" s="2"/>
      <c r="V2569" s="27"/>
      <c r="W2569" s="27"/>
      <c r="X2569" s="27"/>
      <c r="Y2569" s="28"/>
      <c r="Z2569" s="27"/>
      <c r="AA2569" s="14">
        <f>Tabla2[[#This Row],[FECHA]]-Tabla2[[#This Row],[FECHA AGENDO CITA]]</f>
        <v>45028</v>
      </c>
    </row>
    <row r="2570" spans="1:27" s="60" customFormat="1" ht="50.45" customHeight="1">
      <c r="A2570" s="154">
        <v>45028</v>
      </c>
      <c r="B2570" s="155">
        <v>0.36458333333333331</v>
      </c>
      <c r="C2570" s="155"/>
      <c r="D2570" s="156">
        <v>6599</v>
      </c>
      <c r="E2570" s="157">
        <v>113579</v>
      </c>
      <c r="F2570" s="157" t="s">
        <v>944</v>
      </c>
      <c r="G2570" s="162" t="s">
        <v>1343</v>
      </c>
      <c r="H2570" s="163" t="s">
        <v>5</v>
      </c>
      <c r="I2570" s="157" t="s">
        <v>7328</v>
      </c>
      <c r="J2570" s="160" t="s">
        <v>7329</v>
      </c>
      <c r="K2570" s="160" t="s">
        <v>7330</v>
      </c>
      <c r="L2570" s="157" t="s">
        <v>7331</v>
      </c>
      <c r="M2570" s="161" t="s">
        <v>84</v>
      </c>
      <c r="N2570" s="161">
        <v>0.38541666666666669</v>
      </c>
      <c r="O2570" s="161">
        <v>0.5</v>
      </c>
      <c r="P2570" s="207" t="s">
        <v>2061</v>
      </c>
      <c r="Q2570" s="157">
        <v>2014</v>
      </c>
      <c r="R2570" s="131"/>
      <c r="S2570" s="3" t="str">
        <f>TEXT(Tabla2[[#This Row],[FECHA]],"MMMM")</f>
        <v>abril</v>
      </c>
      <c r="T2570" s="3" t="e">
        <f>VLOOKUP(Tabla2[[#This Row],[FOLIO]],Noshow11[[FOLIO]:[STATUS]],5,0)</f>
        <v>#N/A</v>
      </c>
      <c r="U2570" s="2"/>
      <c r="V2570" s="27"/>
      <c r="W2570" s="27"/>
      <c r="X2570" s="27"/>
      <c r="Y2570" s="28"/>
      <c r="Z2570" s="27"/>
      <c r="AA2570" s="14">
        <f>Tabla2[[#This Row],[FECHA]]-Tabla2[[#This Row],[FECHA AGENDO CITA]]</f>
        <v>45028</v>
      </c>
    </row>
    <row r="2571" spans="1:27" ht="50.45" customHeight="1">
      <c r="A2571" s="154">
        <v>45028</v>
      </c>
      <c r="B2571" s="155">
        <v>0.36458333333333331</v>
      </c>
      <c r="C2571" s="155"/>
      <c r="D2571" s="156">
        <v>1899</v>
      </c>
      <c r="E2571" s="157">
        <v>113601</v>
      </c>
      <c r="F2571" s="157" t="s">
        <v>920</v>
      </c>
      <c r="G2571" s="162" t="s">
        <v>1108</v>
      </c>
      <c r="H2571" s="163"/>
      <c r="I2571" s="157" t="s">
        <v>7332</v>
      </c>
      <c r="J2571" s="160" t="s">
        <v>143</v>
      </c>
      <c r="K2571" s="160" t="s">
        <v>7333</v>
      </c>
      <c r="L2571" s="157" t="s">
        <v>289</v>
      </c>
      <c r="M2571" s="161" t="s">
        <v>93</v>
      </c>
      <c r="N2571" s="161">
        <v>0.39583333333333331</v>
      </c>
      <c r="O2571" s="161">
        <v>0.5</v>
      </c>
      <c r="P2571" s="207" t="s">
        <v>943</v>
      </c>
      <c r="Q2571" s="173">
        <v>2022</v>
      </c>
      <c r="R2571" s="131"/>
      <c r="S2571" s="3" t="str">
        <f>TEXT(Tabla2[[#This Row],[FECHA]],"MMMM")</f>
        <v>abril</v>
      </c>
      <c r="T2571" s="3" t="e">
        <f>VLOOKUP(Tabla2[[#This Row],[FOLIO]],Noshow11[[FOLIO]:[STATUS]],5,0)</f>
        <v>#N/A</v>
      </c>
      <c r="U2571" s="2"/>
      <c r="V2571" s="27"/>
      <c r="W2571" s="27"/>
      <c r="X2571" s="27"/>
      <c r="Y2571" s="28"/>
      <c r="Z2571" s="27"/>
      <c r="AA2571" s="14">
        <f>Tabla2[[#This Row],[FECHA]]-Tabla2[[#This Row],[FECHA AGENDO CITA]]</f>
        <v>45028</v>
      </c>
    </row>
    <row r="2572" spans="1:27" ht="50.45" customHeight="1">
      <c r="A2572" s="154">
        <v>45028</v>
      </c>
      <c r="B2572" s="155">
        <v>0.375</v>
      </c>
      <c r="C2572" s="155"/>
      <c r="D2572" s="156">
        <v>2734.2</v>
      </c>
      <c r="E2572" s="157">
        <v>113459</v>
      </c>
      <c r="F2572" s="157" t="s">
        <v>920</v>
      </c>
      <c r="G2572" s="162" t="s">
        <v>7334</v>
      </c>
      <c r="H2572" s="163"/>
      <c r="I2572" s="157" t="s">
        <v>7335</v>
      </c>
      <c r="J2572" s="160" t="s">
        <v>7336</v>
      </c>
      <c r="K2572" s="160" t="s">
        <v>1728</v>
      </c>
      <c r="L2572" s="157" t="s">
        <v>193</v>
      </c>
      <c r="M2572" s="161" t="s">
        <v>93</v>
      </c>
      <c r="N2572" s="161">
        <v>0.38541666666666669</v>
      </c>
      <c r="O2572" s="161" t="s">
        <v>929</v>
      </c>
      <c r="P2572" s="207" t="s">
        <v>2846</v>
      </c>
      <c r="Q2572" s="173">
        <v>2015</v>
      </c>
      <c r="R2572" s="131"/>
      <c r="S2572" s="3" t="str">
        <f>TEXT(Tabla2[[#This Row],[FECHA]],"MMMM")</f>
        <v>abril</v>
      </c>
      <c r="T2572" s="3" t="e">
        <f>VLOOKUP(Tabla2[[#This Row],[FOLIO]],Noshow11[[FOLIO]:[STATUS]],5,0)</f>
        <v>#N/A</v>
      </c>
      <c r="U2572" s="2"/>
      <c r="V2572" s="27"/>
      <c r="W2572" s="27"/>
      <c r="X2572" s="27"/>
      <c r="Y2572" s="28"/>
      <c r="Z2572" s="27"/>
      <c r="AA2572" s="14">
        <f>Tabla2[[#This Row],[FECHA]]-Tabla2[[#This Row],[FECHA AGENDO CITA]]</f>
        <v>45028</v>
      </c>
    </row>
    <row r="2573" spans="1:27" ht="50.45" customHeight="1">
      <c r="A2573" s="154">
        <v>45028</v>
      </c>
      <c r="B2573" s="155">
        <v>0.375</v>
      </c>
      <c r="C2573" s="155"/>
      <c r="D2573" s="156">
        <v>5140</v>
      </c>
      <c r="E2573" s="157">
        <v>113531</v>
      </c>
      <c r="F2573" s="157" t="s">
        <v>920</v>
      </c>
      <c r="G2573" s="162" t="s">
        <v>1102</v>
      </c>
      <c r="H2573" s="163" t="s">
        <v>5</v>
      </c>
      <c r="I2573" s="157" t="s">
        <v>7337</v>
      </c>
      <c r="J2573" s="160" t="s">
        <v>7338</v>
      </c>
      <c r="K2573" s="160" t="s">
        <v>7339</v>
      </c>
      <c r="L2573" s="157" t="s">
        <v>92</v>
      </c>
      <c r="M2573" s="161" t="s">
        <v>98</v>
      </c>
      <c r="N2573" s="161">
        <v>0.40625</v>
      </c>
      <c r="O2573" s="161" t="s">
        <v>2061</v>
      </c>
      <c r="P2573" s="207" t="s">
        <v>2061</v>
      </c>
      <c r="Q2573" s="157">
        <v>2016</v>
      </c>
      <c r="R2573" s="131"/>
      <c r="S2573" s="3" t="str">
        <f>TEXT(Tabla2[[#This Row],[FECHA]],"MMMM")</f>
        <v>abril</v>
      </c>
      <c r="T2573" s="3" t="e">
        <f>VLOOKUP(Tabla2[[#This Row],[FOLIO]],Noshow11[[FOLIO]:[STATUS]],5,0)</f>
        <v>#N/A</v>
      </c>
      <c r="U2573" s="2"/>
      <c r="V2573" s="27"/>
      <c r="W2573" s="27"/>
      <c r="X2573" s="27"/>
      <c r="Y2573" s="28"/>
      <c r="Z2573" s="27"/>
      <c r="AA2573" s="14">
        <f>Tabla2[[#This Row],[FECHA]]-Tabla2[[#This Row],[FECHA AGENDO CITA]]</f>
        <v>45028</v>
      </c>
    </row>
    <row r="2574" spans="1:27" ht="50.45" customHeight="1">
      <c r="A2574" s="154">
        <v>45028</v>
      </c>
      <c r="B2574" s="155">
        <v>0.375</v>
      </c>
      <c r="C2574" s="155"/>
      <c r="D2574" s="156">
        <v>1899</v>
      </c>
      <c r="E2574" s="157">
        <v>113548</v>
      </c>
      <c r="F2574" s="157" t="s">
        <v>944</v>
      </c>
      <c r="G2574" s="162" t="s">
        <v>945</v>
      </c>
      <c r="H2574" s="163"/>
      <c r="I2574" s="157" t="s">
        <v>1183</v>
      </c>
      <c r="J2574" s="160" t="s">
        <v>1184</v>
      </c>
      <c r="K2574" s="160" t="s">
        <v>1185</v>
      </c>
      <c r="L2574" s="157" t="s">
        <v>83</v>
      </c>
      <c r="M2574" s="161" t="s">
        <v>84</v>
      </c>
      <c r="N2574" s="161">
        <v>0.38541666666666669</v>
      </c>
      <c r="O2574" s="161">
        <v>0.45833333333333331</v>
      </c>
      <c r="P2574" s="207" t="s">
        <v>949</v>
      </c>
      <c r="Q2574" s="157">
        <v>2021</v>
      </c>
      <c r="R2574" s="131"/>
      <c r="S2574" s="3" t="str">
        <f>TEXT(Tabla2[[#This Row],[FECHA]],"MMMM")</f>
        <v>abril</v>
      </c>
      <c r="T2574" s="3" t="e">
        <f>VLOOKUP(Tabla2[[#This Row],[FOLIO]],Noshow11[[FOLIO]:[STATUS]],5,0)</f>
        <v>#N/A</v>
      </c>
      <c r="U2574" s="2"/>
      <c r="V2574" s="27"/>
      <c r="W2574" s="27"/>
      <c r="X2574" s="27"/>
      <c r="Y2574" s="28"/>
      <c r="Z2574" s="27"/>
      <c r="AA2574" s="14">
        <f>Tabla2[[#This Row],[FECHA]]-Tabla2[[#This Row],[FECHA AGENDO CITA]]</f>
        <v>45028</v>
      </c>
    </row>
    <row r="2575" spans="1:27" ht="50.45" customHeight="1">
      <c r="A2575" s="154">
        <v>45028</v>
      </c>
      <c r="B2575" s="155">
        <v>0.39583333333333331</v>
      </c>
      <c r="C2575" s="155"/>
      <c r="D2575" s="156">
        <v>8543</v>
      </c>
      <c r="E2575" s="157">
        <v>113054</v>
      </c>
      <c r="F2575" s="157" t="s">
        <v>920</v>
      </c>
      <c r="G2575" s="162" t="s">
        <v>7340</v>
      </c>
      <c r="H2575" s="163"/>
      <c r="I2575" s="157" t="s">
        <v>7341</v>
      </c>
      <c r="J2575" s="160" t="s">
        <v>7342</v>
      </c>
      <c r="K2575" s="160" t="s">
        <v>7343</v>
      </c>
      <c r="L2575" s="157" t="s">
        <v>97</v>
      </c>
      <c r="M2575" s="161" t="s">
        <v>93</v>
      </c>
      <c r="N2575" s="161">
        <v>0.41666666666666669</v>
      </c>
      <c r="O2575" s="161">
        <v>0.58333333333333337</v>
      </c>
      <c r="P2575" s="207" t="s">
        <v>954</v>
      </c>
      <c r="Q2575" s="157">
        <v>2015</v>
      </c>
      <c r="R2575" s="131"/>
      <c r="S2575" s="3" t="str">
        <f>TEXT(Tabla2[[#This Row],[FECHA]],"MMMM")</f>
        <v>abril</v>
      </c>
      <c r="T2575" s="3" t="e">
        <f>VLOOKUP(Tabla2[[#This Row],[FOLIO]],Noshow11[[FOLIO]:[STATUS]],5,0)</f>
        <v>#N/A</v>
      </c>
      <c r="U2575" s="2"/>
      <c r="V2575" s="27"/>
      <c r="W2575" s="27"/>
      <c r="X2575" s="27"/>
      <c r="Y2575" s="28"/>
      <c r="Z2575" s="27"/>
      <c r="AA2575" s="14">
        <f>Tabla2[[#This Row],[FECHA]]-Tabla2[[#This Row],[FECHA AGENDO CITA]]</f>
        <v>45028</v>
      </c>
    </row>
    <row r="2576" spans="1:27" ht="50.45" customHeight="1">
      <c r="A2576" s="154">
        <v>45028</v>
      </c>
      <c r="B2576" s="155">
        <v>0.39583333333333331</v>
      </c>
      <c r="C2576" s="155"/>
      <c r="D2576" s="156">
        <v>3260</v>
      </c>
      <c r="E2576" s="157">
        <v>113578</v>
      </c>
      <c r="F2576" s="157" t="s">
        <v>1111</v>
      </c>
      <c r="G2576" s="162" t="s">
        <v>1161</v>
      </c>
      <c r="H2576" s="163"/>
      <c r="I2576" s="157" t="s">
        <v>7344</v>
      </c>
      <c r="J2576" s="160" t="s">
        <v>7345</v>
      </c>
      <c r="K2576" s="160" t="s">
        <v>7346</v>
      </c>
      <c r="L2576" s="157" t="s">
        <v>97</v>
      </c>
      <c r="M2576" s="161" t="s">
        <v>98</v>
      </c>
      <c r="N2576" s="161">
        <v>0.40625</v>
      </c>
      <c r="O2576" s="161">
        <v>0.5</v>
      </c>
      <c r="P2576" s="207" t="s">
        <v>949</v>
      </c>
      <c r="Q2576" s="173">
        <v>2016</v>
      </c>
      <c r="R2576" s="131"/>
      <c r="S2576" s="3" t="str">
        <f>TEXT(Tabla2[[#This Row],[FECHA]],"MMMM")</f>
        <v>abril</v>
      </c>
      <c r="T2576" s="3" t="e">
        <f>VLOOKUP(Tabla2[[#This Row],[FOLIO]],Noshow11[[FOLIO]:[STATUS]],5,0)</f>
        <v>#N/A</v>
      </c>
      <c r="U2576" s="2"/>
      <c r="V2576" s="27"/>
      <c r="W2576" s="27"/>
      <c r="X2576" s="27"/>
      <c r="Y2576" s="28"/>
      <c r="Z2576" s="27"/>
      <c r="AA2576" s="14">
        <f>Tabla2[[#This Row],[FECHA]]-Tabla2[[#This Row],[FECHA AGENDO CITA]]</f>
        <v>45028</v>
      </c>
    </row>
    <row r="2577" spans="1:27" ht="50.45" customHeight="1">
      <c r="A2577" s="154">
        <v>45028</v>
      </c>
      <c r="B2577" s="155">
        <v>0.40625</v>
      </c>
      <c r="C2577" s="155"/>
      <c r="D2577" s="156">
        <v>1899</v>
      </c>
      <c r="E2577" s="157">
        <v>113607</v>
      </c>
      <c r="F2577" s="157" t="s">
        <v>944</v>
      </c>
      <c r="G2577" s="162" t="s">
        <v>984</v>
      </c>
      <c r="H2577" s="163" t="s">
        <v>42</v>
      </c>
      <c r="I2577" s="157" t="s">
        <v>7347</v>
      </c>
      <c r="J2577" s="160" t="s">
        <v>143</v>
      </c>
      <c r="K2577" s="160" t="s">
        <v>7348</v>
      </c>
      <c r="L2577" s="157" t="s">
        <v>193</v>
      </c>
      <c r="M2577" s="161" t="s">
        <v>84</v>
      </c>
      <c r="N2577" s="161" t="s">
        <v>1194</v>
      </c>
      <c r="O2577" s="161" t="s">
        <v>1195</v>
      </c>
      <c r="P2577" s="207" t="s">
        <v>925</v>
      </c>
      <c r="Q2577" s="173">
        <v>2016</v>
      </c>
      <c r="R2577" s="131"/>
      <c r="S2577" s="3" t="str">
        <f>TEXT(Tabla2[[#This Row],[FECHA]],"MMMM")</f>
        <v>abril</v>
      </c>
      <c r="T2577" s="3" t="e">
        <f>VLOOKUP(Tabla2[[#This Row],[FOLIO]],Noshow11[[FOLIO]:[STATUS]],5,0)</f>
        <v>#N/A</v>
      </c>
      <c r="U2577" s="2"/>
      <c r="V2577" s="27"/>
      <c r="W2577" s="27"/>
      <c r="X2577" s="27"/>
      <c r="Y2577" s="28"/>
      <c r="Z2577" s="27"/>
      <c r="AA2577" s="14">
        <f>Tabla2[[#This Row],[FECHA]]-Tabla2[[#This Row],[FECHA AGENDO CITA]]</f>
        <v>45028</v>
      </c>
    </row>
    <row r="2578" spans="1:27" ht="50.45" customHeight="1">
      <c r="A2578" s="154">
        <v>45028</v>
      </c>
      <c r="B2578" s="155">
        <v>0.41666666666666669</v>
      </c>
      <c r="C2578" s="155"/>
      <c r="D2578" s="156">
        <v>0</v>
      </c>
      <c r="E2578" s="157">
        <v>113287</v>
      </c>
      <c r="F2578" s="157" t="s">
        <v>920</v>
      </c>
      <c r="G2578" s="162" t="s">
        <v>6823</v>
      </c>
      <c r="H2578" s="163" t="s">
        <v>46</v>
      </c>
      <c r="I2578" s="157" t="s">
        <v>7349</v>
      </c>
      <c r="J2578" s="160" t="s">
        <v>143</v>
      </c>
      <c r="K2578" s="160" t="s">
        <v>7350</v>
      </c>
      <c r="L2578" s="157" t="s">
        <v>92</v>
      </c>
      <c r="M2578" s="161" t="s">
        <v>84</v>
      </c>
      <c r="N2578" s="161" t="s">
        <v>45</v>
      </c>
      <c r="O2578" s="161" t="s">
        <v>1195</v>
      </c>
      <c r="P2578" s="207" t="s">
        <v>925</v>
      </c>
      <c r="Q2578" s="173">
        <v>2023</v>
      </c>
      <c r="R2578" s="131"/>
      <c r="S2578" s="3" t="str">
        <f>TEXT(Tabla2[[#This Row],[FECHA]],"MMMM")</f>
        <v>abril</v>
      </c>
      <c r="T2578" s="3" t="e">
        <f>VLOOKUP(Tabla2[[#This Row],[FOLIO]],Noshow11[[FOLIO]:[STATUS]],5,0)</f>
        <v>#N/A</v>
      </c>
      <c r="U2578" s="2"/>
      <c r="V2578" s="27"/>
      <c r="W2578" s="27"/>
      <c r="X2578" s="27"/>
      <c r="Y2578" s="28"/>
      <c r="Z2578" s="27"/>
      <c r="AA2578" s="14">
        <f>Tabla2[[#This Row],[FECHA]]-Tabla2[[#This Row],[FECHA AGENDO CITA]]</f>
        <v>45028</v>
      </c>
    </row>
    <row r="2579" spans="1:27" ht="50.45" customHeight="1">
      <c r="A2579" s="154">
        <v>45028</v>
      </c>
      <c r="B2579" s="155">
        <v>0.41666666666666669</v>
      </c>
      <c r="C2579" s="155"/>
      <c r="D2579" s="156">
        <v>5330</v>
      </c>
      <c r="E2579" s="157">
        <v>113574</v>
      </c>
      <c r="F2579" s="157" t="s">
        <v>1111</v>
      </c>
      <c r="G2579" s="162" t="s">
        <v>1124</v>
      </c>
      <c r="H2579" s="163" t="s">
        <v>5</v>
      </c>
      <c r="I2579" s="157" t="s">
        <v>7351</v>
      </c>
      <c r="J2579" s="160" t="s">
        <v>7352</v>
      </c>
      <c r="K2579" s="160" t="s">
        <v>7353</v>
      </c>
      <c r="L2579" s="157" t="s">
        <v>83</v>
      </c>
      <c r="M2579" s="161" t="s">
        <v>98</v>
      </c>
      <c r="N2579" s="161">
        <v>0.4375</v>
      </c>
      <c r="O2579" s="161">
        <v>0.58333333333333337</v>
      </c>
      <c r="P2579" s="207" t="s">
        <v>2061</v>
      </c>
      <c r="Q2579" s="173">
        <v>2016</v>
      </c>
      <c r="R2579" s="131"/>
      <c r="S2579" s="3" t="str">
        <f>TEXT(Tabla2[[#This Row],[FECHA]],"MMMM")</f>
        <v>abril</v>
      </c>
      <c r="T2579" s="3" t="e">
        <f>VLOOKUP(Tabla2[[#This Row],[FOLIO]],Noshow11[[FOLIO]:[STATUS]],5,0)</f>
        <v>#N/A</v>
      </c>
      <c r="U2579" s="2"/>
      <c r="V2579" s="27"/>
      <c r="W2579" s="27"/>
      <c r="X2579" s="27"/>
      <c r="Y2579" s="28"/>
      <c r="Z2579" s="27"/>
      <c r="AA2579" s="14">
        <f>Tabla2[[#This Row],[FECHA]]-Tabla2[[#This Row],[FECHA AGENDO CITA]]</f>
        <v>45028</v>
      </c>
    </row>
    <row r="2580" spans="1:27" ht="50.45" customHeight="1">
      <c r="A2580" s="154">
        <v>45028</v>
      </c>
      <c r="B2580" s="155">
        <v>0.42708333333333331</v>
      </c>
      <c r="C2580" s="155"/>
      <c r="D2580" s="156">
        <v>0</v>
      </c>
      <c r="E2580" s="157">
        <v>113419</v>
      </c>
      <c r="F2580" s="157" t="s">
        <v>944</v>
      </c>
      <c r="G2580" s="162" t="s">
        <v>7354</v>
      </c>
      <c r="H2580" s="163" t="s">
        <v>42</v>
      </c>
      <c r="I2580" s="157" t="s">
        <v>7355</v>
      </c>
      <c r="J2580" s="160" t="s">
        <v>143</v>
      </c>
      <c r="K2580" s="160" t="s">
        <v>7356</v>
      </c>
      <c r="L2580" s="157" t="s">
        <v>230</v>
      </c>
      <c r="M2580" s="161" t="s">
        <v>84</v>
      </c>
      <c r="N2580" s="161" t="s">
        <v>1194</v>
      </c>
      <c r="O2580" s="161" t="s">
        <v>1195</v>
      </c>
      <c r="P2580" s="207" t="s">
        <v>925</v>
      </c>
      <c r="Q2580" s="173">
        <v>2019</v>
      </c>
      <c r="R2580" s="131"/>
      <c r="S2580" s="3" t="str">
        <f>TEXT(Tabla2[[#This Row],[FECHA]],"MMMM")</f>
        <v>abril</v>
      </c>
      <c r="T2580" s="3" t="e">
        <f>VLOOKUP(Tabla2[[#This Row],[FOLIO]],Noshow11[[FOLIO]:[STATUS]],5,0)</f>
        <v>#N/A</v>
      </c>
      <c r="U2580" s="2"/>
      <c r="V2580" s="27"/>
      <c r="W2580" s="27"/>
      <c r="X2580" s="27"/>
      <c r="Y2580" s="28"/>
      <c r="Z2580" s="27"/>
      <c r="AA2580" s="14">
        <f>Tabla2[[#This Row],[FECHA]]-Tabla2[[#This Row],[FECHA AGENDO CITA]]</f>
        <v>45028</v>
      </c>
    </row>
    <row r="2581" spans="1:27" ht="50.45" customHeight="1">
      <c r="A2581" s="154">
        <v>45028</v>
      </c>
      <c r="B2581" s="155">
        <v>0.4375</v>
      </c>
      <c r="C2581" s="155"/>
      <c r="D2581" s="156">
        <v>0</v>
      </c>
      <c r="E2581" s="157">
        <v>113335</v>
      </c>
      <c r="F2581" s="157" t="s">
        <v>944</v>
      </c>
      <c r="G2581" s="162" t="s">
        <v>7162</v>
      </c>
      <c r="H2581" s="163" t="s">
        <v>46</v>
      </c>
      <c r="I2581" s="157" t="s">
        <v>7357</v>
      </c>
      <c r="J2581" s="160" t="s">
        <v>143</v>
      </c>
      <c r="K2581" s="160" t="s">
        <v>7358</v>
      </c>
      <c r="L2581" s="157" t="s">
        <v>193</v>
      </c>
      <c r="M2581" s="161" t="s">
        <v>84</v>
      </c>
      <c r="N2581" s="161" t="s">
        <v>45</v>
      </c>
      <c r="O2581" s="161" t="s">
        <v>1195</v>
      </c>
      <c r="P2581" s="207" t="s">
        <v>925</v>
      </c>
      <c r="Q2581" s="173">
        <v>2023</v>
      </c>
      <c r="R2581" s="131"/>
      <c r="S2581" s="3" t="str">
        <f>TEXT(Tabla2[[#This Row],[FECHA]],"MMMM")</f>
        <v>abril</v>
      </c>
      <c r="T2581" s="3" t="e">
        <f>VLOOKUP(Tabla2[[#This Row],[FOLIO]],Noshow11[[FOLIO]:[STATUS]],5,0)</f>
        <v>#N/A</v>
      </c>
      <c r="U2581" s="2"/>
      <c r="V2581" s="27"/>
      <c r="W2581" s="27"/>
      <c r="X2581" s="27"/>
      <c r="Y2581" s="28"/>
      <c r="Z2581" s="27"/>
      <c r="AA2581" s="14">
        <f>Tabla2[[#This Row],[FECHA]]-Tabla2[[#This Row],[FECHA AGENDO CITA]]</f>
        <v>45028</v>
      </c>
    </row>
    <row r="2582" spans="1:27" ht="50.45" customHeight="1">
      <c r="A2582" s="154">
        <v>45028</v>
      </c>
      <c r="B2582" s="155">
        <v>0.4375</v>
      </c>
      <c r="C2582" s="155"/>
      <c r="D2582" s="156">
        <v>1899</v>
      </c>
      <c r="E2582" s="157">
        <v>113598</v>
      </c>
      <c r="F2582" s="157" t="s">
        <v>1111</v>
      </c>
      <c r="G2582" s="162" t="s">
        <v>945</v>
      </c>
      <c r="H2582" s="163"/>
      <c r="I2582" s="157" t="s">
        <v>7359</v>
      </c>
      <c r="J2582" s="160" t="s">
        <v>7360</v>
      </c>
      <c r="K2582" s="160" t="s">
        <v>7361</v>
      </c>
      <c r="L2582" s="157" t="s">
        <v>7362</v>
      </c>
      <c r="M2582" s="161" t="s">
        <v>98</v>
      </c>
      <c r="N2582" s="161">
        <v>0.44791666666666669</v>
      </c>
      <c r="O2582" s="161">
        <v>0.58333333333333337</v>
      </c>
      <c r="P2582" s="207" t="s">
        <v>949</v>
      </c>
      <c r="Q2582" s="173">
        <v>2018</v>
      </c>
      <c r="R2582" s="131"/>
      <c r="S2582" s="3" t="str">
        <f>TEXT(Tabla2[[#This Row],[FECHA]],"MMMM")</f>
        <v>abril</v>
      </c>
      <c r="T2582" s="3" t="e">
        <f>VLOOKUP(Tabla2[[#This Row],[FOLIO]],Noshow11[[FOLIO]:[STATUS]],5,0)</f>
        <v>#N/A</v>
      </c>
      <c r="U2582" s="2"/>
      <c r="V2582" s="27"/>
      <c r="W2582" s="27"/>
      <c r="X2582" s="27"/>
      <c r="Y2582" s="28"/>
      <c r="Z2582" s="27"/>
      <c r="AA2582" s="14">
        <f>Tabla2[[#This Row],[FECHA]]-Tabla2[[#This Row],[FECHA AGENDO CITA]]</f>
        <v>45028</v>
      </c>
    </row>
    <row r="2583" spans="1:27" ht="50.45" customHeight="1">
      <c r="A2583" s="154">
        <v>45028</v>
      </c>
      <c r="B2583" s="155">
        <v>0.4375</v>
      </c>
      <c r="C2583" s="155"/>
      <c r="D2583" s="156">
        <v>6599</v>
      </c>
      <c r="E2583" s="157">
        <v>113637</v>
      </c>
      <c r="F2583" s="157" t="s">
        <v>920</v>
      </c>
      <c r="G2583" s="162" t="s">
        <v>989</v>
      </c>
      <c r="H2583" s="163" t="s">
        <v>5</v>
      </c>
      <c r="I2583" s="157" t="s">
        <v>7363</v>
      </c>
      <c r="J2583" s="160" t="s">
        <v>7364</v>
      </c>
      <c r="K2583" s="160" t="s">
        <v>7365</v>
      </c>
      <c r="L2583" s="157" t="s">
        <v>92</v>
      </c>
      <c r="M2583" s="161" t="s">
        <v>93</v>
      </c>
      <c r="N2583" s="161">
        <v>0.46875</v>
      </c>
      <c r="O2583" s="161">
        <v>0.66666666666666663</v>
      </c>
      <c r="P2583" s="207" t="s">
        <v>2061</v>
      </c>
      <c r="Q2583" s="173">
        <v>2014</v>
      </c>
      <c r="R2583" s="131"/>
      <c r="S2583" s="3" t="str">
        <f>TEXT(Tabla2[[#This Row],[FECHA]],"MMMM")</f>
        <v>abril</v>
      </c>
      <c r="T2583" s="3" t="e">
        <f>VLOOKUP(Tabla2[[#This Row],[FOLIO]],Noshow11[[FOLIO]:[STATUS]],5,0)</f>
        <v>#N/A</v>
      </c>
      <c r="U2583" s="2"/>
      <c r="V2583" s="27"/>
      <c r="W2583" s="27"/>
      <c r="X2583" s="27"/>
      <c r="Y2583" s="28"/>
      <c r="Z2583" s="27"/>
      <c r="AA2583" s="14">
        <f>Tabla2[[#This Row],[FECHA]]-Tabla2[[#This Row],[FECHA AGENDO CITA]]</f>
        <v>45028</v>
      </c>
    </row>
    <row r="2584" spans="1:27" ht="50.45" customHeight="1">
      <c r="A2584" s="154">
        <v>45028</v>
      </c>
      <c r="B2584" s="155">
        <v>0.44791666666666669</v>
      </c>
      <c r="C2584" s="155"/>
      <c r="D2584" s="156">
        <v>0</v>
      </c>
      <c r="E2584" s="157">
        <v>113552</v>
      </c>
      <c r="F2584" s="157" t="s">
        <v>3549</v>
      </c>
      <c r="G2584" s="162" t="s">
        <v>7366</v>
      </c>
      <c r="H2584" s="163"/>
      <c r="I2584" s="157" t="s">
        <v>7367</v>
      </c>
      <c r="J2584" s="160" t="s">
        <v>7368</v>
      </c>
      <c r="K2584" s="160" t="s">
        <v>7369</v>
      </c>
      <c r="L2584" s="157" t="s">
        <v>165</v>
      </c>
      <c r="M2584" s="161" t="s">
        <v>84</v>
      </c>
      <c r="N2584" s="161">
        <v>0.45833333333333331</v>
      </c>
      <c r="O2584" s="161">
        <v>0.70833333333333337</v>
      </c>
      <c r="P2584" s="207" t="s">
        <v>1181</v>
      </c>
      <c r="Q2584" s="173">
        <v>2022</v>
      </c>
      <c r="R2584" s="131"/>
      <c r="S2584" s="3" t="str">
        <f>TEXT(Tabla2[[#This Row],[FECHA]],"MMMM")</f>
        <v>abril</v>
      </c>
      <c r="T2584" s="3" t="e">
        <f>VLOOKUP(Tabla2[[#This Row],[FOLIO]],Noshow11[[FOLIO]:[STATUS]],5,0)</f>
        <v>#N/A</v>
      </c>
      <c r="U2584" s="2"/>
      <c r="V2584" s="27"/>
      <c r="W2584" s="27"/>
      <c r="X2584" s="27"/>
      <c r="Y2584" s="28"/>
      <c r="Z2584" s="27"/>
      <c r="AA2584" s="14">
        <f>Tabla2[[#This Row],[FECHA]]-Tabla2[[#This Row],[FECHA AGENDO CITA]]</f>
        <v>45028</v>
      </c>
    </row>
    <row r="2585" spans="1:27" ht="50.45" customHeight="1">
      <c r="A2585" s="154">
        <v>45028</v>
      </c>
      <c r="B2585" s="155">
        <v>0.45833333333333331</v>
      </c>
      <c r="C2585" s="155"/>
      <c r="D2585" s="156">
        <v>0</v>
      </c>
      <c r="E2585" s="157">
        <v>113343</v>
      </c>
      <c r="F2585" s="157" t="s">
        <v>920</v>
      </c>
      <c r="G2585" s="162" t="s">
        <v>7370</v>
      </c>
      <c r="H2585" s="163" t="s">
        <v>46</v>
      </c>
      <c r="I2585" s="157" t="s">
        <v>7371</v>
      </c>
      <c r="J2585" s="160" t="s">
        <v>143</v>
      </c>
      <c r="K2585" s="160" t="s">
        <v>7372</v>
      </c>
      <c r="L2585" s="157" t="s">
        <v>97</v>
      </c>
      <c r="M2585" s="161" t="s">
        <v>84</v>
      </c>
      <c r="N2585" s="161" t="s">
        <v>45</v>
      </c>
      <c r="O2585" s="161" t="s">
        <v>1195</v>
      </c>
      <c r="P2585" s="207" t="s">
        <v>925</v>
      </c>
      <c r="Q2585" s="173">
        <v>2023</v>
      </c>
      <c r="R2585" s="131"/>
      <c r="S2585" s="3" t="str">
        <f>TEXT(Tabla2[[#This Row],[FECHA]],"MMMM")</f>
        <v>abril</v>
      </c>
      <c r="T2585" s="3" t="e">
        <f>VLOOKUP(Tabla2[[#This Row],[FOLIO]],Noshow11[[FOLIO]:[STATUS]],5,0)</f>
        <v>#N/A</v>
      </c>
      <c r="U2585" s="2"/>
      <c r="V2585" s="27"/>
      <c r="W2585" s="27"/>
      <c r="X2585" s="27"/>
      <c r="Y2585" s="28"/>
      <c r="Z2585" s="27"/>
      <c r="AA2585" s="14">
        <f>Tabla2[[#This Row],[FECHA]]-Tabla2[[#This Row],[FECHA AGENDO CITA]]</f>
        <v>45028</v>
      </c>
    </row>
    <row r="2586" spans="1:27" ht="50.45" customHeight="1">
      <c r="A2586" s="154">
        <v>45028</v>
      </c>
      <c r="B2586" s="155">
        <v>0.45833333333333331</v>
      </c>
      <c r="C2586" s="155"/>
      <c r="D2586" s="156">
        <v>3260</v>
      </c>
      <c r="E2586" s="157">
        <v>113569</v>
      </c>
      <c r="F2586" s="157" t="s">
        <v>1111</v>
      </c>
      <c r="G2586" s="162" t="s">
        <v>1150</v>
      </c>
      <c r="H2586" s="163"/>
      <c r="I2586" s="157" t="s">
        <v>7373</v>
      </c>
      <c r="J2586" s="160" t="s">
        <v>7374</v>
      </c>
      <c r="K2586" s="160" t="s">
        <v>7375</v>
      </c>
      <c r="L2586" s="157" t="s">
        <v>92</v>
      </c>
      <c r="M2586" s="161" t="s">
        <v>98</v>
      </c>
      <c r="N2586" s="161">
        <v>0.47916666666666669</v>
      </c>
      <c r="O2586" s="161">
        <v>0.58333333333333337</v>
      </c>
      <c r="P2586" s="207" t="s">
        <v>949</v>
      </c>
      <c r="Q2586" s="157">
        <v>2011</v>
      </c>
      <c r="R2586" s="131"/>
      <c r="S2586" s="3" t="str">
        <f>TEXT(Tabla2[[#This Row],[FECHA]],"MMMM")</f>
        <v>abril</v>
      </c>
      <c r="T2586" s="3" t="e">
        <f>VLOOKUP(Tabla2[[#This Row],[FOLIO]],Noshow11[[FOLIO]:[STATUS]],5,0)</f>
        <v>#N/A</v>
      </c>
      <c r="U2586" s="2"/>
      <c r="V2586" s="27"/>
      <c r="W2586" s="27"/>
      <c r="X2586" s="27"/>
      <c r="Y2586" s="28"/>
      <c r="Z2586" s="27"/>
      <c r="AA2586" s="14">
        <f>Tabla2[[#This Row],[FECHA]]-Tabla2[[#This Row],[FECHA AGENDO CITA]]</f>
        <v>45028</v>
      </c>
    </row>
    <row r="2587" spans="1:27" ht="50.45" customHeight="1">
      <c r="A2587" s="154">
        <v>45028</v>
      </c>
      <c r="B2587" s="155">
        <v>0.45833333333333331</v>
      </c>
      <c r="C2587" s="155"/>
      <c r="D2587" s="156">
        <v>0</v>
      </c>
      <c r="E2587" s="157">
        <v>113650</v>
      </c>
      <c r="F2587" s="157" t="s">
        <v>920</v>
      </c>
      <c r="G2587" s="162" t="s">
        <v>6823</v>
      </c>
      <c r="H2587" s="163" t="s">
        <v>46</v>
      </c>
      <c r="I2587" s="157" t="s">
        <v>596</v>
      </c>
      <c r="J2587" s="160" t="s">
        <v>143</v>
      </c>
      <c r="K2587" s="160" t="s">
        <v>597</v>
      </c>
      <c r="L2587" s="157" t="s">
        <v>83</v>
      </c>
      <c r="M2587" s="161" t="s">
        <v>84</v>
      </c>
      <c r="N2587" s="161" t="s">
        <v>45</v>
      </c>
      <c r="O2587" s="161" t="s">
        <v>1195</v>
      </c>
      <c r="P2587" s="207" t="s">
        <v>925</v>
      </c>
      <c r="Q2587" s="157">
        <v>2023</v>
      </c>
      <c r="R2587" s="131"/>
      <c r="S2587" s="3" t="str">
        <f>TEXT(Tabla2[[#This Row],[FECHA]],"MMMM")</f>
        <v>abril</v>
      </c>
      <c r="T2587" s="3" t="e">
        <f>VLOOKUP(Tabla2[[#This Row],[FOLIO]],Noshow11[[FOLIO]:[STATUS]],5,0)</f>
        <v>#N/A</v>
      </c>
      <c r="U2587" s="2"/>
      <c r="V2587" s="27"/>
      <c r="W2587" s="27"/>
      <c r="X2587" s="27"/>
      <c r="Y2587" s="28"/>
      <c r="Z2587" s="27"/>
      <c r="AA2587" s="14">
        <f>Tabla2[[#This Row],[FECHA]]-Tabla2[[#This Row],[FECHA AGENDO CITA]]</f>
        <v>45028</v>
      </c>
    </row>
    <row r="2588" spans="1:27" ht="50.45" customHeight="1">
      <c r="A2588" s="154">
        <v>45028</v>
      </c>
      <c r="B2588" s="155">
        <v>0.46875</v>
      </c>
      <c r="C2588" s="155"/>
      <c r="D2588" s="156">
        <v>5140</v>
      </c>
      <c r="E2588" s="157">
        <v>113515</v>
      </c>
      <c r="F2588" s="157" t="s">
        <v>920</v>
      </c>
      <c r="G2588" s="162" t="s">
        <v>1102</v>
      </c>
      <c r="H2588" s="163" t="s">
        <v>42</v>
      </c>
      <c r="I2588" s="157" t="s">
        <v>7376</v>
      </c>
      <c r="J2588" s="160" t="s">
        <v>7377</v>
      </c>
      <c r="K2588" s="160" t="s">
        <v>7378</v>
      </c>
      <c r="L2588" s="157" t="s">
        <v>1095</v>
      </c>
      <c r="M2588" s="161" t="s">
        <v>84</v>
      </c>
      <c r="N2588" s="161" t="s">
        <v>1194</v>
      </c>
      <c r="O2588" s="161" t="s">
        <v>1195</v>
      </c>
      <c r="P2588" s="207" t="s">
        <v>925</v>
      </c>
      <c r="Q2588" s="157">
        <v>2018</v>
      </c>
      <c r="R2588" s="131"/>
      <c r="S2588" s="3" t="str">
        <f>TEXT(Tabla2[[#This Row],[FECHA]],"MMMM")</f>
        <v>abril</v>
      </c>
      <c r="T2588" s="3" t="e">
        <f>VLOOKUP(Tabla2[[#This Row],[FOLIO]],Noshow11[[FOLIO]:[STATUS]],5,0)</f>
        <v>#N/A</v>
      </c>
      <c r="U2588" s="2"/>
      <c r="V2588" s="27"/>
      <c r="W2588" s="27"/>
      <c r="X2588" s="27"/>
      <c r="Y2588" s="28"/>
      <c r="Z2588" s="27"/>
      <c r="AA2588" s="14">
        <f>Tabla2[[#This Row],[FECHA]]-Tabla2[[#This Row],[FECHA AGENDO CITA]]</f>
        <v>45028</v>
      </c>
    </row>
    <row r="2589" spans="1:27" ht="50.45" customHeight="1">
      <c r="A2589" s="154">
        <v>45028</v>
      </c>
      <c r="B2589" s="155">
        <v>0.47916666666666669</v>
      </c>
      <c r="C2589" s="155"/>
      <c r="D2589" s="156">
        <v>3260</v>
      </c>
      <c r="E2589" s="157">
        <v>113441</v>
      </c>
      <c r="F2589" s="157" t="s">
        <v>920</v>
      </c>
      <c r="G2589" s="162" t="s">
        <v>1150</v>
      </c>
      <c r="H2589" s="163" t="s">
        <v>42</v>
      </c>
      <c r="I2589" s="157" t="s">
        <v>566</v>
      </c>
      <c r="J2589" s="160" t="s">
        <v>567</v>
      </c>
      <c r="K2589" s="160" t="s">
        <v>568</v>
      </c>
      <c r="L2589" s="157" t="s">
        <v>193</v>
      </c>
      <c r="M2589" s="161" t="s">
        <v>84</v>
      </c>
      <c r="N2589" s="161" t="s">
        <v>1194</v>
      </c>
      <c r="O2589" s="161" t="s">
        <v>1195</v>
      </c>
      <c r="P2589" s="207" t="s">
        <v>925</v>
      </c>
      <c r="Q2589" s="157">
        <v>2021</v>
      </c>
      <c r="R2589" s="131"/>
      <c r="S2589" s="3" t="str">
        <f>TEXT(Tabla2[[#This Row],[FECHA]],"MMMM")</f>
        <v>abril</v>
      </c>
      <c r="T2589" s="3" t="e">
        <f>VLOOKUP(Tabla2[[#This Row],[FOLIO]],Noshow11[[FOLIO]:[STATUS]],5,0)</f>
        <v>#N/A</v>
      </c>
      <c r="U2589" s="2"/>
      <c r="V2589" s="27"/>
      <c r="W2589" s="27"/>
      <c r="X2589" s="27"/>
      <c r="Y2589" s="28"/>
      <c r="Z2589" s="27"/>
      <c r="AA2589" s="14">
        <f>Tabla2[[#This Row],[FECHA]]-Tabla2[[#This Row],[FECHA AGENDO CITA]]</f>
        <v>45028</v>
      </c>
    </row>
    <row r="2590" spans="1:27" ht="50.45" customHeight="1">
      <c r="A2590" s="154">
        <v>45028</v>
      </c>
      <c r="B2590" s="155">
        <v>0.47916666666666669</v>
      </c>
      <c r="C2590" s="155"/>
      <c r="D2590" s="156">
        <v>3260</v>
      </c>
      <c r="E2590" s="157">
        <v>113596</v>
      </c>
      <c r="F2590" s="157" t="s">
        <v>920</v>
      </c>
      <c r="G2590" s="162" t="s">
        <v>1150</v>
      </c>
      <c r="H2590" s="163"/>
      <c r="I2590" s="157" t="s">
        <v>3389</v>
      </c>
      <c r="J2590" s="160" t="s">
        <v>3390</v>
      </c>
      <c r="K2590" s="160" t="s">
        <v>435</v>
      </c>
      <c r="L2590" s="157" t="s">
        <v>193</v>
      </c>
      <c r="M2590" s="161" t="s">
        <v>98</v>
      </c>
      <c r="N2590" s="161">
        <v>0.52083333333333337</v>
      </c>
      <c r="O2590" s="161">
        <v>0.64583333333333337</v>
      </c>
      <c r="P2590" s="207" t="s">
        <v>949</v>
      </c>
      <c r="Q2590" s="157">
        <v>2022</v>
      </c>
      <c r="R2590" s="131"/>
      <c r="S2590" s="3" t="str">
        <f>TEXT(Tabla2[[#This Row],[FECHA]],"MMMM")</f>
        <v>abril</v>
      </c>
      <c r="T2590" s="3" t="e">
        <f>VLOOKUP(Tabla2[[#This Row],[FOLIO]],Noshow11[[FOLIO]:[STATUS]],5,0)</f>
        <v>#N/A</v>
      </c>
      <c r="U2590" s="2"/>
      <c r="V2590" s="27"/>
      <c r="W2590" s="27"/>
      <c r="X2590" s="27"/>
      <c r="Y2590" s="28"/>
      <c r="Z2590" s="27"/>
      <c r="AA2590" s="14">
        <f>Tabla2[[#This Row],[FECHA]]-Tabla2[[#This Row],[FECHA AGENDO CITA]]</f>
        <v>45028</v>
      </c>
    </row>
    <row r="2591" spans="1:27" ht="50.45" customHeight="1">
      <c r="A2591" s="154">
        <v>45028</v>
      </c>
      <c r="B2591" s="155">
        <v>0.5</v>
      </c>
      <c r="C2591" s="155"/>
      <c r="D2591" s="156">
        <v>835.2</v>
      </c>
      <c r="E2591" s="157">
        <v>113487</v>
      </c>
      <c r="F2591" s="157" t="s">
        <v>1111</v>
      </c>
      <c r="G2591" s="162" t="s">
        <v>7379</v>
      </c>
      <c r="H2591" s="163"/>
      <c r="I2591" s="157" t="s">
        <v>634</v>
      </c>
      <c r="J2591" s="160" t="s">
        <v>635</v>
      </c>
      <c r="K2591" s="160" t="s">
        <v>636</v>
      </c>
      <c r="L2591" s="157" t="s">
        <v>92</v>
      </c>
      <c r="M2591" s="161" t="s">
        <v>98</v>
      </c>
      <c r="N2591" s="161">
        <v>0.54166666666666663</v>
      </c>
      <c r="O2591" s="161">
        <v>0.70833333333333337</v>
      </c>
      <c r="P2591" s="207" t="s">
        <v>954</v>
      </c>
      <c r="Q2591" s="173">
        <v>2014</v>
      </c>
      <c r="R2591" s="131"/>
      <c r="S2591" s="3" t="str">
        <f>TEXT(Tabla2[[#This Row],[FECHA]],"MMMM")</f>
        <v>abril</v>
      </c>
      <c r="T2591" s="3" t="e">
        <f>VLOOKUP(Tabla2[[#This Row],[FOLIO]],Noshow11[[FOLIO]:[STATUS]],5,0)</f>
        <v>#N/A</v>
      </c>
      <c r="U2591" s="2"/>
      <c r="V2591" s="27"/>
      <c r="W2591" s="27"/>
      <c r="X2591" s="27"/>
      <c r="Y2591" s="28"/>
      <c r="Z2591" s="27"/>
      <c r="AA2591" s="14">
        <f>Tabla2[[#This Row],[FECHA]]-Tabla2[[#This Row],[FECHA AGENDO CITA]]</f>
        <v>45028</v>
      </c>
    </row>
    <row r="2592" spans="1:27" ht="50.45" customHeight="1">
      <c r="A2592" s="154">
        <v>45028</v>
      </c>
      <c r="B2592" s="155">
        <v>0.5</v>
      </c>
      <c r="C2592" s="155"/>
      <c r="D2592" s="156">
        <v>7399</v>
      </c>
      <c r="E2592" s="157">
        <v>113604</v>
      </c>
      <c r="F2592" s="157" t="s">
        <v>944</v>
      </c>
      <c r="G2592" s="162" t="s">
        <v>7251</v>
      </c>
      <c r="H2592" s="163" t="s">
        <v>5</v>
      </c>
      <c r="I2592" s="157" t="s">
        <v>2227</v>
      </c>
      <c r="J2592" s="160" t="s">
        <v>2228</v>
      </c>
      <c r="K2592" s="160" t="s">
        <v>2229</v>
      </c>
      <c r="L2592" s="157" t="s">
        <v>193</v>
      </c>
      <c r="M2592" s="161" t="s">
        <v>84</v>
      </c>
      <c r="N2592" s="161">
        <v>0.51041666666666663</v>
      </c>
      <c r="O2592" s="161">
        <v>0.70833333333333337</v>
      </c>
      <c r="P2592" s="207" t="s">
        <v>4340</v>
      </c>
      <c r="Q2592" s="173">
        <v>2021</v>
      </c>
      <c r="R2592" s="131"/>
      <c r="S2592" s="3" t="str">
        <f>TEXT(Tabla2[[#This Row],[FECHA]],"MMMM")</f>
        <v>abril</v>
      </c>
      <c r="T2592" s="3" t="e">
        <f>VLOOKUP(Tabla2[[#This Row],[FOLIO]],Noshow11[[FOLIO]:[STATUS]],5,0)</f>
        <v>#N/A</v>
      </c>
      <c r="U2592" s="2"/>
      <c r="V2592" s="27"/>
      <c r="W2592" s="27"/>
      <c r="X2592" s="27"/>
      <c r="Y2592" s="28"/>
      <c r="Z2592" s="27"/>
      <c r="AA2592" s="14">
        <f>Tabla2[[#This Row],[FECHA]]-Tabla2[[#This Row],[FECHA AGENDO CITA]]</f>
        <v>45028</v>
      </c>
    </row>
    <row r="2593" spans="1:27" ht="50.45" customHeight="1">
      <c r="A2593" s="154">
        <v>45028</v>
      </c>
      <c r="B2593" s="155">
        <v>0.52083333333333337</v>
      </c>
      <c r="C2593" s="155"/>
      <c r="D2593" s="156">
        <v>6599</v>
      </c>
      <c r="E2593" s="157">
        <v>113362</v>
      </c>
      <c r="F2593" s="157" t="s">
        <v>944</v>
      </c>
      <c r="G2593" s="162" t="s">
        <v>989</v>
      </c>
      <c r="H2593" s="163" t="s">
        <v>42</v>
      </c>
      <c r="I2593" s="157" t="s">
        <v>7380</v>
      </c>
      <c r="J2593" s="160" t="s">
        <v>143</v>
      </c>
      <c r="K2593" s="160" t="s">
        <v>7348</v>
      </c>
      <c r="L2593" s="157" t="s">
        <v>97</v>
      </c>
      <c r="M2593" s="161" t="s">
        <v>84</v>
      </c>
      <c r="N2593" s="161" t="s">
        <v>1194</v>
      </c>
      <c r="O2593" s="161" t="s">
        <v>1195</v>
      </c>
      <c r="P2593" s="207" t="s">
        <v>925</v>
      </c>
      <c r="Q2593" s="173">
        <v>2017</v>
      </c>
      <c r="R2593" s="131"/>
      <c r="S2593" s="3" t="str">
        <f>TEXT(Tabla2[[#This Row],[FECHA]],"MMMM")</f>
        <v>abril</v>
      </c>
      <c r="T2593" s="3" t="e">
        <f>VLOOKUP(Tabla2[[#This Row],[FOLIO]],Noshow11[[FOLIO]:[STATUS]],5,0)</f>
        <v>#N/A</v>
      </c>
      <c r="U2593" s="2"/>
      <c r="V2593" s="27"/>
      <c r="W2593" s="27"/>
      <c r="X2593" s="27"/>
      <c r="Y2593" s="28"/>
      <c r="Z2593" s="27"/>
      <c r="AA2593" s="14">
        <f>Tabla2[[#This Row],[FECHA]]-Tabla2[[#This Row],[FECHA AGENDO CITA]]</f>
        <v>45028</v>
      </c>
    </row>
    <row r="2594" spans="1:27" ht="50.45" customHeight="1">
      <c r="A2594" s="154">
        <v>45028</v>
      </c>
      <c r="B2594" s="155">
        <v>0.52083333333333337</v>
      </c>
      <c r="C2594" s="155"/>
      <c r="D2594" s="156">
        <v>1899</v>
      </c>
      <c r="E2594" s="157">
        <v>113613</v>
      </c>
      <c r="F2594" s="157" t="s">
        <v>100</v>
      </c>
      <c r="G2594" s="162" t="s">
        <v>1605</v>
      </c>
      <c r="H2594" s="163" t="s">
        <v>5</v>
      </c>
      <c r="I2594" s="157" t="s">
        <v>7381</v>
      </c>
      <c r="J2594" s="160" t="s">
        <v>7382</v>
      </c>
      <c r="K2594" s="160" t="s">
        <v>7383</v>
      </c>
      <c r="L2594" s="157" t="s">
        <v>170</v>
      </c>
      <c r="M2594" s="161" t="s">
        <v>98</v>
      </c>
      <c r="N2594" s="161">
        <v>0.55208333333333337</v>
      </c>
      <c r="O2594" s="161">
        <v>0.75</v>
      </c>
      <c r="P2594" s="207" t="s">
        <v>2061</v>
      </c>
      <c r="Q2594" s="173">
        <v>2006</v>
      </c>
      <c r="R2594" s="131"/>
      <c r="S2594" s="3" t="str">
        <f>TEXT(Tabla2[[#This Row],[FECHA]],"MMMM")</f>
        <v>abril</v>
      </c>
      <c r="T2594" s="3" t="e">
        <f>VLOOKUP(Tabla2[[#This Row],[FOLIO]],Noshow11[[FOLIO]:[STATUS]],5,0)</f>
        <v>#N/A</v>
      </c>
      <c r="U2594" s="2"/>
      <c r="V2594" s="27"/>
      <c r="W2594" s="27"/>
      <c r="X2594" s="27"/>
      <c r="Y2594" s="28"/>
      <c r="Z2594" s="27"/>
      <c r="AA2594" s="14">
        <f>Tabla2[[#This Row],[FECHA]]-Tabla2[[#This Row],[FECHA AGENDO CITA]]</f>
        <v>45028</v>
      </c>
    </row>
    <row r="2595" spans="1:27" ht="50.45" customHeight="1">
      <c r="A2595" s="154">
        <v>45028</v>
      </c>
      <c r="B2595" s="155">
        <v>0.52083333333333337</v>
      </c>
      <c r="C2595" s="155"/>
      <c r="D2595" s="156">
        <v>3260</v>
      </c>
      <c r="E2595" s="157">
        <v>113619</v>
      </c>
      <c r="F2595" s="157" t="s">
        <v>944</v>
      </c>
      <c r="G2595" s="162" t="s">
        <v>1070</v>
      </c>
      <c r="H2595" s="163" t="s">
        <v>5</v>
      </c>
      <c r="I2595" s="157" t="s">
        <v>7226</v>
      </c>
      <c r="J2595" s="160" t="s">
        <v>7227</v>
      </c>
      <c r="K2595" s="160" t="s">
        <v>7228</v>
      </c>
      <c r="L2595" s="157" t="s">
        <v>160</v>
      </c>
      <c r="M2595" s="161" t="s">
        <v>93</v>
      </c>
      <c r="N2595" s="161">
        <v>0.5625</v>
      </c>
      <c r="O2595" s="161">
        <v>0.70833333333333337</v>
      </c>
      <c r="P2595" s="207"/>
      <c r="Q2595" s="173">
        <v>2022</v>
      </c>
      <c r="R2595" s="131"/>
      <c r="S2595" s="3" t="str">
        <f>TEXT(Tabla2[[#This Row],[FECHA]],"MMMM")</f>
        <v>abril</v>
      </c>
      <c r="T2595" s="3" t="e">
        <f>VLOOKUP(Tabla2[[#This Row],[FOLIO]],Noshow11[[FOLIO]:[STATUS]],5,0)</f>
        <v>#N/A</v>
      </c>
      <c r="U2595" s="2"/>
      <c r="V2595" s="27"/>
      <c r="W2595" s="27"/>
      <c r="X2595" s="27"/>
      <c r="Y2595" s="28"/>
      <c r="Z2595" s="27"/>
      <c r="AA2595" s="14">
        <f>Tabla2[[#This Row],[FECHA]]-Tabla2[[#This Row],[FECHA AGENDO CITA]]</f>
        <v>45028</v>
      </c>
    </row>
    <row r="2596" spans="1:27" ht="50.45" customHeight="1">
      <c r="A2596" s="154">
        <v>45028</v>
      </c>
      <c r="B2596" s="155">
        <v>0.53125</v>
      </c>
      <c r="C2596" s="155"/>
      <c r="D2596" s="156">
        <v>1899</v>
      </c>
      <c r="E2596" s="157">
        <v>113400</v>
      </c>
      <c r="F2596" s="157" t="s">
        <v>920</v>
      </c>
      <c r="G2596" s="162" t="s">
        <v>945</v>
      </c>
      <c r="H2596" s="163" t="s">
        <v>42</v>
      </c>
      <c r="I2596" s="157" t="s">
        <v>7384</v>
      </c>
      <c r="J2596" s="160" t="s">
        <v>7385</v>
      </c>
      <c r="K2596" s="160" t="s">
        <v>7386</v>
      </c>
      <c r="L2596" s="157" t="s">
        <v>108</v>
      </c>
      <c r="M2596" s="161" t="s">
        <v>84</v>
      </c>
      <c r="N2596" s="161" t="s">
        <v>1194</v>
      </c>
      <c r="O2596" s="161" t="s">
        <v>1195</v>
      </c>
      <c r="P2596" s="207" t="s">
        <v>925</v>
      </c>
      <c r="Q2596" s="173">
        <v>2022</v>
      </c>
      <c r="R2596" s="131"/>
      <c r="S2596" s="3" t="str">
        <f>TEXT(Tabla2[[#This Row],[FECHA]],"MMMM")</f>
        <v>abril</v>
      </c>
      <c r="T2596" s="3" t="e">
        <f>VLOOKUP(Tabla2[[#This Row],[FOLIO]],Noshow11[[FOLIO]:[STATUS]],5,0)</f>
        <v>#N/A</v>
      </c>
      <c r="U2596" s="2"/>
      <c r="V2596" s="27"/>
      <c r="W2596" s="27"/>
      <c r="X2596" s="27"/>
      <c r="Y2596" s="28"/>
      <c r="Z2596" s="27"/>
      <c r="AA2596" s="14">
        <f>Tabla2[[#This Row],[FECHA]]-Tabla2[[#This Row],[FECHA AGENDO CITA]]</f>
        <v>45028</v>
      </c>
    </row>
    <row r="2597" spans="1:27" ht="50.45" customHeight="1">
      <c r="A2597" s="154">
        <v>45028</v>
      </c>
      <c r="B2597" s="155">
        <v>0.54166666666666663</v>
      </c>
      <c r="C2597" s="155"/>
      <c r="D2597" s="156">
        <v>1899</v>
      </c>
      <c r="E2597" s="157">
        <v>113617</v>
      </c>
      <c r="F2597" s="157" t="s">
        <v>920</v>
      </c>
      <c r="G2597" s="162" t="s">
        <v>956</v>
      </c>
      <c r="H2597" s="163"/>
      <c r="I2597" s="157" t="s">
        <v>7387</v>
      </c>
      <c r="J2597" s="160" t="s">
        <v>7388</v>
      </c>
      <c r="K2597" s="160" t="s">
        <v>7389</v>
      </c>
      <c r="L2597" s="157" t="s">
        <v>357</v>
      </c>
      <c r="M2597" s="161" t="s">
        <v>93</v>
      </c>
      <c r="N2597" s="161">
        <v>0.55208333333333337</v>
      </c>
      <c r="O2597" s="161">
        <v>0.70833333333333337</v>
      </c>
      <c r="P2597" s="207" t="s">
        <v>949</v>
      </c>
      <c r="Q2597" s="173">
        <v>2021</v>
      </c>
      <c r="R2597" s="131"/>
      <c r="S2597" s="3" t="str">
        <f>TEXT(Tabla2[[#This Row],[FECHA]],"MMMM")</f>
        <v>abril</v>
      </c>
      <c r="T2597" s="3" t="e">
        <f>VLOOKUP(Tabla2[[#This Row],[FOLIO]],Noshow11[[FOLIO]:[STATUS]],5,0)</f>
        <v>#N/A</v>
      </c>
      <c r="U2597" s="2"/>
      <c r="V2597" s="27"/>
      <c r="W2597" s="27"/>
      <c r="X2597" s="27"/>
      <c r="Y2597" s="28"/>
      <c r="Z2597" s="27"/>
      <c r="AA2597" s="14">
        <f>Tabla2[[#This Row],[FECHA]]-Tabla2[[#This Row],[FECHA AGENDO CITA]]</f>
        <v>45028</v>
      </c>
    </row>
    <row r="2598" spans="1:27" ht="50.45" customHeight="1">
      <c r="A2598" s="154">
        <v>45028</v>
      </c>
      <c r="B2598" s="155">
        <v>0.5625</v>
      </c>
      <c r="C2598" s="155"/>
      <c r="D2598" s="156">
        <v>3260</v>
      </c>
      <c r="E2598" s="157">
        <v>113626</v>
      </c>
      <c r="F2598" s="157" t="s">
        <v>920</v>
      </c>
      <c r="G2598" s="162" t="s">
        <v>1070</v>
      </c>
      <c r="H2598" s="163" t="s">
        <v>5</v>
      </c>
      <c r="I2598" s="157" t="s">
        <v>6252</v>
      </c>
      <c r="J2598" s="160" t="s">
        <v>6253</v>
      </c>
      <c r="K2598" s="160" t="s">
        <v>6254</v>
      </c>
      <c r="L2598" s="157" t="s">
        <v>97</v>
      </c>
      <c r="M2598" s="161" t="s">
        <v>93</v>
      </c>
      <c r="N2598" s="161">
        <v>0.58333333333333337</v>
      </c>
      <c r="O2598" s="161">
        <v>0.70833333333333337</v>
      </c>
      <c r="P2598" s="207" t="s">
        <v>2061</v>
      </c>
      <c r="Q2598" s="173">
        <v>2022</v>
      </c>
      <c r="R2598" s="131"/>
      <c r="S2598" s="3" t="str">
        <f>TEXT(Tabla2[[#This Row],[FECHA]],"MMMM")</f>
        <v>abril</v>
      </c>
      <c r="T2598" s="3" t="e">
        <f>VLOOKUP(Tabla2[[#This Row],[FOLIO]],Noshow11[[FOLIO]:[STATUS]],5,0)</f>
        <v>#N/A</v>
      </c>
      <c r="U2598" s="2"/>
      <c r="V2598" s="27"/>
      <c r="W2598" s="27"/>
      <c r="X2598" s="27"/>
      <c r="Y2598" s="28"/>
      <c r="Z2598" s="27"/>
      <c r="AA2598" s="14">
        <f>Tabla2[[#This Row],[FECHA]]-Tabla2[[#This Row],[FECHA AGENDO CITA]]</f>
        <v>45028</v>
      </c>
    </row>
    <row r="2599" spans="1:27" ht="50.45" customHeight="1">
      <c r="A2599" s="154">
        <v>45028</v>
      </c>
      <c r="B2599" s="155">
        <v>0.58333333333333337</v>
      </c>
      <c r="C2599" s="155"/>
      <c r="D2599" s="156">
        <v>6599</v>
      </c>
      <c r="E2599" s="157">
        <v>113638</v>
      </c>
      <c r="F2599" s="157" t="s">
        <v>920</v>
      </c>
      <c r="G2599" s="162" t="s">
        <v>989</v>
      </c>
      <c r="H2599" s="163" t="s">
        <v>5</v>
      </c>
      <c r="I2599" s="157" t="s">
        <v>7390</v>
      </c>
      <c r="J2599" s="160" t="s">
        <v>7391</v>
      </c>
      <c r="K2599" s="160" t="s">
        <v>7392</v>
      </c>
      <c r="L2599" s="157" t="s">
        <v>170</v>
      </c>
      <c r="M2599" s="161" t="s">
        <v>93</v>
      </c>
      <c r="N2599" s="161">
        <v>0.59375</v>
      </c>
      <c r="O2599" s="161">
        <v>0.75</v>
      </c>
      <c r="P2599" s="207" t="s">
        <v>2061</v>
      </c>
      <c r="Q2599" s="173">
        <v>2020</v>
      </c>
      <c r="R2599" s="131"/>
      <c r="S2599" s="3" t="str">
        <f>TEXT(Tabla2[[#This Row],[FECHA]],"MMMM")</f>
        <v>abril</v>
      </c>
      <c r="T2599" s="3" t="e">
        <f>VLOOKUP(Tabla2[[#This Row],[FOLIO]],Noshow11[[FOLIO]:[STATUS]],5,0)</f>
        <v>#N/A</v>
      </c>
      <c r="U2599" s="2"/>
      <c r="V2599" s="27"/>
      <c r="W2599" s="27"/>
      <c r="X2599" s="27"/>
      <c r="Y2599" s="28"/>
      <c r="Z2599" s="27"/>
      <c r="AA2599" s="14">
        <f>Tabla2[[#This Row],[FECHA]]-Tabla2[[#This Row],[FECHA AGENDO CITA]]</f>
        <v>45028</v>
      </c>
    </row>
    <row r="2600" spans="1:27" ht="50.45" customHeight="1">
      <c r="A2600" s="154">
        <v>45028</v>
      </c>
      <c r="B2600" s="155">
        <v>0.625</v>
      </c>
      <c r="C2600" s="155"/>
      <c r="D2600" s="156">
        <v>3260</v>
      </c>
      <c r="E2600" s="157">
        <v>113636</v>
      </c>
      <c r="F2600" s="157" t="s">
        <v>1111</v>
      </c>
      <c r="G2600" s="162" t="s">
        <v>1150</v>
      </c>
      <c r="H2600" s="163" t="s">
        <v>5</v>
      </c>
      <c r="I2600" s="157" t="s">
        <v>1560</v>
      </c>
      <c r="J2600" s="160" t="s">
        <v>7305</v>
      </c>
      <c r="K2600" s="160" t="s">
        <v>7306</v>
      </c>
      <c r="L2600" s="157" t="s">
        <v>97</v>
      </c>
      <c r="M2600" s="161" t="s">
        <v>98</v>
      </c>
      <c r="N2600" s="161">
        <v>0.66666666666666663</v>
      </c>
      <c r="O2600" s="161">
        <v>0.75</v>
      </c>
      <c r="P2600" s="207" t="s">
        <v>2061</v>
      </c>
      <c r="Q2600" s="173">
        <v>2020</v>
      </c>
      <c r="R2600" s="131"/>
      <c r="S2600" s="3" t="str">
        <f>TEXT(Tabla2[[#This Row],[FECHA]],"MMMM")</f>
        <v>abril</v>
      </c>
      <c r="T2600" s="3" t="e">
        <f>VLOOKUP(Tabla2[[#This Row],[FOLIO]],Noshow11[[FOLIO]:[STATUS]],5,0)</f>
        <v>#N/A</v>
      </c>
      <c r="U2600" s="2"/>
      <c r="V2600" s="27"/>
      <c r="W2600" s="27"/>
      <c r="X2600" s="27"/>
      <c r="Y2600" s="28"/>
      <c r="Z2600" s="27"/>
      <c r="AA2600" s="14">
        <f>Tabla2[[#This Row],[FECHA]]-Tabla2[[#This Row],[FECHA AGENDO CITA]]</f>
        <v>45028</v>
      </c>
    </row>
    <row r="2601" spans="1:27" ht="50.45" customHeight="1">
      <c r="A2601" s="154">
        <v>45028</v>
      </c>
      <c r="B2601" s="155">
        <v>0.63541666666666663</v>
      </c>
      <c r="C2601" s="155"/>
      <c r="D2601" s="156">
        <v>1899</v>
      </c>
      <c r="E2601" s="157">
        <v>113624</v>
      </c>
      <c r="F2601" s="157" t="s">
        <v>920</v>
      </c>
      <c r="G2601" s="162" t="s">
        <v>1108</v>
      </c>
      <c r="H2601" s="163"/>
      <c r="I2601" s="157" t="s">
        <v>7393</v>
      </c>
      <c r="J2601" s="160" t="s">
        <v>143</v>
      </c>
      <c r="K2601" s="160" t="s">
        <v>7394</v>
      </c>
      <c r="L2601" s="157" t="s">
        <v>170</v>
      </c>
      <c r="M2601" s="161" t="s">
        <v>84</v>
      </c>
      <c r="N2601" s="161">
        <v>0.64583333333333337</v>
      </c>
      <c r="O2601" s="161">
        <v>0.75</v>
      </c>
      <c r="P2601" s="207" t="s">
        <v>949</v>
      </c>
      <c r="Q2601" s="173">
        <v>2023</v>
      </c>
      <c r="R2601" s="131"/>
      <c r="S2601" s="3" t="str">
        <f>TEXT(Tabla2[[#This Row],[FECHA]],"MMMM")</f>
        <v>abril</v>
      </c>
      <c r="T2601" s="3" t="e">
        <f>VLOOKUP(Tabla2[[#This Row],[FOLIO]],Noshow11[[FOLIO]:[STATUS]],5,0)</f>
        <v>#N/A</v>
      </c>
      <c r="U2601" s="2"/>
      <c r="V2601" s="27"/>
      <c r="W2601" s="27"/>
      <c r="X2601" s="27"/>
      <c r="Y2601" s="28"/>
      <c r="Z2601" s="27"/>
      <c r="AA2601" s="14">
        <f>Tabla2[[#This Row],[FECHA]]-Tabla2[[#This Row],[FECHA AGENDO CITA]]</f>
        <v>45028</v>
      </c>
    </row>
    <row r="2602" spans="1:27" ht="33.950000000000003" customHeight="1">
      <c r="A2602" s="6"/>
      <c r="B2602" s="9"/>
      <c r="C2602" s="9"/>
      <c r="D2602" s="221">
        <f>SUM(D2563:D2601)</f>
        <v>115523.19</v>
      </c>
      <c r="E2602" s="8"/>
      <c r="F2602" s="8"/>
      <c r="G2602" s="97"/>
      <c r="H2602" s="46"/>
      <c r="I2602" s="8"/>
      <c r="J2602" s="7"/>
      <c r="K2602" s="7"/>
      <c r="L2602" s="8"/>
      <c r="M2602" s="11"/>
      <c r="N2602" s="11"/>
      <c r="O2602" s="11"/>
      <c r="P2602" s="204"/>
      <c r="R2602" s="131"/>
      <c r="S2602" s="3"/>
      <c r="T2602" s="3"/>
      <c r="U2602" s="2"/>
      <c r="V2602" s="27"/>
      <c r="W2602" s="27"/>
      <c r="X2602" s="27"/>
      <c r="Y2602" s="28"/>
      <c r="Z2602" s="27"/>
      <c r="AA2602" s="14"/>
    </row>
    <row r="2603" spans="1:27" ht="33.950000000000003" customHeight="1">
      <c r="A2603" s="154"/>
      <c r="B2603" s="155"/>
      <c r="C2603" s="230" t="s">
        <v>7395</v>
      </c>
      <c r="D2603" s="156"/>
      <c r="E2603" s="157"/>
      <c r="F2603" s="157"/>
      <c r="G2603" s="162"/>
      <c r="H2603" s="163"/>
      <c r="I2603" s="157"/>
      <c r="J2603" s="160"/>
      <c r="K2603" s="160"/>
      <c r="L2603" s="157"/>
      <c r="M2603" s="161"/>
      <c r="N2603" s="161"/>
      <c r="O2603" s="161"/>
      <c r="P2603" s="207"/>
      <c r="Q2603" s="157"/>
      <c r="R2603" s="131"/>
      <c r="S2603" s="3"/>
      <c r="T2603" s="3"/>
      <c r="U2603" s="2"/>
      <c r="V2603" s="27"/>
      <c r="W2603" s="27"/>
      <c r="X2603" s="27"/>
      <c r="Y2603" s="28"/>
      <c r="Z2603" s="27"/>
      <c r="AA2603" s="14"/>
    </row>
    <row r="2604" spans="1:27" ht="21.6" thickBot="1">
      <c r="A2604" s="50"/>
      <c r="B2604" s="51"/>
      <c r="C2604" s="195"/>
      <c r="D2604" s="68"/>
      <c r="E2604" s="53"/>
      <c r="G2604" s="97"/>
      <c r="H2604" s="96"/>
      <c r="I2604" s="69" t="s">
        <v>47</v>
      </c>
      <c r="J2604" s="70">
        <v>45028</v>
      </c>
      <c r="K2604" s="71"/>
      <c r="L2604" s="53"/>
      <c r="M2604" s="72"/>
      <c r="N2604" s="170"/>
      <c r="O2604" s="138"/>
      <c r="P2604" s="57"/>
      <c r="R2604" s="1"/>
      <c r="S2604" s="1"/>
    </row>
    <row r="2605" spans="1:27" ht="21.95" thickTop="1" thickBot="1">
      <c r="A2605" s="74" t="s">
        <v>2489</v>
      </c>
      <c r="B2605" s="74" t="s">
        <v>64</v>
      </c>
      <c r="C2605" s="74" t="s">
        <v>2500</v>
      </c>
      <c r="D2605" s="74" t="s">
        <v>5</v>
      </c>
      <c r="E2605" s="75" t="s">
        <v>7396</v>
      </c>
      <c r="F2605" s="75" t="s">
        <v>1351</v>
      </c>
      <c r="G2605" s="100" t="s">
        <v>7397</v>
      </c>
      <c r="I2605" s="77"/>
      <c r="M2605" s="194"/>
      <c r="O2605" s="138"/>
      <c r="R2605" s="139"/>
      <c r="S2605" s="54"/>
    </row>
    <row r="2606" spans="1:27" ht="21.95" thickTop="1" thickBot="1">
      <c r="A2606" s="76">
        <v>2</v>
      </c>
      <c r="B2606" s="79">
        <v>23</v>
      </c>
      <c r="C2606" s="79">
        <v>9</v>
      </c>
      <c r="D2606" s="79">
        <v>9</v>
      </c>
      <c r="E2606" s="79"/>
      <c r="F2606" s="76">
        <v>13.5</v>
      </c>
      <c r="G2606" s="100">
        <f>SUM(A2606:F2606)</f>
        <v>56.5</v>
      </c>
      <c r="I2606" s="69" t="s">
        <v>7398</v>
      </c>
      <c r="J2606" s="80" t="s">
        <v>57</v>
      </c>
      <c r="L2606" s="53"/>
      <c r="M2606"/>
      <c r="N2606"/>
      <c r="O2606" s="138"/>
      <c r="P2606" s="73"/>
      <c r="R2606" s="139"/>
      <c r="S2606" s="54"/>
    </row>
    <row r="2607" spans="1:27" ht="15" thickTop="1">
      <c r="A2607" s="1"/>
      <c r="B2607" s="81" t="s">
        <v>7399</v>
      </c>
      <c r="C2607" s="71"/>
      <c r="D2607" s="59"/>
      <c r="E2607" s="82"/>
      <c r="F2607" s="81"/>
      <c r="I2607" s="69" t="s">
        <v>48</v>
      </c>
      <c r="J2607" s="53" t="s">
        <v>98</v>
      </c>
      <c r="K2607" s="53" t="s">
        <v>93</v>
      </c>
      <c r="L2607" s="53" t="s">
        <v>84</v>
      </c>
      <c r="M2607"/>
      <c r="N2607"/>
      <c r="P2607" s="73"/>
      <c r="R2607" s="139"/>
      <c r="S2607" s="54"/>
    </row>
    <row r="2608" spans="1:27" ht="17.100000000000001">
      <c r="A2608" s="81" t="s">
        <v>7400</v>
      </c>
      <c r="B2608" s="84"/>
      <c r="C2608" s="140" t="s">
        <v>7401</v>
      </c>
      <c r="I2608" s="85">
        <v>0.32291666666666669</v>
      </c>
      <c r="J2608" s="113"/>
      <c r="K2608" s="113">
        <v>835.2</v>
      </c>
      <c r="L2608" s="113"/>
      <c r="M2608"/>
      <c r="N2608"/>
    </row>
    <row r="2609" spans="1:145" ht="15" thickBot="1">
      <c r="A2609" s="50">
        <f ca="1">TODAY()+1</f>
        <v>45029</v>
      </c>
      <c r="I2609" s="85">
        <v>0.33333333333333331</v>
      </c>
      <c r="J2609" s="113">
        <v>1899</v>
      </c>
      <c r="K2609" s="113">
        <v>2849</v>
      </c>
      <c r="L2609" s="113">
        <v>5140</v>
      </c>
      <c r="M2609"/>
      <c r="P2609" s="73"/>
    </row>
    <row r="2610" spans="1:145" ht="15" thickBot="1">
      <c r="A2610" s="237" t="s">
        <v>7402</v>
      </c>
      <c r="B2610" s="237"/>
      <c r="C2610" s="86" t="s">
        <v>84</v>
      </c>
      <c r="D2610" s="87" t="s">
        <v>98</v>
      </c>
      <c r="E2610" s="87" t="s">
        <v>93</v>
      </c>
      <c r="F2610" s="239" t="s">
        <v>7403</v>
      </c>
      <c r="G2610" s="240"/>
      <c r="I2610" s="85">
        <v>0.34375</v>
      </c>
      <c r="J2610" s="113">
        <v>1472.59</v>
      </c>
      <c r="K2610" s="219">
        <v>1899</v>
      </c>
      <c r="L2610" s="113"/>
      <c r="M2610"/>
      <c r="N2610"/>
      <c r="P2610" s="73"/>
      <c r="Q2610" s="229"/>
      <c r="R2610"/>
      <c r="S2610"/>
    </row>
    <row r="2611" spans="1:145" ht="15" thickBot="1">
      <c r="A2611" s="238"/>
      <c r="B2611" s="238"/>
      <c r="C2611" s="87">
        <f ca="1">COUNTIFS(Tabla2[RECEP],"JFL",Tabla2[FECHA],A2609)</f>
        <v>0</v>
      </c>
      <c r="D2611" s="87">
        <f ca="1">COUNTIFS(Tabla2[RECEP],"ECAZA",Tabla2[FECHA],A2609)</f>
        <v>0</v>
      </c>
      <c r="E2611" s="87">
        <f ca="1">COUNTIFS(Tabla2[RECEP],"LALC",Tabla2[FECHA],A2609)</f>
        <v>0</v>
      </c>
      <c r="F2611" s="239">
        <f ca="1">SUM(C2611:E2611)</f>
        <v>0</v>
      </c>
      <c r="G2611" s="240"/>
      <c r="I2611" s="85">
        <v>0.35416666666666669</v>
      </c>
      <c r="J2611" s="113">
        <v>1899</v>
      </c>
      <c r="K2611" s="219"/>
      <c r="L2611" s="113"/>
      <c r="M2611"/>
      <c r="N2611"/>
      <c r="P2611" s="73"/>
      <c r="Q2611" s="229"/>
      <c r="R2611"/>
      <c r="S2611"/>
    </row>
    <row r="2612" spans="1:145" ht="15.6" thickTop="1" thickBot="1">
      <c r="I2612" s="85">
        <v>0.36458333333333331</v>
      </c>
      <c r="J2612" s="113"/>
      <c r="K2612" s="113">
        <v>1899</v>
      </c>
      <c r="L2612" s="113">
        <v>6599</v>
      </c>
      <c r="M2612"/>
      <c r="N2612"/>
      <c r="P2612" s="83"/>
      <c r="Q2612" s="229"/>
      <c r="R2612"/>
      <c r="S2612"/>
    </row>
    <row r="2613" spans="1:145" ht="15.6" thickTop="1" thickBot="1">
      <c r="A2613" s="250" t="s">
        <v>7404</v>
      </c>
      <c r="B2613" s="251"/>
      <c r="C2613" s="88" t="s">
        <v>944</v>
      </c>
      <c r="D2613" s="88" t="s">
        <v>920</v>
      </c>
      <c r="E2613" s="89" t="s">
        <v>100</v>
      </c>
      <c r="F2613" s="89" t="s">
        <v>1111</v>
      </c>
      <c r="G2613" s="102" t="s">
        <v>7403</v>
      </c>
      <c r="I2613" s="85">
        <v>0.375</v>
      </c>
      <c r="J2613" s="113">
        <v>5140</v>
      </c>
      <c r="K2613" s="113">
        <v>2734.2</v>
      </c>
      <c r="L2613" s="113">
        <v>1899</v>
      </c>
      <c r="M2613"/>
      <c r="N2613"/>
      <c r="Q2613" s="229"/>
      <c r="R2613"/>
      <c r="S2613"/>
    </row>
    <row r="2614" spans="1:145" ht="15.6" thickTop="1" thickBot="1">
      <c r="A2614" s="252"/>
      <c r="B2614" s="253"/>
      <c r="C2614" s="89">
        <f ca="1">COUNTIFS(Tabla2[TMKT],"K",Tabla2[FECHA],A2609)</f>
        <v>0</v>
      </c>
      <c r="D2614" s="89">
        <f ca="1">COUNTIFS(Tabla2[TMKT],"J",Tabla2[FECHA],A2609)</f>
        <v>0</v>
      </c>
      <c r="E2614" s="89">
        <f ca="1">COUNTIFS(Tabla2[TMKT],"M",Tabla2[FECHA],A2609)</f>
        <v>0</v>
      </c>
      <c r="F2614" s="89">
        <f ca="1">COUNTIFS(Tabla2[TMKT],"I",Tabla2[FECHA],A2609)</f>
        <v>0</v>
      </c>
      <c r="G2614" s="102">
        <f ca="1">SUM(C2614:F2614)</f>
        <v>0</v>
      </c>
      <c r="I2614" s="85">
        <v>0.39583333333333331</v>
      </c>
      <c r="J2614" s="113">
        <v>3260</v>
      </c>
      <c r="K2614" s="219">
        <v>8543</v>
      </c>
      <c r="L2614" s="113"/>
      <c r="M2614"/>
      <c r="N2614"/>
      <c r="P2614" s="83"/>
      <c r="Q2614" s="229"/>
      <c r="R2614"/>
      <c r="S2614"/>
    </row>
    <row r="2615" spans="1:145" ht="15.6" thickTop="1" thickBot="1">
      <c r="I2615" s="85">
        <v>0.40625</v>
      </c>
      <c r="J2615" s="219"/>
      <c r="K2615" s="219"/>
      <c r="L2615" s="220">
        <v>1899</v>
      </c>
      <c r="M2615"/>
      <c r="N2615"/>
      <c r="P2615" s="83"/>
      <c r="Q2615" s="229"/>
      <c r="R2615"/>
      <c r="S2615"/>
    </row>
    <row r="2616" spans="1:145" ht="15.6" thickTop="1" thickBot="1">
      <c r="B2616" s="246" t="s">
        <v>10</v>
      </c>
      <c r="C2616" s="247"/>
      <c r="D2616" s="244" t="s">
        <v>5</v>
      </c>
      <c r="E2616" s="245"/>
      <c r="F2616" s="248" t="s">
        <v>7405</v>
      </c>
      <c r="G2616" s="249"/>
      <c r="I2616" s="85">
        <v>0.41666666666666669</v>
      </c>
      <c r="J2616" s="113">
        <v>5330</v>
      </c>
      <c r="K2616" s="219"/>
      <c r="L2616" s="220">
        <v>0</v>
      </c>
      <c r="M2616"/>
      <c r="N2616"/>
      <c r="P2616" s="73"/>
      <c r="Q2616" s="229"/>
      <c r="R2616"/>
      <c r="S2616"/>
    </row>
    <row r="2617" spans="1:145" ht="15.6" thickTop="1" thickBot="1">
      <c r="B2617" s="90" t="s">
        <v>84</v>
      </c>
      <c r="C2617" s="90">
        <f ca="1">COUNTIFS(Tabla2[ADICIONAL],"CAMPAÑA",Tabla2[FECHA],A$2609,Tabla2[RECEP],B2617)</f>
        <v>0</v>
      </c>
      <c r="D2617" s="91" t="s">
        <v>84</v>
      </c>
      <c r="E2617" s="90">
        <f ca="1">COUNTIFS(Tabla2[ADICIONAL],"EXPRESS",Tabla2[FECHA],$A$2609,Tabla2[RECEP],D2617)</f>
        <v>0</v>
      </c>
      <c r="F2617" s="92" t="s">
        <v>84</v>
      </c>
      <c r="G2617" s="103">
        <v>4</v>
      </c>
      <c r="I2617" s="85">
        <v>0.42708333333333331</v>
      </c>
      <c r="J2617" s="219"/>
      <c r="K2617" s="113"/>
      <c r="L2617" s="233">
        <v>0</v>
      </c>
      <c r="M2617"/>
      <c r="N2617"/>
      <c r="P2617" s="73"/>
      <c r="Q2617" s="229"/>
      <c r="R2617"/>
      <c r="S2617"/>
    </row>
    <row r="2618" spans="1:145" ht="15.6" thickTop="1" thickBot="1">
      <c r="B2618" s="90" t="s">
        <v>98</v>
      </c>
      <c r="C2618" s="90">
        <f ca="1">COUNTIFS(Tabla2[ADICIONAL],"CAMPAÑA",Tabla2[FECHA],A$2609,Tabla2[RECEP],B2618)</f>
        <v>0</v>
      </c>
      <c r="D2618" s="91" t="s">
        <v>98</v>
      </c>
      <c r="E2618" s="90">
        <f ca="1">COUNTIFS(Tabla2[ADICIONAL],"EXPRESS",Tabla2[FECHA],$A$2609,Tabla2[RECEP],D2618)</f>
        <v>0</v>
      </c>
      <c r="F2618" s="92" t="s">
        <v>98</v>
      </c>
      <c r="G2618" s="103">
        <v>2</v>
      </c>
      <c r="I2618" s="85">
        <v>0.4375</v>
      </c>
      <c r="J2618" s="113">
        <v>1899</v>
      </c>
      <c r="K2618" s="219">
        <v>6599</v>
      </c>
      <c r="L2618" s="220">
        <v>0</v>
      </c>
      <c r="M2618"/>
      <c r="N2618"/>
      <c r="P2618" s="73"/>
    </row>
    <row r="2619" spans="1:145" ht="15.6" thickTop="1" thickBot="1">
      <c r="B2619" s="90" t="s">
        <v>93</v>
      </c>
      <c r="C2619" s="90">
        <f ca="1">COUNTIFS(Tabla2[ADICIONAL],"CAMPAÑA",Tabla2[FECHA],A$2609,Tabla2[RECEP],B2619)</f>
        <v>0</v>
      </c>
      <c r="D2619" s="91" t="s">
        <v>93</v>
      </c>
      <c r="E2619" s="90">
        <f ca="1">COUNTIFS(Tabla2[ADICIONAL],"EXPRESS",Tabla2[FECHA],$A$2609,Tabla2[RECEP],D2619)</f>
        <v>0</v>
      </c>
      <c r="F2619" s="92" t="s">
        <v>93</v>
      </c>
      <c r="G2619" s="103">
        <v>3</v>
      </c>
      <c r="I2619" s="85">
        <v>0.44791666666666669</v>
      </c>
      <c r="J2619" s="113"/>
      <c r="K2619" s="219"/>
      <c r="L2619" s="113">
        <v>0</v>
      </c>
      <c r="M2619"/>
      <c r="N2619"/>
      <c r="P2619" s="73"/>
    </row>
    <row r="2620" spans="1:145">
      <c r="I2620" s="85">
        <v>0.45833333333333331</v>
      </c>
      <c r="J2620" s="113">
        <v>3260</v>
      </c>
      <c r="K2620" s="219"/>
      <c r="L2620" s="220">
        <v>0</v>
      </c>
      <c r="M2620"/>
      <c r="N2620"/>
      <c r="O2620" s="93"/>
      <c r="P2620" s="93"/>
      <c r="Q2620" s="46"/>
      <c r="R2620" s="93"/>
      <c r="S2620" s="93"/>
    </row>
    <row r="2621" spans="1:145">
      <c r="I2621" s="85">
        <v>0.46875</v>
      </c>
      <c r="J2621" s="113"/>
      <c r="K2621" s="113"/>
      <c r="L2621" s="220">
        <v>5140</v>
      </c>
      <c r="M2621"/>
      <c r="N2621"/>
      <c r="O2621" s="93"/>
      <c r="P2621" s="93"/>
      <c r="Q2621" s="46"/>
      <c r="R2621" s="93"/>
      <c r="S2621" s="93"/>
    </row>
    <row r="2622" spans="1:145" ht="19.5">
      <c r="C2622" s="241" t="s">
        <v>7406</v>
      </c>
      <c r="D2622" s="241"/>
      <c r="I2622" s="85">
        <v>0.47916666666666669</v>
      </c>
      <c r="J2622" s="113">
        <v>3260</v>
      </c>
      <c r="K2622" s="219"/>
      <c r="L2622" s="220">
        <v>3260</v>
      </c>
      <c r="M2622"/>
      <c r="N2622"/>
      <c r="O2622" s="93"/>
      <c r="P2622" s="93"/>
      <c r="R2622" s="93"/>
      <c r="S2622" s="93"/>
    </row>
    <row r="2623" spans="1:145">
      <c r="C2623" s="111" t="s">
        <v>7407</v>
      </c>
      <c r="D2623" s="112" t="s">
        <v>7408</v>
      </c>
      <c r="F2623" s="242" t="s">
        <v>7409</v>
      </c>
      <c r="G2623" s="243"/>
      <c r="I2623" s="85">
        <v>0.5</v>
      </c>
      <c r="J2623" s="113">
        <v>835.2</v>
      </c>
      <c r="K2623" s="219"/>
      <c r="L2623" s="113">
        <v>7399</v>
      </c>
      <c r="M2623"/>
      <c r="N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c r="BU2623"/>
      <c r="BV2623"/>
      <c r="BW2623"/>
      <c r="BX2623"/>
      <c r="BY2623"/>
      <c r="BZ2623"/>
      <c r="CA2623"/>
      <c r="CB2623"/>
      <c r="CC2623"/>
      <c r="CD2623"/>
      <c r="CE2623"/>
      <c r="CF2623"/>
      <c r="CG2623"/>
      <c r="CH2623"/>
      <c r="CI2623"/>
      <c r="CJ2623"/>
      <c r="CK2623"/>
      <c r="CL2623"/>
      <c r="CM2623"/>
      <c r="CN2623"/>
      <c r="CO2623"/>
      <c r="CP2623"/>
      <c r="CQ2623"/>
      <c r="CR2623"/>
      <c r="CS2623"/>
      <c r="CT2623"/>
      <c r="CU2623"/>
      <c r="CV2623"/>
      <c r="CW2623"/>
      <c r="CX2623"/>
      <c r="CY2623"/>
      <c r="CZ2623"/>
      <c r="DA2623"/>
      <c r="DB2623"/>
      <c r="DC2623"/>
      <c r="DD2623"/>
      <c r="DE2623"/>
      <c r="DF2623"/>
      <c r="DG2623"/>
      <c r="DH2623"/>
      <c r="DI2623"/>
      <c r="DJ2623"/>
      <c r="DK2623"/>
      <c r="DL2623"/>
      <c r="DM2623"/>
      <c r="DN2623"/>
      <c r="DO2623"/>
      <c r="DP2623"/>
      <c r="DQ2623"/>
      <c r="DR2623"/>
      <c r="DS2623"/>
      <c r="DT2623"/>
      <c r="DU2623"/>
      <c r="DV2623"/>
      <c r="DW2623"/>
      <c r="DX2623"/>
      <c r="DY2623"/>
      <c r="DZ2623"/>
      <c r="EA2623"/>
      <c r="EB2623"/>
      <c r="EC2623"/>
      <c r="ED2623"/>
      <c r="EE2623"/>
      <c r="EF2623"/>
      <c r="EG2623"/>
      <c r="EH2623"/>
      <c r="EI2623"/>
      <c r="EJ2623"/>
      <c r="EK2623"/>
      <c r="EL2623"/>
      <c r="EM2623"/>
      <c r="EN2623"/>
      <c r="EO2623"/>
    </row>
    <row r="2624" spans="1:145">
      <c r="C2624" s="83" t="s">
        <v>7410</v>
      </c>
      <c r="D2624" s="81" t="s">
        <v>7411</v>
      </c>
      <c r="E2624" s="67"/>
      <c r="F2624" s="200" t="s">
        <v>7411</v>
      </c>
      <c r="G2624" s="104" t="s">
        <v>7412</v>
      </c>
      <c r="I2624" s="85">
        <v>0.52083333333333337</v>
      </c>
      <c r="J2624" s="113">
        <v>1899</v>
      </c>
      <c r="K2624" s="219">
        <v>3260</v>
      </c>
      <c r="L2624" s="220">
        <v>6599</v>
      </c>
      <c r="M2624"/>
      <c r="N2624"/>
      <c r="P2624" s="73"/>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c r="BU2624"/>
      <c r="BV2624"/>
      <c r="BW2624"/>
      <c r="BX2624"/>
      <c r="BY2624"/>
      <c r="BZ2624"/>
      <c r="CA2624"/>
      <c r="CB2624"/>
      <c r="CC2624"/>
      <c r="CD2624"/>
      <c r="CE2624"/>
      <c r="CF2624"/>
      <c r="CG2624"/>
      <c r="CH2624"/>
      <c r="CI2624"/>
      <c r="CJ2624"/>
      <c r="CK2624"/>
      <c r="CL2624"/>
      <c r="CM2624"/>
      <c r="CN2624"/>
      <c r="CO2624"/>
      <c r="CP2624"/>
      <c r="CQ2624"/>
      <c r="CR2624"/>
      <c r="CS2624"/>
      <c r="CT2624"/>
      <c r="CU2624"/>
      <c r="CV2624"/>
      <c r="CW2624"/>
      <c r="CX2624"/>
      <c r="CY2624"/>
      <c r="CZ2624"/>
      <c r="DA2624"/>
      <c r="DB2624"/>
      <c r="DC2624"/>
      <c r="DD2624"/>
      <c r="DE2624"/>
      <c r="DF2624"/>
      <c r="DG2624"/>
      <c r="DH2624"/>
      <c r="DI2624"/>
      <c r="DJ2624"/>
      <c r="DK2624"/>
      <c r="DL2624"/>
      <c r="DM2624"/>
      <c r="DN2624"/>
      <c r="DO2624"/>
      <c r="DP2624"/>
      <c r="DQ2624"/>
      <c r="DR2624"/>
      <c r="DS2624"/>
      <c r="DT2624"/>
      <c r="DU2624"/>
      <c r="DV2624"/>
      <c r="DW2624"/>
      <c r="DX2624"/>
      <c r="DY2624"/>
      <c r="DZ2624"/>
      <c r="EA2624"/>
      <c r="EB2624"/>
      <c r="EC2624"/>
      <c r="ED2624"/>
      <c r="EE2624"/>
      <c r="EF2624"/>
      <c r="EG2624"/>
      <c r="EH2624"/>
      <c r="EI2624"/>
      <c r="EJ2624"/>
      <c r="EK2624"/>
      <c r="EL2624"/>
      <c r="EM2624"/>
      <c r="EN2624"/>
      <c r="EO2624"/>
    </row>
    <row r="2625" spans="1:145">
      <c r="C2625" s="111" t="s">
        <v>7413</v>
      </c>
      <c r="D2625" s="112" t="s">
        <v>7414</v>
      </c>
      <c r="E2625" s="67"/>
      <c r="F2625" s="201" t="s">
        <v>7408</v>
      </c>
      <c r="G2625" s="105" t="s">
        <v>7415</v>
      </c>
      <c r="I2625" s="85">
        <v>0.53125</v>
      </c>
      <c r="J2625" s="219"/>
      <c r="K2625" s="231"/>
      <c r="L2625" s="220">
        <v>1899</v>
      </c>
      <c r="M2625"/>
      <c r="N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c r="BU2625"/>
      <c r="BV2625"/>
      <c r="BW2625"/>
      <c r="BX2625"/>
      <c r="BY2625"/>
      <c r="BZ2625"/>
      <c r="CA2625"/>
      <c r="CB2625"/>
      <c r="CC2625"/>
      <c r="CD2625"/>
      <c r="CE2625"/>
      <c r="CF2625"/>
      <c r="CG2625"/>
      <c r="CH2625"/>
      <c r="CI2625"/>
      <c r="CJ2625"/>
      <c r="CK2625"/>
      <c r="CL2625"/>
      <c r="CM2625"/>
      <c r="CN2625"/>
      <c r="CO2625"/>
      <c r="CP2625"/>
      <c r="CQ2625"/>
      <c r="CR2625"/>
      <c r="CS2625"/>
      <c r="CT2625"/>
      <c r="CU2625"/>
      <c r="CV2625"/>
      <c r="CW2625"/>
      <c r="CX2625"/>
      <c r="CY2625"/>
      <c r="CZ2625"/>
      <c r="DA2625"/>
      <c r="DB2625"/>
      <c r="DC2625"/>
      <c r="DD2625"/>
      <c r="DE2625"/>
      <c r="DF2625"/>
      <c r="DG2625"/>
      <c r="DH2625"/>
      <c r="DI2625"/>
      <c r="DJ2625"/>
      <c r="DK2625"/>
      <c r="DL2625"/>
      <c r="DM2625"/>
      <c r="DN2625"/>
      <c r="DO2625"/>
      <c r="DP2625"/>
      <c r="DQ2625"/>
      <c r="DR2625"/>
      <c r="DS2625"/>
      <c r="DT2625"/>
      <c r="DU2625"/>
      <c r="DV2625"/>
      <c r="DW2625"/>
      <c r="DX2625"/>
      <c r="DY2625"/>
      <c r="DZ2625"/>
      <c r="EA2625"/>
      <c r="EB2625"/>
      <c r="EC2625"/>
      <c r="ED2625"/>
      <c r="EE2625"/>
      <c r="EF2625"/>
      <c r="EG2625"/>
      <c r="EH2625"/>
      <c r="EI2625"/>
      <c r="EJ2625"/>
      <c r="EK2625"/>
      <c r="EL2625"/>
      <c r="EM2625"/>
      <c r="EN2625"/>
      <c r="EO2625"/>
    </row>
    <row r="2626" spans="1:145">
      <c r="C2626" s="83" t="s">
        <v>7416</v>
      </c>
      <c r="D2626" s="81" t="s">
        <v>7408</v>
      </c>
      <c r="E2626" s="67"/>
      <c r="F2626" s="202" t="s">
        <v>7414</v>
      </c>
      <c r="G2626" s="106" t="s">
        <v>7417</v>
      </c>
      <c r="I2626" s="85">
        <v>0.54166666666666663</v>
      </c>
      <c r="J2626" s="219"/>
      <c r="K2626" s="113">
        <v>1899</v>
      </c>
      <c r="L2626" s="113"/>
      <c r="M2626"/>
      <c r="N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c r="BU2626"/>
      <c r="BV2626"/>
      <c r="BW2626"/>
      <c r="BX2626"/>
      <c r="BY2626"/>
      <c r="BZ2626"/>
      <c r="CA2626"/>
      <c r="CB2626"/>
      <c r="CC2626"/>
      <c r="CD2626"/>
      <c r="CE2626"/>
      <c r="CF2626"/>
      <c r="CG2626"/>
      <c r="CH2626"/>
      <c r="CI2626"/>
      <c r="CJ2626"/>
      <c r="CK2626"/>
      <c r="CL2626"/>
      <c r="CM2626"/>
      <c r="CN2626"/>
      <c r="CO2626"/>
      <c r="CP2626"/>
      <c r="CQ2626"/>
      <c r="CR2626"/>
      <c r="CS2626"/>
      <c r="CT2626"/>
      <c r="CU2626"/>
      <c r="CV2626"/>
      <c r="CW2626"/>
      <c r="CX2626"/>
      <c r="CY2626"/>
      <c r="CZ2626"/>
      <c r="DA2626"/>
      <c r="DB2626"/>
      <c r="DC2626"/>
      <c r="DD2626"/>
      <c r="DE2626"/>
      <c r="DF2626"/>
      <c r="DG2626"/>
      <c r="DH2626"/>
      <c r="DI2626"/>
      <c r="DJ2626"/>
      <c r="DK2626"/>
      <c r="DL2626"/>
      <c r="DM2626"/>
      <c r="DN2626"/>
      <c r="DO2626"/>
      <c r="DP2626"/>
      <c r="DQ2626"/>
      <c r="DR2626"/>
      <c r="DS2626"/>
      <c r="DT2626"/>
      <c r="DU2626"/>
      <c r="DV2626"/>
      <c r="DW2626"/>
      <c r="DX2626"/>
      <c r="DY2626"/>
      <c r="DZ2626"/>
      <c r="EA2626"/>
      <c r="EB2626"/>
      <c r="EC2626"/>
      <c r="ED2626"/>
      <c r="EE2626"/>
      <c r="EF2626"/>
      <c r="EG2626"/>
      <c r="EH2626"/>
      <c r="EI2626"/>
      <c r="EJ2626"/>
      <c r="EK2626"/>
      <c r="EL2626"/>
      <c r="EM2626"/>
      <c r="EN2626"/>
      <c r="EO2626"/>
    </row>
    <row r="2627" spans="1:145">
      <c r="C2627" s="111" t="s">
        <v>7418</v>
      </c>
      <c r="D2627" s="112" t="s">
        <v>7411</v>
      </c>
      <c r="E2627" s="67"/>
      <c r="F2627" s="26"/>
      <c r="G2627" s="107"/>
      <c r="I2627" s="85">
        <v>0.5625</v>
      </c>
      <c r="J2627" s="219"/>
      <c r="K2627" s="219">
        <v>3260</v>
      </c>
      <c r="L2627" s="113"/>
      <c r="M2627"/>
      <c r="N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c r="BU2627"/>
      <c r="BV2627"/>
      <c r="BW2627"/>
      <c r="BX2627"/>
    </row>
    <row r="2628" spans="1:145">
      <c r="C2628" s="83" t="s">
        <v>7419</v>
      </c>
      <c r="D2628" s="81" t="s">
        <v>7414</v>
      </c>
      <c r="E2628" s="67"/>
      <c r="F2628" s="26"/>
      <c r="G2628" s="107"/>
      <c r="I2628" s="85">
        <v>0.58333333333333337</v>
      </c>
      <c r="J2628" s="219"/>
      <c r="K2628" s="219">
        <v>6599</v>
      </c>
      <c r="L2628" s="113"/>
      <c r="M2628"/>
      <c r="N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c r="BU2628"/>
      <c r="BV2628"/>
      <c r="BW2628"/>
      <c r="BX2628"/>
    </row>
    <row r="2629" spans="1:145">
      <c r="C2629" s="111" t="s">
        <v>7420</v>
      </c>
      <c r="D2629" s="112" t="s">
        <v>7408</v>
      </c>
      <c r="E2629" s="67"/>
      <c r="F2629" s="26"/>
      <c r="G2629" s="107"/>
      <c r="I2629" s="85">
        <v>0.625</v>
      </c>
      <c r="J2629" s="113">
        <v>3260</v>
      </c>
      <c r="K2629" s="113"/>
      <c r="L2629" s="113"/>
      <c r="M2629"/>
      <c r="N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c r="BU2629"/>
      <c r="BV2629"/>
      <c r="BW2629"/>
      <c r="BX2629"/>
    </row>
    <row r="2630" spans="1:145">
      <c r="C2630" s="83" t="s">
        <v>7421</v>
      </c>
      <c r="D2630" s="81" t="s">
        <v>7411</v>
      </c>
      <c r="F2630" s="26"/>
      <c r="G2630" s="107"/>
      <c r="I2630" s="85">
        <v>0.63541666666666663</v>
      </c>
      <c r="J2630" s="219"/>
      <c r="K2630" s="232"/>
      <c r="L2630" s="113">
        <v>1899</v>
      </c>
      <c r="M2630"/>
      <c r="N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c r="BU2630"/>
      <c r="BV2630"/>
      <c r="BW2630"/>
      <c r="BX2630"/>
    </row>
    <row r="2631" spans="1:145">
      <c r="C2631" s="111" t="s">
        <v>7422</v>
      </c>
      <c r="D2631" s="112" t="s">
        <v>7414</v>
      </c>
      <c r="F2631" s="26"/>
      <c r="G2631" s="107"/>
      <c r="I2631" s="85" t="s">
        <v>7423</v>
      </c>
      <c r="J2631" s="219">
        <v>33413.79</v>
      </c>
      <c r="K2631" s="231">
        <v>40376.400000000001</v>
      </c>
      <c r="L2631" s="113">
        <v>41733</v>
      </c>
      <c r="M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c r="BU2631"/>
      <c r="BV2631"/>
      <c r="BW2631"/>
      <c r="BX2631"/>
    </row>
    <row r="2632" spans="1:145">
      <c r="C2632" s="83" t="s">
        <v>7424</v>
      </c>
      <c r="D2632" s="81" t="s">
        <v>7408</v>
      </c>
      <c r="F2632" s="26"/>
      <c r="G2632" s="107"/>
      <c r="I2632"/>
      <c r="J2632"/>
      <c r="K2632"/>
      <c r="L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c r="BU2632"/>
      <c r="BV2632"/>
      <c r="BW2632"/>
      <c r="BX2632"/>
    </row>
    <row r="2633" spans="1:145">
      <c r="C2633" s="111" t="s">
        <v>7425</v>
      </c>
      <c r="D2633" s="112" t="s">
        <v>7411</v>
      </c>
      <c r="F2633" s="26"/>
      <c r="G2633" s="107"/>
      <c r="I2633"/>
      <c r="J2633"/>
      <c r="K2633"/>
      <c r="L2633"/>
      <c r="M2633"/>
      <c r="N2633"/>
      <c r="O2633"/>
      <c r="P2633"/>
      <c r="Q2633" s="229"/>
      <c r="R2633"/>
      <c r="S2633"/>
      <c r="T2633" s="94"/>
      <c r="U2633" s="94"/>
      <c r="V2633" s="95"/>
      <c r="W2633" s="95"/>
      <c r="X2633" s="95"/>
      <c r="Y2633" s="18"/>
      <c r="Z2633" s="4"/>
      <c r="AA2633" s="17"/>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c r="BU2633"/>
      <c r="BV2633"/>
      <c r="BW2633"/>
      <c r="BX2633"/>
    </row>
    <row r="2634" spans="1:145">
      <c r="C2634" s="83" t="s">
        <v>7426</v>
      </c>
      <c r="D2634" s="81" t="s">
        <v>7414</v>
      </c>
      <c r="F2634" s="26"/>
      <c r="G2634" s="107"/>
      <c r="I2634"/>
      <c r="J2634"/>
      <c r="K2634"/>
      <c r="L2634"/>
      <c r="M2634"/>
      <c r="N2634"/>
      <c r="O2634"/>
      <c r="P2634"/>
      <c r="Q2634" s="229"/>
      <c r="R2634"/>
      <c r="S2634"/>
      <c r="T2634" s="94"/>
      <c r="U2634" s="94"/>
      <c r="V2634" s="95"/>
      <c r="W2634" s="95"/>
      <c r="X2634" s="95"/>
      <c r="Y2634" s="18"/>
      <c r="Z2634" s="4"/>
      <c r="AA2634" s="17"/>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c r="BU2634"/>
      <c r="BV2634"/>
      <c r="BW2634"/>
      <c r="BX2634"/>
    </row>
    <row r="2635" spans="1:145">
      <c r="B2635"/>
      <c r="C2635"/>
      <c r="F2635" s="26"/>
      <c r="G2635" s="107"/>
      <c r="I2635"/>
      <c r="J2635"/>
      <c r="K2635"/>
      <c r="L2635"/>
      <c r="M2635"/>
      <c r="N2635"/>
      <c r="O2635"/>
      <c r="P2635"/>
      <c r="Q2635" s="229"/>
      <c r="R2635"/>
      <c r="S2635"/>
      <c r="T2635" s="94"/>
      <c r="U2635" s="94"/>
      <c r="V2635" s="95"/>
      <c r="W2635" s="95"/>
      <c r="X2635" s="95"/>
      <c r="Y2635" s="18"/>
      <c r="Z2635" s="4"/>
      <c r="AA2635" s="17"/>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c r="BU2635"/>
      <c r="BV2635"/>
      <c r="BW2635"/>
      <c r="BX2635"/>
    </row>
    <row r="2636" spans="1:145">
      <c r="B2636"/>
      <c r="C2636"/>
      <c r="F2636" s="26"/>
      <c r="G2636" s="107"/>
      <c r="I2636"/>
      <c r="J2636"/>
      <c r="K2636"/>
      <c r="L2636"/>
      <c r="M2636"/>
      <c r="N2636"/>
      <c r="O2636"/>
      <c r="P2636"/>
      <c r="Q2636" s="229"/>
      <c r="R2636"/>
      <c r="S2636"/>
      <c r="T2636" s="94"/>
      <c r="U2636" s="94"/>
      <c r="V2636" s="95"/>
      <c r="W2636" s="95"/>
      <c r="X2636" s="95"/>
      <c r="Y2636" s="18"/>
      <c r="Z2636" s="4"/>
      <c r="AA2636" s="17"/>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c r="BU2636"/>
      <c r="BV2636"/>
      <c r="BW2636"/>
      <c r="BX2636"/>
    </row>
    <row r="2637" spans="1:145">
      <c r="B2637"/>
      <c r="C2637"/>
      <c r="F2637" s="26"/>
      <c r="G2637" s="107"/>
      <c r="I2637"/>
      <c r="J2637"/>
      <c r="K2637"/>
      <c r="L2637"/>
      <c r="M2637"/>
      <c r="N2637"/>
      <c r="O2637"/>
      <c r="P2637"/>
      <c r="Q2637" s="229"/>
      <c r="R2637"/>
      <c r="S2637"/>
      <c r="T2637" s="94"/>
      <c r="U2637" s="94"/>
      <c r="V2637" s="95"/>
      <c r="W2637" s="95"/>
      <c r="X2637" s="95"/>
      <c r="Y2637" s="18"/>
      <c r="Z2637" s="4"/>
      <c r="AA2637" s="1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c r="BU2637"/>
      <c r="BV2637"/>
      <c r="BW2637"/>
      <c r="BX2637"/>
    </row>
    <row r="2638" spans="1:145">
      <c r="B2638"/>
      <c r="C2638"/>
      <c r="F2638" s="26"/>
      <c r="G2638" s="107"/>
      <c r="I2638"/>
      <c r="J2638"/>
      <c r="K2638"/>
      <c r="L2638"/>
      <c r="M2638"/>
      <c r="N2638"/>
      <c r="O2638"/>
      <c r="P2638"/>
      <c r="Q2638" s="229"/>
      <c r="R2638"/>
      <c r="S2638"/>
      <c r="T2638" s="94"/>
      <c r="U2638" s="94"/>
      <c r="V2638" s="95"/>
      <c r="W2638" s="95"/>
      <c r="X2638" s="95"/>
      <c r="Y2638" s="18"/>
      <c r="Z2638" s="4"/>
      <c r="AA2638" s="17"/>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c r="BU2638"/>
      <c r="BV2638"/>
      <c r="BW2638"/>
      <c r="BX2638"/>
    </row>
    <row r="2639" spans="1:145">
      <c r="B2639"/>
      <c r="C2639"/>
      <c r="F2639" s="26"/>
      <c r="G2639" s="107"/>
      <c r="I2639"/>
      <c r="J2639"/>
      <c r="K2639"/>
      <c r="L2639"/>
      <c r="M2639"/>
      <c r="N2639"/>
      <c r="O2639"/>
      <c r="P2639"/>
      <c r="Q2639" s="229"/>
      <c r="R2639"/>
      <c r="S2639"/>
      <c r="T2639" s="94"/>
      <c r="U2639" s="94"/>
      <c r="V2639" s="95"/>
      <c r="W2639" s="95"/>
      <c r="X2639" s="95"/>
      <c r="Y2639" s="18"/>
      <c r="Z2639" s="4"/>
      <c r="AA2639" s="17"/>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c r="BU2639"/>
      <c r="BV2639"/>
      <c r="BW2639"/>
      <c r="BX2639"/>
    </row>
    <row r="2640" spans="1:145">
      <c r="A2640" s="1"/>
      <c r="B2640"/>
      <c r="C2640"/>
      <c r="F2640" s="26"/>
      <c r="G2640" s="107"/>
      <c r="I2640"/>
      <c r="J2640"/>
      <c r="K2640"/>
      <c r="L2640"/>
      <c r="M2640"/>
      <c r="N2640"/>
      <c r="O2640"/>
      <c r="P2640"/>
      <c r="Q2640" s="229"/>
      <c r="R2640"/>
      <c r="S2640"/>
      <c r="T2640" s="94"/>
      <c r="U2640" s="94"/>
      <c r="V2640" s="95"/>
      <c r="W2640" s="95"/>
      <c r="X2640" s="95"/>
      <c r="Y2640" s="18"/>
      <c r="Z2640" s="4"/>
      <c r="AA2640" s="17"/>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c r="BU2640"/>
      <c r="BV2640"/>
      <c r="BW2640"/>
      <c r="BX2640"/>
    </row>
    <row r="2641" spans="1:76">
      <c r="A2641" s="1"/>
      <c r="B2641"/>
      <c r="C2641"/>
      <c r="I2641"/>
      <c r="J2641"/>
      <c r="K2641"/>
      <c r="L2641"/>
      <c r="M2641"/>
      <c r="N2641"/>
      <c r="O2641"/>
      <c r="P2641"/>
      <c r="Q2641" s="229"/>
      <c r="R2641"/>
      <c r="S2641"/>
      <c r="T2641" s="94"/>
      <c r="U2641" s="94"/>
      <c r="V2641" s="95"/>
      <c r="W2641" s="95"/>
      <c r="X2641" s="95"/>
      <c r="Y2641" s="18"/>
      <c r="Z2641" s="4"/>
      <c r="AA2641" s="17"/>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c r="BU2641"/>
      <c r="BV2641"/>
      <c r="BW2641"/>
      <c r="BX2641"/>
    </row>
    <row r="2642" spans="1:76">
      <c r="A2642" s="1"/>
      <c r="B2642"/>
      <c r="C2642"/>
      <c r="I2642"/>
      <c r="J2642"/>
      <c r="K2642"/>
      <c r="L2642"/>
      <c r="M2642"/>
      <c r="N2642"/>
      <c r="O2642"/>
      <c r="P2642"/>
      <c r="Q2642" s="229"/>
      <c r="R2642"/>
      <c r="S2642"/>
      <c r="T2642" s="94"/>
      <c r="U2642" s="94"/>
      <c r="V2642" s="95"/>
      <c r="W2642" s="95"/>
      <c r="X2642" s="95"/>
      <c r="Y2642" s="18"/>
      <c r="Z2642" s="4"/>
      <c r="AA2642" s="17"/>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c r="BU2642"/>
      <c r="BV2642"/>
      <c r="BW2642"/>
      <c r="BX2642"/>
    </row>
    <row r="2643" spans="1:76">
      <c r="A2643" s="1"/>
      <c r="B2643"/>
      <c r="C2643"/>
      <c r="I2643"/>
      <c r="J2643"/>
      <c r="K2643"/>
      <c r="L2643"/>
      <c r="M2643"/>
      <c r="N2643"/>
      <c r="O2643"/>
      <c r="P2643"/>
      <c r="Q2643" s="229"/>
      <c r="R2643"/>
      <c r="S2643"/>
      <c r="T2643" s="94"/>
      <c r="U2643" s="94"/>
      <c r="V2643" s="95"/>
      <c r="W2643" s="95"/>
      <c r="X2643" s="95"/>
      <c r="Y2643" s="18"/>
      <c r="Z2643" s="4"/>
      <c r="AA2643" s="17"/>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c r="BU2643"/>
      <c r="BV2643"/>
      <c r="BW2643"/>
      <c r="BX2643"/>
    </row>
    <row r="2644" spans="1:76">
      <c r="A2644" s="1"/>
      <c r="B2644"/>
      <c r="C2644"/>
      <c r="I2644"/>
      <c r="J2644"/>
      <c r="K2644"/>
      <c r="L2644"/>
      <c r="M2644"/>
      <c r="N2644"/>
      <c r="O2644"/>
      <c r="P2644"/>
      <c r="Q2644" s="229"/>
      <c r="R2644"/>
      <c r="S2644"/>
      <c r="T2644" s="94"/>
      <c r="U2644" s="94"/>
      <c r="V2644" s="95"/>
      <c r="W2644" s="95"/>
      <c r="X2644" s="95"/>
      <c r="Y2644" s="18"/>
      <c r="Z2644" s="4"/>
      <c r="AA2644" s="17"/>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c r="BU2644"/>
      <c r="BV2644"/>
      <c r="BW2644"/>
      <c r="BX2644"/>
    </row>
    <row r="2645" spans="1:76">
      <c r="A2645" s="1"/>
      <c r="B2645"/>
      <c r="C2645"/>
      <c r="I2645"/>
      <c r="J2645"/>
      <c r="K2645"/>
      <c r="L2645"/>
      <c r="M2645"/>
      <c r="N2645"/>
      <c r="O2645"/>
      <c r="P2645"/>
      <c r="Q2645" s="229"/>
      <c r="R2645"/>
      <c r="S2645"/>
      <c r="T2645" s="94"/>
      <c r="U2645" s="94"/>
      <c r="V2645" s="95"/>
      <c r="W2645" s="95"/>
      <c r="X2645" s="95"/>
      <c r="Y2645" s="18"/>
      <c r="Z2645" s="4"/>
      <c r="AA2645" s="17"/>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c r="BU2645"/>
      <c r="BV2645"/>
      <c r="BW2645"/>
      <c r="BX2645"/>
    </row>
    <row r="2646" spans="1:76">
      <c r="A2646" s="1"/>
      <c r="B2646"/>
      <c r="C2646"/>
      <c r="I2646"/>
      <c r="J2646"/>
      <c r="K2646"/>
      <c r="L2646"/>
      <c r="M2646"/>
      <c r="N2646"/>
      <c r="O2646"/>
      <c r="P2646"/>
      <c r="Q2646" s="229"/>
      <c r="R2646"/>
      <c r="S2646"/>
      <c r="T2646" s="94"/>
      <c r="U2646" s="94"/>
      <c r="V2646" s="95"/>
      <c r="W2646" s="95"/>
      <c r="X2646" s="95"/>
      <c r="Y2646" s="18"/>
      <c r="Z2646" s="4"/>
      <c r="AA2646" s="17"/>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c r="BU2646"/>
      <c r="BV2646"/>
      <c r="BW2646"/>
      <c r="BX2646"/>
    </row>
    <row r="2647" spans="1:76">
      <c r="B2647"/>
      <c r="C2647"/>
      <c r="I2647"/>
      <c r="J2647"/>
      <c r="K2647"/>
      <c r="L2647"/>
      <c r="M2647"/>
      <c r="N2647"/>
      <c r="O2647"/>
      <c r="P2647"/>
      <c r="Q2647" s="229"/>
      <c r="R2647"/>
      <c r="S2647"/>
      <c r="T2647" s="94"/>
      <c r="U2647" s="94"/>
      <c r="V2647" s="95"/>
      <c r="W2647" s="95"/>
      <c r="X2647" s="95"/>
      <c r="Y2647" s="18"/>
      <c r="Z2647" s="4"/>
      <c r="AA2647" s="1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c r="BU2647"/>
      <c r="BV2647"/>
      <c r="BW2647"/>
      <c r="BX2647"/>
    </row>
    <row r="2648" spans="1:76">
      <c r="B2648"/>
      <c r="C2648"/>
      <c r="I2648"/>
      <c r="J2648"/>
      <c r="K2648"/>
      <c r="L2648"/>
      <c r="M2648"/>
      <c r="N2648"/>
      <c r="O2648"/>
      <c r="P2648"/>
      <c r="Q2648" s="229"/>
      <c r="R2648"/>
      <c r="S2648"/>
      <c r="T2648" s="94"/>
      <c r="U2648" s="94"/>
      <c r="V2648" s="95"/>
      <c r="W2648" s="95"/>
      <c r="X2648" s="95"/>
      <c r="Y2648" s="18"/>
      <c r="Z2648" s="4"/>
      <c r="AA2648" s="17"/>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c r="BU2648"/>
      <c r="BV2648"/>
      <c r="BW2648"/>
      <c r="BX2648"/>
    </row>
    <row r="2649" spans="1:76">
      <c r="B2649"/>
      <c r="C2649"/>
      <c r="I2649"/>
      <c r="J2649"/>
      <c r="K2649"/>
      <c r="L2649"/>
      <c r="M2649"/>
      <c r="N2649"/>
      <c r="O2649"/>
      <c r="P2649"/>
      <c r="Q2649" s="229"/>
      <c r="R2649"/>
      <c r="S2649"/>
      <c r="T2649" s="94"/>
      <c r="U2649" s="94"/>
      <c r="V2649" s="95"/>
      <c r="W2649" s="95"/>
      <c r="X2649" s="95"/>
      <c r="Y2649" s="18"/>
      <c r="Z2649" s="4"/>
      <c r="AA2649" s="17"/>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c r="BU2649"/>
      <c r="BV2649"/>
      <c r="BW2649"/>
      <c r="BX2649"/>
    </row>
    <row r="2650" spans="1:76">
      <c r="B2650"/>
      <c r="C2650"/>
      <c r="I2650"/>
      <c r="J2650"/>
      <c r="K2650"/>
      <c r="L2650"/>
      <c r="M2650"/>
      <c r="N2650"/>
      <c r="O2650"/>
      <c r="P2650"/>
      <c r="Q2650" s="229"/>
      <c r="R2650"/>
      <c r="S2650"/>
      <c r="T2650" s="94"/>
      <c r="U2650" s="94"/>
      <c r="V2650" s="95"/>
      <c r="W2650" s="95"/>
      <c r="X2650" s="95"/>
      <c r="Y2650" s="18"/>
      <c r="Z2650" s="4"/>
      <c r="AA2650" s="17"/>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c r="BU2650"/>
      <c r="BV2650"/>
      <c r="BW2650"/>
      <c r="BX2650"/>
    </row>
    <row r="2651" spans="1:76">
      <c r="B2651"/>
      <c r="C2651"/>
      <c r="I2651"/>
      <c r="J2651"/>
      <c r="K2651"/>
      <c r="L2651"/>
      <c r="M2651"/>
      <c r="N2651"/>
      <c r="O2651"/>
      <c r="P2651"/>
      <c r="Q2651" s="229"/>
      <c r="R2651"/>
      <c r="S2651"/>
      <c r="T2651" s="94"/>
      <c r="U2651" s="94"/>
      <c r="V2651" s="95"/>
      <c r="W2651" s="95"/>
      <c r="X2651" s="95"/>
      <c r="Y2651" s="18"/>
      <c r="Z2651" s="4"/>
      <c r="AA2651" s="17"/>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c r="BU2651"/>
      <c r="BV2651"/>
      <c r="BW2651"/>
      <c r="BX2651"/>
    </row>
    <row r="2652" spans="1:76">
      <c r="B2652"/>
      <c r="C2652"/>
      <c r="I2652"/>
      <c r="J2652"/>
      <c r="K2652"/>
      <c r="L2652"/>
      <c r="M2652"/>
      <c r="N2652"/>
      <c r="O2652"/>
      <c r="P2652"/>
      <c r="Q2652" s="229"/>
      <c r="R2652"/>
      <c r="S2652"/>
      <c r="T2652" s="94"/>
      <c r="U2652" s="94"/>
      <c r="V2652" s="95"/>
      <c r="W2652" s="95"/>
      <c r="X2652" s="95"/>
      <c r="Y2652" s="18"/>
      <c r="Z2652" s="4"/>
      <c r="AA2652" s="17"/>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c r="BU2652"/>
      <c r="BV2652"/>
      <c r="BW2652"/>
      <c r="BX2652"/>
    </row>
    <row r="2653" spans="1:76">
      <c r="B2653"/>
      <c r="C2653"/>
      <c r="I2653"/>
      <c r="J2653"/>
      <c r="K2653"/>
      <c r="L2653"/>
      <c r="M2653"/>
      <c r="N2653"/>
      <c r="O2653"/>
      <c r="P2653"/>
      <c r="Q2653" s="229"/>
      <c r="R2653"/>
      <c r="S2653"/>
      <c r="T2653" s="94"/>
      <c r="U2653" s="94"/>
      <c r="V2653" s="95"/>
      <c r="W2653" s="95"/>
      <c r="X2653" s="95"/>
      <c r="Y2653" s="18"/>
      <c r="Z2653" s="4"/>
      <c r="AA2653" s="17"/>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c r="BU2653"/>
      <c r="BV2653"/>
      <c r="BW2653"/>
      <c r="BX2653"/>
    </row>
    <row r="2654" spans="1:76">
      <c r="B2654"/>
      <c r="C2654"/>
      <c r="I2654"/>
      <c r="J2654"/>
      <c r="K2654"/>
      <c r="L2654"/>
      <c r="M2654"/>
      <c r="N2654"/>
      <c r="O2654"/>
      <c r="P2654"/>
      <c r="Q2654" s="229"/>
      <c r="R2654"/>
      <c r="S2654"/>
      <c r="T2654" s="94"/>
      <c r="U2654" s="94"/>
      <c r="V2654" s="95"/>
      <c r="W2654" s="95"/>
      <c r="X2654" s="95"/>
      <c r="Y2654" s="18"/>
      <c r="Z2654" s="4"/>
      <c r="AA2654" s="17"/>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c r="BU2654"/>
      <c r="BV2654"/>
      <c r="BW2654"/>
      <c r="BX2654"/>
    </row>
    <row r="2655" spans="1:76">
      <c r="B2655"/>
      <c r="C2655"/>
      <c r="I2655"/>
      <c r="J2655"/>
      <c r="K2655"/>
      <c r="L2655"/>
      <c r="M2655"/>
      <c r="N2655"/>
      <c r="O2655"/>
      <c r="P2655"/>
      <c r="Q2655" s="229"/>
      <c r="R2655"/>
      <c r="S2655"/>
      <c r="T2655" s="94"/>
      <c r="U2655" s="94"/>
      <c r="V2655" s="95"/>
      <c r="W2655" s="95"/>
      <c r="X2655" s="95"/>
      <c r="Y2655" s="18"/>
      <c r="Z2655" s="4"/>
      <c r="AA2655" s="17"/>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c r="BU2655"/>
      <c r="BV2655"/>
      <c r="BW2655"/>
      <c r="BX2655"/>
    </row>
    <row r="2656" spans="1:76">
      <c r="B2656"/>
      <c r="C2656"/>
      <c r="I2656"/>
      <c r="J2656"/>
      <c r="K2656"/>
      <c r="L2656"/>
      <c r="M2656"/>
      <c r="N2656"/>
      <c r="O2656"/>
      <c r="P2656"/>
      <c r="Q2656" s="229"/>
      <c r="R2656"/>
      <c r="S2656"/>
      <c r="T2656" s="94"/>
      <c r="U2656" s="94"/>
      <c r="V2656" s="95"/>
      <c r="W2656" s="95"/>
      <c r="X2656" s="95"/>
      <c r="Y2656" s="18"/>
      <c r="Z2656" s="4"/>
      <c r="AA2656" s="17"/>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c r="BU2656"/>
      <c r="BV2656"/>
      <c r="BW2656"/>
      <c r="BX2656"/>
    </row>
    <row r="2657" spans="2:76">
      <c r="B2657"/>
      <c r="C2657"/>
      <c r="I2657"/>
      <c r="J2657"/>
      <c r="K2657"/>
      <c r="L2657"/>
      <c r="M2657"/>
      <c r="N2657"/>
      <c r="O2657"/>
      <c r="P2657"/>
      <c r="Q2657" s="229"/>
      <c r="R2657"/>
      <c r="S2657"/>
      <c r="T2657" s="94"/>
      <c r="U2657" s="94"/>
      <c r="V2657" s="95"/>
      <c r="W2657" s="95"/>
      <c r="X2657" s="95"/>
      <c r="Y2657" s="18"/>
      <c r="Z2657" s="4"/>
      <c r="AA2657" s="1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c r="BU2657"/>
      <c r="BV2657"/>
      <c r="BW2657"/>
      <c r="BX2657"/>
    </row>
    <row r="2658" spans="2:76">
      <c r="B2658"/>
      <c r="C2658"/>
      <c r="I2658"/>
      <c r="J2658"/>
      <c r="K2658"/>
      <c r="L2658"/>
      <c r="M2658"/>
      <c r="N2658"/>
      <c r="O2658"/>
      <c r="P2658"/>
      <c r="Q2658" s="229"/>
      <c r="R2658"/>
      <c r="S2658"/>
      <c r="T2658" s="94"/>
      <c r="U2658" s="94"/>
      <c r="V2658" s="95"/>
      <c r="W2658" s="95"/>
      <c r="X2658" s="95"/>
      <c r="Y2658" s="18"/>
      <c r="Z2658" s="4"/>
      <c r="AA2658" s="17"/>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c r="BU2658"/>
      <c r="BV2658"/>
      <c r="BW2658"/>
      <c r="BX2658"/>
    </row>
    <row r="2659" spans="2:76">
      <c r="B2659"/>
      <c r="C2659"/>
      <c r="I2659"/>
      <c r="J2659"/>
      <c r="K2659"/>
      <c r="L2659"/>
      <c r="M2659"/>
      <c r="N2659"/>
      <c r="O2659"/>
      <c r="P2659"/>
      <c r="Q2659" s="229"/>
      <c r="R2659"/>
      <c r="S2659"/>
      <c r="T2659" s="94"/>
      <c r="U2659" s="94"/>
      <c r="V2659" s="95"/>
      <c r="W2659" s="95"/>
      <c r="X2659" s="95"/>
      <c r="Y2659" s="18"/>
      <c r="Z2659" s="4"/>
      <c r="AA2659" s="17"/>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c r="BU2659"/>
      <c r="BV2659"/>
      <c r="BW2659"/>
      <c r="BX2659"/>
    </row>
    <row r="2660" spans="2:76">
      <c r="B2660"/>
      <c r="C2660"/>
      <c r="I2660"/>
      <c r="J2660"/>
      <c r="K2660"/>
      <c r="L2660"/>
      <c r="M2660"/>
      <c r="N2660"/>
      <c r="O2660"/>
      <c r="P2660"/>
      <c r="Q2660" s="229"/>
      <c r="R2660"/>
      <c r="S2660"/>
      <c r="T2660" s="94"/>
      <c r="U2660" s="94"/>
      <c r="V2660" s="95"/>
      <c r="W2660" s="95"/>
      <c r="X2660" s="95"/>
      <c r="Y2660" s="18"/>
      <c r="Z2660" s="4"/>
      <c r="AA2660" s="17"/>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c r="BU2660"/>
      <c r="BV2660"/>
      <c r="BW2660"/>
      <c r="BX2660"/>
    </row>
    <row r="2661" spans="2:76">
      <c r="B2661"/>
      <c r="C2661"/>
      <c r="I2661"/>
      <c r="J2661"/>
      <c r="K2661"/>
      <c r="L2661"/>
      <c r="M2661"/>
      <c r="N2661"/>
      <c r="O2661"/>
      <c r="P2661"/>
      <c r="Q2661" s="229"/>
      <c r="R2661"/>
      <c r="S2661"/>
      <c r="T2661" s="94"/>
      <c r="U2661" s="94"/>
      <c r="V2661" s="95"/>
      <c r="W2661" s="95"/>
      <c r="X2661" s="95"/>
      <c r="Y2661" s="18"/>
      <c r="Z2661" s="4"/>
      <c r="AA2661" s="17"/>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c r="BU2661"/>
      <c r="BV2661"/>
      <c r="BW2661"/>
      <c r="BX2661"/>
    </row>
    <row r="2662" spans="2:76">
      <c r="B2662"/>
      <c r="C2662"/>
      <c r="I2662"/>
      <c r="J2662"/>
      <c r="K2662"/>
      <c r="L2662"/>
      <c r="M2662"/>
      <c r="N2662"/>
      <c r="O2662"/>
      <c r="P2662"/>
      <c r="Q2662" s="229"/>
      <c r="R2662"/>
      <c r="S2662"/>
      <c r="T2662" s="94"/>
      <c r="U2662" s="94"/>
      <c r="V2662" s="95"/>
      <c r="W2662" s="95"/>
      <c r="X2662" s="95"/>
      <c r="Y2662" s="18"/>
      <c r="Z2662" s="4"/>
      <c r="AA2662" s="17"/>
    </row>
    <row r="2663" spans="2:76">
      <c r="B2663"/>
      <c r="C2663"/>
      <c r="I2663"/>
      <c r="J2663"/>
      <c r="K2663"/>
      <c r="L2663"/>
      <c r="M2663"/>
      <c r="N2663"/>
      <c r="O2663"/>
      <c r="P2663"/>
      <c r="Q2663" s="229"/>
      <c r="R2663"/>
      <c r="S2663"/>
      <c r="T2663" s="94"/>
      <c r="U2663" s="94"/>
      <c r="V2663" s="95"/>
      <c r="W2663" s="95"/>
      <c r="X2663" s="95"/>
      <c r="Y2663" s="18"/>
      <c r="Z2663" s="4"/>
      <c r="AA2663" s="17"/>
    </row>
    <row r="2664" spans="2:76">
      <c r="B2664"/>
      <c r="C2664"/>
      <c r="I2664"/>
      <c r="J2664"/>
      <c r="K2664"/>
      <c r="L2664"/>
      <c r="M2664"/>
      <c r="N2664"/>
      <c r="O2664"/>
      <c r="P2664"/>
      <c r="Q2664" s="229"/>
      <c r="R2664"/>
      <c r="S2664"/>
      <c r="T2664" s="94"/>
      <c r="U2664" s="94"/>
      <c r="V2664" s="95"/>
      <c r="W2664" s="95"/>
      <c r="X2664" s="95"/>
      <c r="Y2664" s="18"/>
      <c r="Z2664" s="4"/>
      <c r="AA2664" s="17"/>
    </row>
    <row r="2665" spans="2:76">
      <c r="B2665"/>
      <c r="C2665"/>
      <c r="I2665"/>
      <c r="J2665"/>
      <c r="K2665"/>
      <c r="L2665"/>
      <c r="M2665"/>
      <c r="N2665"/>
      <c r="O2665"/>
      <c r="P2665"/>
      <c r="Q2665" s="229"/>
      <c r="R2665"/>
      <c r="S2665"/>
      <c r="T2665" s="94"/>
      <c r="U2665" s="94"/>
      <c r="V2665" s="95"/>
      <c r="W2665" s="95"/>
      <c r="X2665" s="95"/>
      <c r="Y2665" s="18"/>
      <c r="Z2665" s="4"/>
      <c r="AA2665" s="17"/>
    </row>
    <row r="2666" spans="2:76">
      <c r="B2666"/>
      <c r="C2666"/>
      <c r="I2666"/>
      <c r="J2666"/>
      <c r="K2666"/>
      <c r="L2666"/>
      <c r="M2666"/>
      <c r="N2666"/>
      <c r="O2666"/>
      <c r="P2666"/>
      <c r="Q2666" s="229"/>
      <c r="R2666"/>
      <c r="S2666"/>
      <c r="T2666" s="94"/>
      <c r="U2666" s="94"/>
      <c r="V2666" s="95"/>
      <c r="W2666" s="95"/>
      <c r="X2666" s="95"/>
      <c r="Y2666" s="18"/>
      <c r="Z2666" s="4"/>
      <c r="AA2666" s="17"/>
    </row>
    <row r="2667" spans="2:76">
      <c r="B2667"/>
      <c r="C2667"/>
      <c r="I2667"/>
      <c r="J2667"/>
      <c r="K2667"/>
      <c r="L2667"/>
      <c r="M2667"/>
      <c r="N2667"/>
      <c r="O2667"/>
      <c r="P2667"/>
      <c r="Q2667" s="229"/>
      <c r="R2667"/>
      <c r="S2667"/>
      <c r="T2667" s="94"/>
      <c r="U2667" s="94"/>
      <c r="V2667" s="95"/>
      <c r="W2667" s="95"/>
      <c r="X2667" s="95"/>
      <c r="Y2667" s="18"/>
      <c r="Z2667" s="4"/>
      <c r="AA2667" s="17"/>
    </row>
    <row r="2668" spans="2:76">
      <c r="B2668"/>
      <c r="C2668"/>
      <c r="I2668"/>
      <c r="J2668"/>
      <c r="K2668"/>
      <c r="L2668"/>
      <c r="M2668"/>
      <c r="N2668"/>
      <c r="O2668"/>
      <c r="P2668"/>
      <c r="Q2668" s="229"/>
      <c r="R2668"/>
      <c r="S2668"/>
      <c r="T2668" s="94"/>
      <c r="U2668" s="94"/>
      <c r="V2668" s="95"/>
      <c r="W2668" s="95"/>
      <c r="X2668" s="95"/>
      <c r="Y2668" s="18"/>
      <c r="Z2668" s="4"/>
      <c r="AA2668" s="17"/>
    </row>
    <row r="2669" spans="2:76">
      <c r="B2669"/>
      <c r="C2669"/>
      <c r="I2669"/>
      <c r="J2669"/>
      <c r="K2669"/>
      <c r="L2669"/>
      <c r="M2669"/>
      <c r="N2669"/>
      <c r="O2669"/>
      <c r="P2669"/>
      <c r="Q2669" s="229"/>
      <c r="R2669"/>
      <c r="S2669"/>
      <c r="T2669" s="94"/>
      <c r="U2669" s="94"/>
      <c r="V2669" s="95"/>
      <c r="W2669" s="95"/>
      <c r="X2669" s="95"/>
      <c r="Y2669" s="18"/>
      <c r="Z2669" s="4"/>
      <c r="AA2669" s="17"/>
    </row>
    <row r="2670" spans="2:76">
      <c r="B2670"/>
      <c r="C2670"/>
      <c r="I2670"/>
      <c r="J2670"/>
      <c r="K2670"/>
      <c r="L2670"/>
      <c r="M2670"/>
      <c r="N2670"/>
      <c r="O2670"/>
      <c r="P2670"/>
      <c r="Q2670" s="229"/>
      <c r="R2670"/>
      <c r="S2670"/>
      <c r="T2670" s="94"/>
      <c r="U2670" s="94"/>
      <c r="V2670" s="95"/>
      <c r="W2670" s="95"/>
      <c r="X2670" s="95"/>
      <c r="Y2670" s="18"/>
      <c r="Z2670" s="4"/>
      <c r="AA2670" s="17"/>
    </row>
    <row r="2671" spans="2:76">
      <c r="B2671"/>
      <c r="C2671"/>
      <c r="I2671"/>
      <c r="J2671"/>
      <c r="K2671"/>
      <c r="L2671"/>
      <c r="M2671"/>
      <c r="N2671"/>
      <c r="O2671"/>
      <c r="P2671"/>
      <c r="Q2671" s="229"/>
      <c r="R2671"/>
      <c r="S2671"/>
      <c r="T2671" s="94"/>
      <c r="U2671" s="94"/>
      <c r="V2671" s="95"/>
      <c r="W2671" s="95"/>
      <c r="X2671" s="95"/>
      <c r="Y2671" s="18"/>
      <c r="Z2671" s="4"/>
      <c r="AA2671" s="17"/>
    </row>
    <row r="2672" spans="2:76">
      <c r="B2672"/>
      <c r="C2672"/>
    </row>
    <row r="2673" spans="2:3">
      <c r="B2673"/>
      <c r="C2673"/>
    </row>
    <row r="2674" spans="2:3">
      <c r="B2674"/>
      <c r="C2674"/>
    </row>
    <row r="2675" spans="2:3">
      <c r="B2675"/>
      <c r="C2675"/>
    </row>
    <row r="2676" spans="2:3">
      <c r="B2676"/>
      <c r="C2676"/>
    </row>
    <row r="2677" spans="2:3">
      <c r="B2677"/>
      <c r="C2677"/>
    </row>
    <row r="2678" spans="2:3">
      <c r="B2678"/>
      <c r="C2678"/>
    </row>
    <row r="2679" spans="2:3">
      <c r="B2679"/>
      <c r="C2679"/>
    </row>
    <row r="2680" spans="2:3">
      <c r="B2680"/>
      <c r="C2680"/>
    </row>
    <row r="2681" spans="2:3">
      <c r="B2681"/>
      <c r="C2681"/>
    </row>
    <row r="2682" spans="2:3">
      <c r="B2682"/>
      <c r="C2682"/>
    </row>
    <row r="2683" spans="2:3">
      <c r="B2683"/>
      <c r="C2683"/>
    </row>
    <row r="2684" spans="2:3">
      <c r="B2684"/>
      <c r="C2684"/>
    </row>
    <row r="2685" spans="2:3">
      <c r="B2685"/>
      <c r="C2685"/>
    </row>
    <row r="2686" spans="2:3">
      <c r="B2686"/>
      <c r="C2686"/>
    </row>
    <row r="2687" spans="2:3">
      <c r="B2687"/>
      <c r="C2687"/>
    </row>
    <row r="2688" spans="2:3">
      <c r="B2688"/>
      <c r="C2688"/>
    </row>
    <row r="2689" spans="2:3">
      <c r="B2689"/>
      <c r="C2689"/>
    </row>
    <row r="2690" spans="2:3">
      <c r="B2690"/>
      <c r="C2690"/>
    </row>
    <row r="2691" spans="2:3">
      <c r="B2691"/>
      <c r="C2691"/>
    </row>
    <row r="2692" spans="2:3">
      <c r="B2692"/>
      <c r="C2692"/>
    </row>
    <row r="2693" spans="2:3">
      <c r="B2693"/>
      <c r="C2693"/>
    </row>
    <row r="2694" spans="2:3">
      <c r="B2694"/>
      <c r="C2694"/>
    </row>
    <row r="2695" spans="2:3">
      <c r="B2695"/>
      <c r="C2695"/>
    </row>
    <row r="2696" spans="2:3">
      <c r="B2696"/>
      <c r="C2696"/>
    </row>
    <row r="2697" spans="2:3">
      <c r="B2697"/>
      <c r="C2697"/>
    </row>
    <row r="2698" spans="2:3">
      <c r="B2698"/>
      <c r="C2698"/>
    </row>
    <row r="2699" spans="2:3">
      <c r="B2699"/>
      <c r="C2699"/>
    </row>
  </sheetData>
  <mergeCells count="9">
    <mergeCell ref="A2610:B2611"/>
    <mergeCell ref="F2610:G2610"/>
    <mergeCell ref="F2611:G2611"/>
    <mergeCell ref="C2622:D2622"/>
    <mergeCell ref="F2623:G2623"/>
    <mergeCell ref="D2616:E2616"/>
    <mergeCell ref="B2616:C2616"/>
    <mergeCell ref="F2616:G2616"/>
    <mergeCell ref="A2613:B2614"/>
  </mergeCells>
  <phoneticPr fontId="2" type="noConversion"/>
  <pageMargins left="0.23622047244094491" right="0.23622047244094491" top="0.15748031496062992" bottom="0.15748031496062992" header="0.31496062992125984" footer="0.31496062992125984"/>
  <pageSetup scale="45" orientation="landscape" r:id="rId2"/>
  <drawing r:id="rId3"/>
  <tableParts count="1">
    <tablePart r:id="rId4"/>
  </tableParts>
  <extLst>
    <ext xmlns:x14="http://schemas.microsoft.com/office/spreadsheetml/2009/9/main" uri="{CCE6A557-97BC-4b89-ADB6-D9C93CAAB3DF}">
      <x14:dataValidations xmlns:xm="http://schemas.microsoft.com/office/excel/2006/main" count="4">
        <x14:dataValidation type="list" allowBlank="1" showInputMessage="1" showErrorMessage="1" xr:uid="{0DE63319-703A-42A5-B90A-860CAEDBCF42}">
          <x14:formula1>
            <xm:f>LISTAS!$A$2:$A$21</xm:f>
          </x14:formula1>
          <xm:sqref>H2603 H2589:H2601 H3:H2588</xm:sqref>
        </x14:dataValidation>
        <x14:dataValidation type="list" allowBlank="1" showInputMessage="1" showErrorMessage="1" xr:uid="{F3FA3B5E-5AAC-421F-A214-03EE886F7185}">
          <x14:formula1>
            <xm:f>LISTAS!$J$2:$J$4</xm:f>
          </x14:formula1>
          <xm:sqref>X2603 X3:X2601</xm:sqref>
        </x14:dataValidation>
        <x14:dataValidation type="list" allowBlank="1" showInputMessage="1" showErrorMessage="1" xr:uid="{9A918AF6-60DB-4F3E-9055-1278AA3DBC63}">
          <x14:formula1>
            <xm:f>LISTAS!$F$2:$F$21</xm:f>
          </x14:formula1>
          <xm:sqref>U2603 U3:U2601</xm:sqref>
        </x14:dataValidation>
        <x14:dataValidation type="list" allowBlank="1" showInputMessage="1" showErrorMessage="1" xr:uid="{6F23BB06-CD6A-43A1-A511-3E29137A8B75}">
          <x14:formula1>
            <xm:f>LISTAS!$H$2:$H$4</xm:f>
          </x14:formula1>
          <xm:sqref>W2603 W3:W2601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D0AC9-A830-494D-BEBC-B66273845E8B}">
  <sheetPr codeName="Hoja5"/>
  <dimension ref="A1:F28"/>
  <sheetViews>
    <sheetView workbookViewId="0">
      <selection activeCell="I17" sqref="I17"/>
    </sheetView>
  </sheetViews>
  <sheetFormatPr defaultColWidth="11.42578125" defaultRowHeight="14.45"/>
  <cols>
    <col min="1" max="1" width="19.140625" customWidth="1"/>
    <col min="2" max="2" width="6.28515625" customWidth="1"/>
    <col min="3" max="5" width="4.7109375" customWidth="1"/>
    <col min="6" max="6" width="6.5703125" customWidth="1"/>
    <col min="8" max="8" width="4.140625" customWidth="1"/>
  </cols>
  <sheetData>
    <row r="1" spans="1:6">
      <c r="A1" s="42" t="s">
        <v>917</v>
      </c>
      <c r="B1" t="s">
        <v>7427</v>
      </c>
      <c r="C1" s="30"/>
      <c r="D1" s="30"/>
      <c r="E1" s="30"/>
      <c r="F1" s="30"/>
    </row>
    <row r="2" spans="1:6">
      <c r="A2" s="254" t="s">
        <v>7428</v>
      </c>
      <c r="B2" s="254"/>
      <c r="C2" s="254"/>
      <c r="D2" s="254"/>
      <c r="E2" s="254"/>
      <c r="F2" s="30"/>
    </row>
    <row r="3" spans="1:6">
      <c r="A3" s="29" t="s">
        <v>7429</v>
      </c>
      <c r="B3" s="29" t="s">
        <v>7430</v>
      </c>
      <c r="C3" s="30"/>
      <c r="D3" s="30"/>
      <c r="E3" s="30"/>
      <c r="F3" s="30"/>
    </row>
    <row r="4" spans="1:6">
      <c r="A4" s="29" t="s">
        <v>7431</v>
      </c>
      <c r="B4" s="114" t="s">
        <v>920</v>
      </c>
      <c r="C4" s="114" t="s">
        <v>944</v>
      </c>
      <c r="D4" s="114" t="s">
        <v>100</v>
      </c>
      <c r="E4" s="114" t="s">
        <v>1111</v>
      </c>
      <c r="F4" s="32" t="s">
        <v>7432</v>
      </c>
    </row>
    <row r="5" spans="1:6">
      <c r="A5" s="31" t="s">
        <v>199</v>
      </c>
      <c r="B5" s="114">
        <v>5</v>
      </c>
      <c r="C5" s="114">
        <v>2</v>
      </c>
      <c r="D5" s="114">
        <v>4</v>
      </c>
      <c r="E5" s="114">
        <v>2</v>
      </c>
      <c r="F5" s="30">
        <v>13</v>
      </c>
    </row>
    <row r="6" spans="1:6">
      <c r="A6" s="39" t="s">
        <v>7433</v>
      </c>
      <c r="B6" s="216"/>
      <c r="C6" s="216">
        <v>2</v>
      </c>
      <c r="D6" s="216"/>
      <c r="E6" s="216"/>
      <c r="F6" s="215">
        <v>2</v>
      </c>
    </row>
    <row r="7" spans="1:6">
      <c r="A7" s="213" t="s">
        <v>12</v>
      </c>
      <c r="B7" s="17"/>
      <c r="C7" s="17"/>
      <c r="D7" s="17">
        <v>3</v>
      </c>
      <c r="E7" s="17">
        <v>1</v>
      </c>
      <c r="F7">
        <v>4</v>
      </c>
    </row>
    <row r="8" spans="1:6">
      <c r="A8" s="213" t="s">
        <v>7</v>
      </c>
      <c r="B8" s="17"/>
      <c r="C8" s="17"/>
      <c r="D8" s="17"/>
      <c r="E8" s="17">
        <v>1</v>
      </c>
      <c r="F8">
        <v>1</v>
      </c>
    </row>
    <row r="9" spans="1:6">
      <c r="A9" s="213" t="s">
        <v>40</v>
      </c>
      <c r="B9" s="17">
        <v>4</v>
      </c>
      <c r="C9" s="17"/>
      <c r="D9" s="17">
        <v>1</v>
      </c>
      <c r="E9" s="17"/>
      <c r="F9">
        <v>5</v>
      </c>
    </row>
    <row r="10" spans="1:6">
      <c r="A10" s="213" t="s">
        <v>25</v>
      </c>
      <c r="B10" s="17">
        <v>1</v>
      </c>
      <c r="C10" s="17"/>
      <c r="D10" s="17"/>
      <c r="E10" s="17"/>
      <c r="F10">
        <v>1</v>
      </c>
    </row>
    <row r="11" spans="1:6">
      <c r="A11" s="31" t="s">
        <v>129</v>
      </c>
      <c r="B11" s="114">
        <v>9</v>
      </c>
      <c r="C11" s="114">
        <v>8</v>
      </c>
      <c r="D11" s="114">
        <v>8</v>
      </c>
      <c r="E11" s="114">
        <v>12</v>
      </c>
      <c r="F11" s="30">
        <v>37</v>
      </c>
    </row>
    <row r="12" spans="1:6">
      <c r="A12" s="39" t="s">
        <v>7433</v>
      </c>
      <c r="B12" s="216">
        <v>1</v>
      </c>
      <c r="C12" s="216">
        <v>2</v>
      </c>
      <c r="D12" s="216"/>
      <c r="E12" s="216"/>
      <c r="F12" s="215">
        <v>3</v>
      </c>
    </row>
    <row r="13" spans="1:6">
      <c r="A13" s="214" t="s">
        <v>32</v>
      </c>
      <c r="B13" s="114">
        <v>1</v>
      </c>
      <c r="C13" s="114">
        <v>1</v>
      </c>
      <c r="D13" s="114">
        <v>4</v>
      </c>
      <c r="E13" s="114">
        <v>2</v>
      </c>
      <c r="F13" s="30">
        <v>8</v>
      </c>
    </row>
    <row r="14" spans="1:6">
      <c r="A14" s="214" t="s">
        <v>12</v>
      </c>
      <c r="B14" s="114"/>
      <c r="C14" s="114">
        <v>1</v>
      </c>
      <c r="D14" s="114">
        <v>3</v>
      </c>
      <c r="E14" s="114">
        <v>1</v>
      </c>
      <c r="F14" s="30">
        <v>5</v>
      </c>
    </row>
    <row r="15" spans="1:6">
      <c r="A15" s="214" t="s">
        <v>7</v>
      </c>
      <c r="B15" s="114"/>
      <c r="C15" s="114"/>
      <c r="D15" s="114">
        <v>1</v>
      </c>
      <c r="E15" s="114">
        <v>2</v>
      </c>
      <c r="F15" s="30">
        <v>3</v>
      </c>
    </row>
    <row r="16" spans="1:6">
      <c r="A16" s="214" t="s">
        <v>22</v>
      </c>
      <c r="B16" s="114"/>
      <c r="C16" s="114">
        <v>2</v>
      </c>
      <c r="D16" s="114"/>
      <c r="E16" s="114">
        <v>5</v>
      </c>
      <c r="F16" s="30">
        <v>7</v>
      </c>
    </row>
    <row r="17" spans="1:6">
      <c r="A17" s="214" t="s">
        <v>40</v>
      </c>
      <c r="B17" s="114">
        <v>4</v>
      </c>
      <c r="C17" s="114">
        <v>1</v>
      </c>
      <c r="D17" s="114"/>
      <c r="E17" s="114">
        <v>1</v>
      </c>
      <c r="F17" s="30">
        <v>6</v>
      </c>
    </row>
    <row r="18" spans="1:6">
      <c r="A18" s="214" t="s">
        <v>25</v>
      </c>
      <c r="B18" s="114">
        <v>1</v>
      </c>
      <c r="C18" s="114">
        <v>1</v>
      </c>
      <c r="D18" s="114"/>
      <c r="E18" s="114"/>
      <c r="F18" s="30">
        <v>2</v>
      </c>
    </row>
    <row r="19" spans="1:6">
      <c r="A19" s="214" t="s">
        <v>34</v>
      </c>
      <c r="B19" s="114">
        <v>2</v>
      </c>
      <c r="C19" s="114"/>
      <c r="D19" s="114"/>
      <c r="E19" s="114"/>
      <c r="F19" s="30">
        <v>2</v>
      </c>
    </row>
    <row r="20" spans="1:6">
      <c r="A20" s="214" t="s">
        <v>38</v>
      </c>
      <c r="B20" s="114"/>
      <c r="C20" s="114"/>
      <c r="D20" s="114"/>
      <c r="E20" s="114">
        <v>1</v>
      </c>
      <c r="F20" s="30">
        <v>1</v>
      </c>
    </row>
    <row r="21" spans="1:6">
      <c r="A21" s="31" t="s">
        <v>90</v>
      </c>
      <c r="B21" s="114">
        <v>6</v>
      </c>
      <c r="C21" s="114">
        <v>9</v>
      </c>
      <c r="D21" s="114">
        <v>15</v>
      </c>
      <c r="E21" s="114">
        <v>9</v>
      </c>
      <c r="F21" s="30">
        <v>39</v>
      </c>
    </row>
    <row r="22" spans="1:6">
      <c r="A22" s="39" t="s">
        <v>7433</v>
      </c>
      <c r="B22" s="216"/>
      <c r="C22" s="216">
        <v>9</v>
      </c>
      <c r="D22" s="216"/>
      <c r="E22" s="216"/>
      <c r="F22" s="215">
        <v>9</v>
      </c>
    </row>
    <row r="23" spans="1:6">
      <c r="A23" s="213" t="s">
        <v>32</v>
      </c>
      <c r="B23" s="17"/>
      <c r="C23" s="17"/>
      <c r="D23" s="17">
        <v>15</v>
      </c>
      <c r="E23" s="17">
        <v>2</v>
      </c>
      <c r="F23">
        <v>17</v>
      </c>
    </row>
    <row r="24" spans="1:6">
      <c r="A24" s="213" t="s">
        <v>40</v>
      </c>
      <c r="B24" s="17">
        <v>2</v>
      </c>
      <c r="C24" s="17"/>
      <c r="D24" s="17"/>
      <c r="E24" s="17">
        <v>4</v>
      </c>
      <c r="F24">
        <v>6</v>
      </c>
    </row>
    <row r="25" spans="1:6">
      <c r="A25" s="213" t="s">
        <v>28</v>
      </c>
      <c r="B25" s="17">
        <v>2</v>
      </c>
      <c r="C25" s="17"/>
      <c r="D25" s="17"/>
      <c r="E25" s="17"/>
      <c r="F25">
        <v>2</v>
      </c>
    </row>
    <row r="26" spans="1:6">
      <c r="A26" s="213" t="s">
        <v>36</v>
      </c>
      <c r="B26" s="17">
        <v>2</v>
      </c>
      <c r="C26" s="17"/>
      <c r="D26" s="17"/>
      <c r="E26" s="17">
        <v>2</v>
      </c>
      <c r="F26">
        <v>4</v>
      </c>
    </row>
    <row r="27" spans="1:6">
      <c r="A27" s="213" t="s">
        <v>38</v>
      </c>
      <c r="B27" s="17"/>
      <c r="C27" s="17"/>
      <c r="D27" s="17"/>
      <c r="E27" s="17">
        <v>1</v>
      </c>
      <c r="F27">
        <v>1</v>
      </c>
    </row>
    <row r="28" spans="1:6">
      <c r="A28" s="13" t="s">
        <v>7432</v>
      </c>
      <c r="B28" s="17">
        <v>20</v>
      </c>
      <c r="C28" s="17">
        <v>19</v>
      </c>
      <c r="D28" s="17">
        <v>27</v>
      </c>
      <c r="E28" s="17">
        <v>23</v>
      </c>
      <c r="F28">
        <v>89</v>
      </c>
    </row>
  </sheetData>
  <mergeCells count="1">
    <mergeCell ref="A2:E2"/>
  </mergeCell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CA59-1366-4B05-8F73-09FA3963E9C6}">
  <dimension ref="A1:O46"/>
  <sheetViews>
    <sheetView topLeftCell="A27" workbookViewId="0">
      <selection activeCell="G9" sqref="G9:G43"/>
    </sheetView>
  </sheetViews>
  <sheetFormatPr defaultColWidth="11.42578125" defaultRowHeight="17.100000000000001"/>
  <cols>
    <col min="3" max="3" width="13.85546875" style="235" customWidth="1"/>
    <col min="8" max="8" width="28.5703125" customWidth="1"/>
    <col min="9" max="9" width="9.28515625" customWidth="1"/>
    <col min="10" max="10" width="13.5703125" customWidth="1"/>
    <col min="12" max="13" width="11.7109375" customWidth="1"/>
  </cols>
  <sheetData>
    <row r="1" spans="1:15">
      <c r="A1" s="4" t="s">
        <v>47</v>
      </c>
      <c r="B1" s="5" t="s">
        <v>48</v>
      </c>
      <c r="C1" s="234" t="s">
        <v>49</v>
      </c>
      <c r="D1" t="s">
        <v>50</v>
      </c>
      <c r="E1" t="s">
        <v>51</v>
      </c>
      <c r="F1" t="s">
        <v>52</v>
      </c>
      <c r="G1" t="s">
        <v>53</v>
      </c>
      <c r="H1" t="s">
        <v>54</v>
      </c>
      <c r="I1" t="s">
        <v>55</v>
      </c>
      <c r="J1" t="s">
        <v>56</v>
      </c>
      <c r="K1" t="s">
        <v>57</v>
      </c>
      <c r="L1" t="s">
        <v>58</v>
      </c>
      <c r="M1" t="s">
        <v>7434</v>
      </c>
      <c r="N1" t="s">
        <v>7435</v>
      </c>
      <c r="O1" t="s">
        <v>7436</v>
      </c>
    </row>
    <row r="2" spans="1:15">
      <c r="A2" s="4">
        <v>45027</v>
      </c>
      <c r="B2" s="5">
        <v>0.5</v>
      </c>
      <c r="C2" s="236">
        <v>113553</v>
      </c>
      <c r="D2" t="s">
        <v>77</v>
      </c>
      <c r="E2" t="s">
        <v>2382</v>
      </c>
      <c r="F2" t="s">
        <v>2383</v>
      </c>
      <c r="G2" t="s">
        <v>7437</v>
      </c>
      <c r="H2" t="s">
        <v>2534</v>
      </c>
      <c r="I2" t="s">
        <v>82</v>
      </c>
      <c r="J2" t="s">
        <v>230</v>
      </c>
      <c r="K2" t="s">
        <v>93</v>
      </c>
      <c r="O2">
        <v>2020</v>
      </c>
    </row>
    <row r="3" spans="1:15">
      <c r="A3" s="4">
        <v>45027</v>
      </c>
      <c r="B3" s="5">
        <v>0.52083333333333337</v>
      </c>
      <c r="C3" s="236">
        <v>113500</v>
      </c>
      <c r="D3" t="s">
        <v>104</v>
      </c>
      <c r="E3" t="s">
        <v>628</v>
      </c>
      <c r="F3" t="s">
        <v>629</v>
      </c>
      <c r="G3" t="s">
        <v>7437</v>
      </c>
      <c r="H3" t="s">
        <v>630</v>
      </c>
      <c r="I3" t="s">
        <v>82</v>
      </c>
      <c r="J3" t="s">
        <v>277</v>
      </c>
      <c r="K3" t="s">
        <v>98</v>
      </c>
      <c r="O3">
        <v>2022</v>
      </c>
    </row>
    <row r="4" spans="1:15" hidden="1">
      <c r="A4" s="4">
        <v>45027</v>
      </c>
      <c r="B4" s="5">
        <v>0.33333333333333331</v>
      </c>
      <c r="C4" s="235">
        <v>113505</v>
      </c>
      <c r="D4" t="s">
        <v>77</v>
      </c>
      <c r="E4" t="s">
        <v>7438</v>
      </c>
      <c r="F4" t="s">
        <v>7439</v>
      </c>
      <c r="G4" t="s">
        <v>199</v>
      </c>
      <c r="H4" t="s">
        <v>1412</v>
      </c>
      <c r="I4" t="s">
        <v>82</v>
      </c>
      <c r="J4" t="s">
        <v>230</v>
      </c>
      <c r="K4" t="s">
        <v>98</v>
      </c>
      <c r="O4">
        <v>2011</v>
      </c>
    </row>
    <row r="5" spans="1:15" hidden="1">
      <c r="A5" s="4">
        <v>45027</v>
      </c>
      <c r="B5" s="5">
        <v>0.33333333333333331</v>
      </c>
      <c r="C5" s="235">
        <v>113506</v>
      </c>
      <c r="D5" t="s">
        <v>77</v>
      </c>
      <c r="E5" t="s">
        <v>6876</v>
      </c>
      <c r="F5" t="s">
        <v>7440</v>
      </c>
      <c r="G5" t="s">
        <v>90</v>
      </c>
      <c r="H5" t="s">
        <v>6878</v>
      </c>
      <c r="I5" t="s">
        <v>82</v>
      </c>
      <c r="J5" t="s">
        <v>145</v>
      </c>
      <c r="K5" t="s">
        <v>98</v>
      </c>
      <c r="O5">
        <v>2011</v>
      </c>
    </row>
    <row r="6" spans="1:15" hidden="1">
      <c r="A6" s="4">
        <v>45027</v>
      </c>
      <c r="B6" s="5">
        <v>0.33333333333333331</v>
      </c>
      <c r="C6" s="234">
        <v>113532</v>
      </c>
      <c r="D6" t="s">
        <v>126</v>
      </c>
      <c r="E6" t="s">
        <v>7441</v>
      </c>
      <c r="F6" t="s">
        <v>7442</v>
      </c>
      <c r="G6" t="s">
        <v>90</v>
      </c>
      <c r="H6" t="s">
        <v>7443</v>
      </c>
      <c r="I6" t="s">
        <v>82</v>
      </c>
      <c r="J6" t="s">
        <v>108</v>
      </c>
      <c r="K6" t="s">
        <v>98</v>
      </c>
      <c r="M6" s="4"/>
      <c r="N6" s="16"/>
      <c r="O6">
        <v>2022</v>
      </c>
    </row>
    <row r="7" spans="1:15">
      <c r="A7" s="4">
        <v>45027</v>
      </c>
      <c r="B7" s="5">
        <v>0.60416666666666663</v>
      </c>
      <c r="C7" s="236">
        <v>113464</v>
      </c>
      <c r="D7" t="s">
        <v>126</v>
      </c>
      <c r="E7" t="s">
        <v>227</v>
      </c>
      <c r="F7" t="s">
        <v>228</v>
      </c>
      <c r="G7" t="s">
        <v>7437</v>
      </c>
      <c r="H7" t="s">
        <v>7304</v>
      </c>
      <c r="I7" t="s">
        <v>82</v>
      </c>
      <c r="J7" t="s">
        <v>230</v>
      </c>
      <c r="K7" t="s">
        <v>84</v>
      </c>
      <c r="O7">
        <v>2013</v>
      </c>
    </row>
    <row r="8" spans="1:15">
      <c r="A8" s="4">
        <v>45027</v>
      </c>
      <c r="B8" s="5">
        <v>0.64583333333333337</v>
      </c>
      <c r="C8" s="236">
        <v>113572</v>
      </c>
      <c r="D8" t="s">
        <v>104</v>
      </c>
      <c r="E8" t="s">
        <v>906</v>
      </c>
      <c r="F8" t="s">
        <v>907</v>
      </c>
      <c r="G8" t="s">
        <v>7437</v>
      </c>
      <c r="H8" t="s">
        <v>908</v>
      </c>
      <c r="I8" t="s">
        <v>82</v>
      </c>
      <c r="J8" t="s">
        <v>83</v>
      </c>
      <c r="K8" t="s">
        <v>98</v>
      </c>
      <c r="O8">
        <v>2015</v>
      </c>
    </row>
    <row r="9" spans="1:15">
      <c r="A9" s="4">
        <v>45027</v>
      </c>
      <c r="B9" s="5">
        <v>0.33333333333333331</v>
      </c>
      <c r="C9" s="236">
        <v>113542</v>
      </c>
      <c r="D9" t="s">
        <v>126</v>
      </c>
      <c r="E9" t="s">
        <v>7229</v>
      </c>
      <c r="F9" t="s">
        <v>7230</v>
      </c>
      <c r="G9" t="s">
        <v>116</v>
      </c>
      <c r="H9" t="s">
        <v>7231</v>
      </c>
      <c r="I9" t="s">
        <v>82</v>
      </c>
      <c r="J9" t="s">
        <v>230</v>
      </c>
      <c r="K9" t="s">
        <v>98</v>
      </c>
      <c r="L9" t="s">
        <v>7444</v>
      </c>
      <c r="M9" s="4">
        <v>45027</v>
      </c>
      <c r="N9" s="16">
        <v>0.39511574074074068</v>
      </c>
      <c r="O9">
        <v>2020</v>
      </c>
    </row>
    <row r="10" spans="1:15">
      <c r="A10" s="4">
        <v>45027</v>
      </c>
      <c r="B10" s="5">
        <v>0.34375</v>
      </c>
      <c r="C10" s="236">
        <v>113543</v>
      </c>
      <c r="D10" t="s">
        <v>77</v>
      </c>
      <c r="E10">
        <v>84015865</v>
      </c>
      <c r="F10" t="s">
        <v>7232</v>
      </c>
      <c r="G10" t="s">
        <v>116</v>
      </c>
      <c r="H10" t="s">
        <v>7233</v>
      </c>
      <c r="I10" t="s">
        <v>82</v>
      </c>
      <c r="J10" t="s">
        <v>193</v>
      </c>
      <c r="K10" t="s">
        <v>93</v>
      </c>
      <c r="L10" t="s">
        <v>7445</v>
      </c>
      <c r="M10" s="4">
        <v>45027</v>
      </c>
      <c r="N10" s="16">
        <v>0.36803240740740745</v>
      </c>
      <c r="O10">
        <v>2008</v>
      </c>
    </row>
    <row r="11" spans="1:15">
      <c r="A11" s="4">
        <v>45027</v>
      </c>
      <c r="B11" s="5">
        <v>0.34375</v>
      </c>
      <c r="C11" s="236">
        <v>113564</v>
      </c>
      <c r="D11" t="s">
        <v>126</v>
      </c>
      <c r="E11" t="s">
        <v>7234</v>
      </c>
      <c r="F11" t="s">
        <v>143</v>
      </c>
      <c r="G11" t="s">
        <v>116</v>
      </c>
      <c r="H11" t="s">
        <v>7446</v>
      </c>
      <c r="I11" t="s">
        <v>82</v>
      </c>
      <c r="J11" t="s">
        <v>170</v>
      </c>
      <c r="K11" t="s">
        <v>84</v>
      </c>
      <c r="L11" t="s">
        <v>7447</v>
      </c>
      <c r="M11" s="4">
        <v>45027</v>
      </c>
      <c r="N11" s="16">
        <v>0.36149305555555555</v>
      </c>
      <c r="O11">
        <v>2009</v>
      </c>
    </row>
    <row r="12" spans="1:15" hidden="1">
      <c r="A12" s="4">
        <v>45027</v>
      </c>
      <c r="B12" s="5">
        <v>0.35416666666666669</v>
      </c>
      <c r="C12" s="234">
        <v>113556</v>
      </c>
      <c r="D12" t="s">
        <v>126</v>
      </c>
      <c r="E12" t="s">
        <v>4163</v>
      </c>
      <c r="F12" t="s">
        <v>7268</v>
      </c>
      <c r="G12" t="s">
        <v>90</v>
      </c>
      <c r="H12" t="s">
        <v>7269</v>
      </c>
      <c r="I12" t="s">
        <v>82</v>
      </c>
      <c r="J12" t="s">
        <v>170</v>
      </c>
      <c r="K12" t="s">
        <v>84</v>
      </c>
      <c r="M12" s="4"/>
      <c r="N12" s="16"/>
      <c r="O12">
        <v>2023</v>
      </c>
    </row>
    <row r="13" spans="1:15">
      <c r="A13" s="4">
        <v>45027</v>
      </c>
      <c r="B13" s="5">
        <v>0.375</v>
      </c>
      <c r="C13" s="236">
        <v>113245</v>
      </c>
      <c r="D13" t="s">
        <v>104</v>
      </c>
      <c r="E13" t="s">
        <v>7244</v>
      </c>
      <c r="F13" t="s">
        <v>7245</v>
      </c>
      <c r="G13" t="s">
        <v>116</v>
      </c>
      <c r="H13" t="s">
        <v>7246</v>
      </c>
      <c r="I13" t="s">
        <v>82</v>
      </c>
      <c r="J13" t="s">
        <v>193</v>
      </c>
      <c r="K13" t="s">
        <v>93</v>
      </c>
      <c r="L13" t="s">
        <v>7448</v>
      </c>
      <c r="M13" s="4">
        <v>45027</v>
      </c>
      <c r="N13" s="16">
        <v>0.45336805555555554</v>
      </c>
      <c r="O13">
        <v>2013</v>
      </c>
    </row>
    <row r="14" spans="1:15">
      <c r="A14" s="4">
        <v>45027</v>
      </c>
      <c r="B14" s="5">
        <v>0.375</v>
      </c>
      <c r="C14" s="236">
        <v>113529</v>
      </c>
      <c r="D14" t="s">
        <v>126</v>
      </c>
      <c r="E14" t="s">
        <v>5671</v>
      </c>
      <c r="F14" t="s">
        <v>7247</v>
      </c>
      <c r="G14" t="s">
        <v>116</v>
      </c>
      <c r="H14" t="s">
        <v>717</v>
      </c>
      <c r="I14" t="s">
        <v>82</v>
      </c>
      <c r="J14" t="s">
        <v>97</v>
      </c>
      <c r="K14" t="s">
        <v>84</v>
      </c>
      <c r="L14" t="s">
        <v>7449</v>
      </c>
      <c r="M14" s="4">
        <v>45027</v>
      </c>
      <c r="N14" s="16">
        <v>0.41185185185185186</v>
      </c>
      <c r="O14">
        <v>2021</v>
      </c>
    </row>
    <row r="15" spans="1:15">
      <c r="A15" s="4">
        <v>45027</v>
      </c>
      <c r="B15" s="5">
        <v>0.39583333333333331</v>
      </c>
      <c r="C15" s="236">
        <v>113547</v>
      </c>
      <c r="D15" t="s">
        <v>104</v>
      </c>
      <c r="E15">
        <v>84012964</v>
      </c>
      <c r="F15" t="s">
        <v>143</v>
      </c>
      <c r="G15" t="s">
        <v>116</v>
      </c>
      <c r="H15" t="s">
        <v>7450</v>
      </c>
      <c r="I15" t="s">
        <v>82</v>
      </c>
      <c r="J15" t="s">
        <v>193</v>
      </c>
      <c r="K15" t="s">
        <v>98</v>
      </c>
      <c r="L15" t="s">
        <v>7451</v>
      </c>
      <c r="M15" s="4">
        <v>45027</v>
      </c>
      <c r="N15" s="16">
        <v>0.41141203703703705</v>
      </c>
      <c r="O15">
        <v>2008</v>
      </c>
    </row>
    <row r="16" spans="1:15">
      <c r="A16" s="4">
        <v>45027</v>
      </c>
      <c r="B16" s="5">
        <v>0.41666666666666669</v>
      </c>
      <c r="C16" s="236">
        <v>113539</v>
      </c>
      <c r="D16" t="s">
        <v>87</v>
      </c>
      <c r="E16" t="s">
        <v>7260</v>
      </c>
      <c r="F16" t="s">
        <v>143</v>
      </c>
      <c r="G16" t="s">
        <v>116</v>
      </c>
      <c r="H16" t="s">
        <v>7261</v>
      </c>
      <c r="I16" t="s">
        <v>82</v>
      </c>
      <c r="J16" t="s">
        <v>170</v>
      </c>
      <c r="K16" t="s">
        <v>98</v>
      </c>
      <c r="L16" t="s">
        <v>7452</v>
      </c>
      <c r="M16" s="4">
        <v>45027</v>
      </c>
      <c r="N16" s="16">
        <v>0.44115740740740739</v>
      </c>
      <c r="O16">
        <v>2023</v>
      </c>
    </row>
    <row r="17" spans="1:15">
      <c r="A17" s="4">
        <v>45027</v>
      </c>
      <c r="B17" s="5">
        <v>0.33333333333333331</v>
      </c>
      <c r="C17" s="236">
        <v>113427</v>
      </c>
      <c r="D17" t="s">
        <v>87</v>
      </c>
      <c r="E17" t="s">
        <v>7223</v>
      </c>
      <c r="F17" t="s">
        <v>7224</v>
      </c>
      <c r="G17" t="s">
        <v>80</v>
      </c>
      <c r="H17" t="s">
        <v>7225</v>
      </c>
      <c r="I17" t="s">
        <v>82</v>
      </c>
      <c r="J17" t="s">
        <v>160</v>
      </c>
      <c r="K17" t="s">
        <v>93</v>
      </c>
      <c r="L17" t="s">
        <v>7453</v>
      </c>
      <c r="M17" s="4">
        <v>45027</v>
      </c>
      <c r="N17" s="16">
        <v>0.34016203703703707</v>
      </c>
      <c r="O17">
        <v>2022</v>
      </c>
    </row>
    <row r="18" spans="1:15">
      <c r="A18" s="4">
        <v>45027</v>
      </c>
      <c r="B18" s="5">
        <v>0.34375</v>
      </c>
      <c r="C18" s="236">
        <v>113458</v>
      </c>
      <c r="D18" t="s">
        <v>87</v>
      </c>
      <c r="E18" t="s">
        <v>1815</v>
      </c>
      <c r="F18" t="s">
        <v>1816</v>
      </c>
      <c r="G18" t="s">
        <v>80</v>
      </c>
      <c r="H18" t="s">
        <v>1817</v>
      </c>
      <c r="I18" t="s">
        <v>82</v>
      </c>
      <c r="J18" t="s">
        <v>92</v>
      </c>
      <c r="K18" t="s">
        <v>98</v>
      </c>
      <c r="L18" t="s">
        <v>7454</v>
      </c>
      <c r="M18" s="4">
        <v>45027</v>
      </c>
      <c r="N18" s="16">
        <v>0.34493055555555552</v>
      </c>
      <c r="O18">
        <v>2020</v>
      </c>
    </row>
    <row r="19" spans="1:15">
      <c r="A19" s="4">
        <v>45027</v>
      </c>
      <c r="B19" s="5">
        <v>0.35416666666666669</v>
      </c>
      <c r="C19" s="236">
        <v>113488</v>
      </c>
      <c r="D19" t="s">
        <v>104</v>
      </c>
      <c r="E19" t="s">
        <v>7236</v>
      </c>
      <c r="F19" t="s">
        <v>7237</v>
      </c>
      <c r="G19" t="s">
        <v>80</v>
      </c>
      <c r="H19" t="s">
        <v>7238</v>
      </c>
      <c r="I19" t="s">
        <v>82</v>
      </c>
      <c r="J19" t="s">
        <v>83</v>
      </c>
      <c r="K19" t="s">
        <v>93</v>
      </c>
      <c r="L19" t="s">
        <v>7455</v>
      </c>
      <c r="M19" s="4">
        <v>45027</v>
      </c>
      <c r="N19" s="16">
        <v>0.36093749999999997</v>
      </c>
      <c r="O19">
        <v>2016</v>
      </c>
    </row>
    <row r="20" spans="1:15">
      <c r="A20" s="4">
        <v>45027</v>
      </c>
      <c r="B20" s="5">
        <v>0.35416666666666669</v>
      </c>
      <c r="C20" s="236">
        <v>113566</v>
      </c>
      <c r="D20" t="s">
        <v>126</v>
      </c>
      <c r="E20" t="s">
        <v>7234</v>
      </c>
      <c r="F20" t="s">
        <v>143</v>
      </c>
      <c r="G20" t="s">
        <v>80</v>
      </c>
      <c r="H20" t="s">
        <v>7446</v>
      </c>
      <c r="I20" t="s">
        <v>82</v>
      </c>
      <c r="J20" t="s">
        <v>170</v>
      </c>
      <c r="K20" t="s">
        <v>84</v>
      </c>
      <c r="L20" t="s">
        <v>7456</v>
      </c>
      <c r="M20" s="4">
        <v>45027</v>
      </c>
      <c r="N20" s="16">
        <v>0.35038194444444448</v>
      </c>
      <c r="O20">
        <v>2009</v>
      </c>
    </row>
    <row r="21" spans="1:15">
      <c r="A21" s="4">
        <v>45027</v>
      </c>
      <c r="B21" s="5">
        <v>0.375</v>
      </c>
      <c r="C21" s="236">
        <v>113546</v>
      </c>
      <c r="D21" t="s">
        <v>77</v>
      </c>
      <c r="E21" t="s">
        <v>7248</v>
      </c>
      <c r="F21" t="s">
        <v>7249</v>
      </c>
      <c r="G21" t="s">
        <v>80</v>
      </c>
      <c r="H21" t="s">
        <v>2107</v>
      </c>
      <c r="I21" t="s">
        <v>82</v>
      </c>
      <c r="J21" t="s">
        <v>160</v>
      </c>
      <c r="K21" t="s">
        <v>98</v>
      </c>
      <c r="L21" t="s">
        <v>7457</v>
      </c>
      <c r="M21" s="4">
        <v>45027</v>
      </c>
      <c r="N21" s="16">
        <v>0.37528935185185186</v>
      </c>
      <c r="O21">
        <v>2019</v>
      </c>
    </row>
    <row r="22" spans="1:15">
      <c r="A22" s="4">
        <v>45027</v>
      </c>
      <c r="B22" s="5">
        <v>0.41666666666666669</v>
      </c>
      <c r="C22" s="236">
        <v>113090</v>
      </c>
      <c r="D22" t="s">
        <v>77</v>
      </c>
      <c r="E22" t="s">
        <v>7253</v>
      </c>
      <c r="F22" t="s">
        <v>7254</v>
      </c>
      <c r="G22" t="s">
        <v>80</v>
      </c>
      <c r="H22" t="s">
        <v>7255</v>
      </c>
      <c r="I22" t="s">
        <v>82</v>
      </c>
      <c r="J22" t="s">
        <v>97</v>
      </c>
      <c r="K22" t="s">
        <v>93</v>
      </c>
      <c r="L22" t="s">
        <v>7458</v>
      </c>
      <c r="M22" s="4">
        <v>45027</v>
      </c>
      <c r="N22" s="16">
        <v>0.40822916666666664</v>
      </c>
      <c r="O22">
        <v>2011</v>
      </c>
    </row>
    <row r="23" spans="1:15">
      <c r="A23" s="4">
        <v>45027</v>
      </c>
      <c r="B23" s="5">
        <v>0.41666666666666669</v>
      </c>
      <c r="C23" s="236">
        <v>113525</v>
      </c>
      <c r="D23" t="s">
        <v>87</v>
      </c>
      <c r="E23" t="s">
        <v>7258</v>
      </c>
      <c r="F23" t="s">
        <v>143</v>
      </c>
      <c r="G23" t="s">
        <v>80</v>
      </c>
      <c r="H23" t="s">
        <v>7259</v>
      </c>
      <c r="I23" t="s">
        <v>82</v>
      </c>
      <c r="J23" t="s">
        <v>193</v>
      </c>
      <c r="K23" t="s">
        <v>84</v>
      </c>
      <c r="L23" t="s">
        <v>7459</v>
      </c>
      <c r="M23" s="4">
        <v>45027</v>
      </c>
      <c r="N23" s="16">
        <v>0.41984953703703703</v>
      </c>
      <c r="O23">
        <v>2023</v>
      </c>
    </row>
    <row r="24" spans="1:15">
      <c r="A24" s="4">
        <v>45027</v>
      </c>
      <c r="B24" s="5">
        <v>0.4375</v>
      </c>
      <c r="C24" s="236">
        <v>113167</v>
      </c>
      <c r="D24" t="s">
        <v>104</v>
      </c>
      <c r="E24" t="s">
        <v>7262</v>
      </c>
      <c r="F24" t="s">
        <v>7263</v>
      </c>
      <c r="G24" t="s">
        <v>80</v>
      </c>
      <c r="H24" t="s">
        <v>7264</v>
      </c>
      <c r="I24" t="s">
        <v>82</v>
      </c>
      <c r="J24" t="s">
        <v>97</v>
      </c>
      <c r="K24" t="s">
        <v>98</v>
      </c>
      <c r="L24" t="s">
        <v>7460</v>
      </c>
      <c r="M24" s="4">
        <v>45027</v>
      </c>
      <c r="N24" s="16">
        <v>0.43076388888888889</v>
      </c>
      <c r="O24">
        <v>2015</v>
      </c>
    </row>
    <row r="25" spans="1:15">
      <c r="A25" s="4">
        <v>45027</v>
      </c>
      <c r="B25" s="5">
        <v>0.4375</v>
      </c>
      <c r="C25" s="236">
        <v>113545</v>
      </c>
      <c r="D25" t="s">
        <v>104</v>
      </c>
      <c r="E25" t="s">
        <v>7265</v>
      </c>
      <c r="F25" t="s">
        <v>7266</v>
      </c>
      <c r="G25" t="s">
        <v>80</v>
      </c>
      <c r="H25" t="s">
        <v>7267</v>
      </c>
      <c r="I25" t="s">
        <v>82</v>
      </c>
      <c r="J25" t="s">
        <v>97</v>
      </c>
      <c r="K25" t="s">
        <v>93</v>
      </c>
      <c r="L25" t="s">
        <v>7461</v>
      </c>
      <c r="M25" s="4">
        <v>45027</v>
      </c>
      <c r="N25" s="16">
        <v>0.43913194444444442</v>
      </c>
      <c r="O25">
        <v>2017</v>
      </c>
    </row>
    <row r="26" spans="1:15" hidden="1">
      <c r="A26" s="4">
        <v>45027</v>
      </c>
      <c r="B26" s="5">
        <v>0.45833333333333331</v>
      </c>
      <c r="C26" s="235">
        <v>113583</v>
      </c>
      <c r="D26" t="s">
        <v>87</v>
      </c>
      <c r="E26" t="s">
        <v>3941</v>
      </c>
      <c r="F26" t="s">
        <v>3942</v>
      </c>
      <c r="G26" t="s">
        <v>80</v>
      </c>
      <c r="H26" t="s">
        <v>3943</v>
      </c>
      <c r="I26" t="s">
        <v>82</v>
      </c>
      <c r="J26" t="s">
        <v>193</v>
      </c>
      <c r="K26" t="s">
        <v>93</v>
      </c>
      <c r="L26" t="s">
        <v>7462</v>
      </c>
      <c r="M26" s="4">
        <v>45027</v>
      </c>
      <c r="N26" s="16">
        <v>0.35230324074074071</v>
      </c>
      <c r="O26">
        <v>2021</v>
      </c>
    </row>
    <row r="27" spans="1:15">
      <c r="A27" s="4">
        <v>45027</v>
      </c>
      <c r="B27" s="5">
        <v>0.4375</v>
      </c>
      <c r="C27" s="236">
        <v>113557</v>
      </c>
      <c r="D27" t="s">
        <v>126</v>
      </c>
      <c r="E27" t="s">
        <v>4163</v>
      </c>
      <c r="F27" t="s">
        <v>7268</v>
      </c>
      <c r="G27" t="s">
        <v>80</v>
      </c>
      <c r="H27" t="s">
        <v>7269</v>
      </c>
      <c r="I27" t="s">
        <v>82</v>
      </c>
      <c r="J27" t="s">
        <v>170</v>
      </c>
      <c r="K27" t="s">
        <v>84</v>
      </c>
      <c r="L27" t="s">
        <v>7463</v>
      </c>
      <c r="M27" s="4">
        <v>45027</v>
      </c>
      <c r="N27" s="16">
        <v>0.43479166666666669</v>
      </c>
      <c r="O27">
        <v>2023</v>
      </c>
    </row>
    <row r="28" spans="1:15">
      <c r="A28" s="4">
        <v>45027</v>
      </c>
      <c r="B28" s="5">
        <v>0.45833333333333331</v>
      </c>
      <c r="C28" s="236">
        <v>113563</v>
      </c>
      <c r="D28" t="s">
        <v>87</v>
      </c>
      <c r="E28" t="s">
        <v>7270</v>
      </c>
      <c r="F28" t="s">
        <v>7271</v>
      </c>
      <c r="G28" t="s">
        <v>80</v>
      </c>
      <c r="H28" t="s">
        <v>7272</v>
      </c>
      <c r="I28" t="s">
        <v>82</v>
      </c>
      <c r="J28" t="s">
        <v>3046</v>
      </c>
      <c r="K28" t="s">
        <v>84</v>
      </c>
      <c r="L28" t="s">
        <v>7464</v>
      </c>
      <c r="M28" s="4">
        <v>45027</v>
      </c>
      <c r="N28" s="16">
        <v>0.46744212962962961</v>
      </c>
      <c r="O28">
        <v>2023</v>
      </c>
    </row>
    <row r="29" spans="1:15">
      <c r="A29" s="4">
        <v>45027</v>
      </c>
      <c r="B29" s="5">
        <v>0.47916666666666669</v>
      </c>
      <c r="C29" s="236">
        <v>113559</v>
      </c>
      <c r="D29" t="s">
        <v>104</v>
      </c>
      <c r="E29" t="s">
        <v>7274</v>
      </c>
      <c r="F29" t="s">
        <v>143</v>
      </c>
      <c r="G29" t="s">
        <v>80</v>
      </c>
      <c r="H29" t="s">
        <v>7275</v>
      </c>
      <c r="I29" t="s">
        <v>82</v>
      </c>
      <c r="J29" t="s">
        <v>92</v>
      </c>
      <c r="K29" t="s">
        <v>98</v>
      </c>
      <c r="L29" t="s">
        <v>7465</v>
      </c>
      <c r="M29" s="4">
        <v>45027</v>
      </c>
      <c r="N29" s="16">
        <v>0.48744212962962963</v>
      </c>
      <c r="O29">
        <v>2022</v>
      </c>
    </row>
    <row r="30" spans="1:15">
      <c r="A30" s="4">
        <v>45027</v>
      </c>
      <c r="B30" s="5">
        <v>0.47916666666666669</v>
      </c>
      <c r="C30" s="236">
        <v>113560</v>
      </c>
      <c r="D30" t="s">
        <v>104</v>
      </c>
      <c r="E30" t="s">
        <v>7276</v>
      </c>
      <c r="F30" t="s">
        <v>7277</v>
      </c>
      <c r="G30" t="s">
        <v>80</v>
      </c>
      <c r="H30" t="s">
        <v>7278</v>
      </c>
      <c r="I30" t="s">
        <v>82</v>
      </c>
      <c r="J30" t="s">
        <v>170</v>
      </c>
      <c r="K30" t="s">
        <v>93</v>
      </c>
      <c r="L30" t="s">
        <v>7466</v>
      </c>
      <c r="M30" s="4">
        <v>45027</v>
      </c>
      <c r="N30" s="16">
        <v>0.4845949074074074</v>
      </c>
      <c r="O30">
        <v>2020</v>
      </c>
    </row>
    <row r="31" spans="1:15">
      <c r="A31" s="4">
        <v>45027</v>
      </c>
      <c r="B31" s="5">
        <v>0.5</v>
      </c>
      <c r="C31" s="236">
        <v>113485</v>
      </c>
      <c r="D31" t="s">
        <v>77</v>
      </c>
      <c r="E31" t="s">
        <v>7279</v>
      </c>
      <c r="F31" t="s">
        <v>7280</v>
      </c>
      <c r="G31" t="s">
        <v>80</v>
      </c>
      <c r="H31" t="s">
        <v>7281</v>
      </c>
      <c r="I31" t="s">
        <v>82</v>
      </c>
      <c r="J31" t="s">
        <v>97</v>
      </c>
      <c r="K31" t="s">
        <v>98</v>
      </c>
      <c r="L31" t="s">
        <v>7467</v>
      </c>
      <c r="M31" s="4">
        <v>45027</v>
      </c>
      <c r="N31" s="16">
        <v>0.49876157407407407</v>
      </c>
      <c r="O31">
        <v>2021</v>
      </c>
    </row>
    <row r="32" spans="1:15">
      <c r="A32" s="4">
        <v>45027</v>
      </c>
      <c r="B32" s="5">
        <v>0.53125</v>
      </c>
      <c r="C32" s="236">
        <v>113473</v>
      </c>
      <c r="D32" t="s">
        <v>104</v>
      </c>
      <c r="E32" t="s">
        <v>7283</v>
      </c>
      <c r="F32" t="s">
        <v>7284</v>
      </c>
      <c r="G32" t="s">
        <v>80</v>
      </c>
      <c r="H32" t="s">
        <v>461</v>
      </c>
      <c r="I32" t="s">
        <v>82</v>
      </c>
      <c r="J32" t="s">
        <v>160</v>
      </c>
      <c r="K32" t="s">
        <v>84</v>
      </c>
      <c r="L32" t="s">
        <v>7468</v>
      </c>
      <c r="M32" s="4">
        <v>45026</v>
      </c>
      <c r="N32" s="16">
        <v>0.75965277777777773</v>
      </c>
      <c r="O32">
        <v>2021</v>
      </c>
    </row>
    <row r="33" spans="1:15">
      <c r="A33" s="4">
        <v>45027</v>
      </c>
      <c r="B33" s="5">
        <v>0.54166666666666663</v>
      </c>
      <c r="C33" s="236">
        <v>113475</v>
      </c>
      <c r="D33" t="s">
        <v>104</v>
      </c>
      <c r="E33" t="s">
        <v>7285</v>
      </c>
      <c r="F33" t="s">
        <v>7286</v>
      </c>
      <c r="G33" t="s">
        <v>80</v>
      </c>
      <c r="H33" t="s">
        <v>461</v>
      </c>
      <c r="I33" t="s">
        <v>82</v>
      </c>
      <c r="J33" t="s">
        <v>641</v>
      </c>
      <c r="K33" t="s">
        <v>84</v>
      </c>
      <c r="L33" t="s">
        <v>7469</v>
      </c>
      <c r="M33" s="4">
        <v>45026</v>
      </c>
      <c r="N33" s="16">
        <v>0.76042824074074078</v>
      </c>
      <c r="O33">
        <v>2020</v>
      </c>
    </row>
    <row r="34" spans="1:15">
      <c r="A34" s="4">
        <v>45027</v>
      </c>
      <c r="B34" s="5">
        <v>0.54166666666666663</v>
      </c>
      <c r="C34" s="236">
        <v>113562</v>
      </c>
      <c r="D34" t="s">
        <v>104</v>
      </c>
      <c r="E34" t="s">
        <v>7287</v>
      </c>
      <c r="F34" t="s">
        <v>7288</v>
      </c>
      <c r="G34" t="s">
        <v>80</v>
      </c>
      <c r="H34" t="s">
        <v>7289</v>
      </c>
      <c r="I34" t="s">
        <v>82</v>
      </c>
      <c r="J34" t="s">
        <v>230</v>
      </c>
      <c r="K34" t="s">
        <v>98</v>
      </c>
      <c r="L34" t="s">
        <v>7470</v>
      </c>
      <c r="M34" s="4">
        <v>45027</v>
      </c>
      <c r="N34" s="16">
        <v>0.54180555555555554</v>
      </c>
      <c r="O34">
        <v>2019</v>
      </c>
    </row>
    <row r="35" spans="1:15">
      <c r="A35" s="4">
        <v>45027</v>
      </c>
      <c r="B35" s="5">
        <v>0.55208333333333337</v>
      </c>
      <c r="C35" s="236">
        <v>113476</v>
      </c>
      <c r="D35" t="s">
        <v>104</v>
      </c>
      <c r="E35" t="s">
        <v>1798</v>
      </c>
      <c r="F35" t="s">
        <v>7290</v>
      </c>
      <c r="G35" t="s">
        <v>80</v>
      </c>
      <c r="H35" t="s">
        <v>461</v>
      </c>
      <c r="I35" t="s">
        <v>82</v>
      </c>
      <c r="J35" t="s">
        <v>170</v>
      </c>
      <c r="K35" t="s">
        <v>84</v>
      </c>
      <c r="L35" t="s">
        <v>7471</v>
      </c>
      <c r="M35" s="4">
        <v>45026</v>
      </c>
      <c r="N35" s="16">
        <v>0.76109953703703714</v>
      </c>
      <c r="O35">
        <v>2021</v>
      </c>
    </row>
    <row r="36" spans="1:15">
      <c r="A36" s="4">
        <v>45027</v>
      </c>
      <c r="B36" s="5">
        <v>0.5625</v>
      </c>
      <c r="C36" s="236">
        <v>113561</v>
      </c>
      <c r="D36" t="s">
        <v>104</v>
      </c>
      <c r="E36" t="s">
        <v>7292</v>
      </c>
      <c r="F36" t="s">
        <v>7293</v>
      </c>
      <c r="G36" t="s">
        <v>80</v>
      </c>
      <c r="H36" t="s">
        <v>7278</v>
      </c>
      <c r="I36" t="s">
        <v>82</v>
      </c>
      <c r="J36" t="s">
        <v>193</v>
      </c>
      <c r="K36" t="s">
        <v>93</v>
      </c>
      <c r="L36" t="s">
        <v>7472</v>
      </c>
      <c r="M36" s="4">
        <v>45027</v>
      </c>
      <c r="N36" s="16">
        <v>0.57105324074074071</v>
      </c>
      <c r="O36">
        <v>2013</v>
      </c>
    </row>
    <row r="37" spans="1:15">
      <c r="A37" s="4">
        <v>45027</v>
      </c>
      <c r="B37" s="5">
        <v>0.57291666666666663</v>
      </c>
      <c r="C37" s="236">
        <v>113478</v>
      </c>
      <c r="D37" t="s">
        <v>77</v>
      </c>
      <c r="E37" t="s">
        <v>7294</v>
      </c>
      <c r="F37" t="s">
        <v>7295</v>
      </c>
      <c r="G37" t="s">
        <v>80</v>
      </c>
      <c r="H37" t="s">
        <v>461</v>
      </c>
      <c r="I37" t="s">
        <v>82</v>
      </c>
      <c r="J37" t="s">
        <v>193</v>
      </c>
      <c r="K37" t="s">
        <v>84</v>
      </c>
      <c r="L37" t="s">
        <v>7473</v>
      </c>
      <c r="M37" s="4">
        <v>45026</v>
      </c>
      <c r="N37" s="16">
        <v>0.76315972222222228</v>
      </c>
      <c r="O37">
        <v>2021</v>
      </c>
    </row>
    <row r="38" spans="1:15">
      <c r="A38" s="4">
        <v>45027</v>
      </c>
      <c r="B38" s="5">
        <v>0.58333333333333337</v>
      </c>
      <c r="C38" s="236">
        <v>113482</v>
      </c>
      <c r="D38" t="s">
        <v>77</v>
      </c>
      <c r="E38" t="s">
        <v>7296</v>
      </c>
      <c r="G38" t="s">
        <v>80</v>
      </c>
      <c r="H38" t="s">
        <v>461</v>
      </c>
      <c r="I38" t="s">
        <v>82</v>
      </c>
      <c r="J38" t="s">
        <v>289</v>
      </c>
      <c r="K38" t="s">
        <v>84</v>
      </c>
      <c r="L38" t="s">
        <v>7474</v>
      </c>
      <c r="M38" s="4">
        <v>45026</v>
      </c>
      <c r="N38" s="16">
        <v>0.76383101851851853</v>
      </c>
      <c r="O38">
        <v>2021</v>
      </c>
    </row>
    <row r="39" spans="1:15">
      <c r="A39" s="4">
        <v>45027</v>
      </c>
      <c r="B39" s="5">
        <v>0.58333333333333337</v>
      </c>
      <c r="C39" s="236">
        <v>113568</v>
      </c>
      <c r="D39" t="s">
        <v>87</v>
      </c>
      <c r="E39" t="s">
        <v>7299</v>
      </c>
      <c r="F39" t="s">
        <v>7300</v>
      </c>
      <c r="G39" t="s">
        <v>80</v>
      </c>
      <c r="H39" t="s">
        <v>333</v>
      </c>
      <c r="I39" t="s">
        <v>82</v>
      </c>
      <c r="J39" t="s">
        <v>277</v>
      </c>
      <c r="K39" t="s">
        <v>93</v>
      </c>
      <c r="L39" t="s">
        <v>7475</v>
      </c>
      <c r="M39" s="4">
        <v>45027</v>
      </c>
      <c r="N39" s="16">
        <v>0.57925925925925925</v>
      </c>
      <c r="O39">
        <v>2022</v>
      </c>
    </row>
    <row r="40" spans="1:15">
      <c r="A40" s="4">
        <v>45027</v>
      </c>
      <c r="B40" s="5">
        <v>0.59375</v>
      </c>
      <c r="C40" s="236">
        <v>113483</v>
      </c>
      <c r="D40" t="s">
        <v>77</v>
      </c>
      <c r="E40" t="s">
        <v>7301</v>
      </c>
      <c r="F40" t="s">
        <v>7302</v>
      </c>
      <c r="G40" t="s">
        <v>80</v>
      </c>
      <c r="H40" t="s">
        <v>461</v>
      </c>
      <c r="I40" t="s">
        <v>82</v>
      </c>
      <c r="J40" t="s">
        <v>289</v>
      </c>
      <c r="K40" t="s">
        <v>84</v>
      </c>
      <c r="L40" t="s">
        <v>7476</v>
      </c>
      <c r="M40" s="4">
        <v>45026</v>
      </c>
      <c r="N40" s="16">
        <v>0.76447916666666671</v>
      </c>
      <c r="O40">
        <v>2021</v>
      </c>
    </row>
    <row r="41" spans="1:15">
      <c r="A41" s="4">
        <v>45027</v>
      </c>
      <c r="B41" s="5">
        <v>0.625</v>
      </c>
      <c r="C41" s="236">
        <v>113588</v>
      </c>
      <c r="D41" t="s">
        <v>126</v>
      </c>
      <c r="E41" t="s">
        <v>7307</v>
      </c>
      <c r="F41" t="s">
        <v>7308</v>
      </c>
      <c r="G41" t="s">
        <v>80</v>
      </c>
      <c r="H41" t="s">
        <v>7309</v>
      </c>
      <c r="I41" t="s">
        <v>82</v>
      </c>
      <c r="J41" t="s">
        <v>160</v>
      </c>
      <c r="K41" t="s">
        <v>84</v>
      </c>
      <c r="L41" t="s">
        <v>7477</v>
      </c>
      <c r="M41" s="4">
        <v>45027</v>
      </c>
      <c r="N41" s="16">
        <v>0.6306828703703703</v>
      </c>
      <c r="O41">
        <v>2019</v>
      </c>
    </row>
    <row r="42" spans="1:15">
      <c r="A42" s="4"/>
      <c r="B42" s="5"/>
      <c r="C42" s="236" t="s">
        <v>7478</v>
      </c>
      <c r="G42" t="s">
        <v>80</v>
      </c>
    </row>
    <row r="43" spans="1:15">
      <c r="A43" s="4"/>
      <c r="B43" s="5"/>
      <c r="C43" s="236" t="s">
        <v>7479</v>
      </c>
      <c r="G43" t="s">
        <v>80</v>
      </c>
    </row>
    <row r="44" spans="1:15">
      <c r="A44" s="4">
        <v>45027</v>
      </c>
      <c r="B44" s="5">
        <v>0.33333333333333331</v>
      </c>
      <c r="C44" s="236">
        <v>113446</v>
      </c>
      <c r="D44" t="s">
        <v>126</v>
      </c>
      <c r="E44" t="s">
        <v>7226</v>
      </c>
      <c r="F44" t="s">
        <v>7227</v>
      </c>
      <c r="G44" t="s">
        <v>90</v>
      </c>
      <c r="H44" t="s">
        <v>7228</v>
      </c>
      <c r="I44" t="s">
        <v>82</v>
      </c>
      <c r="J44" t="s">
        <v>160</v>
      </c>
      <c r="K44" t="s">
        <v>84</v>
      </c>
      <c r="O44">
        <v>2022</v>
      </c>
    </row>
    <row r="45" spans="1:15">
      <c r="A45" s="4">
        <v>45027</v>
      </c>
      <c r="B45" s="5">
        <v>0.39583333333333331</v>
      </c>
      <c r="C45" s="236">
        <v>113551</v>
      </c>
      <c r="D45" t="s">
        <v>126</v>
      </c>
      <c r="E45" t="s">
        <v>2227</v>
      </c>
      <c r="F45" t="s">
        <v>2228</v>
      </c>
      <c r="G45" t="s">
        <v>90</v>
      </c>
      <c r="H45" t="s">
        <v>2229</v>
      </c>
      <c r="I45" t="s">
        <v>82</v>
      </c>
      <c r="J45" t="s">
        <v>193</v>
      </c>
      <c r="K45" t="s">
        <v>84</v>
      </c>
      <c r="O45">
        <v>2021</v>
      </c>
    </row>
    <row r="46" spans="1:15">
      <c r="A46" s="4">
        <v>45027</v>
      </c>
      <c r="B46" s="5">
        <v>0.625</v>
      </c>
      <c r="C46" s="236">
        <v>113537</v>
      </c>
      <c r="D46" t="s">
        <v>77</v>
      </c>
      <c r="E46" t="s">
        <v>1560</v>
      </c>
      <c r="F46" t="s">
        <v>7305</v>
      </c>
      <c r="G46" t="s">
        <v>90</v>
      </c>
      <c r="H46" t="s">
        <v>7306</v>
      </c>
      <c r="I46" t="s">
        <v>82</v>
      </c>
      <c r="J46" t="s">
        <v>97</v>
      </c>
      <c r="K46" t="s">
        <v>98</v>
      </c>
      <c r="O46">
        <v>2020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465A3-908E-42C2-A90A-8DEE79D3B21A}">
  <dimension ref="A1:R39"/>
  <sheetViews>
    <sheetView topLeftCell="B36" workbookViewId="0">
      <selection activeCell="R2" sqref="R2:R39"/>
    </sheetView>
  </sheetViews>
  <sheetFormatPr defaultColWidth="11.42578125" defaultRowHeight="14.45"/>
  <cols>
    <col min="4" max="4" width="10.85546875" style="203"/>
    <col min="7" max="7" width="14.85546875" customWidth="1"/>
    <col min="8" max="8" width="11.42578125" customWidth="1"/>
    <col min="9" max="9" width="15.42578125" customWidth="1"/>
    <col min="10" max="10" width="16.42578125" customWidth="1"/>
    <col min="11" max="11" width="48" customWidth="1"/>
    <col min="14" max="17" width="11.42578125" customWidth="1"/>
  </cols>
  <sheetData>
    <row r="1" spans="1:18">
      <c r="A1" t="s">
        <v>47</v>
      </c>
      <c r="B1" t="s">
        <v>48</v>
      </c>
      <c r="C1" t="s">
        <v>70</v>
      </c>
      <c r="D1" s="203" t="s">
        <v>7480</v>
      </c>
      <c r="E1" t="s">
        <v>49</v>
      </c>
      <c r="F1" t="s">
        <v>50</v>
      </c>
      <c r="G1" t="s">
        <v>7481</v>
      </c>
      <c r="H1" t="s">
        <v>7482</v>
      </c>
      <c r="I1" t="s">
        <v>51</v>
      </c>
      <c r="J1" t="s">
        <v>52</v>
      </c>
      <c r="K1" t="s">
        <v>54</v>
      </c>
      <c r="L1" t="s">
        <v>56</v>
      </c>
      <c r="M1" t="s">
        <v>57</v>
      </c>
      <c r="N1" t="s">
        <v>7483</v>
      </c>
      <c r="O1" t="s">
        <v>7484</v>
      </c>
      <c r="P1" t="s">
        <v>7485</v>
      </c>
      <c r="Q1" t="s">
        <v>7486</v>
      </c>
      <c r="R1" t="s">
        <v>7436</v>
      </c>
    </row>
    <row r="2" spans="1:18">
      <c r="A2" s="4">
        <v>45028</v>
      </c>
      <c r="B2" s="5">
        <v>0.32291666666666669</v>
      </c>
      <c r="C2" s="5"/>
      <c r="D2" s="203">
        <v>835.2</v>
      </c>
      <c r="E2">
        <v>113640</v>
      </c>
      <c r="F2" t="s">
        <v>920</v>
      </c>
      <c r="G2" t="s">
        <v>7310</v>
      </c>
      <c r="I2" t="s">
        <v>2357</v>
      </c>
      <c r="J2" t="s">
        <v>2358</v>
      </c>
      <c r="K2" t="s">
        <v>7097</v>
      </c>
      <c r="L2" t="s">
        <v>97</v>
      </c>
      <c r="M2" t="s">
        <v>93</v>
      </c>
      <c r="N2" s="5">
        <v>0.33333333333333331</v>
      </c>
      <c r="O2" t="s">
        <v>929</v>
      </c>
      <c r="P2" t="s">
        <v>1036</v>
      </c>
      <c r="Q2" t="s">
        <v>1036</v>
      </c>
      <c r="R2">
        <v>2022</v>
      </c>
    </row>
    <row r="3" spans="1:18">
      <c r="A3" s="4">
        <v>45028</v>
      </c>
      <c r="B3" s="5">
        <v>0.33333333333333331</v>
      </c>
      <c r="C3" s="5"/>
      <c r="D3" s="203">
        <v>1899</v>
      </c>
      <c r="E3">
        <v>113454</v>
      </c>
      <c r="F3" t="s">
        <v>1111</v>
      </c>
      <c r="G3" t="s">
        <v>1015</v>
      </c>
      <c r="I3" t="s">
        <v>7311</v>
      </c>
      <c r="J3" t="s">
        <v>7312</v>
      </c>
      <c r="K3" t="s">
        <v>7313</v>
      </c>
      <c r="L3" t="s">
        <v>152</v>
      </c>
      <c r="M3" t="s">
        <v>98</v>
      </c>
      <c r="N3" s="5">
        <v>0.33333333333333331</v>
      </c>
      <c r="O3" s="5">
        <v>0.45833333333333331</v>
      </c>
      <c r="P3" t="s">
        <v>2061</v>
      </c>
      <c r="Q3" t="s">
        <v>949</v>
      </c>
      <c r="R3">
        <v>2022</v>
      </c>
    </row>
    <row r="4" spans="1:18">
      <c r="A4" s="4">
        <v>45028</v>
      </c>
      <c r="B4" s="5">
        <v>0.33333333333333331</v>
      </c>
      <c r="C4" s="5"/>
      <c r="D4" s="203">
        <v>5140</v>
      </c>
      <c r="E4">
        <v>113456</v>
      </c>
      <c r="F4" t="s">
        <v>944</v>
      </c>
      <c r="G4" t="s">
        <v>1102</v>
      </c>
      <c r="H4" t="s">
        <v>5</v>
      </c>
      <c r="I4" t="s">
        <v>7314</v>
      </c>
      <c r="J4" t="s">
        <v>7315</v>
      </c>
      <c r="K4" t="s">
        <v>7316</v>
      </c>
      <c r="L4" t="s">
        <v>230</v>
      </c>
      <c r="M4" t="s">
        <v>84</v>
      </c>
      <c r="N4" s="5">
        <v>0.35416666666666669</v>
      </c>
      <c r="O4" s="5">
        <v>0.45833333333333331</v>
      </c>
      <c r="P4" t="s">
        <v>2061</v>
      </c>
      <c r="Q4" t="s">
        <v>954</v>
      </c>
      <c r="R4">
        <v>2017</v>
      </c>
    </row>
    <row r="5" spans="1:18">
      <c r="A5" s="4">
        <v>45028</v>
      </c>
      <c r="B5" s="5">
        <v>0.33333333333333331</v>
      </c>
      <c r="C5" s="5"/>
      <c r="D5" s="203">
        <f>1899+950</f>
        <v>2849</v>
      </c>
      <c r="E5">
        <v>113602</v>
      </c>
      <c r="F5" t="s">
        <v>944</v>
      </c>
      <c r="G5" t="s">
        <v>1158</v>
      </c>
      <c r="I5" t="s">
        <v>7317</v>
      </c>
      <c r="J5" t="s">
        <v>143</v>
      </c>
      <c r="K5" t="s">
        <v>7318</v>
      </c>
      <c r="L5" t="s">
        <v>482</v>
      </c>
      <c r="M5" t="s">
        <v>93</v>
      </c>
      <c r="N5" s="5">
        <v>0.35416666666666669</v>
      </c>
      <c r="O5" s="5">
        <v>0.45833333333333331</v>
      </c>
      <c r="P5" t="s">
        <v>970</v>
      </c>
      <c r="Q5" t="s">
        <v>970</v>
      </c>
      <c r="R5">
        <v>2018</v>
      </c>
    </row>
    <row r="6" spans="1:18">
      <c r="A6" s="4">
        <v>45028</v>
      </c>
      <c r="B6" s="5">
        <v>0.34375</v>
      </c>
      <c r="C6" s="5"/>
      <c r="D6" s="203">
        <v>1899</v>
      </c>
      <c r="E6">
        <v>113605</v>
      </c>
      <c r="F6" t="s">
        <v>1111</v>
      </c>
      <c r="G6" t="s">
        <v>939</v>
      </c>
      <c r="I6" t="s">
        <v>7319</v>
      </c>
      <c r="J6" t="s">
        <v>7320</v>
      </c>
      <c r="K6" t="s">
        <v>7321</v>
      </c>
      <c r="L6" t="s">
        <v>193</v>
      </c>
      <c r="M6" t="s">
        <v>93</v>
      </c>
      <c r="N6" s="5">
        <v>0.35416666666666669</v>
      </c>
      <c r="O6" s="5">
        <v>0.45833333333333331</v>
      </c>
      <c r="P6" t="s">
        <v>975</v>
      </c>
      <c r="Q6" t="s">
        <v>943</v>
      </c>
      <c r="R6">
        <v>2019</v>
      </c>
    </row>
    <row r="7" spans="1:18">
      <c r="A7" s="4">
        <v>45028</v>
      </c>
      <c r="B7" s="5">
        <v>0.34375</v>
      </c>
      <c r="C7" s="5"/>
      <c r="D7" s="203">
        <v>1472.59</v>
      </c>
      <c r="E7">
        <v>113615</v>
      </c>
      <c r="F7" t="s">
        <v>920</v>
      </c>
      <c r="G7" t="s">
        <v>950</v>
      </c>
      <c r="I7" t="s">
        <v>7322</v>
      </c>
      <c r="J7" t="s">
        <v>7323</v>
      </c>
      <c r="K7" t="s">
        <v>7324</v>
      </c>
      <c r="L7" t="s">
        <v>152</v>
      </c>
      <c r="M7" t="s">
        <v>84</v>
      </c>
      <c r="N7" s="5">
        <v>0.35416666666666669</v>
      </c>
      <c r="O7" s="5">
        <v>0.5</v>
      </c>
      <c r="P7" t="s">
        <v>943</v>
      </c>
      <c r="Q7" t="s">
        <v>943</v>
      </c>
      <c r="R7">
        <v>2020</v>
      </c>
    </row>
    <row r="8" spans="1:18">
      <c r="A8" s="4">
        <v>45028</v>
      </c>
      <c r="B8" s="5">
        <v>0.35416666666666669</v>
      </c>
      <c r="C8" s="5"/>
      <c r="D8" s="203">
        <v>1899</v>
      </c>
      <c r="E8">
        <v>113573</v>
      </c>
      <c r="F8" t="s">
        <v>944</v>
      </c>
      <c r="G8" t="s">
        <v>1108</v>
      </c>
      <c r="I8" t="s">
        <v>7325</v>
      </c>
      <c r="J8" t="s">
        <v>7326</v>
      </c>
      <c r="K8" t="s">
        <v>7327</v>
      </c>
      <c r="L8" t="s">
        <v>108</v>
      </c>
      <c r="M8" t="s">
        <v>93</v>
      </c>
      <c r="N8" s="5">
        <v>0.38541666666666669</v>
      </c>
      <c r="O8" s="5">
        <v>0.45833333333333331</v>
      </c>
      <c r="P8" t="s">
        <v>954</v>
      </c>
      <c r="Q8" t="s">
        <v>954</v>
      </c>
      <c r="R8">
        <v>2022</v>
      </c>
    </row>
    <row r="9" spans="1:18">
      <c r="A9" s="4">
        <v>45028</v>
      </c>
      <c r="B9" s="5">
        <v>0.36458333333333331</v>
      </c>
      <c r="C9" s="5"/>
      <c r="D9" s="203">
        <v>6599</v>
      </c>
      <c r="E9">
        <v>113579</v>
      </c>
      <c r="F9" t="s">
        <v>944</v>
      </c>
      <c r="G9" t="s">
        <v>1343</v>
      </c>
      <c r="H9" t="s">
        <v>5</v>
      </c>
      <c r="I9" t="s">
        <v>7328</v>
      </c>
      <c r="J9" t="s">
        <v>7329</v>
      </c>
      <c r="K9" t="s">
        <v>7330</v>
      </c>
      <c r="L9" t="s">
        <v>7331</v>
      </c>
      <c r="M9" t="s">
        <v>84</v>
      </c>
      <c r="N9" s="5">
        <v>0.38541666666666669</v>
      </c>
      <c r="O9" s="5">
        <v>0.5</v>
      </c>
      <c r="P9" t="s">
        <v>2061</v>
      </c>
      <c r="Q9" t="s">
        <v>954</v>
      </c>
      <c r="R9">
        <v>2014</v>
      </c>
    </row>
    <row r="10" spans="1:18">
      <c r="A10" s="4">
        <v>45028</v>
      </c>
      <c r="B10" s="5">
        <v>0.36458333333333331</v>
      </c>
      <c r="C10" s="5"/>
      <c r="D10" s="203">
        <v>1899</v>
      </c>
      <c r="E10">
        <v>113601</v>
      </c>
      <c r="F10" t="s">
        <v>920</v>
      </c>
      <c r="G10" t="s">
        <v>1108</v>
      </c>
      <c r="I10" t="s">
        <v>7332</v>
      </c>
      <c r="J10" t="s">
        <v>143</v>
      </c>
      <c r="K10" t="s">
        <v>7333</v>
      </c>
      <c r="L10" t="s">
        <v>289</v>
      </c>
      <c r="M10" t="s">
        <v>93</v>
      </c>
      <c r="N10" s="5">
        <v>0.39583333333333331</v>
      </c>
      <c r="O10" s="5">
        <v>0.5</v>
      </c>
      <c r="P10" t="s">
        <v>943</v>
      </c>
      <c r="Q10" t="s">
        <v>943</v>
      </c>
      <c r="R10">
        <v>2022</v>
      </c>
    </row>
    <row r="11" spans="1:18">
      <c r="A11" s="4">
        <v>45028</v>
      </c>
      <c r="B11" s="5">
        <v>0.375</v>
      </c>
      <c r="C11" s="5"/>
      <c r="D11" s="203">
        <f>1899+835.2</f>
        <v>2734.2</v>
      </c>
      <c r="E11">
        <v>113459</v>
      </c>
      <c r="F11" t="s">
        <v>920</v>
      </c>
      <c r="G11" t="s">
        <v>7334</v>
      </c>
      <c r="I11" t="s">
        <v>7335</v>
      </c>
      <c r="J11" t="s">
        <v>7336</v>
      </c>
      <c r="K11" t="s">
        <v>1728</v>
      </c>
      <c r="L11" t="s">
        <v>193</v>
      </c>
      <c r="M11" t="s">
        <v>93</v>
      </c>
      <c r="N11" s="5">
        <v>0.38541666666666669</v>
      </c>
      <c r="O11" t="s">
        <v>929</v>
      </c>
      <c r="P11" t="s">
        <v>2846</v>
      </c>
      <c r="Q11" t="s">
        <v>7487</v>
      </c>
      <c r="R11">
        <v>2015</v>
      </c>
    </row>
    <row r="12" spans="1:18">
      <c r="A12" s="4">
        <v>45028</v>
      </c>
      <c r="B12" s="5">
        <v>0.375</v>
      </c>
      <c r="C12" s="5"/>
      <c r="D12" s="203">
        <v>5140</v>
      </c>
      <c r="E12">
        <v>113531</v>
      </c>
      <c r="F12" t="s">
        <v>920</v>
      </c>
      <c r="G12" t="s">
        <v>1102</v>
      </c>
      <c r="H12" t="s">
        <v>5</v>
      </c>
      <c r="I12" t="s">
        <v>7337</v>
      </c>
      <c r="J12" t="s">
        <v>7338</v>
      </c>
      <c r="K12" t="s">
        <v>7339</v>
      </c>
      <c r="L12" t="s">
        <v>92</v>
      </c>
      <c r="M12" t="s">
        <v>84</v>
      </c>
      <c r="N12" s="5">
        <v>0.40625</v>
      </c>
      <c r="O12" t="s">
        <v>2061</v>
      </c>
      <c r="P12" t="s">
        <v>2061</v>
      </c>
      <c r="Q12" t="s">
        <v>2061</v>
      </c>
      <c r="R12">
        <v>2016</v>
      </c>
    </row>
    <row r="13" spans="1:18">
      <c r="A13" s="4">
        <v>45028</v>
      </c>
      <c r="B13" s="5">
        <v>0.375</v>
      </c>
      <c r="C13" s="5"/>
      <c r="D13" s="203">
        <v>1899</v>
      </c>
      <c r="E13">
        <v>113548</v>
      </c>
      <c r="F13" t="s">
        <v>944</v>
      </c>
      <c r="G13" t="s">
        <v>945</v>
      </c>
      <c r="I13" t="s">
        <v>1183</v>
      </c>
      <c r="J13" t="s">
        <v>1184</v>
      </c>
      <c r="K13" t="s">
        <v>1185</v>
      </c>
      <c r="L13" t="s">
        <v>83</v>
      </c>
      <c r="M13" t="s">
        <v>98</v>
      </c>
      <c r="N13" s="5">
        <v>0.38541666666666669</v>
      </c>
      <c r="O13" s="5">
        <v>0.45833333333333331</v>
      </c>
      <c r="P13" t="s">
        <v>949</v>
      </c>
      <c r="Q13" t="s">
        <v>949</v>
      </c>
      <c r="R13">
        <v>2021</v>
      </c>
    </row>
    <row r="14" spans="1:18">
      <c r="A14" s="4">
        <v>45028</v>
      </c>
      <c r="B14" s="5">
        <v>0.39583333333333331</v>
      </c>
      <c r="C14" s="5"/>
      <c r="D14" s="203">
        <f>6599+1944</f>
        <v>8543</v>
      </c>
      <c r="E14">
        <v>113054</v>
      </c>
      <c r="F14" t="s">
        <v>920</v>
      </c>
      <c r="G14" t="s">
        <v>7340</v>
      </c>
      <c r="I14" t="s">
        <v>7341</v>
      </c>
      <c r="J14" t="s">
        <v>7342</v>
      </c>
      <c r="K14" t="s">
        <v>7343</v>
      </c>
      <c r="L14" t="s">
        <v>97</v>
      </c>
      <c r="M14" t="s">
        <v>93</v>
      </c>
      <c r="N14" s="5">
        <v>0.41666666666666669</v>
      </c>
      <c r="O14" s="5">
        <v>0.58333333333333337</v>
      </c>
      <c r="P14" t="s">
        <v>954</v>
      </c>
      <c r="Q14" t="s">
        <v>949</v>
      </c>
      <c r="R14">
        <v>2015</v>
      </c>
    </row>
    <row r="15" spans="1:18">
      <c r="A15" s="4">
        <v>45028</v>
      </c>
      <c r="B15" s="5">
        <v>0.39583333333333331</v>
      </c>
      <c r="C15" s="5"/>
      <c r="D15" s="203">
        <v>3260</v>
      </c>
      <c r="E15">
        <v>113578</v>
      </c>
      <c r="F15" t="s">
        <v>1111</v>
      </c>
      <c r="G15" t="s">
        <v>1161</v>
      </c>
      <c r="I15" t="s">
        <v>7344</v>
      </c>
      <c r="J15" t="s">
        <v>7345</v>
      </c>
      <c r="K15" t="s">
        <v>7346</v>
      </c>
      <c r="L15" t="s">
        <v>97</v>
      </c>
      <c r="M15" t="s">
        <v>84</v>
      </c>
      <c r="N15" s="5">
        <v>0.40625</v>
      </c>
      <c r="O15" s="5">
        <v>0.5</v>
      </c>
      <c r="P15" t="s">
        <v>949</v>
      </c>
      <c r="Q15" t="s">
        <v>949</v>
      </c>
      <c r="R15">
        <v>2016</v>
      </c>
    </row>
    <row r="16" spans="1:18">
      <c r="A16" s="4">
        <v>45028</v>
      </c>
      <c r="B16" s="5">
        <v>0.40625</v>
      </c>
      <c r="C16" s="5"/>
      <c r="D16" s="203">
        <v>1899</v>
      </c>
      <c r="E16">
        <v>113607</v>
      </c>
      <c r="F16" t="s">
        <v>944</v>
      </c>
      <c r="G16" t="s">
        <v>984</v>
      </c>
      <c r="H16" t="s">
        <v>42</v>
      </c>
      <c r="I16" t="s">
        <v>7347</v>
      </c>
      <c r="J16" t="s">
        <v>143</v>
      </c>
      <c r="K16" t="s">
        <v>7348</v>
      </c>
      <c r="L16" t="s">
        <v>193</v>
      </c>
      <c r="M16" t="s">
        <v>84</v>
      </c>
      <c r="N16" t="s">
        <v>1194</v>
      </c>
      <c r="O16" t="s">
        <v>1195</v>
      </c>
      <c r="P16" t="s">
        <v>925</v>
      </c>
      <c r="Q16" t="s">
        <v>925</v>
      </c>
      <c r="R16">
        <v>2016</v>
      </c>
    </row>
    <row r="17" spans="1:18">
      <c r="A17" s="4">
        <v>45028</v>
      </c>
      <c r="B17" s="5">
        <v>0.41666666666666669</v>
      </c>
      <c r="C17" s="5"/>
      <c r="D17" s="203">
        <v>0</v>
      </c>
      <c r="E17">
        <v>113287</v>
      </c>
      <c r="F17" t="s">
        <v>920</v>
      </c>
      <c r="G17" t="s">
        <v>6823</v>
      </c>
      <c r="H17" t="s">
        <v>46</v>
      </c>
      <c r="I17" t="s">
        <v>7349</v>
      </c>
      <c r="J17" t="s">
        <v>143</v>
      </c>
      <c r="K17" t="s">
        <v>7350</v>
      </c>
      <c r="L17" t="s">
        <v>92</v>
      </c>
      <c r="M17" t="s">
        <v>84</v>
      </c>
      <c r="N17" t="s">
        <v>45</v>
      </c>
      <c r="O17" t="s">
        <v>1195</v>
      </c>
      <c r="P17" t="s">
        <v>925</v>
      </c>
      <c r="Q17" t="s">
        <v>925</v>
      </c>
      <c r="R17">
        <v>2023</v>
      </c>
    </row>
    <row r="18" spans="1:18">
      <c r="A18" s="4">
        <v>45028</v>
      </c>
      <c r="B18" s="5">
        <v>0.41666666666666669</v>
      </c>
      <c r="C18" s="5"/>
      <c r="D18" s="203">
        <v>5330</v>
      </c>
      <c r="E18">
        <v>113574</v>
      </c>
      <c r="F18" t="s">
        <v>1111</v>
      </c>
      <c r="G18" t="s">
        <v>1124</v>
      </c>
      <c r="H18" t="s">
        <v>5</v>
      </c>
      <c r="I18" t="s">
        <v>7351</v>
      </c>
      <c r="J18" t="s">
        <v>7352</v>
      </c>
      <c r="K18" t="s">
        <v>7353</v>
      </c>
      <c r="L18" t="s">
        <v>83</v>
      </c>
      <c r="M18" t="s">
        <v>98</v>
      </c>
      <c r="N18" s="5">
        <v>0.4375</v>
      </c>
      <c r="O18" s="5">
        <v>0.58333333333333337</v>
      </c>
      <c r="P18" t="s">
        <v>2061</v>
      </c>
      <c r="Q18" t="s">
        <v>2061</v>
      </c>
      <c r="R18">
        <v>2016</v>
      </c>
    </row>
    <row r="19" spans="1:18">
      <c r="A19" s="4">
        <v>45028</v>
      </c>
      <c r="B19" s="5">
        <v>0.42708333333333331</v>
      </c>
      <c r="C19" s="5"/>
      <c r="D19" s="203">
        <v>0</v>
      </c>
      <c r="E19">
        <v>113419</v>
      </c>
      <c r="F19" t="s">
        <v>944</v>
      </c>
      <c r="G19" t="s">
        <v>7354</v>
      </c>
      <c r="H19" t="s">
        <v>42</v>
      </c>
      <c r="I19" t="s">
        <v>7355</v>
      </c>
      <c r="J19" t="s">
        <v>143</v>
      </c>
      <c r="K19" t="s">
        <v>7356</v>
      </c>
      <c r="L19" t="s">
        <v>230</v>
      </c>
      <c r="M19" t="s">
        <v>84</v>
      </c>
      <c r="N19" t="s">
        <v>1194</v>
      </c>
      <c r="O19" t="s">
        <v>1195</v>
      </c>
      <c r="P19" t="s">
        <v>925</v>
      </c>
      <c r="Q19" t="s">
        <v>925</v>
      </c>
      <c r="R19">
        <v>2019</v>
      </c>
    </row>
    <row r="20" spans="1:18">
      <c r="A20" s="4">
        <v>45028</v>
      </c>
      <c r="B20" s="5">
        <v>0.4375</v>
      </c>
      <c r="C20" s="5"/>
      <c r="D20" s="203">
        <v>0</v>
      </c>
      <c r="E20">
        <v>113335</v>
      </c>
      <c r="F20" t="s">
        <v>944</v>
      </c>
      <c r="G20" t="s">
        <v>7162</v>
      </c>
      <c r="H20" t="s">
        <v>46</v>
      </c>
      <c r="I20" t="s">
        <v>7357</v>
      </c>
      <c r="J20" t="s">
        <v>143</v>
      </c>
      <c r="K20" t="s">
        <v>7358</v>
      </c>
      <c r="L20" t="s">
        <v>193</v>
      </c>
      <c r="M20" t="s">
        <v>84</v>
      </c>
      <c r="N20" t="s">
        <v>45</v>
      </c>
      <c r="O20" t="s">
        <v>1195</v>
      </c>
      <c r="P20" t="s">
        <v>925</v>
      </c>
      <c r="Q20" t="s">
        <v>2061</v>
      </c>
      <c r="R20">
        <v>2023</v>
      </c>
    </row>
    <row r="21" spans="1:18">
      <c r="A21" s="4">
        <v>45028</v>
      </c>
      <c r="B21" s="5">
        <v>0.4375</v>
      </c>
      <c r="C21" s="5"/>
      <c r="D21" s="203">
        <v>1899</v>
      </c>
      <c r="E21">
        <v>113598</v>
      </c>
      <c r="F21" t="s">
        <v>1111</v>
      </c>
      <c r="G21" t="s">
        <v>945</v>
      </c>
      <c r="I21" t="s">
        <v>7359</v>
      </c>
      <c r="J21" t="s">
        <v>7360</v>
      </c>
      <c r="K21" t="s">
        <v>7361</v>
      </c>
      <c r="L21" t="s">
        <v>7362</v>
      </c>
      <c r="M21" t="s">
        <v>7488</v>
      </c>
      <c r="N21" s="5">
        <v>0.44791666666666669</v>
      </c>
      <c r="O21" s="5">
        <v>0.58333333333333337</v>
      </c>
      <c r="P21" t="s">
        <v>949</v>
      </c>
      <c r="Q21" t="s">
        <v>949</v>
      </c>
      <c r="R21">
        <v>2018</v>
      </c>
    </row>
    <row r="22" spans="1:18">
      <c r="A22" s="4">
        <v>45028</v>
      </c>
      <c r="B22" s="5">
        <v>0.4375</v>
      </c>
      <c r="C22" s="5"/>
      <c r="D22" s="203">
        <v>6599</v>
      </c>
      <c r="E22">
        <v>113637</v>
      </c>
      <c r="F22" t="s">
        <v>920</v>
      </c>
      <c r="G22" t="s">
        <v>989</v>
      </c>
      <c r="H22" t="s">
        <v>5</v>
      </c>
      <c r="I22" t="s">
        <v>7363</v>
      </c>
      <c r="J22" t="s">
        <v>7364</v>
      </c>
      <c r="K22" t="s">
        <v>7365</v>
      </c>
      <c r="L22" t="s">
        <v>92</v>
      </c>
      <c r="M22" t="s">
        <v>93</v>
      </c>
      <c r="N22" s="5">
        <v>0.46875</v>
      </c>
      <c r="O22" s="5">
        <v>0.66666666666666663</v>
      </c>
      <c r="P22" t="s">
        <v>2061</v>
      </c>
      <c r="Q22" t="s">
        <v>2061</v>
      </c>
      <c r="R22">
        <v>2014</v>
      </c>
    </row>
    <row r="23" spans="1:18">
      <c r="A23" s="4">
        <v>45028</v>
      </c>
      <c r="B23" s="5">
        <v>0.44791666666666669</v>
      </c>
      <c r="C23" s="5"/>
      <c r="D23" s="203">
        <v>0</v>
      </c>
      <c r="E23">
        <v>113552</v>
      </c>
      <c r="F23" t="s">
        <v>3549</v>
      </c>
      <c r="G23" t="s">
        <v>7366</v>
      </c>
      <c r="I23" t="s">
        <v>7367</v>
      </c>
      <c r="J23" t="s">
        <v>7368</v>
      </c>
      <c r="K23" t="s">
        <v>7369</v>
      </c>
      <c r="L23" t="s">
        <v>165</v>
      </c>
      <c r="M23" t="s">
        <v>84</v>
      </c>
      <c r="N23" s="5">
        <v>0.45833333333333331</v>
      </c>
      <c r="O23" s="5">
        <v>0.70833333333333337</v>
      </c>
      <c r="P23" t="s">
        <v>1181</v>
      </c>
      <c r="Q23" t="s">
        <v>1036</v>
      </c>
      <c r="R23">
        <v>2022</v>
      </c>
    </row>
    <row r="24" spans="1:18">
      <c r="A24" s="4">
        <v>45028</v>
      </c>
      <c r="B24" s="5">
        <v>0.45833333333333331</v>
      </c>
      <c r="C24" s="5"/>
      <c r="D24" s="203">
        <v>0</v>
      </c>
      <c r="E24">
        <v>113343</v>
      </c>
      <c r="F24" t="s">
        <v>920</v>
      </c>
      <c r="G24" t="s">
        <v>7489</v>
      </c>
      <c r="H24" t="s">
        <v>46</v>
      </c>
      <c r="I24" t="s">
        <v>7371</v>
      </c>
      <c r="J24" t="s">
        <v>143</v>
      </c>
      <c r="K24" t="s">
        <v>7372</v>
      </c>
      <c r="L24" t="s">
        <v>97</v>
      </c>
      <c r="M24" t="s">
        <v>84</v>
      </c>
      <c r="N24" t="s">
        <v>45</v>
      </c>
      <c r="O24" t="s">
        <v>1195</v>
      </c>
      <c r="P24" t="s">
        <v>925</v>
      </c>
      <c r="Q24" t="s">
        <v>2061</v>
      </c>
      <c r="R24">
        <v>2023</v>
      </c>
    </row>
    <row r="25" spans="1:18">
      <c r="A25" s="4">
        <v>45028</v>
      </c>
      <c r="B25" s="5">
        <v>0.45833333333333331</v>
      </c>
      <c r="C25" s="5"/>
      <c r="D25" s="203">
        <v>3260</v>
      </c>
      <c r="E25">
        <v>113569</v>
      </c>
      <c r="F25" t="s">
        <v>1111</v>
      </c>
      <c r="G25" t="s">
        <v>1150</v>
      </c>
      <c r="I25" t="s">
        <v>7373</v>
      </c>
      <c r="J25" t="s">
        <v>7374</v>
      </c>
      <c r="K25" t="s">
        <v>7375</v>
      </c>
      <c r="L25" t="s">
        <v>92</v>
      </c>
      <c r="M25" t="s">
        <v>93</v>
      </c>
      <c r="N25" s="5">
        <v>0.47916666666666669</v>
      </c>
      <c r="O25" s="5">
        <v>0.58333333333333337</v>
      </c>
      <c r="P25" t="s">
        <v>949</v>
      </c>
      <c r="Q25" t="s">
        <v>949</v>
      </c>
      <c r="R25">
        <v>2011</v>
      </c>
    </row>
    <row r="26" spans="1:18">
      <c r="A26" s="4">
        <v>45028</v>
      </c>
      <c r="B26" s="5">
        <v>0.46875</v>
      </c>
      <c r="C26" s="5"/>
      <c r="D26" s="203">
        <v>5140</v>
      </c>
      <c r="E26">
        <v>113515</v>
      </c>
      <c r="F26" t="s">
        <v>920</v>
      </c>
      <c r="G26" t="s">
        <v>1102</v>
      </c>
      <c r="H26" t="s">
        <v>42</v>
      </c>
      <c r="I26" t="s">
        <v>7376</v>
      </c>
      <c r="J26" t="s">
        <v>7377</v>
      </c>
      <c r="K26" t="s">
        <v>7378</v>
      </c>
      <c r="L26" t="s">
        <v>1095</v>
      </c>
      <c r="M26" t="s">
        <v>84</v>
      </c>
      <c r="N26" t="s">
        <v>1194</v>
      </c>
      <c r="O26" t="s">
        <v>1195</v>
      </c>
      <c r="P26" t="s">
        <v>925</v>
      </c>
      <c r="Q26" t="s">
        <v>925</v>
      </c>
      <c r="R26">
        <v>2018</v>
      </c>
    </row>
    <row r="27" spans="1:18">
      <c r="A27" s="4">
        <v>45028</v>
      </c>
      <c r="B27" s="5">
        <v>0.47916666666666669</v>
      </c>
      <c r="C27" s="5"/>
      <c r="D27" s="203">
        <v>3260</v>
      </c>
      <c r="E27">
        <v>113441</v>
      </c>
      <c r="F27" t="s">
        <v>920</v>
      </c>
      <c r="G27" t="s">
        <v>1150</v>
      </c>
      <c r="H27" t="s">
        <v>42</v>
      </c>
      <c r="I27" t="s">
        <v>566</v>
      </c>
      <c r="J27" t="s">
        <v>567</v>
      </c>
      <c r="K27" t="s">
        <v>568</v>
      </c>
      <c r="L27" t="s">
        <v>193</v>
      </c>
      <c r="M27" t="s">
        <v>84</v>
      </c>
      <c r="N27" t="s">
        <v>1194</v>
      </c>
      <c r="O27" t="s">
        <v>1195</v>
      </c>
      <c r="P27" t="s">
        <v>925</v>
      </c>
      <c r="Q27" t="s">
        <v>925</v>
      </c>
      <c r="R27">
        <v>2021</v>
      </c>
    </row>
    <row r="28" spans="1:18">
      <c r="A28" s="4">
        <v>45028</v>
      </c>
      <c r="B28" s="5">
        <v>0.47916666666666669</v>
      </c>
      <c r="C28" s="5"/>
      <c r="D28" s="203">
        <v>3260</v>
      </c>
      <c r="E28">
        <v>113596</v>
      </c>
      <c r="F28" t="s">
        <v>920</v>
      </c>
      <c r="G28" t="s">
        <v>1150</v>
      </c>
      <c r="I28" t="s">
        <v>3389</v>
      </c>
      <c r="J28" t="s">
        <v>3390</v>
      </c>
      <c r="K28" t="s">
        <v>435</v>
      </c>
      <c r="L28" t="s">
        <v>193</v>
      </c>
      <c r="M28" t="s">
        <v>93</v>
      </c>
      <c r="N28" s="5">
        <v>0.52083333333333337</v>
      </c>
      <c r="O28" s="5">
        <v>0.64583333333333337</v>
      </c>
      <c r="P28" t="s">
        <v>949</v>
      </c>
      <c r="Q28" t="s">
        <v>949</v>
      </c>
      <c r="R28">
        <v>2022</v>
      </c>
    </row>
    <row r="29" spans="1:18">
      <c r="A29" s="4">
        <v>45028</v>
      </c>
      <c r="B29" s="5">
        <v>0.5</v>
      </c>
      <c r="C29" s="5"/>
      <c r="D29" s="203">
        <v>835.2</v>
      </c>
      <c r="E29">
        <v>113487</v>
      </c>
      <c r="F29" t="s">
        <v>1111</v>
      </c>
      <c r="G29" t="s">
        <v>7379</v>
      </c>
      <c r="I29" t="s">
        <v>634</v>
      </c>
      <c r="J29" t="s">
        <v>635</v>
      </c>
      <c r="K29" t="s">
        <v>636</v>
      </c>
      <c r="L29" t="s">
        <v>92</v>
      </c>
      <c r="M29" t="s">
        <v>98</v>
      </c>
      <c r="N29" s="5">
        <v>0.54166666666666663</v>
      </c>
      <c r="O29" s="5">
        <v>0.70833333333333337</v>
      </c>
      <c r="P29" t="s">
        <v>954</v>
      </c>
      <c r="Q29" t="s">
        <v>2263</v>
      </c>
      <c r="R29">
        <v>2014</v>
      </c>
    </row>
    <row r="30" spans="1:18">
      <c r="A30" s="4">
        <v>45028</v>
      </c>
      <c r="B30" s="5">
        <v>0.5</v>
      </c>
      <c r="C30" s="5"/>
      <c r="D30" s="203">
        <f>6599+800</f>
        <v>7399</v>
      </c>
      <c r="E30">
        <v>113604</v>
      </c>
      <c r="F30" t="s">
        <v>944</v>
      </c>
      <c r="G30" t="s">
        <v>7251</v>
      </c>
      <c r="H30" t="s">
        <v>5</v>
      </c>
      <c r="I30" t="s">
        <v>2227</v>
      </c>
      <c r="J30" t="s">
        <v>2228</v>
      </c>
      <c r="K30" t="s">
        <v>2229</v>
      </c>
      <c r="L30" t="s">
        <v>193</v>
      </c>
      <c r="M30" t="s">
        <v>84</v>
      </c>
      <c r="N30" s="5">
        <v>0.51041666666666663</v>
      </c>
      <c r="O30" s="5">
        <v>0.70833333333333337</v>
      </c>
      <c r="P30" t="s">
        <v>4340</v>
      </c>
      <c r="Q30" t="s">
        <v>4340</v>
      </c>
      <c r="R30">
        <v>2021</v>
      </c>
    </row>
    <row r="31" spans="1:18">
      <c r="A31" s="4">
        <v>45028</v>
      </c>
      <c r="B31" s="5">
        <v>0.52083333333333337</v>
      </c>
      <c r="C31" s="5"/>
      <c r="D31" s="203">
        <v>6599</v>
      </c>
      <c r="E31">
        <v>113362</v>
      </c>
      <c r="F31" t="s">
        <v>944</v>
      </c>
      <c r="G31" t="s">
        <v>989</v>
      </c>
      <c r="H31" t="s">
        <v>42</v>
      </c>
      <c r="I31" t="s">
        <v>7380</v>
      </c>
      <c r="J31" t="s">
        <v>143</v>
      </c>
      <c r="K31" t="s">
        <v>7348</v>
      </c>
      <c r="L31" t="s">
        <v>97</v>
      </c>
      <c r="M31" t="s">
        <v>84</v>
      </c>
      <c r="N31" t="s">
        <v>1194</v>
      </c>
      <c r="O31" t="s">
        <v>1195</v>
      </c>
      <c r="P31" t="s">
        <v>925</v>
      </c>
      <c r="Q31" t="s">
        <v>925</v>
      </c>
      <c r="R31">
        <v>2017</v>
      </c>
    </row>
    <row r="32" spans="1:18">
      <c r="A32" s="4">
        <v>45028</v>
      </c>
      <c r="B32" s="5">
        <v>0.52083333333333337</v>
      </c>
      <c r="C32" s="5"/>
      <c r="D32" s="203">
        <v>1899</v>
      </c>
      <c r="E32">
        <v>113613</v>
      </c>
      <c r="F32" t="s">
        <v>100</v>
      </c>
      <c r="G32" t="s">
        <v>1605</v>
      </c>
      <c r="H32" t="s">
        <v>5</v>
      </c>
      <c r="I32" t="s">
        <v>7381</v>
      </c>
      <c r="J32" t="s">
        <v>7382</v>
      </c>
      <c r="K32" t="s">
        <v>7383</v>
      </c>
      <c r="L32" t="s">
        <v>170</v>
      </c>
      <c r="M32" t="s">
        <v>98</v>
      </c>
      <c r="N32" s="5">
        <v>0.55208333333333337</v>
      </c>
      <c r="O32" s="5">
        <v>0.75</v>
      </c>
      <c r="P32" t="s">
        <v>2061</v>
      </c>
      <c r="Q32" t="s">
        <v>2061</v>
      </c>
      <c r="R32">
        <v>2006</v>
      </c>
    </row>
    <row r="33" spans="1:18">
      <c r="A33" s="4">
        <v>45028</v>
      </c>
      <c r="B33" s="5">
        <v>0.52083333333333337</v>
      </c>
      <c r="C33" s="5"/>
      <c r="D33" s="203">
        <v>3260</v>
      </c>
      <c r="E33">
        <v>113619</v>
      </c>
      <c r="F33" t="s">
        <v>944</v>
      </c>
      <c r="G33" t="s">
        <v>1070</v>
      </c>
      <c r="H33" t="s">
        <v>5</v>
      </c>
      <c r="I33" t="s">
        <v>7226</v>
      </c>
      <c r="J33" t="s">
        <v>7227</v>
      </c>
      <c r="K33" t="s">
        <v>7228</v>
      </c>
      <c r="L33" t="s">
        <v>160</v>
      </c>
      <c r="M33" t="s">
        <v>93</v>
      </c>
      <c r="N33" s="5">
        <v>0.5625</v>
      </c>
      <c r="O33" s="5">
        <v>0.70833333333333337</v>
      </c>
      <c r="Q33" t="s">
        <v>2061</v>
      </c>
      <c r="R33">
        <v>2022</v>
      </c>
    </row>
    <row r="34" spans="1:18">
      <c r="A34" s="4">
        <v>45028</v>
      </c>
      <c r="B34" s="5">
        <v>0.53125</v>
      </c>
      <c r="C34" s="5"/>
      <c r="D34" s="203">
        <v>1899</v>
      </c>
      <c r="E34">
        <v>113400</v>
      </c>
      <c r="F34" t="s">
        <v>920</v>
      </c>
      <c r="G34" t="s">
        <v>945</v>
      </c>
      <c r="H34" t="s">
        <v>42</v>
      </c>
      <c r="I34" t="s">
        <v>7384</v>
      </c>
      <c r="J34" t="s">
        <v>7385</v>
      </c>
      <c r="K34" t="s">
        <v>7386</v>
      </c>
      <c r="L34" t="s">
        <v>108</v>
      </c>
      <c r="M34" t="s">
        <v>84</v>
      </c>
      <c r="N34" t="s">
        <v>1194</v>
      </c>
      <c r="O34" t="s">
        <v>1195</v>
      </c>
      <c r="P34" t="s">
        <v>925</v>
      </c>
      <c r="Q34" t="s">
        <v>925</v>
      </c>
      <c r="R34">
        <v>2022</v>
      </c>
    </row>
    <row r="35" spans="1:18">
      <c r="A35" s="4">
        <v>45028</v>
      </c>
      <c r="B35" s="5">
        <v>0.54166666666666663</v>
      </c>
      <c r="C35" s="5"/>
      <c r="D35" s="203">
        <v>1899</v>
      </c>
      <c r="E35">
        <v>113617</v>
      </c>
      <c r="F35" t="s">
        <v>920</v>
      </c>
      <c r="G35" t="s">
        <v>956</v>
      </c>
      <c r="I35" t="s">
        <v>7387</v>
      </c>
      <c r="J35" t="s">
        <v>7388</v>
      </c>
      <c r="K35" t="s">
        <v>7389</v>
      </c>
      <c r="L35" t="s">
        <v>357</v>
      </c>
      <c r="M35" t="s">
        <v>93</v>
      </c>
      <c r="N35" s="5">
        <v>0.55208333333333337</v>
      </c>
      <c r="O35" s="5">
        <v>0.70833333333333337</v>
      </c>
      <c r="P35" t="s">
        <v>949</v>
      </c>
      <c r="Q35" t="s">
        <v>954</v>
      </c>
      <c r="R35">
        <v>2021</v>
      </c>
    </row>
    <row r="36" spans="1:18">
      <c r="A36" s="4">
        <v>45028</v>
      </c>
      <c r="B36" s="5">
        <v>0.5625</v>
      </c>
      <c r="C36" s="5"/>
      <c r="D36" s="203">
        <v>3260</v>
      </c>
      <c r="E36">
        <v>113626</v>
      </c>
      <c r="F36" t="s">
        <v>920</v>
      </c>
      <c r="G36" t="s">
        <v>1070</v>
      </c>
      <c r="H36" t="s">
        <v>5</v>
      </c>
      <c r="I36" t="s">
        <v>6252</v>
      </c>
      <c r="J36" t="s">
        <v>6253</v>
      </c>
      <c r="K36" t="s">
        <v>6254</v>
      </c>
      <c r="L36" t="s">
        <v>97</v>
      </c>
      <c r="M36" t="s">
        <v>93</v>
      </c>
      <c r="N36" s="5">
        <v>0.58333333333333337</v>
      </c>
      <c r="O36" s="5">
        <v>0.70833333333333337</v>
      </c>
      <c r="P36" t="s">
        <v>2061</v>
      </c>
      <c r="Q36" t="s">
        <v>2061</v>
      </c>
      <c r="R36">
        <v>2022</v>
      </c>
    </row>
    <row r="37" spans="1:18">
      <c r="A37" s="4">
        <v>45028</v>
      </c>
      <c r="B37" s="5">
        <v>0.58333333333333337</v>
      </c>
      <c r="C37" s="5"/>
      <c r="D37" s="203">
        <v>6599</v>
      </c>
      <c r="E37">
        <v>113638</v>
      </c>
      <c r="F37" t="s">
        <v>920</v>
      </c>
      <c r="G37" t="s">
        <v>989</v>
      </c>
      <c r="H37" t="s">
        <v>5</v>
      </c>
      <c r="I37" t="s">
        <v>7390</v>
      </c>
      <c r="J37" t="s">
        <v>7391</v>
      </c>
      <c r="K37" t="s">
        <v>7392</v>
      </c>
      <c r="L37" t="s">
        <v>170</v>
      </c>
      <c r="M37" t="s">
        <v>93</v>
      </c>
      <c r="N37" s="5">
        <v>0.59375</v>
      </c>
      <c r="O37" s="5">
        <v>0.75</v>
      </c>
      <c r="P37" t="s">
        <v>2061</v>
      </c>
      <c r="Q37" t="s">
        <v>2061</v>
      </c>
      <c r="R37">
        <v>2020</v>
      </c>
    </row>
    <row r="38" spans="1:18">
      <c r="A38" s="4">
        <v>45028</v>
      </c>
      <c r="B38" s="5">
        <v>0.625</v>
      </c>
      <c r="C38" s="5"/>
      <c r="D38" s="203">
        <v>3260</v>
      </c>
      <c r="E38">
        <v>113636</v>
      </c>
      <c r="F38" t="s">
        <v>1111</v>
      </c>
      <c r="G38" t="s">
        <v>1150</v>
      </c>
      <c r="H38" t="s">
        <v>5</v>
      </c>
      <c r="I38" t="s">
        <v>1560</v>
      </c>
      <c r="J38" t="s">
        <v>7305</v>
      </c>
      <c r="K38" t="s">
        <v>7306</v>
      </c>
      <c r="L38" t="s">
        <v>97</v>
      </c>
      <c r="M38" t="s">
        <v>98</v>
      </c>
      <c r="N38" s="5">
        <v>0.66666666666666663</v>
      </c>
      <c r="O38" s="5">
        <v>0.75</v>
      </c>
      <c r="P38" t="s">
        <v>2061</v>
      </c>
      <c r="Q38" t="s">
        <v>949</v>
      </c>
      <c r="R38">
        <v>2020</v>
      </c>
    </row>
    <row r="39" spans="1:18">
      <c r="A39" s="4">
        <v>45028</v>
      </c>
      <c r="B39" s="5">
        <v>0.63541666666666663</v>
      </c>
      <c r="C39" s="5"/>
      <c r="D39" s="203">
        <v>1899</v>
      </c>
      <c r="E39">
        <v>113624</v>
      </c>
      <c r="F39" t="s">
        <v>920</v>
      </c>
      <c r="G39" t="s">
        <v>1108</v>
      </c>
      <c r="I39" t="s">
        <v>7393</v>
      </c>
      <c r="J39" t="s">
        <v>143</v>
      </c>
      <c r="K39" t="s">
        <v>7394</v>
      </c>
      <c r="L39" t="s">
        <v>170</v>
      </c>
      <c r="M39" t="s">
        <v>84</v>
      </c>
      <c r="N39" s="5">
        <v>0.64583333333333337</v>
      </c>
      <c r="O39" s="5">
        <v>0.75</v>
      </c>
      <c r="P39" t="s">
        <v>949</v>
      </c>
      <c r="Q39" t="s">
        <v>949</v>
      </c>
      <c r="R39">
        <v>2023</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VENTAS-SEGUROS</dc:creator>
  <cp:keywords/>
  <dc:description/>
  <cp:lastModifiedBy>TALLER</cp:lastModifiedBy>
  <cp:revision/>
  <dcterms:created xsi:type="dcterms:W3CDTF">2021-11-20T17:17:44Z</dcterms:created>
  <dcterms:modified xsi:type="dcterms:W3CDTF">2023-04-12T14:25:25Z</dcterms:modified>
  <cp:category/>
  <cp:contentStatus/>
</cp:coreProperties>
</file>