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XGG\ownCloud2\MRS-ENCARGADO\AUXGG-REINA\KPI'S CITAS\KPIS 2023\"/>
    </mc:Choice>
  </mc:AlternateContent>
  <xr:revisionPtr revIDLastSave="0" documentId="13_ncr:1_{258F729F-5985-4339-A018-AFD651C98F4C}" xr6:coauthVersionLast="47" xr6:coauthVersionMax="47" xr10:uidLastSave="{00000000-0000-0000-0000-000000000000}"/>
  <bookViews>
    <workbookView xWindow="28680" yWindow="-120" windowWidth="29040" windowHeight="15840" tabRatio="908" firstSheet="2" activeTab="2" xr2:uid="{B5CCA1CB-1BFD-4306-AC59-412EA7E1C398}"/>
  </bookViews>
  <sheets>
    <sheet name="KPI´S" sheetId="19" state="hidden" r:id="rId1"/>
    <sheet name="No show 2" sheetId="45" state="hidden" r:id="rId2"/>
    <sheet name="sabana" sheetId="49" r:id="rId3"/>
  </sheets>
  <externalReferences>
    <externalReference r:id="rId4"/>
    <externalReference r:id="rId5"/>
    <externalReference r:id="rId6"/>
  </externalReferences>
  <definedNames>
    <definedName name="Campañas">"Picture 16"</definedName>
    <definedName name="departamento">[1]Hoja1!$A$23:$A$31</definedName>
    <definedName name="detalledenota">#REF!</definedName>
    <definedName name="Home_Campañas">"Picture 16"</definedName>
    <definedName name="identificarqueja">[1]Hoja1!$A$69:$A$85</definedName>
    <definedName name="Inactivos">#REF!</definedName>
    <definedName name="KO">[2]Hoja1!$B$10:$B$30</definedName>
    <definedName name="Listado_de_Clientes_Activos">#REF!</definedName>
    <definedName name="nota">#REF!</definedName>
    <definedName name="OK">[2]Hoja1!$B$5:$B$9</definedName>
    <definedName name="personal">[1]Hoja1!$A$34:$A$64</definedName>
    <definedName name="ProxServicios">#REF!</definedName>
    <definedName name="ReporteHome">"Picture 2"</definedName>
    <definedName name="ServSubsecuente">#REF!</definedName>
    <definedName name="SiguientePrimerServ">[3]!Table_OutputBDVentaReciente[[#Headers],[Vin]]</definedName>
    <definedName name="tabla1">[1]Hoja1!$A$1:$A$21</definedName>
    <definedName name="TM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4" i="49" l="1"/>
  <c r="D224" i="49"/>
  <c r="G224" i="49"/>
  <c r="H224" i="49"/>
  <c r="I224" i="49"/>
  <c r="J224" i="49"/>
  <c r="K224" i="49"/>
  <c r="N224" i="49"/>
  <c r="P224" i="49"/>
  <c r="R224" i="49"/>
  <c r="T224" i="49"/>
  <c r="V224" i="49"/>
  <c r="X224" i="49"/>
  <c r="Y224" i="49"/>
  <c r="O224" i="49"/>
  <c r="Z60" i="49"/>
  <c r="Z61" i="49"/>
  <c r="Z62" i="49"/>
  <c r="Z63" i="49"/>
  <c r="Z64" i="49"/>
  <c r="Z65" i="49"/>
  <c r="Z66" i="49"/>
  <c r="Z67" i="49"/>
  <c r="Z68" i="49"/>
  <c r="Z69" i="49"/>
  <c r="Z70" i="49"/>
  <c r="Z71" i="49"/>
  <c r="Z72" i="49"/>
  <c r="Z73" i="49"/>
  <c r="Z74" i="49"/>
  <c r="Z75" i="49"/>
  <c r="Z76" i="49"/>
  <c r="Z77" i="49"/>
  <c r="Z78" i="49"/>
  <c r="Z79" i="49"/>
  <c r="Z80" i="49"/>
  <c r="Z81" i="49"/>
  <c r="Z82" i="49"/>
  <c r="Z83" i="49"/>
  <c r="Z84" i="49"/>
  <c r="Z85" i="49"/>
  <c r="Z86" i="49"/>
  <c r="Z87" i="49"/>
  <c r="Z88" i="49"/>
  <c r="Z89" i="49"/>
  <c r="Z90" i="49"/>
  <c r="Z91" i="49"/>
  <c r="Z92" i="49"/>
  <c r="Z93" i="49"/>
  <c r="Z94" i="49"/>
  <c r="Z95" i="49"/>
  <c r="Z96" i="49"/>
  <c r="Z97" i="49"/>
  <c r="Z98" i="49"/>
  <c r="Z99" i="49"/>
  <c r="Z100" i="49"/>
  <c r="Z101" i="49"/>
  <c r="Z102" i="49"/>
  <c r="Z103" i="49"/>
  <c r="Z104" i="49"/>
  <c r="Z105" i="49"/>
  <c r="Z106" i="49"/>
  <c r="Z107" i="49"/>
  <c r="Z108" i="49"/>
  <c r="Z109" i="49"/>
  <c r="Z110" i="49"/>
  <c r="Z111" i="49"/>
  <c r="Z112" i="49"/>
  <c r="Z113" i="49"/>
  <c r="Z114" i="49"/>
  <c r="Z115" i="49"/>
  <c r="Z116" i="49"/>
  <c r="Z117" i="49"/>
  <c r="Z118" i="49"/>
  <c r="Z119" i="49"/>
  <c r="Z120" i="49"/>
  <c r="Z121" i="49"/>
  <c r="Z122" i="49"/>
  <c r="Z123" i="49"/>
  <c r="Z124" i="49"/>
  <c r="M61" i="49"/>
  <c r="W61" i="49" s="1"/>
  <c r="M62" i="49"/>
  <c r="AA62" i="49" s="1"/>
  <c r="AG62" i="49" s="1"/>
  <c r="M63" i="49"/>
  <c r="AA63" i="49" s="1"/>
  <c r="M64" i="49"/>
  <c r="W64" i="49" s="1"/>
  <c r="M65" i="49"/>
  <c r="AA65" i="49" s="1"/>
  <c r="AG65" i="49" s="1"/>
  <c r="M66" i="49"/>
  <c r="AA66" i="49" s="1"/>
  <c r="AG66" i="49" s="1"/>
  <c r="M67" i="49"/>
  <c r="AA67" i="49" s="1"/>
  <c r="M68" i="49"/>
  <c r="W68" i="49" s="1"/>
  <c r="M69" i="49"/>
  <c r="AA69" i="49" s="1"/>
  <c r="AG69" i="49" s="1"/>
  <c r="M70" i="49"/>
  <c r="AA70" i="49" s="1"/>
  <c r="AG70" i="49" s="1"/>
  <c r="M71" i="49"/>
  <c r="AA71" i="49" s="1"/>
  <c r="M72" i="49"/>
  <c r="W72" i="49" s="1"/>
  <c r="M73" i="49"/>
  <c r="AA73" i="49" s="1"/>
  <c r="AG73" i="49" s="1"/>
  <c r="M74" i="49"/>
  <c r="M75" i="49"/>
  <c r="M76" i="49"/>
  <c r="W76" i="49" s="1"/>
  <c r="M77" i="49"/>
  <c r="AA77" i="49" s="1"/>
  <c r="AG77" i="49" s="1"/>
  <c r="M78" i="49"/>
  <c r="AA78" i="49" s="1"/>
  <c r="AG78" i="49" s="1"/>
  <c r="M79" i="49"/>
  <c r="AA79" i="49" s="1"/>
  <c r="M80" i="49"/>
  <c r="W80" i="49" s="1"/>
  <c r="M81" i="49"/>
  <c r="AA81" i="49" s="1"/>
  <c r="AG81" i="49" s="1"/>
  <c r="M82" i="49"/>
  <c r="AA82" i="49" s="1"/>
  <c r="AG82" i="49" s="1"/>
  <c r="M83" i="49"/>
  <c r="M84" i="49"/>
  <c r="W84" i="49" s="1"/>
  <c r="M85" i="49"/>
  <c r="AA85" i="49" s="1"/>
  <c r="AG85" i="49" s="1"/>
  <c r="M86" i="49"/>
  <c r="AA86" i="49" s="1"/>
  <c r="AG86" i="49" s="1"/>
  <c r="M87" i="49"/>
  <c r="AA87" i="49" s="1"/>
  <c r="M88" i="49"/>
  <c r="W88" i="49" s="1"/>
  <c r="M89" i="49"/>
  <c r="AA89" i="49" s="1"/>
  <c r="AG89" i="49" s="1"/>
  <c r="M90" i="49"/>
  <c r="W90" i="49" s="1"/>
  <c r="M91" i="49"/>
  <c r="AA91" i="49" s="1"/>
  <c r="M92" i="49"/>
  <c r="AA92" i="49" s="1"/>
  <c r="AG92" i="49" s="1"/>
  <c r="M93" i="49"/>
  <c r="AA93" i="49" s="1"/>
  <c r="AG93" i="49" s="1"/>
  <c r="M94" i="49"/>
  <c r="AA94" i="49" s="1"/>
  <c r="AG94" i="49" s="1"/>
  <c r="M95" i="49"/>
  <c r="M96" i="49"/>
  <c r="AA96" i="49" s="1"/>
  <c r="AG96" i="49" s="1"/>
  <c r="M97" i="49"/>
  <c r="M98" i="49"/>
  <c r="AA98" i="49" s="1"/>
  <c r="AG98" i="49" s="1"/>
  <c r="M99" i="49"/>
  <c r="M100" i="49"/>
  <c r="AA100" i="49" s="1"/>
  <c r="AG100" i="49" s="1"/>
  <c r="M101" i="49"/>
  <c r="AA101" i="49" s="1"/>
  <c r="AG101" i="49" s="1"/>
  <c r="M102" i="49"/>
  <c r="AA102" i="49" s="1"/>
  <c r="AG102" i="49" s="1"/>
  <c r="M103" i="49"/>
  <c r="M104" i="49"/>
  <c r="AA104" i="49" s="1"/>
  <c r="AG104" i="49" s="1"/>
  <c r="M105" i="49"/>
  <c r="M106" i="49"/>
  <c r="AA106" i="49" s="1"/>
  <c r="AG106" i="49" s="1"/>
  <c r="M107" i="49"/>
  <c r="W107" i="49" s="1"/>
  <c r="M108" i="49"/>
  <c r="AA108" i="49" s="1"/>
  <c r="AG108" i="49" s="1"/>
  <c r="M109" i="49"/>
  <c r="AA109" i="49" s="1"/>
  <c r="AG109" i="49" s="1"/>
  <c r="M110" i="49"/>
  <c r="AA110" i="49" s="1"/>
  <c r="AG110" i="49" s="1"/>
  <c r="M111" i="49"/>
  <c r="M112" i="49"/>
  <c r="AA112" i="49" s="1"/>
  <c r="AG112" i="49" s="1"/>
  <c r="M113" i="49"/>
  <c r="M114" i="49"/>
  <c r="W114" i="49" s="1"/>
  <c r="M115" i="49"/>
  <c r="M116" i="49"/>
  <c r="AA116" i="49" s="1"/>
  <c r="AG116" i="49" s="1"/>
  <c r="M117" i="49"/>
  <c r="AA117" i="49" s="1"/>
  <c r="AG117" i="49" s="1"/>
  <c r="M118" i="49"/>
  <c r="AA118" i="49" s="1"/>
  <c r="AG118" i="49" s="1"/>
  <c r="M119" i="49"/>
  <c r="W119" i="49" s="1"/>
  <c r="M120" i="49"/>
  <c r="AA120" i="49" s="1"/>
  <c r="AG120" i="49" s="1"/>
  <c r="M121" i="49"/>
  <c r="M122" i="49"/>
  <c r="AA122" i="49" s="1"/>
  <c r="AG122" i="49" s="1"/>
  <c r="M123" i="49"/>
  <c r="W123" i="49" s="1"/>
  <c r="M124" i="49"/>
  <c r="AA124" i="49" s="1"/>
  <c r="AG124" i="49" s="1"/>
  <c r="M125" i="49"/>
  <c r="AA125" i="49" s="1"/>
  <c r="AG125" i="49" s="1"/>
  <c r="M126" i="49"/>
  <c r="AA126" i="49" s="1"/>
  <c r="AG126" i="49" s="1"/>
  <c r="M127" i="49"/>
  <c r="M128" i="49"/>
  <c r="M129" i="49"/>
  <c r="AE129" i="49" s="1"/>
  <c r="M130" i="49"/>
  <c r="W130" i="49" s="1"/>
  <c r="M131" i="49"/>
  <c r="M132" i="49"/>
  <c r="M133" i="49"/>
  <c r="AA133" i="49" s="1"/>
  <c r="AG133" i="49" s="1"/>
  <c r="M134" i="49"/>
  <c r="AA134" i="49" s="1"/>
  <c r="AG134" i="49" s="1"/>
  <c r="M135" i="49"/>
  <c r="M136" i="49"/>
  <c r="M137" i="49"/>
  <c r="AA137" i="49" s="1"/>
  <c r="AG137" i="49" s="1"/>
  <c r="M138" i="49"/>
  <c r="W138" i="49" s="1"/>
  <c r="M139" i="49"/>
  <c r="M140" i="49"/>
  <c r="M141" i="49"/>
  <c r="AA141" i="49" s="1"/>
  <c r="AG141" i="49" s="1"/>
  <c r="M142" i="49"/>
  <c r="W142" i="49" s="1"/>
  <c r="M143" i="49"/>
  <c r="M144" i="49"/>
  <c r="M145" i="49"/>
  <c r="AA145" i="49" s="1"/>
  <c r="AG145" i="49" s="1"/>
  <c r="M146" i="49"/>
  <c r="W146" i="49" s="1"/>
  <c r="M147" i="49"/>
  <c r="F61" i="49"/>
  <c r="F224" i="49" s="1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3" i="49"/>
  <c r="F84" i="49"/>
  <c r="F85" i="49"/>
  <c r="F86" i="49"/>
  <c r="F87" i="49"/>
  <c r="F88" i="49"/>
  <c r="F89" i="49"/>
  <c r="F90" i="49"/>
  <c r="F91" i="49"/>
  <c r="F92" i="49"/>
  <c r="F93" i="49"/>
  <c r="F94" i="49"/>
  <c r="F95" i="49"/>
  <c r="F96" i="49"/>
  <c r="F97" i="49"/>
  <c r="F98" i="49"/>
  <c r="F99" i="49"/>
  <c r="F100" i="49"/>
  <c r="F101" i="49"/>
  <c r="F102" i="49"/>
  <c r="F103" i="49"/>
  <c r="F104" i="49"/>
  <c r="F105" i="49"/>
  <c r="F106" i="49"/>
  <c r="F107" i="49"/>
  <c r="F108" i="49"/>
  <c r="F109" i="49"/>
  <c r="F110" i="49"/>
  <c r="F111" i="49"/>
  <c r="F112" i="49"/>
  <c r="F113" i="49"/>
  <c r="F114" i="49"/>
  <c r="F115" i="49"/>
  <c r="F116" i="49"/>
  <c r="F117" i="49"/>
  <c r="F118" i="49"/>
  <c r="F119" i="49"/>
  <c r="F120" i="49"/>
  <c r="F121" i="49"/>
  <c r="F122" i="49"/>
  <c r="F123" i="49"/>
  <c r="F124" i="49"/>
  <c r="F125" i="49"/>
  <c r="F126" i="49"/>
  <c r="F127" i="49"/>
  <c r="F128" i="49"/>
  <c r="F129" i="49"/>
  <c r="F130" i="49"/>
  <c r="F131" i="49"/>
  <c r="F132" i="49"/>
  <c r="F133" i="49"/>
  <c r="F134" i="49"/>
  <c r="F135" i="49"/>
  <c r="F136" i="49"/>
  <c r="F137" i="49"/>
  <c r="F138" i="49"/>
  <c r="F139" i="49"/>
  <c r="F140" i="49"/>
  <c r="F141" i="49"/>
  <c r="F142" i="49"/>
  <c r="F143" i="49"/>
  <c r="F144" i="49"/>
  <c r="F145" i="49"/>
  <c r="F146" i="49"/>
  <c r="F147" i="49"/>
  <c r="F148" i="49"/>
  <c r="AE148" i="49" s="1"/>
  <c r="F149" i="49"/>
  <c r="F150" i="49"/>
  <c r="AE150" i="49" s="1"/>
  <c r="F151" i="49"/>
  <c r="F152" i="49"/>
  <c r="AE152" i="49" s="1"/>
  <c r="F153" i="49"/>
  <c r="F154" i="49"/>
  <c r="AE154" i="49" s="1"/>
  <c r="F155" i="49"/>
  <c r="F156" i="49"/>
  <c r="AE156" i="49" s="1"/>
  <c r="F157" i="49"/>
  <c r="E61" i="49"/>
  <c r="AH61" i="49" s="1"/>
  <c r="E62" i="49"/>
  <c r="E63" i="49"/>
  <c r="E64" i="49"/>
  <c r="E65" i="49"/>
  <c r="AH65" i="49" s="1"/>
  <c r="E66" i="49"/>
  <c r="E67" i="49"/>
  <c r="AH67" i="49" s="1"/>
  <c r="E68" i="49"/>
  <c r="AH68" i="49" s="1"/>
  <c r="E69" i="49"/>
  <c r="AH69" i="49" s="1"/>
  <c r="E70" i="49"/>
  <c r="E71" i="49"/>
  <c r="AH71" i="49" s="1"/>
  <c r="E72" i="49"/>
  <c r="AH72" i="49" s="1"/>
  <c r="E73" i="49"/>
  <c r="AH73" i="49" s="1"/>
  <c r="E74" i="49"/>
  <c r="AH74" i="49" s="1"/>
  <c r="E75" i="49"/>
  <c r="AH75" i="49" s="1"/>
  <c r="E76" i="49"/>
  <c r="AH76" i="49" s="1"/>
  <c r="E77" i="49"/>
  <c r="AH77" i="49" s="1"/>
  <c r="E78" i="49"/>
  <c r="AH78" i="49" s="1"/>
  <c r="E79" i="49"/>
  <c r="AH79" i="49" s="1"/>
  <c r="E80" i="49"/>
  <c r="AH80" i="49" s="1"/>
  <c r="E81" i="49"/>
  <c r="AH81" i="49" s="1"/>
  <c r="E82" i="49"/>
  <c r="AH82" i="49" s="1"/>
  <c r="E83" i="49"/>
  <c r="AH83" i="49" s="1"/>
  <c r="E84" i="49"/>
  <c r="AH84" i="49" s="1"/>
  <c r="E85" i="49"/>
  <c r="AH85" i="49" s="1"/>
  <c r="E86" i="49"/>
  <c r="E87" i="49"/>
  <c r="AH87" i="49" s="1"/>
  <c r="E88" i="49"/>
  <c r="AH88" i="49" s="1"/>
  <c r="E89" i="49"/>
  <c r="AH89" i="49" s="1"/>
  <c r="E90" i="49"/>
  <c r="E91" i="49"/>
  <c r="AH91" i="49" s="1"/>
  <c r="B222" i="49"/>
  <c r="B223" i="49"/>
  <c r="C222" i="49"/>
  <c r="C223" i="49"/>
  <c r="E222" i="49"/>
  <c r="AH222" i="49" s="1"/>
  <c r="E223" i="49"/>
  <c r="AH223" i="49" s="1"/>
  <c r="Q222" i="49"/>
  <c r="Q223" i="49"/>
  <c r="S222" i="49"/>
  <c r="S223" i="49"/>
  <c r="U222" i="49"/>
  <c r="U223" i="49"/>
  <c r="W222" i="49"/>
  <c r="W223" i="49"/>
  <c r="Z222" i="49"/>
  <c r="Z223" i="49"/>
  <c r="AA222" i="49"/>
  <c r="AA223" i="49"/>
  <c r="AC222" i="49"/>
  <c r="AC223" i="49"/>
  <c r="AD222" i="49"/>
  <c r="AD223" i="49"/>
  <c r="AE222" i="49"/>
  <c r="AE223" i="49"/>
  <c r="AG222" i="49"/>
  <c r="AG223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B172" i="49"/>
  <c r="B173" i="49"/>
  <c r="B174" i="49"/>
  <c r="B175" i="49"/>
  <c r="B176" i="49"/>
  <c r="B177" i="49"/>
  <c r="B178" i="49"/>
  <c r="B179" i="49"/>
  <c r="B180" i="49"/>
  <c r="B181" i="49"/>
  <c r="B182" i="49"/>
  <c r="B183" i="49"/>
  <c r="B184" i="49"/>
  <c r="B185" i="49"/>
  <c r="B186" i="49"/>
  <c r="B187" i="49"/>
  <c r="B188" i="49"/>
  <c r="B189" i="49"/>
  <c r="B190" i="49"/>
  <c r="B191" i="49"/>
  <c r="B192" i="49"/>
  <c r="B193" i="49"/>
  <c r="B194" i="49"/>
  <c r="B195" i="49"/>
  <c r="B196" i="49"/>
  <c r="B197" i="49"/>
  <c r="B198" i="49"/>
  <c r="B199" i="49"/>
  <c r="B200" i="49"/>
  <c r="B201" i="49"/>
  <c r="B202" i="49"/>
  <c r="B203" i="49"/>
  <c r="B204" i="49"/>
  <c r="B205" i="49"/>
  <c r="B206" i="49"/>
  <c r="B207" i="49"/>
  <c r="B208" i="49"/>
  <c r="B209" i="49"/>
  <c r="B210" i="49"/>
  <c r="B211" i="49"/>
  <c r="B212" i="49"/>
  <c r="B213" i="49"/>
  <c r="B214" i="49"/>
  <c r="B215" i="49"/>
  <c r="B216" i="49"/>
  <c r="B217" i="49"/>
  <c r="B218" i="49"/>
  <c r="B219" i="49"/>
  <c r="B220" i="49"/>
  <c r="B221" i="49"/>
  <c r="C92" i="49"/>
  <c r="C93" i="49"/>
  <c r="C94" i="49"/>
  <c r="C95" i="49"/>
  <c r="C96" i="49"/>
  <c r="C97" i="49"/>
  <c r="C98" i="49"/>
  <c r="C99" i="49"/>
  <c r="C100" i="49"/>
  <c r="C101" i="49"/>
  <c r="C102" i="49"/>
  <c r="C103" i="49"/>
  <c r="C104" i="49"/>
  <c r="C105" i="49"/>
  <c r="C106" i="49"/>
  <c r="C107" i="49"/>
  <c r="C108" i="49"/>
  <c r="C109" i="49"/>
  <c r="C110" i="49"/>
  <c r="C111" i="49"/>
  <c r="C112" i="49"/>
  <c r="C113" i="49"/>
  <c r="C114" i="49"/>
  <c r="C115" i="49"/>
  <c r="C116" i="49"/>
  <c r="C117" i="49"/>
  <c r="C118" i="49"/>
  <c r="C119" i="49"/>
  <c r="C120" i="49"/>
  <c r="C121" i="49"/>
  <c r="C122" i="49"/>
  <c r="C123" i="49"/>
  <c r="C124" i="49"/>
  <c r="C125" i="49"/>
  <c r="C126" i="49"/>
  <c r="C127" i="49"/>
  <c r="C128" i="49"/>
  <c r="C129" i="49"/>
  <c r="C130" i="49"/>
  <c r="C131" i="49"/>
  <c r="C132" i="49"/>
  <c r="C133" i="49"/>
  <c r="C134" i="49"/>
  <c r="C135" i="49"/>
  <c r="C136" i="49"/>
  <c r="C137" i="49"/>
  <c r="C138" i="49"/>
  <c r="C139" i="49"/>
  <c r="C140" i="49"/>
  <c r="C141" i="49"/>
  <c r="C142" i="49"/>
  <c r="C143" i="49"/>
  <c r="C144" i="49"/>
  <c r="C145" i="49"/>
  <c r="C146" i="49"/>
  <c r="C147" i="49"/>
  <c r="C148" i="49"/>
  <c r="C149" i="49"/>
  <c r="C150" i="49"/>
  <c r="C151" i="49"/>
  <c r="C152" i="49"/>
  <c r="C153" i="49"/>
  <c r="C154" i="49"/>
  <c r="C155" i="49"/>
  <c r="C156" i="49"/>
  <c r="C157" i="49"/>
  <c r="C158" i="49"/>
  <c r="C159" i="49"/>
  <c r="C160" i="49"/>
  <c r="C161" i="49"/>
  <c r="C162" i="49"/>
  <c r="C163" i="49"/>
  <c r="C164" i="49"/>
  <c r="C165" i="49"/>
  <c r="C166" i="49"/>
  <c r="C167" i="49"/>
  <c r="C168" i="49"/>
  <c r="C169" i="49"/>
  <c r="C170" i="49"/>
  <c r="C171" i="49"/>
  <c r="C172" i="49"/>
  <c r="C173" i="49"/>
  <c r="C174" i="49"/>
  <c r="C175" i="49"/>
  <c r="C176" i="49"/>
  <c r="C177" i="49"/>
  <c r="C178" i="49"/>
  <c r="C179" i="49"/>
  <c r="C180" i="49"/>
  <c r="C181" i="49"/>
  <c r="C182" i="49"/>
  <c r="C183" i="49"/>
  <c r="C184" i="49"/>
  <c r="C185" i="49"/>
  <c r="C186" i="49"/>
  <c r="C187" i="49"/>
  <c r="C188" i="49"/>
  <c r="C189" i="49"/>
  <c r="C190" i="49"/>
  <c r="C191" i="49"/>
  <c r="C192" i="49"/>
  <c r="C193" i="49"/>
  <c r="C194" i="49"/>
  <c r="C195" i="49"/>
  <c r="C196" i="49"/>
  <c r="C197" i="49"/>
  <c r="C198" i="49"/>
  <c r="C199" i="49"/>
  <c r="C200" i="49"/>
  <c r="C201" i="49"/>
  <c r="C202" i="49"/>
  <c r="C203" i="49"/>
  <c r="C204" i="49"/>
  <c r="C205" i="49"/>
  <c r="C206" i="49"/>
  <c r="C207" i="49"/>
  <c r="C208" i="49"/>
  <c r="C209" i="49"/>
  <c r="C210" i="49"/>
  <c r="C211" i="49"/>
  <c r="C212" i="49"/>
  <c r="C213" i="49"/>
  <c r="C214" i="49"/>
  <c r="C215" i="49"/>
  <c r="C216" i="49"/>
  <c r="C217" i="49"/>
  <c r="C218" i="49"/>
  <c r="C219" i="49"/>
  <c r="C220" i="49"/>
  <c r="C221" i="49"/>
  <c r="E92" i="49"/>
  <c r="AH92" i="49" s="1"/>
  <c r="E93" i="49"/>
  <c r="E94" i="49"/>
  <c r="AH94" i="49" s="1"/>
  <c r="E95" i="49"/>
  <c r="AH95" i="49" s="1"/>
  <c r="E96" i="49"/>
  <c r="E97" i="49"/>
  <c r="AH97" i="49" s="1"/>
  <c r="E98" i="49"/>
  <c r="E99" i="49"/>
  <c r="AH99" i="49" s="1"/>
  <c r="E100" i="49"/>
  <c r="AH100" i="49" s="1"/>
  <c r="E101" i="49"/>
  <c r="AH101" i="49" s="1"/>
  <c r="E102" i="49"/>
  <c r="AH102" i="49" s="1"/>
  <c r="E103" i="49"/>
  <c r="AH103" i="49" s="1"/>
  <c r="E104" i="49"/>
  <c r="E105" i="49"/>
  <c r="AH105" i="49" s="1"/>
  <c r="E106" i="49"/>
  <c r="E107" i="49"/>
  <c r="AH107" i="49" s="1"/>
  <c r="E108" i="49"/>
  <c r="AH108" i="49" s="1"/>
  <c r="E109" i="49"/>
  <c r="E110" i="49"/>
  <c r="AH110" i="49" s="1"/>
  <c r="E111" i="49"/>
  <c r="AH111" i="49" s="1"/>
  <c r="E112" i="49"/>
  <c r="AH112" i="49" s="1"/>
  <c r="E113" i="49"/>
  <c r="AH113" i="49" s="1"/>
  <c r="E114" i="49"/>
  <c r="AH114" i="49" s="1"/>
  <c r="E115" i="49"/>
  <c r="AH115" i="49" s="1"/>
  <c r="E116" i="49"/>
  <c r="AH116" i="49" s="1"/>
  <c r="E117" i="49"/>
  <c r="AH117" i="49" s="1"/>
  <c r="E118" i="49"/>
  <c r="E119" i="49"/>
  <c r="AH119" i="49" s="1"/>
  <c r="E120" i="49"/>
  <c r="AH120" i="49" s="1"/>
  <c r="E121" i="49"/>
  <c r="AH121" i="49" s="1"/>
  <c r="E122" i="49"/>
  <c r="E123" i="49"/>
  <c r="AH123" i="49" s="1"/>
  <c r="E124" i="49"/>
  <c r="AH124" i="49" s="1"/>
  <c r="E125" i="49"/>
  <c r="E126" i="49"/>
  <c r="AH126" i="49" s="1"/>
  <c r="E127" i="49"/>
  <c r="AH127" i="49" s="1"/>
  <c r="E128" i="49"/>
  <c r="AH128" i="49" s="1"/>
  <c r="E129" i="49"/>
  <c r="AH129" i="49" s="1"/>
  <c r="E130" i="49"/>
  <c r="E131" i="49"/>
  <c r="AH131" i="49" s="1"/>
  <c r="E132" i="49"/>
  <c r="E133" i="49"/>
  <c r="AH133" i="49" s="1"/>
  <c r="E134" i="49"/>
  <c r="AH134" i="49" s="1"/>
  <c r="E135" i="49"/>
  <c r="AH135" i="49" s="1"/>
  <c r="E136" i="49"/>
  <c r="AH136" i="49" s="1"/>
  <c r="E137" i="49"/>
  <c r="AH137" i="49" s="1"/>
  <c r="E138" i="49"/>
  <c r="AH138" i="49" s="1"/>
  <c r="E139" i="49"/>
  <c r="AH139" i="49" s="1"/>
  <c r="E140" i="49"/>
  <c r="E141" i="49"/>
  <c r="E142" i="49"/>
  <c r="AH142" i="49" s="1"/>
  <c r="E143" i="49"/>
  <c r="AH143" i="49" s="1"/>
  <c r="E144" i="49"/>
  <c r="AH144" i="49" s="1"/>
  <c r="E145" i="49"/>
  <c r="AH145" i="49" s="1"/>
  <c r="E146" i="49"/>
  <c r="AH146" i="49" s="1"/>
  <c r="E147" i="49"/>
  <c r="AH147" i="49" s="1"/>
  <c r="E148" i="49"/>
  <c r="AH148" i="49" s="1"/>
  <c r="E149" i="49"/>
  <c r="AH149" i="49" s="1"/>
  <c r="E150" i="49"/>
  <c r="E151" i="49"/>
  <c r="AH151" i="49" s="1"/>
  <c r="E152" i="49"/>
  <c r="AH152" i="49" s="1"/>
  <c r="E153" i="49"/>
  <c r="AH153" i="49" s="1"/>
  <c r="E154" i="49"/>
  <c r="E155" i="49"/>
  <c r="AH155" i="49" s="1"/>
  <c r="E156" i="49"/>
  <c r="AH156" i="49" s="1"/>
  <c r="E157" i="49"/>
  <c r="E158" i="49"/>
  <c r="AH158" i="49" s="1"/>
  <c r="E159" i="49"/>
  <c r="AH159" i="49" s="1"/>
  <c r="E160" i="49"/>
  <c r="E161" i="49"/>
  <c r="AH161" i="49" s="1"/>
  <c r="E162" i="49"/>
  <c r="E163" i="49"/>
  <c r="AH163" i="49" s="1"/>
  <c r="E164" i="49"/>
  <c r="AH164" i="49" s="1"/>
  <c r="E165" i="49"/>
  <c r="AH165" i="49" s="1"/>
  <c r="E166" i="49"/>
  <c r="AH166" i="49" s="1"/>
  <c r="E167" i="49"/>
  <c r="AH167" i="49" s="1"/>
  <c r="E168" i="49"/>
  <c r="E169" i="49"/>
  <c r="AH169" i="49" s="1"/>
  <c r="E170" i="49"/>
  <c r="E171" i="49"/>
  <c r="AH171" i="49" s="1"/>
  <c r="E172" i="49"/>
  <c r="AH172" i="49" s="1"/>
  <c r="E173" i="49"/>
  <c r="E174" i="49"/>
  <c r="AH174" i="49" s="1"/>
  <c r="E175" i="49"/>
  <c r="AH175" i="49" s="1"/>
  <c r="E176" i="49"/>
  <c r="AH176" i="49" s="1"/>
  <c r="E177" i="49"/>
  <c r="AH177" i="49" s="1"/>
  <c r="E178" i="49"/>
  <c r="AH178" i="49" s="1"/>
  <c r="E179" i="49"/>
  <c r="AH179" i="49" s="1"/>
  <c r="E180" i="49"/>
  <c r="AH180" i="49" s="1"/>
  <c r="E181" i="49"/>
  <c r="AH181" i="49" s="1"/>
  <c r="E182" i="49"/>
  <c r="E183" i="49"/>
  <c r="AH183" i="49" s="1"/>
  <c r="E184" i="49"/>
  <c r="AH184" i="49" s="1"/>
  <c r="E185" i="49"/>
  <c r="AH185" i="49" s="1"/>
  <c r="E186" i="49"/>
  <c r="E187" i="49"/>
  <c r="AH187" i="49" s="1"/>
  <c r="E188" i="49"/>
  <c r="AH188" i="49" s="1"/>
  <c r="E189" i="49"/>
  <c r="E190" i="49"/>
  <c r="AH190" i="49" s="1"/>
  <c r="E191" i="49"/>
  <c r="AH191" i="49" s="1"/>
  <c r="E192" i="49"/>
  <c r="AH192" i="49" s="1"/>
  <c r="E193" i="49"/>
  <c r="AH193" i="49" s="1"/>
  <c r="E194" i="49"/>
  <c r="E195" i="49"/>
  <c r="AH195" i="49" s="1"/>
  <c r="E196" i="49"/>
  <c r="E197" i="49"/>
  <c r="AH197" i="49" s="1"/>
  <c r="E198" i="49"/>
  <c r="AH198" i="49" s="1"/>
  <c r="E199" i="49"/>
  <c r="AH199" i="49" s="1"/>
  <c r="E200" i="49"/>
  <c r="AH200" i="49" s="1"/>
  <c r="E201" i="49"/>
  <c r="AH201" i="49" s="1"/>
  <c r="E202" i="49"/>
  <c r="AH202" i="49" s="1"/>
  <c r="E203" i="49"/>
  <c r="AH203" i="49" s="1"/>
  <c r="E204" i="49"/>
  <c r="E205" i="49"/>
  <c r="E206" i="49"/>
  <c r="AH206" i="49" s="1"/>
  <c r="E207" i="49"/>
  <c r="AH207" i="49" s="1"/>
  <c r="E208" i="49"/>
  <c r="AH208" i="49" s="1"/>
  <c r="E209" i="49"/>
  <c r="AH209" i="49" s="1"/>
  <c r="E210" i="49"/>
  <c r="AH210" i="49" s="1"/>
  <c r="E211" i="49"/>
  <c r="AH211" i="49" s="1"/>
  <c r="E212" i="49"/>
  <c r="AH212" i="49" s="1"/>
  <c r="E213" i="49"/>
  <c r="AH213" i="49" s="1"/>
  <c r="E214" i="49"/>
  <c r="E215" i="49"/>
  <c r="AH215" i="49" s="1"/>
  <c r="E216" i="49"/>
  <c r="AH216" i="49" s="1"/>
  <c r="E217" i="49"/>
  <c r="AH217" i="49" s="1"/>
  <c r="E218" i="49"/>
  <c r="E219" i="49"/>
  <c r="AH219" i="49" s="1"/>
  <c r="E220" i="49"/>
  <c r="AH220" i="49" s="1"/>
  <c r="E221" i="49"/>
  <c r="Q92" i="49"/>
  <c r="Q93" i="49"/>
  <c r="Q94" i="49"/>
  <c r="Q95" i="49"/>
  <c r="Q96" i="49"/>
  <c r="Q97" i="49"/>
  <c r="Q98" i="49"/>
  <c r="Q99" i="49"/>
  <c r="Q100" i="49"/>
  <c r="Q101" i="49"/>
  <c r="Q102" i="49"/>
  <c r="Q103" i="49"/>
  <c r="Q104" i="49"/>
  <c r="Q105" i="49"/>
  <c r="Q106" i="49"/>
  <c r="Q107" i="49"/>
  <c r="Q108" i="49"/>
  <c r="Q109" i="49"/>
  <c r="Q110" i="49"/>
  <c r="Q111" i="49"/>
  <c r="Q112" i="49"/>
  <c r="Q113" i="49"/>
  <c r="Q114" i="49"/>
  <c r="Q115" i="49"/>
  <c r="Q116" i="49"/>
  <c r="Q117" i="49"/>
  <c r="Q118" i="49"/>
  <c r="Q119" i="49"/>
  <c r="Q120" i="49"/>
  <c r="Q121" i="49"/>
  <c r="Q122" i="49"/>
  <c r="Q123" i="49"/>
  <c r="Q124" i="49"/>
  <c r="Q125" i="49"/>
  <c r="Q126" i="49"/>
  <c r="Q127" i="49"/>
  <c r="Q128" i="49"/>
  <c r="Q129" i="49"/>
  <c r="Q130" i="49"/>
  <c r="Q131" i="49"/>
  <c r="Q132" i="49"/>
  <c r="Q133" i="49"/>
  <c r="Q134" i="49"/>
  <c r="Q135" i="49"/>
  <c r="Q136" i="49"/>
  <c r="Q137" i="49"/>
  <c r="Q138" i="49"/>
  <c r="Q139" i="49"/>
  <c r="Q140" i="49"/>
  <c r="Q141" i="49"/>
  <c r="Q142" i="49"/>
  <c r="Q143" i="49"/>
  <c r="Q144" i="49"/>
  <c r="Q145" i="49"/>
  <c r="Q146" i="49"/>
  <c r="Q147" i="49"/>
  <c r="Q148" i="49"/>
  <c r="Q149" i="49"/>
  <c r="Q150" i="49"/>
  <c r="Q151" i="49"/>
  <c r="Q152" i="49"/>
  <c r="Q153" i="49"/>
  <c r="Q154" i="49"/>
  <c r="Q155" i="49"/>
  <c r="Q156" i="49"/>
  <c r="Q157" i="49"/>
  <c r="Q158" i="49"/>
  <c r="Q159" i="49"/>
  <c r="Q160" i="49"/>
  <c r="Q161" i="49"/>
  <c r="Q162" i="49"/>
  <c r="Q163" i="49"/>
  <c r="Q164" i="49"/>
  <c r="Q165" i="49"/>
  <c r="Q166" i="49"/>
  <c r="Q167" i="49"/>
  <c r="Q168" i="49"/>
  <c r="Q169" i="49"/>
  <c r="Q170" i="49"/>
  <c r="Q171" i="49"/>
  <c r="Q172" i="49"/>
  <c r="Q173" i="49"/>
  <c r="Q174" i="49"/>
  <c r="Q175" i="49"/>
  <c r="Q176" i="49"/>
  <c r="Q177" i="49"/>
  <c r="Q178" i="49"/>
  <c r="Q179" i="49"/>
  <c r="Q180" i="49"/>
  <c r="Q181" i="49"/>
  <c r="Q182" i="49"/>
  <c r="Q183" i="49"/>
  <c r="Q184" i="49"/>
  <c r="Q185" i="49"/>
  <c r="Q186" i="49"/>
  <c r="Q187" i="49"/>
  <c r="Q188" i="49"/>
  <c r="Q189" i="49"/>
  <c r="Q190" i="49"/>
  <c r="Q191" i="49"/>
  <c r="Q192" i="49"/>
  <c r="Q193" i="49"/>
  <c r="Q194" i="49"/>
  <c r="Q195" i="49"/>
  <c r="Q196" i="49"/>
  <c r="Q197" i="49"/>
  <c r="Q198" i="49"/>
  <c r="Q199" i="49"/>
  <c r="Q200" i="49"/>
  <c r="Q201" i="49"/>
  <c r="Q202" i="49"/>
  <c r="Q203" i="49"/>
  <c r="Q204" i="49"/>
  <c r="Q205" i="49"/>
  <c r="Q206" i="49"/>
  <c r="Q207" i="49"/>
  <c r="Q208" i="49"/>
  <c r="Q209" i="49"/>
  <c r="Q210" i="49"/>
  <c r="Q211" i="49"/>
  <c r="Q212" i="49"/>
  <c r="Q213" i="49"/>
  <c r="Q214" i="49"/>
  <c r="Q215" i="49"/>
  <c r="Q216" i="49"/>
  <c r="Q217" i="49"/>
  <c r="Q218" i="49"/>
  <c r="Q219" i="49"/>
  <c r="Q220" i="49"/>
  <c r="Q22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W92" i="49"/>
  <c r="W93" i="49"/>
  <c r="W96" i="49"/>
  <c r="W97" i="49"/>
  <c r="W100" i="49"/>
  <c r="W101" i="49"/>
  <c r="W102" i="49"/>
  <c r="W104" i="49"/>
  <c r="W105" i="49"/>
  <c r="W108" i="49"/>
  <c r="W109" i="49"/>
  <c r="W112" i="49"/>
  <c r="W113" i="49"/>
  <c r="W116" i="49"/>
  <c r="W117" i="49"/>
  <c r="W118" i="49"/>
  <c r="W120" i="49"/>
  <c r="W121" i="49"/>
  <c r="W124" i="49"/>
  <c r="W125" i="49"/>
  <c r="W128" i="49"/>
  <c r="W129" i="49"/>
  <c r="W132" i="49"/>
  <c r="W133" i="49"/>
  <c r="W134" i="49"/>
  <c r="W136" i="49"/>
  <c r="W137" i="49"/>
  <c r="W140" i="49"/>
  <c r="W141" i="49"/>
  <c r="W144" i="49"/>
  <c r="W145" i="49"/>
  <c r="W148" i="49"/>
  <c r="W149" i="49"/>
  <c r="W150" i="49"/>
  <c r="W151" i="49"/>
  <c r="W152" i="49"/>
  <c r="W153" i="49"/>
  <c r="W154" i="49"/>
  <c r="W155" i="49"/>
  <c r="W156" i="49"/>
  <c r="W157" i="49"/>
  <c r="W158" i="49"/>
  <c r="W159" i="49"/>
  <c r="W160" i="49"/>
  <c r="W161" i="49"/>
  <c r="W162" i="49"/>
  <c r="W163" i="49"/>
  <c r="W164" i="49"/>
  <c r="W165" i="49"/>
  <c r="W166" i="49"/>
  <c r="W167" i="49"/>
  <c r="W168" i="49"/>
  <c r="W169" i="49"/>
  <c r="W170" i="49"/>
  <c r="W171" i="49"/>
  <c r="W172" i="49"/>
  <c r="W173" i="49"/>
  <c r="W174" i="49"/>
  <c r="W175" i="49"/>
  <c r="W176" i="49"/>
  <c r="W177" i="49"/>
  <c r="W178" i="49"/>
  <c r="W179" i="49"/>
  <c r="W180" i="49"/>
  <c r="W181" i="49"/>
  <c r="W182" i="49"/>
  <c r="W183" i="49"/>
  <c r="W184" i="49"/>
  <c r="W185" i="49"/>
  <c r="W186" i="49"/>
  <c r="W187" i="49"/>
  <c r="W188" i="49"/>
  <c r="W189" i="49"/>
  <c r="W190" i="49"/>
  <c r="W191" i="49"/>
  <c r="W192" i="49"/>
  <c r="W193" i="49"/>
  <c r="W194" i="49"/>
  <c r="W195" i="49"/>
  <c r="W196" i="49"/>
  <c r="W197" i="49"/>
  <c r="W198" i="49"/>
  <c r="W199" i="49"/>
  <c r="W200" i="49"/>
  <c r="W201" i="49"/>
  <c r="W202" i="49"/>
  <c r="W203" i="49"/>
  <c r="W204" i="49"/>
  <c r="W205" i="49"/>
  <c r="W206" i="49"/>
  <c r="W207" i="49"/>
  <c r="W208" i="49"/>
  <c r="W209" i="49"/>
  <c r="W210" i="49"/>
  <c r="W211" i="49"/>
  <c r="W212" i="49"/>
  <c r="W213" i="49"/>
  <c r="W214" i="49"/>
  <c r="W215" i="49"/>
  <c r="W216" i="49"/>
  <c r="W217" i="49"/>
  <c r="W218" i="49"/>
  <c r="W219" i="49"/>
  <c r="W220" i="49"/>
  <c r="W221" i="49"/>
  <c r="Z125" i="49"/>
  <c r="Z126" i="49"/>
  <c r="Z127" i="49"/>
  <c r="Z128" i="49"/>
  <c r="Z129" i="49"/>
  <c r="Z130" i="49"/>
  <c r="Z131" i="49"/>
  <c r="Z132" i="49"/>
  <c r="Z133" i="49"/>
  <c r="Z134" i="49"/>
  <c r="Z135" i="49"/>
  <c r="Z136" i="49"/>
  <c r="Z137" i="49"/>
  <c r="Z138" i="49"/>
  <c r="Z139" i="49"/>
  <c r="Z140" i="49"/>
  <c r="Z141" i="49"/>
  <c r="Z142" i="49"/>
  <c r="Z143" i="49"/>
  <c r="Z144" i="49"/>
  <c r="Z145" i="49"/>
  <c r="Z146" i="49"/>
  <c r="Z147" i="49"/>
  <c r="Z148" i="49"/>
  <c r="Z149" i="49"/>
  <c r="Z150" i="49"/>
  <c r="Z151" i="49"/>
  <c r="Z152" i="49"/>
  <c r="Z153" i="49"/>
  <c r="Z154" i="49"/>
  <c r="Z155" i="49"/>
  <c r="Z156" i="49"/>
  <c r="Z157" i="49"/>
  <c r="Z158" i="49"/>
  <c r="Z159" i="49"/>
  <c r="Z160" i="49"/>
  <c r="Z161" i="49"/>
  <c r="Z162" i="49"/>
  <c r="Z163" i="49"/>
  <c r="Z164" i="49"/>
  <c r="Z165" i="49"/>
  <c r="Z166" i="49"/>
  <c r="Z167" i="49"/>
  <c r="Z168" i="49"/>
  <c r="Z169" i="49"/>
  <c r="Z170" i="49"/>
  <c r="Z171" i="49"/>
  <c r="Z172" i="49"/>
  <c r="Z173" i="49"/>
  <c r="Z174" i="49"/>
  <c r="Z175" i="49"/>
  <c r="Z176" i="49"/>
  <c r="Z177" i="49"/>
  <c r="Z178" i="49"/>
  <c r="Z179" i="49"/>
  <c r="Z180" i="49"/>
  <c r="Z181" i="49"/>
  <c r="Z182" i="49"/>
  <c r="Z183" i="49"/>
  <c r="Z184" i="49"/>
  <c r="Z185" i="49"/>
  <c r="Z186" i="49"/>
  <c r="Z187" i="49"/>
  <c r="Z188" i="49"/>
  <c r="Z189" i="49"/>
  <c r="Z190" i="49"/>
  <c r="Z191" i="49"/>
  <c r="Z192" i="49"/>
  <c r="Z193" i="49"/>
  <c r="Z194" i="49"/>
  <c r="Z195" i="49"/>
  <c r="Z196" i="49"/>
  <c r="Z197" i="49"/>
  <c r="Z198" i="49"/>
  <c r="Z199" i="49"/>
  <c r="Z200" i="49"/>
  <c r="Z201" i="49"/>
  <c r="Z202" i="49"/>
  <c r="Z203" i="49"/>
  <c r="Z204" i="49"/>
  <c r="Z205" i="49"/>
  <c r="Z206" i="49"/>
  <c r="Z207" i="49"/>
  <c r="Z208" i="49"/>
  <c r="Z209" i="49"/>
  <c r="Z210" i="49"/>
  <c r="Z211" i="49"/>
  <c r="Z212" i="49"/>
  <c r="Z213" i="49"/>
  <c r="Z214" i="49"/>
  <c r="Z215" i="49"/>
  <c r="Z216" i="49"/>
  <c r="Z217" i="49"/>
  <c r="Z218" i="49"/>
  <c r="Z219" i="49"/>
  <c r="Z220" i="49"/>
  <c r="Z221" i="49"/>
  <c r="AA127" i="49"/>
  <c r="AG127" i="49" s="1"/>
  <c r="AA128" i="49"/>
  <c r="AG128" i="49" s="1"/>
  <c r="AA130" i="49"/>
  <c r="AG130" i="49" s="1"/>
  <c r="AA132" i="49"/>
  <c r="AG132" i="49" s="1"/>
  <c r="AA136" i="49"/>
  <c r="AG136" i="49" s="1"/>
  <c r="AA138" i="49"/>
  <c r="AG138" i="49" s="1"/>
  <c r="AA140" i="49"/>
  <c r="AG140" i="49" s="1"/>
  <c r="AA143" i="49"/>
  <c r="AG143" i="49" s="1"/>
  <c r="AA144" i="49"/>
  <c r="AG144" i="49" s="1"/>
  <c r="AA148" i="49"/>
  <c r="AG148" i="49" s="1"/>
  <c r="AA149" i="49"/>
  <c r="AA150" i="49"/>
  <c r="AG150" i="49" s="1"/>
  <c r="AA151" i="49"/>
  <c r="AG151" i="49" s="1"/>
  <c r="AA152" i="49"/>
  <c r="AG152" i="49" s="1"/>
  <c r="AA153" i="49"/>
  <c r="AA154" i="49"/>
  <c r="AG154" i="49" s="1"/>
  <c r="AA155" i="49"/>
  <c r="AA156" i="49"/>
  <c r="AG156" i="49" s="1"/>
  <c r="AA157" i="49"/>
  <c r="AA158" i="49"/>
  <c r="AG158" i="49" s="1"/>
  <c r="AA159" i="49"/>
  <c r="AG159" i="49" s="1"/>
  <c r="AA160" i="49"/>
  <c r="AG160" i="49" s="1"/>
  <c r="AA161" i="49"/>
  <c r="AA162" i="49"/>
  <c r="AA163" i="49"/>
  <c r="AA164" i="49"/>
  <c r="AG164" i="49" s="1"/>
  <c r="AA165" i="49"/>
  <c r="AA166" i="49"/>
  <c r="AG166" i="49" s="1"/>
  <c r="AA167" i="49"/>
  <c r="AG167" i="49" s="1"/>
  <c r="AA168" i="49"/>
  <c r="AG168" i="49" s="1"/>
  <c r="AA169" i="49"/>
  <c r="AA170" i="49"/>
  <c r="AG170" i="49" s="1"/>
  <c r="AA171" i="49"/>
  <c r="AA172" i="49"/>
  <c r="AG172" i="49" s="1"/>
  <c r="AA173" i="49"/>
  <c r="AA174" i="49"/>
  <c r="AG174" i="49" s="1"/>
  <c r="AA175" i="49"/>
  <c r="AG175" i="49" s="1"/>
  <c r="AA176" i="49"/>
  <c r="AG176" i="49" s="1"/>
  <c r="AA177" i="49"/>
  <c r="AA178" i="49"/>
  <c r="AA179" i="49"/>
  <c r="AG179" i="49" s="1"/>
  <c r="AA180" i="49"/>
  <c r="AG180" i="49" s="1"/>
  <c r="AA181" i="49"/>
  <c r="AA182" i="49"/>
  <c r="AG182" i="49" s="1"/>
  <c r="AA183" i="49"/>
  <c r="AA184" i="49"/>
  <c r="AG184" i="49" s="1"/>
  <c r="AA185" i="49"/>
  <c r="AA186" i="49"/>
  <c r="AG186" i="49" s="1"/>
  <c r="AA187" i="49"/>
  <c r="AG187" i="49" s="1"/>
  <c r="AA188" i="49"/>
  <c r="AG188" i="49" s="1"/>
  <c r="AA189" i="49"/>
  <c r="AA190" i="49"/>
  <c r="AG190" i="49" s="1"/>
  <c r="AA191" i="49"/>
  <c r="AA192" i="49"/>
  <c r="AG192" i="49" s="1"/>
  <c r="AA193" i="49"/>
  <c r="AA194" i="49"/>
  <c r="AA195" i="49"/>
  <c r="AG195" i="49" s="1"/>
  <c r="AA196" i="49"/>
  <c r="AG196" i="49" s="1"/>
  <c r="AA197" i="49"/>
  <c r="AA198" i="49"/>
  <c r="AG198" i="49" s="1"/>
  <c r="AA199" i="49"/>
  <c r="AA200" i="49"/>
  <c r="AG200" i="49" s="1"/>
  <c r="AA201" i="49"/>
  <c r="AA202" i="49"/>
  <c r="AG202" i="49" s="1"/>
  <c r="AA203" i="49"/>
  <c r="AG203" i="49" s="1"/>
  <c r="AA204" i="49"/>
  <c r="AG204" i="49" s="1"/>
  <c r="AA205" i="49"/>
  <c r="AA206" i="49"/>
  <c r="AG206" i="49" s="1"/>
  <c r="AA207" i="49"/>
  <c r="AA208" i="49"/>
  <c r="AG208" i="49" s="1"/>
  <c r="AA209" i="49"/>
  <c r="AA210" i="49"/>
  <c r="AA211" i="49"/>
  <c r="AA212" i="49"/>
  <c r="AG212" i="49" s="1"/>
  <c r="AA213" i="49"/>
  <c r="AA214" i="49"/>
  <c r="AG214" i="49" s="1"/>
  <c r="AA215" i="49"/>
  <c r="AG215" i="49" s="1"/>
  <c r="AA216" i="49"/>
  <c r="AG216" i="49" s="1"/>
  <c r="AA217" i="49"/>
  <c r="AA218" i="49"/>
  <c r="AG218" i="49" s="1"/>
  <c r="AA219" i="49"/>
  <c r="AA220" i="49"/>
  <c r="AG220" i="49" s="1"/>
  <c r="AA221" i="49"/>
  <c r="AC92" i="49"/>
  <c r="AC93" i="49"/>
  <c r="AC94" i="49"/>
  <c r="AC95" i="49"/>
  <c r="AC96" i="49"/>
  <c r="AC97" i="49"/>
  <c r="AC98" i="49"/>
  <c r="AC99" i="49"/>
  <c r="AC100" i="49"/>
  <c r="AC101" i="49"/>
  <c r="AC102" i="49"/>
  <c r="AC103" i="49"/>
  <c r="AC104" i="49"/>
  <c r="AC105" i="49"/>
  <c r="AC106" i="49"/>
  <c r="AC107" i="49"/>
  <c r="AC108" i="49"/>
  <c r="AC109" i="49"/>
  <c r="AC110" i="49"/>
  <c r="AC111" i="49"/>
  <c r="AC112" i="49"/>
  <c r="AC113" i="49"/>
  <c r="AC114" i="49"/>
  <c r="AC115" i="49"/>
  <c r="AC116" i="49"/>
  <c r="AC117" i="49"/>
  <c r="AC118" i="49"/>
  <c r="AC119" i="49"/>
  <c r="AC120" i="49"/>
  <c r="AC121" i="49"/>
  <c r="AC122" i="49"/>
  <c r="AC123" i="49"/>
  <c r="AC124" i="49"/>
  <c r="AC125" i="49"/>
  <c r="AC126" i="49"/>
  <c r="AC127" i="49"/>
  <c r="AC128" i="49"/>
  <c r="AC129" i="49"/>
  <c r="AC130" i="49"/>
  <c r="AC131" i="49"/>
  <c r="AC132" i="49"/>
  <c r="AC133" i="49"/>
  <c r="AC134" i="49"/>
  <c r="AC135" i="49"/>
  <c r="AC136" i="49"/>
  <c r="AC137" i="49"/>
  <c r="AC138" i="49"/>
  <c r="AC139" i="49"/>
  <c r="AC140" i="49"/>
  <c r="AC141" i="49"/>
  <c r="AC142" i="49"/>
  <c r="AC143" i="49"/>
  <c r="AC144" i="49"/>
  <c r="AC145" i="49"/>
  <c r="AC146" i="49"/>
  <c r="AC147" i="49"/>
  <c r="AC148" i="49"/>
  <c r="AC149" i="49"/>
  <c r="AC150" i="49"/>
  <c r="AC151" i="49"/>
  <c r="AC152" i="49"/>
  <c r="AC153" i="49"/>
  <c r="AC154" i="49"/>
  <c r="AC155" i="49"/>
  <c r="AC156" i="49"/>
  <c r="AC157" i="49"/>
  <c r="AC158" i="49"/>
  <c r="AC159" i="49"/>
  <c r="AC160" i="49"/>
  <c r="AC161" i="49"/>
  <c r="AC162" i="49"/>
  <c r="AC163" i="49"/>
  <c r="AC164" i="49"/>
  <c r="AC165" i="49"/>
  <c r="AC166" i="49"/>
  <c r="AC167" i="49"/>
  <c r="AC168" i="49"/>
  <c r="AC169" i="49"/>
  <c r="AC170" i="49"/>
  <c r="AC171" i="49"/>
  <c r="AC172" i="49"/>
  <c r="AC173" i="49"/>
  <c r="AC174" i="49"/>
  <c r="AC175" i="49"/>
  <c r="AC176" i="49"/>
  <c r="AC177" i="49"/>
  <c r="AC178" i="49"/>
  <c r="AC179" i="49"/>
  <c r="AC180" i="49"/>
  <c r="AC181" i="49"/>
  <c r="AC182" i="49"/>
  <c r="AC183" i="49"/>
  <c r="AC184" i="49"/>
  <c r="AC185" i="49"/>
  <c r="AC186" i="49"/>
  <c r="AC187" i="49"/>
  <c r="AC188" i="49"/>
  <c r="AC189" i="49"/>
  <c r="AC190" i="49"/>
  <c r="AC191" i="49"/>
  <c r="AC192" i="49"/>
  <c r="AC193" i="49"/>
  <c r="AC194" i="49"/>
  <c r="AC195" i="49"/>
  <c r="AC196" i="49"/>
  <c r="AC197" i="49"/>
  <c r="AC198" i="49"/>
  <c r="AC199" i="49"/>
  <c r="AC200" i="49"/>
  <c r="AC201" i="49"/>
  <c r="AC202" i="49"/>
  <c r="AC203" i="49"/>
  <c r="AC204" i="49"/>
  <c r="AC205" i="49"/>
  <c r="AC206" i="49"/>
  <c r="AC207" i="49"/>
  <c r="AC208" i="49"/>
  <c r="AC209" i="49"/>
  <c r="AC210" i="49"/>
  <c r="AC211" i="49"/>
  <c r="AC212" i="49"/>
  <c r="AC213" i="49"/>
  <c r="AC214" i="49"/>
  <c r="AC215" i="49"/>
  <c r="AC216" i="49"/>
  <c r="AC217" i="49"/>
  <c r="AC218" i="49"/>
  <c r="AC219" i="49"/>
  <c r="AC220" i="49"/>
  <c r="AC221" i="49"/>
  <c r="AD92" i="49"/>
  <c r="AD93" i="49"/>
  <c r="AD94" i="49"/>
  <c r="AD95" i="49"/>
  <c r="AD96" i="49"/>
  <c r="AD97" i="49"/>
  <c r="AD98" i="49"/>
  <c r="AD99" i="49"/>
  <c r="AD100" i="49"/>
  <c r="AD101" i="49"/>
  <c r="AD102" i="49"/>
  <c r="AD103" i="49"/>
  <c r="AD104" i="49"/>
  <c r="AD105" i="49"/>
  <c r="AD106" i="49"/>
  <c r="AD107" i="49"/>
  <c r="AD108" i="49"/>
  <c r="AD109" i="49"/>
  <c r="AD110" i="49"/>
  <c r="AD111" i="49"/>
  <c r="AD112" i="49"/>
  <c r="AD113" i="49"/>
  <c r="AD114" i="49"/>
  <c r="AD115" i="49"/>
  <c r="AD116" i="49"/>
  <c r="AD117" i="49"/>
  <c r="AD118" i="49"/>
  <c r="AD119" i="49"/>
  <c r="AD120" i="49"/>
  <c r="AD121" i="49"/>
  <c r="AD122" i="49"/>
  <c r="AD123" i="49"/>
  <c r="AD124" i="49"/>
  <c r="AD125" i="49"/>
  <c r="AD126" i="49"/>
  <c r="AD127" i="49"/>
  <c r="AD128" i="49"/>
  <c r="AD129" i="49"/>
  <c r="AD130" i="49"/>
  <c r="AD131" i="49"/>
  <c r="AD132" i="49"/>
  <c r="AD133" i="49"/>
  <c r="AD134" i="49"/>
  <c r="AD135" i="49"/>
  <c r="AD136" i="49"/>
  <c r="AD137" i="49"/>
  <c r="AD138" i="49"/>
  <c r="AD139" i="49"/>
  <c r="AD140" i="49"/>
  <c r="AD141" i="49"/>
  <c r="AD142" i="49"/>
  <c r="AD143" i="49"/>
  <c r="AD144" i="49"/>
  <c r="AD145" i="49"/>
  <c r="AD146" i="49"/>
  <c r="AD147" i="49"/>
  <c r="AD148" i="49"/>
  <c r="AD149" i="49"/>
  <c r="AD150" i="49"/>
  <c r="AD151" i="49"/>
  <c r="AD152" i="49"/>
  <c r="AD153" i="49"/>
  <c r="AD154" i="49"/>
  <c r="AD155" i="49"/>
  <c r="AD156" i="49"/>
  <c r="AD157" i="49"/>
  <c r="AD158" i="49"/>
  <c r="AD159" i="49"/>
  <c r="AD160" i="49"/>
  <c r="AD161" i="49"/>
  <c r="AD162" i="49"/>
  <c r="AD163" i="49"/>
  <c r="AD164" i="49"/>
  <c r="AD165" i="49"/>
  <c r="AD166" i="49"/>
  <c r="AD167" i="49"/>
  <c r="AD168" i="49"/>
  <c r="AD169" i="49"/>
  <c r="AD170" i="49"/>
  <c r="AD171" i="49"/>
  <c r="AD172" i="49"/>
  <c r="AD173" i="49"/>
  <c r="AD174" i="49"/>
  <c r="AD175" i="49"/>
  <c r="AD176" i="49"/>
  <c r="AD177" i="49"/>
  <c r="AD178" i="49"/>
  <c r="AD179" i="49"/>
  <c r="AD180" i="49"/>
  <c r="AD181" i="49"/>
  <c r="AD182" i="49"/>
  <c r="AD183" i="49"/>
  <c r="AD184" i="49"/>
  <c r="AD185" i="49"/>
  <c r="AD186" i="49"/>
  <c r="AD187" i="49"/>
  <c r="AD188" i="49"/>
  <c r="AD189" i="49"/>
  <c r="AD190" i="49"/>
  <c r="AD191" i="49"/>
  <c r="AD192" i="49"/>
  <c r="AD193" i="49"/>
  <c r="AD194" i="49"/>
  <c r="AD195" i="49"/>
  <c r="AD196" i="49"/>
  <c r="AD197" i="49"/>
  <c r="AD198" i="49"/>
  <c r="AD199" i="49"/>
  <c r="AD200" i="49"/>
  <c r="AD201" i="49"/>
  <c r="AD202" i="49"/>
  <c r="AD203" i="49"/>
  <c r="AD204" i="49"/>
  <c r="AD205" i="49"/>
  <c r="AD206" i="49"/>
  <c r="AD207" i="49"/>
  <c r="AD208" i="49"/>
  <c r="AD209" i="49"/>
  <c r="AD210" i="49"/>
  <c r="AD211" i="49"/>
  <c r="AD212" i="49"/>
  <c r="AD213" i="49"/>
  <c r="AD214" i="49"/>
  <c r="AD215" i="49"/>
  <c r="AD216" i="49"/>
  <c r="AD217" i="49"/>
  <c r="AD218" i="49"/>
  <c r="AD219" i="49"/>
  <c r="AD220" i="49"/>
  <c r="AD221" i="49"/>
  <c r="AE94" i="49"/>
  <c r="AE99" i="49"/>
  <c r="AE101" i="49"/>
  <c r="AE133" i="49"/>
  <c r="AE141" i="49"/>
  <c r="AE149" i="49"/>
  <c r="AE151" i="49"/>
  <c r="AE153" i="49"/>
  <c r="AE155" i="49"/>
  <c r="AE157" i="49"/>
  <c r="AE158" i="49"/>
  <c r="AE159" i="49"/>
  <c r="AE160" i="49"/>
  <c r="AE161" i="49"/>
  <c r="AE162" i="49"/>
  <c r="AE163" i="49"/>
  <c r="AE164" i="49"/>
  <c r="AE165" i="49"/>
  <c r="AE166" i="49"/>
  <c r="AE167" i="49"/>
  <c r="AE168" i="49"/>
  <c r="AE169" i="49"/>
  <c r="AE170" i="49"/>
  <c r="AE171" i="49"/>
  <c r="AE172" i="49"/>
  <c r="AE173" i="49"/>
  <c r="AE174" i="49"/>
  <c r="AE175" i="49"/>
  <c r="AE176" i="49"/>
  <c r="AE177" i="49"/>
  <c r="AE178" i="49"/>
  <c r="AE179" i="49"/>
  <c r="AE180" i="49"/>
  <c r="AE181" i="49"/>
  <c r="AE182" i="49"/>
  <c r="AE183" i="49"/>
  <c r="AE184" i="49"/>
  <c r="AE185" i="49"/>
  <c r="AE186" i="49"/>
  <c r="AE187" i="49"/>
  <c r="AE188" i="49"/>
  <c r="AE189" i="49"/>
  <c r="AE190" i="49"/>
  <c r="AE191" i="49"/>
  <c r="AE192" i="49"/>
  <c r="AE193" i="49"/>
  <c r="AE194" i="49"/>
  <c r="AE195" i="49"/>
  <c r="AE196" i="49"/>
  <c r="AE197" i="49"/>
  <c r="AE198" i="49"/>
  <c r="AE199" i="49"/>
  <c r="AE200" i="49"/>
  <c r="AE201" i="49"/>
  <c r="AE202" i="49"/>
  <c r="AE203" i="49"/>
  <c r="AE204" i="49"/>
  <c r="AE205" i="49"/>
  <c r="AE206" i="49"/>
  <c r="AE207" i="49"/>
  <c r="AE208" i="49"/>
  <c r="AE209" i="49"/>
  <c r="AE210" i="49"/>
  <c r="AE211" i="49"/>
  <c r="AE212" i="49"/>
  <c r="AE213" i="49"/>
  <c r="AE214" i="49"/>
  <c r="AE215" i="49"/>
  <c r="AE216" i="49"/>
  <c r="AE217" i="49"/>
  <c r="AE218" i="49"/>
  <c r="AE219" i="49"/>
  <c r="AE220" i="49"/>
  <c r="AE221" i="49"/>
  <c r="AG149" i="49"/>
  <c r="AG153" i="49"/>
  <c r="AG155" i="49"/>
  <c r="AG157" i="49"/>
  <c r="AG161" i="49"/>
  <c r="AG162" i="49"/>
  <c r="AG163" i="49"/>
  <c r="AG165" i="49"/>
  <c r="AG169" i="49"/>
  <c r="AG171" i="49"/>
  <c r="AG173" i="49"/>
  <c r="AG177" i="49"/>
  <c r="AG178" i="49"/>
  <c r="AG181" i="49"/>
  <c r="AG183" i="49"/>
  <c r="AG185" i="49"/>
  <c r="AG189" i="49"/>
  <c r="AG191" i="49"/>
  <c r="AG193" i="49"/>
  <c r="AG194" i="49"/>
  <c r="AG197" i="49"/>
  <c r="AG199" i="49"/>
  <c r="AG201" i="49"/>
  <c r="AG205" i="49"/>
  <c r="AG207" i="49"/>
  <c r="AG209" i="49"/>
  <c r="AG210" i="49"/>
  <c r="AG211" i="49"/>
  <c r="AG213" i="49"/>
  <c r="AG217" i="49"/>
  <c r="AG219" i="49"/>
  <c r="AG221" i="49"/>
  <c r="AH93" i="49"/>
  <c r="AH96" i="49"/>
  <c r="AH98" i="49"/>
  <c r="AH104" i="49"/>
  <c r="AH106" i="49"/>
  <c r="AH109" i="49"/>
  <c r="AH118" i="49"/>
  <c r="AH122" i="49"/>
  <c r="AH125" i="49"/>
  <c r="AH130" i="49"/>
  <c r="AH132" i="49"/>
  <c r="AH140" i="49"/>
  <c r="AH141" i="49"/>
  <c r="AH150" i="49"/>
  <c r="AH154" i="49"/>
  <c r="AH157" i="49"/>
  <c r="AH160" i="49"/>
  <c r="AH162" i="49"/>
  <c r="AH168" i="49"/>
  <c r="AH170" i="49"/>
  <c r="AH173" i="49"/>
  <c r="AH182" i="49"/>
  <c r="AH186" i="49"/>
  <c r="AH189" i="49"/>
  <c r="AH194" i="49"/>
  <c r="AH196" i="49"/>
  <c r="AH204" i="49"/>
  <c r="AH205" i="49"/>
  <c r="AH214" i="49"/>
  <c r="AH218" i="49"/>
  <c r="AH221" i="49"/>
  <c r="AH62" i="49"/>
  <c r="AH63" i="49"/>
  <c r="AH66" i="49"/>
  <c r="AH70" i="49"/>
  <c r="AH86" i="49"/>
  <c r="AH9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C61" i="49"/>
  <c r="C62" i="49"/>
  <c r="C63" i="49"/>
  <c r="C64" i="49"/>
  <c r="C65" i="49"/>
  <c r="C66" i="49"/>
  <c r="C67" i="49"/>
  <c r="C68" i="49"/>
  <c r="C69" i="49"/>
  <c r="C70" i="49"/>
  <c r="C71" i="49"/>
  <c r="C72" i="49"/>
  <c r="C73" i="49"/>
  <c r="C74" i="49"/>
  <c r="C75" i="49"/>
  <c r="C76" i="49"/>
  <c r="C77" i="49"/>
  <c r="C78" i="49"/>
  <c r="C79" i="49"/>
  <c r="C80" i="49"/>
  <c r="C81" i="49"/>
  <c r="C82" i="49"/>
  <c r="C83" i="49"/>
  <c r="C84" i="49"/>
  <c r="C85" i="49"/>
  <c r="C86" i="49"/>
  <c r="C87" i="49"/>
  <c r="C88" i="49"/>
  <c r="C89" i="49"/>
  <c r="C90" i="49"/>
  <c r="C91" i="49"/>
  <c r="Q61" i="49"/>
  <c r="S61" i="49"/>
  <c r="U61" i="49"/>
  <c r="W63" i="49"/>
  <c r="W65" i="49"/>
  <c r="W73" i="49"/>
  <c r="W79" i="49"/>
  <c r="W89" i="49"/>
  <c r="AC61" i="49"/>
  <c r="AC62" i="49"/>
  <c r="AC63" i="49"/>
  <c r="AC64" i="49"/>
  <c r="AC65" i="49"/>
  <c r="AC66" i="49"/>
  <c r="AC67" i="49"/>
  <c r="AC68" i="49"/>
  <c r="AC69" i="49"/>
  <c r="AC70" i="49"/>
  <c r="AC71" i="49"/>
  <c r="AC72" i="49"/>
  <c r="AC73" i="49"/>
  <c r="AC74" i="49"/>
  <c r="AC75" i="49"/>
  <c r="AC76" i="49"/>
  <c r="AC77" i="49"/>
  <c r="AC78" i="49"/>
  <c r="AC79" i="49"/>
  <c r="AC80" i="49"/>
  <c r="AC81" i="49"/>
  <c r="AC82" i="49"/>
  <c r="AC83" i="49"/>
  <c r="AC84" i="49"/>
  <c r="AC85" i="49"/>
  <c r="AC86" i="49"/>
  <c r="AC87" i="49"/>
  <c r="AC88" i="49"/>
  <c r="AC89" i="49"/>
  <c r="AC90" i="49"/>
  <c r="AC91" i="49"/>
  <c r="AD61" i="49"/>
  <c r="AD62" i="49"/>
  <c r="AD63" i="49"/>
  <c r="AD64" i="49"/>
  <c r="AD65" i="49"/>
  <c r="AD66" i="49"/>
  <c r="AD67" i="49"/>
  <c r="AD68" i="49"/>
  <c r="AD69" i="49"/>
  <c r="AD70" i="49"/>
  <c r="AD71" i="49"/>
  <c r="AD72" i="49"/>
  <c r="AD73" i="49"/>
  <c r="AD74" i="49"/>
  <c r="AD75" i="49"/>
  <c r="AD76" i="49"/>
  <c r="AD77" i="49"/>
  <c r="AD78" i="49"/>
  <c r="AD79" i="49"/>
  <c r="AD80" i="49"/>
  <c r="AD81" i="49"/>
  <c r="AD82" i="49"/>
  <c r="AD83" i="49"/>
  <c r="AD84" i="49"/>
  <c r="AD85" i="49"/>
  <c r="AD86" i="49"/>
  <c r="AD87" i="49"/>
  <c r="AD88" i="49"/>
  <c r="AD89" i="49"/>
  <c r="AD90" i="49"/>
  <c r="AD91" i="49"/>
  <c r="AE65" i="49"/>
  <c r="AE77" i="49"/>
  <c r="AH64" i="49"/>
  <c r="Z33" i="49"/>
  <c r="Z34" i="49"/>
  <c r="Z35" i="49"/>
  <c r="Z36" i="49"/>
  <c r="Z37" i="49"/>
  <c r="Z39" i="49"/>
  <c r="Z40" i="49"/>
  <c r="Z41" i="49"/>
  <c r="Z42" i="49"/>
  <c r="Z43" i="49"/>
  <c r="Z44" i="49"/>
  <c r="Z45" i="49"/>
  <c r="Z46" i="49"/>
  <c r="Z47" i="49"/>
  <c r="Z48" i="49"/>
  <c r="Z49" i="49"/>
  <c r="Z50" i="49"/>
  <c r="Z51" i="49"/>
  <c r="Z52" i="49"/>
  <c r="Z53" i="49"/>
  <c r="Z54" i="49"/>
  <c r="Z55" i="49"/>
  <c r="Z56" i="49"/>
  <c r="Z57" i="49"/>
  <c r="Z58" i="49"/>
  <c r="Z59" i="49"/>
  <c r="M33" i="49"/>
  <c r="AA33" i="49" s="1"/>
  <c r="AG33" i="49" s="1"/>
  <c r="M34" i="49"/>
  <c r="AA34" i="49" s="1"/>
  <c r="AG34" i="49" s="1"/>
  <c r="M35" i="49"/>
  <c r="AA35" i="49" s="1"/>
  <c r="AG35" i="49" s="1"/>
  <c r="M36" i="49"/>
  <c r="W36" i="49" s="1"/>
  <c r="M37" i="49"/>
  <c r="AA37" i="49" s="1"/>
  <c r="AG37" i="49" s="1"/>
  <c r="M38" i="49"/>
  <c r="W38" i="49" s="1"/>
  <c r="M39" i="49"/>
  <c r="AA39" i="49" s="1"/>
  <c r="AG39" i="49" s="1"/>
  <c r="M40" i="49"/>
  <c r="W40" i="49" s="1"/>
  <c r="M41" i="49"/>
  <c r="AA41" i="49" s="1"/>
  <c r="AG41" i="49" s="1"/>
  <c r="M42" i="49"/>
  <c r="W42" i="49" s="1"/>
  <c r="M43" i="49"/>
  <c r="AA43" i="49" s="1"/>
  <c r="AG43" i="49" s="1"/>
  <c r="M44" i="49"/>
  <c r="W44" i="49" s="1"/>
  <c r="M45" i="49"/>
  <c r="AA45" i="49" s="1"/>
  <c r="AG45" i="49" s="1"/>
  <c r="M46" i="49"/>
  <c r="AA46" i="49" s="1"/>
  <c r="AG46" i="49" s="1"/>
  <c r="M47" i="49"/>
  <c r="AA47" i="49" s="1"/>
  <c r="AG47" i="49" s="1"/>
  <c r="M48" i="49"/>
  <c r="W48" i="49" s="1"/>
  <c r="M49" i="49"/>
  <c r="M50" i="49"/>
  <c r="AA50" i="49" s="1"/>
  <c r="AG50" i="49" s="1"/>
  <c r="M51" i="49"/>
  <c r="AA51" i="49" s="1"/>
  <c r="AG51" i="49" s="1"/>
  <c r="M52" i="49"/>
  <c r="W52" i="49" s="1"/>
  <c r="M53" i="49"/>
  <c r="AA53" i="49" s="1"/>
  <c r="AG53" i="49" s="1"/>
  <c r="M54" i="49"/>
  <c r="AA54" i="49" s="1"/>
  <c r="AG54" i="49" s="1"/>
  <c r="M55" i="49"/>
  <c r="AA55" i="49" s="1"/>
  <c r="AG55" i="49" s="1"/>
  <c r="M56" i="49"/>
  <c r="W56" i="49" s="1"/>
  <c r="M57" i="49"/>
  <c r="AA57" i="49" s="1"/>
  <c r="AG57" i="49" s="1"/>
  <c r="M58" i="49"/>
  <c r="W58" i="49" s="1"/>
  <c r="M59" i="49"/>
  <c r="AA59" i="49" s="1"/>
  <c r="AG59" i="49" s="1"/>
  <c r="M60" i="49"/>
  <c r="W60" i="49" s="1"/>
  <c r="E33" i="49"/>
  <c r="F33" i="49"/>
  <c r="E34" i="49"/>
  <c r="AH34" i="49" s="1"/>
  <c r="F34" i="49"/>
  <c r="E35" i="49"/>
  <c r="AH35" i="49" s="1"/>
  <c r="F35" i="49"/>
  <c r="E36" i="49"/>
  <c r="AH36" i="49" s="1"/>
  <c r="F36" i="49"/>
  <c r="E37" i="49"/>
  <c r="AH37" i="49" s="1"/>
  <c r="F37" i="49"/>
  <c r="E38" i="49"/>
  <c r="AH38" i="49" s="1"/>
  <c r="F38" i="49"/>
  <c r="E39" i="49"/>
  <c r="AH39" i="49" s="1"/>
  <c r="F39" i="49"/>
  <c r="E40" i="49"/>
  <c r="AH40" i="49" s="1"/>
  <c r="F40" i="49"/>
  <c r="E41" i="49"/>
  <c r="AH41" i="49" s="1"/>
  <c r="F41" i="49"/>
  <c r="E42" i="49"/>
  <c r="AH42" i="49" s="1"/>
  <c r="F42" i="49"/>
  <c r="E43" i="49"/>
  <c r="AH43" i="49" s="1"/>
  <c r="F43" i="49"/>
  <c r="E44" i="49"/>
  <c r="AH44" i="49" s="1"/>
  <c r="F44" i="49"/>
  <c r="AE44" i="49" s="1"/>
  <c r="E45" i="49"/>
  <c r="AH45" i="49" s="1"/>
  <c r="F45" i="49"/>
  <c r="E46" i="49"/>
  <c r="AH46" i="49" s="1"/>
  <c r="F46" i="49"/>
  <c r="E47" i="49"/>
  <c r="AH47" i="49" s="1"/>
  <c r="F47" i="49"/>
  <c r="E48" i="49"/>
  <c r="AH48" i="49" s="1"/>
  <c r="F48" i="49"/>
  <c r="E49" i="49"/>
  <c r="AH49" i="49" s="1"/>
  <c r="F49" i="49"/>
  <c r="E50" i="49"/>
  <c r="AH50" i="49" s="1"/>
  <c r="F50" i="49"/>
  <c r="E51" i="49"/>
  <c r="AH51" i="49" s="1"/>
  <c r="F51" i="49"/>
  <c r="E52" i="49"/>
  <c r="AH52" i="49" s="1"/>
  <c r="F52" i="49"/>
  <c r="E53" i="49"/>
  <c r="AH53" i="49" s="1"/>
  <c r="F53" i="49"/>
  <c r="E54" i="49"/>
  <c r="AH54" i="49" s="1"/>
  <c r="F54" i="49"/>
  <c r="E55" i="49"/>
  <c r="AH55" i="49" s="1"/>
  <c r="F55" i="49"/>
  <c r="E56" i="49"/>
  <c r="AH56" i="49" s="1"/>
  <c r="F56" i="49"/>
  <c r="E57" i="49"/>
  <c r="AH57" i="49" s="1"/>
  <c r="F57" i="49"/>
  <c r="E58" i="49"/>
  <c r="AH58" i="49" s="1"/>
  <c r="F58" i="49"/>
  <c r="E59" i="49"/>
  <c r="AH59" i="49" s="1"/>
  <c r="F59" i="49"/>
  <c r="E60" i="49"/>
  <c r="AH60" i="49" s="1"/>
  <c r="F60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C33" i="49"/>
  <c r="C34" i="49"/>
  <c r="C35" i="49"/>
  <c r="C36" i="49"/>
  <c r="C37" i="49"/>
  <c r="C38" i="49"/>
  <c r="C39" i="49"/>
  <c r="C40" i="49"/>
  <c r="C41" i="49"/>
  <c r="C42" i="49"/>
  <c r="C43" i="49"/>
  <c r="C44" i="49"/>
  <c r="C45" i="49"/>
  <c r="C46" i="49"/>
  <c r="C47" i="49"/>
  <c r="C48" i="49"/>
  <c r="C49" i="49"/>
  <c r="C50" i="49"/>
  <c r="C51" i="49"/>
  <c r="C52" i="49"/>
  <c r="C53" i="49"/>
  <c r="C54" i="49"/>
  <c r="C55" i="49"/>
  <c r="C56" i="49"/>
  <c r="C57" i="49"/>
  <c r="C58" i="49"/>
  <c r="C59" i="49"/>
  <c r="C60" i="49"/>
  <c r="AH33" i="49"/>
  <c r="Q33" i="49"/>
  <c r="Q37" i="49"/>
  <c r="Q44" i="49"/>
  <c r="Q51" i="49"/>
  <c r="Q58" i="49"/>
  <c r="S33" i="49"/>
  <c r="S37" i="49"/>
  <c r="S44" i="49"/>
  <c r="S51" i="49"/>
  <c r="S58" i="49"/>
  <c r="U33" i="49"/>
  <c r="U37" i="49"/>
  <c r="U44" i="49"/>
  <c r="U51" i="49"/>
  <c r="U58" i="49"/>
  <c r="AC33" i="49"/>
  <c r="AC34" i="49"/>
  <c r="AC35" i="49"/>
  <c r="AC36" i="49"/>
  <c r="AC37" i="49"/>
  <c r="AC38" i="49"/>
  <c r="AC39" i="49"/>
  <c r="AC40" i="49"/>
  <c r="AC41" i="49"/>
  <c r="AC42" i="49"/>
  <c r="AC43" i="49"/>
  <c r="AC44" i="49"/>
  <c r="AC45" i="49"/>
  <c r="AC46" i="49"/>
  <c r="AC47" i="49"/>
  <c r="AC48" i="49"/>
  <c r="AC49" i="49"/>
  <c r="AC50" i="49"/>
  <c r="AC51" i="49"/>
  <c r="AC52" i="49"/>
  <c r="AC53" i="49"/>
  <c r="AC54" i="49"/>
  <c r="AC55" i="49"/>
  <c r="AC56" i="49"/>
  <c r="AC57" i="49"/>
  <c r="AC58" i="49"/>
  <c r="AC59" i="49"/>
  <c r="AC60" i="49"/>
  <c r="AD33" i="49"/>
  <c r="AD34" i="49"/>
  <c r="AD35" i="49"/>
  <c r="AD36" i="49"/>
  <c r="AD37" i="49"/>
  <c r="AD38" i="49"/>
  <c r="AD39" i="49"/>
  <c r="AD40" i="49"/>
  <c r="AD41" i="49"/>
  <c r="AD42" i="49"/>
  <c r="AD43" i="49"/>
  <c r="AD44" i="49"/>
  <c r="AD45" i="49"/>
  <c r="AD46" i="49"/>
  <c r="AD47" i="49"/>
  <c r="AD48" i="49"/>
  <c r="AD49" i="49"/>
  <c r="AD50" i="49"/>
  <c r="AD51" i="49"/>
  <c r="AD52" i="49"/>
  <c r="AD53" i="49"/>
  <c r="AD54" i="49"/>
  <c r="AD55" i="49"/>
  <c r="AD56" i="49"/>
  <c r="AD57" i="49"/>
  <c r="AD58" i="49"/>
  <c r="AD59" i="49"/>
  <c r="AD60" i="49"/>
  <c r="M32" i="49"/>
  <c r="M31" i="49"/>
  <c r="M29" i="49"/>
  <c r="M28" i="49"/>
  <c r="F32" i="49"/>
  <c r="F31" i="49"/>
  <c r="F29" i="49"/>
  <c r="F28" i="49"/>
  <c r="F27" i="49"/>
  <c r="B31" i="49"/>
  <c r="C31" i="49"/>
  <c r="E31" i="49"/>
  <c r="AH31" i="49" s="1"/>
  <c r="Q31" i="49"/>
  <c r="S31" i="49"/>
  <c r="U31" i="49"/>
  <c r="Z31" i="49"/>
  <c r="AC31" i="49"/>
  <c r="AD31" i="49"/>
  <c r="B29" i="49"/>
  <c r="C29" i="49"/>
  <c r="E29" i="49"/>
  <c r="AH29" i="49" s="1"/>
  <c r="Q29" i="49"/>
  <c r="S29" i="49"/>
  <c r="U29" i="49"/>
  <c r="Z29" i="49"/>
  <c r="AC29" i="49"/>
  <c r="AD29" i="49"/>
  <c r="B30" i="49"/>
  <c r="C30" i="49"/>
  <c r="E30" i="49"/>
  <c r="AH30" i="49" s="1"/>
  <c r="Q30" i="49"/>
  <c r="S30" i="49"/>
  <c r="U30" i="49"/>
  <c r="W30" i="49"/>
  <c r="Z30" i="49"/>
  <c r="AA30" i="49"/>
  <c r="AG30" i="49" s="1"/>
  <c r="AC30" i="49"/>
  <c r="AD30" i="49"/>
  <c r="AE30" i="49"/>
  <c r="M27" i="49"/>
  <c r="W27" i="49" s="1"/>
  <c r="M26" i="49"/>
  <c r="AA26" i="49" s="1"/>
  <c r="AG26" i="49" s="1"/>
  <c r="M25" i="49"/>
  <c r="W25" i="49" s="1"/>
  <c r="M24" i="49"/>
  <c r="M22" i="49"/>
  <c r="AA22" i="49" s="1"/>
  <c r="AG22" i="49" s="1"/>
  <c r="M21" i="49"/>
  <c r="M20" i="49"/>
  <c r="W20" i="49" s="1"/>
  <c r="M19" i="49"/>
  <c r="AA19" i="49" s="1"/>
  <c r="AG19" i="49" s="1"/>
  <c r="M18" i="49"/>
  <c r="AA18" i="49" s="1"/>
  <c r="AG18" i="49" s="1"/>
  <c r="M17" i="49"/>
  <c r="M15" i="49"/>
  <c r="AA15" i="49" s="1"/>
  <c r="AG15" i="49" s="1"/>
  <c r="M14" i="49"/>
  <c r="W14" i="49" s="1"/>
  <c r="M13" i="49"/>
  <c r="AA13" i="49" s="1"/>
  <c r="AG13" i="49" s="1"/>
  <c r="M12" i="49"/>
  <c r="W12" i="49" s="1"/>
  <c r="M11" i="49"/>
  <c r="W11" i="49" s="1"/>
  <c r="M10" i="49"/>
  <c r="AA10" i="49" s="1"/>
  <c r="AG10" i="49" s="1"/>
  <c r="M8" i="49"/>
  <c r="W8" i="49" s="1"/>
  <c r="M7" i="49"/>
  <c r="AA7" i="49" s="1"/>
  <c r="AG7" i="49" s="1"/>
  <c r="M6" i="49"/>
  <c r="M5" i="49"/>
  <c r="W5" i="49" s="1"/>
  <c r="M4" i="49"/>
  <c r="W4" i="49" s="1"/>
  <c r="F26" i="49"/>
  <c r="F25" i="49"/>
  <c r="F24" i="49"/>
  <c r="F22" i="49"/>
  <c r="F21" i="49"/>
  <c r="F20" i="49"/>
  <c r="F19" i="49"/>
  <c r="F18" i="49"/>
  <c r="F17" i="49"/>
  <c r="F15" i="49"/>
  <c r="F14" i="49"/>
  <c r="F13" i="49"/>
  <c r="F12" i="49"/>
  <c r="F11" i="49"/>
  <c r="F10" i="49"/>
  <c r="F8" i="49"/>
  <c r="F7" i="49"/>
  <c r="F6" i="49"/>
  <c r="F5" i="49"/>
  <c r="F4" i="49"/>
  <c r="B3" i="49"/>
  <c r="C3" i="49"/>
  <c r="B4" i="49"/>
  <c r="C4" i="49"/>
  <c r="B5" i="49"/>
  <c r="C5" i="49"/>
  <c r="B6" i="49"/>
  <c r="C6" i="49"/>
  <c r="B7" i="49"/>
  <c r="C7" i="49"/>
  <c r="B8" i="49"/>
  <c r="C8" i="49"/>
  <c r="B9" i="49"/>
  <c r="C9" i="49"/>
  <c r="B10" i="49"/>
  <c r="C10" i="49"/>
  <c r="B11" i="49"/>
  <c r="C11" i="49"/>
  <c r="B12" i="49"/>
  <c r="C12" i="49"/>
  <c r="B13" i="49"/>
  <c r="C13" i="49"/>
  <c r="B14" i="49"/>
  <c r="C14" i="49"/>
  <c r="B15" i="49"/>
  <c r="C15" i="49"/>
  <c r="B16" i="49"/>
  <c r="C16" i="49"/>
  <c r="B17" i="49"/>
  <c r="C17" i="49"/>
  <c r="B18" i="49"/>
  <c r="C18" i="49"/>
  <c r="B19" i="49"/>
  <c r="C19" i="49"/>
  <c r="B20" i="49"/>
  <c r="C20" i="49"/>
  <c r="B21" i="49"/>
  <c r="C21" i="49"/>
  <c r="B22" i="49"/>
  <c r="C22" i="49"/>
  <c r="B23" i="49"/>
  <c r="C23" i="49"/>
  <c r="B24" i="49"/>
  <c r="C24" i="49"/>
  <c r="B25" i="49"/>
  <c r="C25" i="49"/>
  <c r="B26" i="49"/>
  <c r="C26" i="49"/>
  <c r="B27" i="49"/>
  <c r="C27" i="49"/>
  <c r="B28" i="49"/>
  <c r="C28" i="49"/>
  <c r="B32" i="49"/>
  <c r="C32" i="49"/>
  <c r="E4" i="49"/>
  <c r="AH4" i="49" s="1"/>
  <c r="E5" i="49"/>
  <c r="AH5" i="49" s="1"/>
  <c r="E6" i="49"/>
  <c r="AH6" i="49" s="1"/>
  <c r="E7" i="49"/>
  <c r="AH7" i="49" s="1"/>
  <c r="E8" i="49"/>
  <c r="AH8" i="49" s="1"/>
  <c r="E9" i="49"/>
  <c r="AH9" i="49" s="1"/>
  <c r="E10" i="49"/>
  <c r="AH10" i="49" s="1"/>
  <c r="E11" i="49"/>
  <c r="AH11" i="49" s="1"/>
  <c r="E12" i="49"/>
  <c r="AH12" i="49" s="1"/>
  <c r="E13" i="49"/>
  <c r="AH13" i="49" s="1"/>
  <c r="E14" i="49"/>
  <c r="AH14" i="49" s="1"/>
  <c r="E15" i="49"/>
  <c r="AH15" i="49" s="1"/>
  <c r="E16" i="49"/>
  <c r="AH16" i="49" s="1"/>
  <c r="E17" i="49"/>
  <c r="AH17" i="49" s="1"/>
  <c r="E18" i="49"/>
  <c r="AH18" i="49" s="1"/>
  <c r="E19" i="49"/>
  <c r="AH19" i="49" s="1"/>
  <c r="E20" i="49"/>
  <c r="AH20" i="49" s="1"/>
  <c r="E21" i="49"/>
  <c r="AH21" i="49" s="1"/>
  <c r="E22" i="49"/>
  <c r="AH22" i="49" s="1"/>
  <c r="E23" i="49"/>
  <c r="AH23" i="49" s="1"/>
  <c r="E24" i="49"/>
  <c r="AH24" i="49" s="1"/>
  <c r="E25" i="49"/>
  <c r="AH25" i="49" s="1"/>
  <c r="E26" i="49"/>
  <c r="AH26" i="49" s="1"/>
  <c r="E27" i="49"/>
  <c r="AH27" i="49" s="1"/>
  <c r="E28" i="49"/>
  <c r="AH28" i="49" s="1"/>
  <c r="E32" i="49"/>
  <c r="AH32" i="49" s="1"/>
  <c r="Q4" i="49"/>
  <c r="Q5" i="49"/>
  <c r="Q6" i="49"/>
  <c r="Q7" i="49"/>
  <c r="Q8" i="49"/>
  <c r="Q9" i="49"/>
  <c r="Q10" i="49"/>
  <c r="Q11" i="49"/>
  <c r="Q12" i="49"/>
  <c r="Q13" i="49"/>
  <c r="Q14" i="49"/>
  <c r="Q15" i="49"/>
  <c r="Q16" i="49"/>
  <c r="Q17" i="49"/>
  <c r="Q18" i="49"/>
  <c r="Q19" i="49"/>
  <c r="Q20" i="49"/>
  <c r="Q21" i="49"/>
  <c r="Q22" i="49"/>
  <c r="Q23" i="49"/>
  <c r="Q24" i="49"/>
  <c r="Q25" i="49"/>
  <c r="Q26" i="49"/>
  <c r="Q27" i="49"/>
  <c r="Q28" i="49"/>
  <c r="Q32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32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32" i="49"/>
  <c r="W9" i="49"/>
  <c r="W16" i="49"/>
  <c r="W2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21" i="49"/>
  <c r="Z22" i="49"/>
  <c r="Z23" i="49"/>
  <c r="Z24" i="49"/>
  <c r="Z25" i="49"/>
  <c r="Z26" i="49"/>
  <c r="Z27" i="49"/>
  <c r="Z28" i="49"/>
  <c r="Z32" i="49"/>
  <c r="AA9" i="49"/>
  <c r="AG9" i="49" s="1"/>
  <c r="AA16" i="49"/>
  <c r="AG16" i="49" s="1"/>
  <c r="AA23" i="49"/>
  <c r="AG23" i="49" s="1"/>
  <c r="AC4" i="49"/>
  <c r="AC5" i="49"/>
  <c r="AC6" i="49"/>
  <c r="AC7" i="49"/>
  <c r="AC8" i="49"/>
  <c r="AC9" i="49"/>
  <c r="AC10" i="49"/>
  <c r="AC11" i="49"/>
  <c r="AC12" i="49"/>
  <c r="AC13" i="49"/>
  <c r="AC14" i="49"/>
  <c r="AC15" i="49"/>
  <c r="AC16" i="49"/>
  <c r="AC17" i="49"/>
  <c r="AC18" i="49"/>
  <c r="AC19" i="49"/>
  <c r="AC20" i="49"/>
  <c r="AC21" i="49"/>
  <c r="AC22" i="49"/>
  <c r="AC23" i="49"/>
  <c r="AC24" i="49"/>
  <c r="AC25" i="49"/>
  <c r="AC26" i="49"/>
  <c r="AC27" i="49"/>
  <c r="AC28" i="49"/>
  <c r="AC32" i="49"/>
  <c r="AD4" i="49"/>
  <c r="AD5" i="49"/>
  <c r="AD6" i="49"/>
  <c r="AD7" i="49"/>
  <c r="AD8" i="49"/>
  <c r="AD9" i="49"/>
  <c r="AD10" i="49"/>
  <c r="AD11" i="49"/>
  <c r="AD12" i="49"/>
  <c r="AD13" i="49"/>
  <c r="AD14" i="49"/>
  <c r="AD15" i="49"/>
  <c r="AD16" i="49"/>
  <c r="AD17" i="49"/>
  <c r="AD18" i="49"/>
  <c r="AD19" i="49"/>
  <c r="AD20" i="49"/>
  <c r="AD21" i="49"/>
  <c r="AD22" i="49"/>
  <c r="AD23" i="49"/>
  <c r="AD24" i="49"/>
  <c r="AD25" i="49"/>
  <c r="AD26" i="49"/>
  <c r="AD27" i="49"/>
  <c r="AD28" i="49"/>
  <c r="AD32" i="49"/>
  <c r="AE9" i="49"/>
  <c r="AE16" i="49"/>
  <c r="AE23" i="49"/>
  <c r="Z3" i="49"/>
  <c r="M3" i="49"/>
  <c r="F3" i="49"/>
  <c r="AE121" i="49" l="1"/>
  <c r="AE113" i="49"/>
  <c r="AE105" i="49"/>
  <c r="AE97" i="49"/>
  <c r="E224" i="49"/>
  <c r="M224" i="49"/>
  <c r="Z224" i="49"/>
  <c r="AE118" i="49"/>
  <c r="W122" i="49"/>
  <c r="W106" i="49"/>
  <c r="AE142" i="49"/>
  <c r="AE138" i="49"/>
  <c r="AE134" i="49"/>
  <c r="AE130" i="49"/>
  <c r="AE126" i="49"/>
  <c r="AE106" i="49"/>
  <c r="AE146" i="49"/>
  <c r="AA142" i="49"/>
  <c r="AG142" i="49" s="1"/>
  <c r="W126" i="49"/>
  <c r="W110" i="49"/>
  <c r="W94" i="49"/>
  <c r="W78" i="49"/>
  <c r="W62" i="49"/>
  <c r="W224" i="49" s="1"/>
  <c r="AA146" i="49"/>
  <c r="AG146" i="49" s="1"/>
  <c r="W98" i="49"/>
  <c r="W147" i="49"/>
  <c r="AA147" i="49"/>
  <c r="AG147" i="49" s="1"/>
  <c r="AE147" i="49"/>
  <c r="AE143" i="49"/>
  <c r="W143" i="49"/>
  <c r="AA139" i="49"/>
  <c r="AG139" i="49" s="1"/>
  <c r="W139" i="49"/>
  <c r="AA135" i="49"/>
  <c r="AG135" i="49" s="1"/>
  <c r="W135" i="49"/>
  <c r="AE131" i="49"/>
  <c r="W131" i="49"/>
  <c r="AA131" i="49"/>
  <c r="AG131" i="49" s="1"/>
  <c r="AE127" i="49"/>
  <c r="W127" i="49"/>
  <c r="AA115" i="49"/>
  <c r="AG115" i="49" s="1"/>
  <c r="W115" i="49"/>
  <c r="AE115" i="49"/>
  <c r="AE111" i="49"/>
  <c r="AA111" i="49"/>
  <c r="AG111" i="49" s="1"/>
  <c r="W111" i="49"/>
  <c r="AA103" i="49"/>
  <c r="AG103" i="49" s="1"/>
  <c r="W103" i="49"/>
  <c r="AA99" i="49"/>
  <c r="AG99" i="49" s="1"/>
  <c r="W99" i="49"/>
  <c r="AA95" i="49"/>
  <c r="AG95" i="49" s="1"/>
  <c r="W95" i="49"/>
  <c r="AE95" i="49"/>
  <c r="AA83" i="49"/>
  <c r="AG83" i="49" s="1"/>
  <c r="W83" i="49"/>
  <c r="AE83" i="49"/>
  <c r="AA119" i="49"/>
  <c r="AG119" i="49" s="1"/>
  <c r="AA49" i="49"/>
  <c r="AG49" i="49" s="1"/>
  <c r="W49" i="49"/>
  <c r="U62" i="49"/>
  <c r="S62" i="49"/>
  <c r="Q62" i="49"/>
  <c r="W91" i="49"/>
  <c r="AE91" i="49"/>
  <c r="AE89" i="49"/>
  <c r="W87" i="49"/>
  <c r="W81" i="49"/>
  <c r="W71" i="49"/>
  <c r="AE67" i="49"/>
  <c r="W67" i="49"/>
  <c r="AE145" i="49"/>
  <c r="AE117" i="49"/>
  <c r="AE109" i="49"/>
  <c r="AE93" i="49"/>
  <c r="AA121" i="49"/>
  <c r="AG121" i="49" s="1"/>
  <c r="AA113" i="49"/>
  <c r="AG113" i="49" s="1"/>
  <c r="AA105" i="49"/>
  <c r="AG105" i="49" s="1"/>
  <c r="AA97" i="49"/>
  <c r="AG97" i="49" s="1"/>
  <c r="AE85" i="49"/>
  <c r="AE69" i="49"/>
  <c r="W85" i="49"/>
  <c r="W69" i="49"/>
  <c r="AE137" i="49"/>
  <c r="AE125" i="49"/>
  <c r="AA129" i="49"/>
  <c r="AG129" i="49" s="1"/>
  <c r="AE139" i="49"/>
  <c r="AE135" i="49"/>
  <c r="AE123" i="49"/>
  <c r="AE119" i="49"/>
  <c r="AE107" i="49"/>
  <c r="AE103" i="49"/>
  <c r="AE75" i="49"/>
  <c r="AA123" i="49"/>
  <c r="AG123" i="49" s="1"/>
  <c r="AA107" i="49"/>
  <c r="AG107" i="49" s="1"/>
  <c r="AE73" i="49"/>
  <c r="AE81" i="49"/>
  <c r="W77" i="49"/>
  <c r="AE114" i="49"/>
  <c r="AE74" i="49"/>
  <c r="AA75" i="49"/>
  <c r="AG75" i="49" s="1"/>
  <c r="W75" i="49"/>
  <c r="AA61" i="49"/>
  <c r="AE61" i="49"/>
  <c r="W82" i="49"/>
  <c r="W66" i="49"/>
  <c r="AE82" i="49"/>
  <c r="AE78" i="49"/>
  <c r="AE66" i="49"/>
  <c r="AE62" i="49"/>
  <c r="AE98" i="49"/>
  <c r="W86" i="49"/>
  <c r="W70" i="49"/>
  <c r="AE90" i="49"/>
  <c r="AE86" i="49"/>
  <c r="AE70" i="49"/>
  <c r="AE122" i="49"/>
  <c r="AE110" i="49"/>
  <c r="AE102" i="49"/>
  <c r="AA114" i="49"/>
  <c r="AG114" i="49" s="1"/>
  <c r="AA90" i="49"/>
  <c r="AG90" i="49" s="1"/>
  <c r="AA88" i="49"/>
  <c r="AG88" i="49" s="1"/>
  <c r="AA84" i="49"/>
  <c r="AG84" i="49" s="1"/>
  <c r="AA80" i="49"/>
  <c r="AG80" i="49" s="1"/>
  <c r="AA76" i="49"/>
  <c r="AG76" i="49" s="1"/>
  <c r="AA74" i="49"/>
  <c r="AG74" i="49" s="1"/>
  <c r="AA72" i="49"/>
  <c r="AG72" i="49" s="1"/>
  <c r="AA68" i="49"/>
  <c r="AG68" i="49" s="1"/>
  <c r="AA64" i="49"/>
  <c r="AG64" i="49" s="1"/>
  <c r="AA60" i="49"/>
  <c r="AG60" i="49" s="1"/>
  <c r="W74" i="49"/>
  <c r="AG91" i="49"/>
  <c r="AG87" i="49"/>
  <c r="AG79" i="49"/>
  <c r="AG71" i="49"/>
  <c r="AG67" i="49"/>
  <c r="AG63" i="49"/>
  <c r="AE140" i="49"/>
  <c r="AE132" i="49"/>
  <c r="AE124" i="49"/>
  <c r="AE116" i="49"/>
  <c r="AE108" i="49"/>
  <c r="AE100" i="49"/>
  <c r="AE92" i="49"/>
  <c r="AE87" i="49"/>
  <c r="AE79" i="49"/>
  <c r="AE71" i="49"/>
  <c r="AE63" i="49"/>
  <c r="AE84" i="49"/>
  <c r="AE80" i="49"/>
  <c r="AE76" i="49"/>
  <c r="AE72" i="49"/>
  <c r="AE68" i="49"/>
  <c r="AE64" i="49"/>
  <c r="AE144" i="49"/>
  <c r="AE136" i="49"/>
  <c r="AE128" i="49"/>
  <c r="AE120" i="49"/>
  <c r="AE112" i="49"/>
  <c r="AE104" i="49"/>
  <c r="AE96" i="49"/>
  <c r="AE88" i="49"/>
  <c r="AE37" i="49"/>
  <c r="AE60" i="49"/>
  <c r="AE48" i="49"/>
  <c r="AE33" i="49"/>
  <c r="AE57" i="49"/>
  <c r="AE36" i="49"/>
  <c r="W35" i="49"/>
  <c r="AE40" i="49"/>
  <c r="AE56" i="49"/>
  <c r="W55" i="49"/>
  <c r="AE55" i="49"/>
  <c r="AE51" i="49"/>
  <c r="AE35" i="49"/>
  <c r="W51" i="49"/>
  <c r="Q34" i="49"/>
  <c r="S34" i="49"/>
  <c r="U34" i="49"/>
  <c r="AE50" i="49"/>
  <c r="AE54" i="49"/>
  <c r="AE46" i="49"/>
  <c r="AE34" i="49"/>
  <c r="W41" i="49"/>
  <c r="W37" i="49"/>
  <c r="AE41" i="49"/>
  <c r="AE58" i="49"/>
  <c r="W57" i="49"/>
  <c r="W45" i="49"/>
  <c r="W33" i="49"/>
  <c r="W50" i="49"/>
  <c r="AA58" i="49"/>
  <c r="AG58" i="49" s="1"/>
  <c r="W54" i="49"/>
  <c r="W46" i="49"/>
  <c r="AE38" i="49"/>
  <c r="AA38" i="49"/>
  <c r="AG38" i="49" s="1"/>
  <c r="AE59" i="49"/>
  <c r="W59" i="49"/>
  <c r="AE53" i="49"/>
  <c r="W53" i="49"/>
  <c r="AE52" i="49"/>
  <c r="AE49" i="49"/>
  <c r="AE47" i="49"/>
  <c r="W47" i="49"/>
  <c r="AE45" i="49"/>
  <c r="W43" i="49"/>
  <c r="AE43" i="49"/>
  <c r="AA42" i="49"/>
  <c r="AG42" i="49" s="1"/>
  <c r="AE42" i="49"/>
  <c r="AE39" i="49"/>
  <c r="W39" i="49"/>
  <c r="W34" i="49"/>
  <c r="AA40" i="49"/>
  <c r="AG40" i="49" s="1"/>
  <c r="AA44" i="49"/>
  <c r="AG44" i="49" s="1"/>
  <c r="AA36" i="49"/>
  <c r="AG36" i="49" s="1"/>
  <c r="AA56" i="49"/>
  <c r="AG56" i="49" s="1"/>
  <c r="AA52" i="49"/>
  <c r="AG52" i="49" s="1"/>
  <c r="AA48" i="49"/>
  <c r="AG48" i="49" s="1"/>
  <c r="AE28" i="49"/>
  <c r="AE32" i="49"/>
  <c r="AA31" i="49"/>
  <c r="AG31" i="49" s="1"/>
  <c r="AA32" i="49"/>
  <c r="AG32" i="49" s="1"/>
  <c r="AA27" i="49"/>
  <c r="AG27" i="49" s="1"/>
  <c r="AA28" i="49"/>
  <c r="AG28" i="49" s="1"/>
  <c r="W29" i="49"/>
  <c r="AA29" i="49"/>
  <c r="AG29" i="49" s="1"/>
  <c r="W31" i="49"/>
  <c r="AE31" i="49"/>
  <c r="AE27" i="49"/>
  <c r="AE29" i="49"/>
  <c r="W26" i="49"/>
  <c r="AE24" i="49"/>
  <c r="AE6" i="49"/>
  <c r="AE17" i="49"/>
  <c r="AE21" i="49"/>
  <c r="AE26" i="49"/>
  <c r="W13" i="49"/>
  <c r="W32" i="49"/>
  <c r="W28" i="49"/>
  <c r="AE25" i="49"/>
  <c r="AA25" i="49"/>
  <c r="AG25" i="49" s="1"/>
  <c r="AA24" i="49"/>
  <c r="AG24" i="49" s="1"/>
  <c r="W24" i="49"/>
  <c r="AE22" i="49"/>
  <c r="W22" i="49"/>
  <c r="W21" i="49"/>
  <c r="AA21" i="49"/>
  <c r="AG21" i="49" s="1"/>
  <c r="AE20" i="49"/>
  <c r="AA20" i="49"/>
  <c r="AG20" i="49" s="1"/>
  <c r="W19" i="49"/>
  <c r="AE18" i="49"/>
  <c r="W18" i="49"/>
  <c r="AA17" i="49"/>
  <c r="AG17" i="49" s="1"/>
  <c r="W17" i="49"/>
  <c r="W15" i="49"/>
  <c r="AE15" i="49"/>
  <c r="AE14" i="49"/>
  <c r="AA14" i="49"/>
  <c r="AG14" i="49" s="1"/>
  <c r="AE13" i="49"/>
  <c r="AE11" i="49"/>
  <c r="AA11" i="49"/>
  <c r="AG11" i="49" s="1"/>
  <c r="W10" i="49"/>
  <c r="AE10" i="49"/>
  <c r="AE7" i="49"/>
  <c r="W7" i="49"/>
  <c r="W6" i="49"/>
  <c r="AA6" i="49"/>
  <c r="AG6" i="49" s="1"/>
  <c r="AE5" i="49"/>
  <c r="AA5" i="49"/>
  <c r="AG5" i="49" s="1"/>
  <c r="AE19" i="49"/>
  <c r="AA12" i="49"/>
  <c r="AG12" i="49" s="1"/>
  <c r="AE12" i="49"/>
  <c r="AE4" i="49"/>
  <c r="AE8" i="49"/>
  <c r="AA8" i="49"/>
  <c r="AG8" i="49" s="1"/>
  <c r="AA4" i="49"/>
  <c r="AG4" i="49" s="1"/>
  <c r="B2" i="49"/>
  <c r="C2" i="49"/>
  <c r="AC2" i="49"/>
  <c r="AC3" i="49"/>
  <c r="AH2" i="49"/>
  <c r="E3" i="49"/>
  <c r="AE2" i="49"/>
  <c r="AE3" i="49"/>
  <c r="AD2" i="49"/>
  <c r="AD3" i="49"/>
  <c r="Q3" i="49"/>
  <c r="S3" i="49"/>
  <c r="U3" i="49"/>
  <c r="W3" i="49"/>
  <c r="AA3" i="49"/>
  <c r="AG61" i="49" l="1"/>
  <c r="AA224" i="49"/>
  <c r="U63" i="49"/>
  <c r="S63" i="49"/>
  <c r="Q63" i="49"/>
  <c r="Q35" i="49"/>
  <c r="S35" i="49"/>
  <c r="U35" i="49"/>
  <c r="AH3" i="49"/>
  <c r="AG3" i="49"/>
  <c r="AG2" i="49"/>
  <c r="S65" i="49" l="1"/>
  <c r="Q65" i="49"/>
  <c r="U65" i="49"/>
  <c r="Q64" i="49"/>
  <c r="U64" i="49"/>
  <c r="U224" i="49" s="1"/>
  <c r="S64" i="49"/>
  <c r="S224" i="49" s="1"/>
  <c r="Q36" i="49"/>
  <c r="S36" i="49"/>
  <c r="U36" i="49"/>
  <c r="Q38" i="49"/>
  <c r="S38" i="49"/>
  <c r="U38" i="49"/>
  <c r="I12" i="19"/>
  <c r="I13" i="19"/>
  <c r="H12" i="19"/>
  <c r="H13" i="19"/>
  <c r="G12" i="19"/>
  <c r="G13" i="19"/>
  <c r="F12" i="19"/>
  <c r="F13" i="19"/>
  <c r="E12" i="19"/>
  <c r="E13" i="19"/>
  <c r="D12" i="19"/>
  <c r="D13" i="19"/>
  <c r="C12" i="19"/>
  <c r="C13" i="19"/>
  <c r="B10" i="19"/>
  <c r="B11" i="19"/>
  <c r="B12" i="19"/>
  <c r="B13" i="19"/>
  <c r="B9" i="19"/>
  <c r="D11" i="19"/>
  <c r="D10" i="19"/>
  <c r="D9" i="19"/>
  <c r="Q224" i="49" l="1"/>
  <c r="U66" i="49"/>
  <c r="S66" i="49"/>
  <c r="Q66" i="49"/>
  <c r="Q40" i="49"/>
  <c r="S40" i="49"/>
  <c r="U40" i="49"/>
  <c r="Q39" i="49"/>
  <c r="S39" i="49"/>
  <c r="U39" i="49"/>
  <c r="J12" i="19"/>
  <c r="B14" i="19"/>
  <c r="J13" i="19"/>
  <c r="Q68" i="49" l="1"/>
  <c r="U68" i="49"/>
  <c r="S68" i="49"/>
  <c r="U67" i="49"/>
  <c r="S67" i="49"/>
  <c r="Q67" i="49"/>
  <c r="Q41" i="49"/>
  <c r="S41" i="49"/>
  <c r="U41" i="49"/>
  <c r="H10" i="19"/>
  <c r="I11" i="19"/>
  <c r="I10" i="19"/>
  <c r="I9" i="19"/>
  <c r="S69" i="49" l="1"/>
  <c r="Q69" i="49"/>
  <c r="U69" i="49"/>
  <c r="U43" i="49"/>
  <c r="Q43" i="49"/>
  <c r="S43" i="49"/>
  <c r="Q42" i="49"/>
  <c r="S42" i="49"/>
  <c r="U42" i="49"/>
  <c r="AB25" i="19"/>
  <c r="U70" i="49" l="1"/>
  <c r="S70" i="49"/>
  <c r="Q70" i="49"/>
  <c r="Q45" i="49"/>
  <c r="S45" i="49"/>
  <c r="U45" i="49"/>
  <c r="AU25" i="19"/>
  <c r="AS25" i="19"/>
  <c r="AR25" i="19"/>
  <c r="AP25" i="19"/>
  <c r="AO25" i="19"/>
  <c r="AD25" i="19"/>
  <c r="AC25" i="19"/>
  <c r="AA25" i="19"/>
  <c r="Z25" i="19"/>
  <c r="X25" i="19"/>
  <c r="W25" i="19"/>
  <c r="V25" i="19"/>
  <c r="S25" i="19"/>
  <c r="M25" i="19"/>
  <c r="H11" i="19"/>
  <c r="G11" i="19"/>
  <c r="F11" i="19"/>
  <c r="E11" i="19"/>
  <c r="C11" i="19"/>
  <c r="G10" i="19"/>
  <c r="F10" i="19"/>
  <c r="E10" i="19"/>
  <c r="C10" i="19"/>
  <c r="H9" i="19"/>
  <c r="G9" i="19"/>
  <c r="F9" i="19"/>
  <c r="E9" i="19"/>
  <c r="C9" i="19"/>
  <c r="U71" i="49" l="1"/>
  <c r="S71" i="49"/>
  <c r="Q71" i="49"/>
  <c r="Q46" i="49"/>
  <c r="S46" i="49"/>
  <c r="U46" i="49"/>
  <c r="J10" i="19"/>
  <c r="J11" i="19"/>
  <c r="J9" i="19"/>
  <c r="Q72" i="49" l="1"/>
  <c r="U72" i="49"/>
  <c r="S72" i="49"/>
  <c r="S47" i="49"/>
  <c r="Q47" i="49"/>
  <c r="U47" i="49"/>
  <c r="J14" i="19"/>
  <c r="S73" i="49" l="1"/>
  <c r="Q73" i="49"/>
  <c r="U73" i="49"/>
  <c r="Q48" i="49"/>
  <c r="S48" i="49"/>
  <c r="U48" i="49"/>
  <c r="J6" i="19"/>
  <c r="U74" i="49" l="1"/>
  <c r="S74" i="49"/>
  <c r="Q74" i="49"/>
  <c r="Q49" i="49"/>
  <c r="S49" i="49"/>
  <c r="U49" i="49"/>
  <c r="K12" i="19"/>
  <c r="K13" i="19"/>
  <c r="U75" i="49" l="1"/>
  <c r="S75" i="49"/>
  <c r="Q75" i="49"/>
  <c r="Q50" i="49"/>
  <c r="S50" i="49"/>
  <c r="U50" i="49"/>
  <c r="K10" i="19"/>
  <c r="K9" i="19"/>
  <c r="K11" i="19"/>
  <c r="Q76" i="49" l="1"/>
  <c r="U76" i="49"/>
  <c r="S76" i="49"/>
  <c r="Q52" i="49"/>
  <c r="S52" i="49"/>
  <c r="U52" i="49"/>
  <c r="S77" i="49" l="1"/>
  <c r="Q77" i="49"/>
  <c r="U77" i="49"/>
  <c r="Q53" i="49"/>
  <c r="S53" i="49"/>
  <c r="U53" i="49"/>
  <c r="U78" i="49" l="1"/>
  <c r="S78" i="49"/>
  <c r="Q78" i="49"/>
  <c r="Q54" i="49"/>
  <c r="S54" i="49"/>
  <c r="U54" i="49"/>
  <c r="U79" i="49" l="1"/>
  <c r="S79" i="49"/>
  <c r="Q79" i="49"/>
  <c r="U55" i="49"/>
  <c r="Q55" i="49"/>
  <c r="S55" i="49"/>
  <c r="Q80" i="49" l="1"/>
  <c r="U80" i="49"/>
  <c r="S80" i="49"/>
  <c r="Q56" i="49"/>
  <c r="S56" i="49"/>
  <c r="U56" i="49"/>
  <c r="S81" i="49" l="1"/>
  <c r="Q81" i="49"/>
  <c r="U81" i="49"/>
  <c r="Q57" i="49"/>
  <c r="S57" i="49"/>
  <c r="U57" i="49"/>
  <c r="U82" i="49" l="1"/>
  <c r="S82" i="49"/>
  <c r="Q82" i="49"/>
  <c r="Q59" i="49"/>
  <c r="S59" i="49"/>
  <c r="U59" i="49"/>
  <c r="U83" i="49" l="1"/>
  <c r="S83" i="49"/>
  <c r="Q83" i="49"/>
  <c r="Q60" i="49"/>
  <c r="S60" i="49"/>
  <c r="U60" i="49"/>
  <c r="Q84" i="49" l="1"/>
  <c r="U84" i="49"/>
  <c r="S84" i="49"/>
  <c r="S85" i="49" l="1"/>
  <c r="Q85" i="49"/>
  <c r="U85" i="49"/>
  <c r="U86" i="49" l="1"/>
  <c r="S86" i="49"/>
  <c r="Q86" i="49"/>
  <c r="U87" i="49" l="1"/>
  <c r="S87" i="49"/>
  <c r="Q87" i="49"/>
  <c r="Q88" i="49" l="1"/>
  <c r="U88" i="49"/>
  <c r="S88" i="49"/>
  <c r="S89" i="49" l="1"/>
  <c r="Q89" i="49"/>
  <c r="U89" i="49"/>
  <c r="U90" i="49" l="1"/>
  <c r="S90" i="49"/>
  <c r="Q90" i="49"/>
  <c r="U91" i="49" l="1"/>
  <c r="S91" i="49"/>
  <c r="Q91" i="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tc={DFBC5E34-2D81-40F5-B5F2-D6081C6D30DF}</author>
    <author>tc={E86CAB10-CC40-4CB4-80E5-A17C555121C5}</author>
    <author>tc={29B8346F-ED59-4E62-82BC-ADCD9E97B9E3}</author>
  </authors>
  <commentList>
    <comment ref="M7" authorId="0" shapeId="0" xr:uid="{DFBC5E34-2D81-40F5-B5F2-D6081C6D30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Son VINs que fueron vendidos por el distribuidor hace mas de  1 año y nunca han ido a servicio o no han vuelto a servicio en los últimos 12 meses</t>
      </text>
    </comment>
    <comment ref="F8" authorId="1" shapeId="0" xr:uid="{E86CAB10-CC40-4CB4-80E5-A17C555121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proporciona correo</t>
      </text>
    </comment>
    <comment ref="G8" authorId="2" shapeId="0" xr:uid="{29B8346F-ED59-4E62-82BC-ADCD9E97B9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empresarial para pagos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tc={5D3EF924-4BC1-4B66-9A31-693163D5444C}</author>
    <author>tc={F3ECF931-9C87-4200-AA85-A26CE4BCA5F6}</author>
    <author>tc={B1AC8642-7B20-44E7-9F74-881A30568F5D}</author>
  </authors>
  <commentList>
    <comment ref="X1" authorId="0" shapeId="0" xr:uid="{5D3EF924-4BC1-4B66-9A31-693163D544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Tomadas del reporte diario por Whats
Respuesta:
    SUMA CON CITA + SIN CITA</t>
      </text>
    </comment>
    <comment ref="AF1" authorId="1" shapeId="0" xr:uid="{F3ECF931-9C87-4200-AA85-A26CE4BCA5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Sumar en Kepler: Omar y MECANICO</t>
      </text>
    </comment>
    <comment ref="AI1" authorId="2" shapeId="0" xr:uid="{B1AC8642-7B20-44E7-9F74-881A30568F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Total Unidades</t>
      </text>
    </comment>
  </commentList>
</comments>
</file>

<file path=xl/sharedStrings.xml><?xml version="1.0" encoding="utf-8"?>
<sst xmlns="http://schemas.openxmlformats.org/spreadsheetml/2006/main" count="504" uniqueCount="286">
  <si>
    <t>REPORTE RETENCIÓN Y RECUPERACIÓN DE CLIENTES</t>
  </si>
  <si>
    <t>TOTAL PERFILES INCOMPLETOS:</t>
  </si>
  <si>
    <t>TOTAL CLIENTES INACTIVOS:</t>
  </si>
  <si>
    <t>INFORMACIÓN FALTANTE DMS</t>
  </si>
  <si>
    <t>CLIENTES INACTIVOS</t>
  </si>
  <si>
    <t>TASA EVENTO DE BIENVENIDA</t>
  </si>
  <si>
    <t>MED. SEMESTRAL EVENTO DE BIENVENIDA</t>
  </si>
  <si>
    <t>TASA RETENCIÓN PURA</t>
  </si>
  <si>
    <t>TASA RETENCIÓN TOTAL</t>
  </si>
  <si>
    <t>INDICADORES DE RENTABILIDAD</t>
  </si>
  <si>
    <t>INFORMACIÓN DE BENEFICIOS SERV. TOYOTA</t>
  </si>
  <si>
    <t>ASESOR DE SERVICIO</t>
  </si>
  <si>
    <t>TOTAL UNIDADES RECIBIDAS</t>
  </si>
  <si>
    <t>CÓDIGO KATASHIKI</t>
  </si>
  <si>
    <t>MEDIO PREFERIDO</t>
  </si>
  <si>
    <t>3 PERFILES</t>
  </si>
  <si>
    <t>CORREO ELECTRÓNICO</t>
  </si>
  <si>
    <t>CORREO PERSONAL</t>
  </si>
  <si>
    <t>RFC</t>
  </si>
  <si>
    <t>SÓLO 1 NÚMERO DE CONTACTO</t>
  </si>
  <si>
    <t>TOTAL</t>
  </si>
  <si>
    <t>%</t>
  </si>
  <si>
    <t>ANTIGÜEDAD</t>
  </si>
  <si>
    <t>DISTANCIA</t>
  </si>
  <si>
    <t>1ER SERV. INACTIVO</t>
  </si>
  <si>
    <t>SERV. SUB. INACTIVO</t>
  </si>
  <si>
    <t>INACTIVO VENTANILLA REFACCIONES</t>
  </si>
  <si>
    <t>CLIENTES OBJETIVO PARA INVITACIÓN</t>
  </si>
  <si>
    <t>CONTACTO ESTABLECIDO</t>
  </si>
  <si>
    <t>KILOMETRAJE DE LA UNIDAD</t>
  </si>
  <si>
    <t>CLIENTES AGENDADOS PARA EVENTO</t>
  </si>
  <si>
    <t>CLIENTES ACUDIERON A EVENTO</t>
  </si>
  <si>
    <t>TOTAL CLIENTES ACUDIERON A EVENTO DE BIENVENIDA</t>
  </si>
  <si>
    <t>CLIENTES ACUDIERON A PRIMER SERVICIO</t>
  </si>
  <si>
    <t>TICKET PROMEDIO POR EDAD DEL VEHÍCULO</t>
  </si>
  <si>
    <t xml:space="preserve"> TOTAL VENTA REP. LIGERA</t>
  </si>
  <si>
    <t>TOTAL VENTAS 2OS PROPIETARIOS</t>
  </si>
  <si>
    <t>ASESOR DE VENTAS</t>
  </si>
  <si>
    <t>TOTAL UNIDADES VENDIDAS</t>
  </si>
  <si>
    <t>SÍ BRINDÓ INFO. AL CTE.</t>
  </si>
  <si>
    <t>ECAZA</t>
  </si>
  <si>
    <t>PROM</t>
  </si>
  <si>
    <t>EDAD</t>
  </si>
  <si>
    <t>LALC</t>
  </si>
  <si>
    <t>0 a 6</t>
  </si>
  <si>
    <t>LFHA</t>
  </si>
  <si>
    <t>7 a 12</t>
  </si>
  <si>
    <t>ARI</t>
  </si>
  <si>
    <t>13 a 18</t>
  </si>
  <si>
    <t>BECG</t>
  </si>
  <si>
    <t>19 a 24</t>
  </si>
  <si>
    <t>25 a 30</t>
  </si>
  <si>
    <t>31 a 36</t>
  </si>
  <si>
    <t>37 a 42</t>
  </si>
  <si>
    <t>43 a 48</t>
  </si>
  <si>
    <t>49 a 54</t>
  </si>
  <si>
    <t>55 a 60</t>
  </si>
  <si>
    <t>61 a 66</t>
  </si>
  <si>
    <t>67 a 72</t>
  </si>
  <si>
    <t>73 a 78</t>
  </si>
  <si>
    <t>79 a 84</t>
  </si>
  <si>
    <t>85 a 90</t>
  </si>
  <si>
    <t>Más de 90</t>
  </si>
  <si>
    <t>1. Se tiene registro de la medición mensual de la Tasa de Retorno y Recuperación Total de Clientes en servicio. 2. Se tiene registro de la medición mensual de la Tasa de Retorno y Recuperación Total  de .5 a 1 año?                                                                                                                                                                                                                   3. Se tiene registro de la medición mensual de la Tasa de Retorno y Recuperación Total de 1 a 2 años?                                                                                                          4. Se tiene registro de la medición mensual de la Tasa de Retorno y Recuperación Total  de 2 a 3 años?                                                                                                                     5. Se tiene registro de la medición mensual de la Tasa de Retorno y Recuperación Total  de 3 a 4 años?                                                                                                          6. Se tiene registro de la medición mensual de la Tasa de Retorno y Recuperación Total  de 4 a 5 años?</t>
  </si>
  <si>
    <t>FECHA</t>
  </si>
  <si>
    <t>AÑO</t>
  </si>
  <si>
    <t>MES</t>
  </si>
  <si>
    <t>ORDEN</t>
  </si>
  <si>
    <t>FOLIO</t>
  </si>
  <si>
    <t>RECEP</t>
  </si>
  <si>
    <t>MODELO</t>
  </si>
  <si>
    <t>PLACAS</t>
  </si>
  <si>
    <t>HILUX</t>
  </si>
  <si>
    <t>HIACE</t>
  </si>
  <si>
    <t>COROLLA</t>
  </si>
  <si>
    <t>SIENNA</t>
  </si>
  <si>
    <t>YARIS</t>
  </si>
  <si>
    <t>RAV4</t>
  </si>
  <si>
    <t>PRIUS C</t>
  </si>
  <si>
    <t>PRIUS16-</t>
  </si>
  <si>
    <t>TACOMA</t>
  </si>
  <si>
    <t>YINSHAN SA DE CV</t>
  </si>
  <si>
    <t>AVANZA</t>
  </si>
  <si>
    <t>RAV419-</t>
  </si>
  <si>
    <t>ADC</t>
  </si>
  <si>
    <t>MM392709</t>
  </si>
  <si>
    <t>GH8558C</t>
  </si>
  <si>
    <t>COPEM SA DE CV</t>
  </si>
  <si>
    <t>SP11111</t>
  </si>
  <si>
    <t>SIN0000</t>
  </si>
  <si>
    <t>CABRERA MARTINEZ ALBERTO</t>
  </si>
  <si>
    <t>YLX079A</t>
  </si>
  <si>
    <t>MJ026585</t>
  </si>
  <si>
    <t>CERVANTES CASTRO HECTOR</t>
  </si>
  <si>
    <t>GGL043A</t>
  </si>
  <si>
    <t>EXPRESS MILAC S.A. DE C.V.</t>
  </si>
  <si>
    <t>MW220270</t>
  </si>
  <si>
    <t>RICO OLIVAREZ ROBERTO</t>
  </si>
  <si>
    <t>GKW038E</t>
  </si>
  <si>
    <t>COMERCIALIZADORA MEGASEM SA DE CV</t>
  </si>
  <si>
    <t>TOYOTETSU DE MEXICO SA DE CV</t>
  </si>
  <si>
    <t>JS955641</t>
  </si>
  <si>
    <t>CAROLINA PERFORMANCE FABRICS SA DE CV</t>
  </si>
  <si>
    <t>PDE8942</t>
  </si>
  <si>
    <t>SP</t>
  </si>
  <si>
    <t>MUNICIPIO DE APASEO EL GRANDE GUANAJUATO</t>
  </si>
  <si>
    <t>G3520562</t>
  </si>
  <si>
    <t>HERRERA SANCHEZ CLAUDIA VERONICA</t>
  </si>
  <si>
    <t>ABC547A</t>
  </si>
  <si>
    <t>H1397739</t>
  </si>
  <si>
    <t>NEM2669</t>
  </si>
  <si>
    <t>K6199591</t>
  </si>
  <si>
    <t>G 0000132788</t>
  </si>
  <si>
    <t>M1144020</t>
  </si>
  <si>
    <t>S 0000132753</t>
  </si>
  <si>
    <t>20J941</t>
  </si>
  <si>
    <t>FP275088</t>
  </si>
  <si>
    <t>S 0000132754</t>
  </si>
  <si>
    <t>MORALES AGUIRRE JOSE JUAN</t>
  </si>
  <si>
    <t>GJF722C</t>
  </si>
  <si>
    <t>H3024376</t>
  </si>
  <si>
    <t>S 0000132755</t>
  </si>
  <si>
    <t>ARAUJO ZUñIGA IRMA</t>
  </si>
  <si>
    <t>66L760</t>
  </si>
  <si>
    <t>EW132913</t>
  </si>
  <si>
    <t>S 0000132756</t>
  </si>
  <si>
    <t>GW428950</t>
  </si>
  <si>
    <t>S 0000132762</t>
  </si>
  <si>
    <t>GUZMAN GUTIERREZ CARMELA</t>
  </si>
  <si>
    <t>HS805363</t>
  </si>
  <si>
    <t>S 0000132763</t>
  </si>
  <si>
    <t>GLY200C</t>
  </si>
  <si>
    <t>HW398061</t>
  </si>
  <si>
    <t>S 0000132764</t>
  </si>
  <si>
    <t>CARRILLO MORALES MA.TERESA</t>
  </si>
  <si>
    <t>L1206357</t>
  </si>
  <si>
    <t>S 0000132765</t>
  </si>
  <si>
    <t>MARTINEZ MORALES NICOLAS</t>
  </si>
  <si>
    <t>GXE082C</t>
  </si>
  <si>
    <t>HW543236</t>
  </si>
  <si>
    <t>S 0000132768</t>
  </si>
  <si>
    <t>GARCIA NIETO HILARIO</t>
  </si>
  <si>
    <t>GLZ222C</t>
  </si>
  <si>
    <t>K1403882</t>
  </si>
  <si>
    <t>S 0000132776</t>
  </si>
  <si>
    <t>LC07951</t>
  </si>
  <si>
    <t>L1207196</t>
  </si>
  <si>
    <t>S 0000132778</t>
  </si>
  <si>
    <t>MARTINEZ LEON GEORGINA</t>
  </si>
  <si>
    <t>GKF173C</t>
  </si>
  <si>
    <t>S 0000132781</t>
  </si>
  <si>
    <t>JK023215</t>
  </si>
  <si>
    <t>S 0000132789</t>
  </si>
  <si>
    <t>GARCIA YERENA GUADALUPE</t>
  </si>
  <si>
    <t>GNH274C</t>
  </si>
  <si>
    <t>HS771513</t>
  </si>
  <si>
    <t>T 0000132758</t>
  </si>
  <si>
    <t>GARCIA PEREZ RAMON ALEJANDRO</t>
  </si>
  <si>
    <t>T 0000132759</t>
  </si>
  <si>
    <t>T 0000132767</t>
  </si>
  <si>
    <t>T 0000132780</t>
  </si>
  <si>
    <t>S 0000132792</t>
  </si>
  <si>
    <t>HERRERA MARTINEZ LUIS DANIEL</t>
  </si>
  <si>
    <t>GA066666</t>
  </si>
  <si>
    <t>MENDOZA TORRES MELISSA JAZMIN</t>
  </si>
  <si>
    <t>L1639763</t>
  </si>
  <si>
    <t>S 0000132760</t>
  </si>
  <si>
    <t>LJ037970</t>
  </si>
  <si>
    <t>CORTES GUTIERREZ ARMANDO</t>
  </si>
  <si>
    <t>GYL215B</t>
  </si>
  <si>
    <t>M1222653</t>
  </si>
  <si>
    <t>GARCIA NOYOLA CESAR FERNANDO</t>
  </si>
  <si>
    <t>LK007057</t>
  </si>
  <si>
    <t>RODRIGUEZ VILLAFAñA EFREN JR</t>
  </si>
  <si>
    <t>GHM813C</t>
  </si>
  <si>
    <t>GP560654</t>
  </si>
  <si>
    <t>MENDOZA GASCA NOEMI</t>
  </si>
  <si>
    <t>GJX752D</t>
  </si>
  <si>
    <t>T 0000132757</t>
  </si>
  <si>
    <t>FLORES CERVANTES JANET SOCORRO</t>
  </si>
  <si>
    <t>GGF629D</t>
  </si>
  <si>
    <t>T 0000132782</t>
  </si>
  <si>
    <t>H1087719</t>
  </si>
  <si>
    <t>T 0000132790</t>
  </si>
  <si>
    <t>VAZQUEZ RAMIREZ JOSE LUIS</t>
  </si>
  <si>
    <t>7Z884320</t>
  </si>
  <si>
    <t>T 0000132766</t>
  </si>
  <si>
    <t>ZULUAGA HUERTA ALMA DEL REFUGIO</t>
  </si>
  <si>
    <t>MK019761</t>
  </si>
  <si>
    <t>MORALES BECERRA ANA ROSA</t>
  </si>
  <si>
    <t>M1221278</t>
  </si>
  <si>
    <t>S 0000132785</t>
  </si>
  <si>
    <t>JUAREZ DELGADO JOSE MANUEL</t>
  </si>
  <si>
    <t>GHV488E</t>
  </si>
  <si>
    <t>LP035860</t>
  </si>
  <si>
    <t>S 0000132769</t>
  </si>
  <si>
    <t>SARMIENTO TOACHE MARIA GUADALUPE</t>
  </si>
  <si>
    <t>FP219619</t>
  </si>
  <si>
    <t>TENIENTE VALENTE MARIA ORALIA GRACIELA</t>
  </si>
  <si>
    <t>M1214675</t>
  </si>
  <si>
    <t>S 0000132787</t>
  </si>
  <si>
    <t>ROJAS HERNANDEZ CARLOS DANIEL</t>
  </si>
  <si>
    <t>GHU630E</t>
  </si>
  <si>
    <t>KD006402</t>
  </si>
  <si>
    <t>S 0000132761</t>
  </si>
  <si>
    <t>MAPUPITA S.A DE C.V.</t>
  </si>
  <si>
    <t>VIN</t>
  </si>
  <si>
    <t>DIAG</t>
  </si>
  <si>
    <t>SERVICIO</t>
  </si>
  <si>
    <t>CAMPAÑA</t>
  </si>
  <si>
    <t>LP004103</t>
  </si>
  <si>
    <t>GXH960C</t>
  </si>
  <si>
    <t>GRW398D</t>
  </si>
  <si>
    <t>AUTOBUSES DEL NORESTE DE GUANAJUATO SA D</t>
  </si>
  <si>
    <t>17J018</t>
  </si>
  <si>
    <t>SERVICIOS ADMINISTRATIVOS DEL BAJIO S.A.</t>
  </si>
  <si>
    <t>GHB899D</t>
  </si>
  <si>
    <t>UND704B</t>
  </si>
  <si>
    <t>GHU512B</t>
  </si>
  <si>
    <t>GMK8378</t>
  </si>
  <si>
    <t>BK004756</t>
  </si>
  <si>
    <t>CAMARGO SAAVEDRA CESAR</t>
  </si>
  <si>
    <t>GYM577D</t>
  </si>
  <si>
    <t>GHK583B</t>
  </si>
  <si>
    <t>GBE4789</t>
  </si>
  <si>
    <t>ON TIME</t>
  </si>
  <si>
    <t>NO SHOW</t>
  </si>
  <si>
    <t>LATE</t>
  </si>
  <si>
    <t>CANCEL</t>
  </si>
  <si>
    <t>REPROG</t>
  </si>
  <si>
    <t>STATUS</t>
  </si>
  <si>
    <t>JQUINTERO</t>
  </si>
  <si>
    <t>KGONZALEZ</t>
  </si>
  <si>
    <t>MNAVARRETE</t>
  </si>
  <si>
    <t>HORA</t>
  </si>
  <si>
    <t>TMKT</t>
  </si>
  <si>
    <t>NOMBRE</t>
  </si>
  <si>
    <t>MARCA</t>
  </si>
  <si>
    <t>KILOMETRAJE</t>
  </si>
  <si>
    <t>F. VENTA</t>
  </si>
  <si>
    <t>TOY</t>
  </si>
  <si>
    <t>/  /</t>
  </si>
  <si>
    <t>E TOY</t>
  </si>
  <si>
    <t>DTOY  .</t>
  </si>
  <si>
    <t>6M024129</t>
  </si>
  <si>
    <t>UMA3176</t>
  </si>
  <si>
    <t>DE LA TORRE SANCHEZ NANCY</t>
  </si>
  <si>
    <t>FECHA/HO</t>
  </si>
  <si>
    <t>RA ORD.</t>
  </si>
  <si>
    <t>NVO. FOL.</t>
  </si>
  <si>
    <t>fecha</t>
  </si>
  <si>
    <t>dia</t>
  </si>
  <si>
    <t>Técnicos</t>
  </si>
  <si>
    <t>Horas Disp. En citas</t>
  </si>
  <si>
    <t>ME</t>
  </si>
  <si>
    <t>S. MOVIL</t>
  </si>
  <si>
    <t>J. TALLER</t>
  </si>
  <si>
    <t>Horas Prog. Total</t>
  </si>
  <si>
    <t>Vacaciones, permiso, curso, festivo</t>
  </si>
  <si>
    <t>Citas Agendadas</t>
  </si>
  <si>
    <t>Reprog</t>
  </si>
  <si>
    <t>% Reagendó</t>
  </si>
  <si>
    <t>Cancelación</t>
  </si>
  <si>
    <t>% de Cancelación</t>
  </si>
  <si>
    <t>No Show</t>
  </si>
  <si>
    <t>%  No Show</t>
  </si>
  <si>
    <t>Horas no show2</t>
  </si>
  <si>
    <t>% HORAS NO SHOW</t>
  </si>
  <si>
    <t>CITAS CONCRETADAS</t>
  </si>
  <si>
    <t>Sin Cita</t>
  </si>
  <si>
    <t>Horas concretadas Citas</t>
  </si>
  <si>
    <t>Total Clientes en servicio</t>
  </si>
  <si>
    <t>% CITAS CONCRETADAS VS AGENDADAS</t>
  </si>
  <si>
    <t xml:space="preserve"> % Sin Cita</t>
  </si>
  <si>
    <t>% horas Programadas (CITAS)</t>
  </si>
  <si>
    <t>Horas Vendidas REAL</t>
  </si>
  <si>
    <t>Venta tiempo Adicional</t>
  </si>
  <si>
    <t>% Tiempo Vendido</t>
  </si>
  <si>
    <t>Carry over</t>
  </si>
  <si>
    <t>Sleepy over</t>
  </si>
  <si>
    <t>Horas disponibles Taller</t>
  </si>
  <si>
    <t>CITAS TOTAL</t>
  </si>
  <si>
    <t>FESTIVO</t>
  </si>
  <si>
    <t>DÍA DE LA FAMILIA</t>
  </si>
  <si>
    <t>MEDIO DÍA</t>
  </si>
  <si>
    <t>INHABIL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</si>
</sst>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&quot; &quot;;#,##0.00&quot; &quot;;&quot;-&quot;#&quot; &quot;;&quot; &quot;@&quot; &quot;"/>
    <numFmt numFmtId="165" formatCode="0.0%"/>
    <numFmt numFmtId="166" formatCode="[$-80A]General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1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7"/>
      <color rgb="FF000000"/>
      <name val="Arial"/>
      <family val="2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sz val="15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theme="7" tint="-0.499984740745262"/>
      <name val="Arial"/>
      <family val="2"/>
    </font>
    <font>
      <b/>
      <sz val="9"/>
      <color theme="7" tint="-0.499984740745262"/>
      <name val="Arial"/>
      <family val="2"/>
    </font>
    <font>
      <b/>
      <sz val="9"/>
      <color theme="6" tint="-0.499984740745262"/>
      <name val="Arial"/>
      <family val="2"/>
    </font>
    <font>
      <b/>
      <sz val="18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5"/>
      <color theme="6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</font>
    <font>
      <b/>
      <sz val="9"/>
      <color theme="0"/>
      <name val="Calibri"/>
      <family val="2"/>
    </font>
    <font>
      <b/>
      <sz val="8"/>
      <color theme="0"/>
      <name val="Calibri"/>
      <family val="2"/>
    </font>
    <font>
      <b/>
      <sz val="12"/>
      <color rgb="FFFF0000"/>
      <name val="Calibri"/>
      <family val="2"/>
    </font>
    <font>
      <b/>
      <sz val="12"/>
      <color rgb="FF7030A0"/>
      <name val="Calibri"/>
      <family val="2"/>
    </font>
    <font>
      <b/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rgb="FF00CCFF"/>
        <bgColor rgb="FF00CCFF"/>
      </patternFill>
    </fill>
    <fill>
      <patternFill patternType="solid">
        <fgColor rgb="FFC0C0C0"/>
        <bgColor rgb="FFC0C0C0"/>
      </patternFill>
    </fill>
    <fill>
      <patternFill patternType="solid">
        <fgColor rgb="FF7030A0"/>
        <bgColor rgb="FF00FF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theme="7" tint="-0.249977111117893"/>
        <bgColor rgb="FF00FF00"/>
      </patternFill>
    </fill>
    <fill>
      <patternFill patternType="solid">
        <fgColor rgb="FF261DD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7A3B5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Border="0" applyProtection="0"/>
    <xf numFmtId="9" fontId="3" fillId="0" borderId="0" applyFont="0" applyBorder="0" applyProtection="0"/>
    <xf numFmtId="0" fontId="21" fillId="15" borderId="36"/>
    <xf numFmtId="0" fontId="21" fillId="16" borderId="36"/>
    <xf numFmtId="0" fontId="1" fillId="17" borderId="36"/>
    <xf numFmtId="166" fontId="24" fillId="0" borderId="0" applyBorder="0" applyProtection="0"/>
  </cellStyleXfs>
  <cellXfs count="16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/>
    <xf numFmtId="4" fontId="0" fillId="0" borderId="0" xfId="0" applyNumberFormat="1"/>
    <xf numFmtId="0" fontId="4" fillId="3" borderId="0" xfId="6" applyFont="1" applyFill="1" applyAlignment="1">
      <alignment vertical="center"/>
    </xf>
    <xf numFmtId="0" fontId="5" fillId="3" borderId="0" xfId="6" applyFont="1" applyFill="1" applyAlignment="1">
      <alignment vertical="center"/>
    </xf>
    <xf numFmtId="0" fontId="5" fillId="3" borderId="0" xfId="6" applyFont="1" applyFill="1" applyAlignment="1">
      <alignment horizontal="center" vertical="center"/>
    </xf>
    <xf numFmtId="0" fontId="4" fillId="3" borderId="0" xfId="6" applyFont="1" applyFill="1" applyAlignment="1">
      <alignment horizontal="center" vertical="center"/>
    </xf>
    <xf numFmtId="0" fontId="6" fillId="3" borderId="0" xfId="6" applyFont="1" applyFill="1" applyAlignment="1">
      <alignment vertical="center"/>
    </xf>
    <xf numFmtId="0" fontId="7" fillId="3" borderId="12" xfId="6" applyFont="1" applyFill="1" applyBorder="1" applyAlignment="1">
      <alignment horizontal="center" vertical="center" textRotation="90" wrapText="1"/>
    </xf>
    <xf numFmtId="0" fontId="4" fillId="3" borderId="12" xfId="6" applyFont="1" applyFill="1" applyBorder="1" applyAlignment="1">
      <alignment vertical="center"/>
    </xf>
    <xf numFmtId="0" fontId="4" fillId="3" borderId="1" xfId="6" applyFont="1" applyFill="1" applyBorder="1" applyAlignment="1">
      <alignment vertical="center"/>
    </xf>
    <xf numFmtId="0" fontId="4" fillId="3" borderId="12" xfId="6" applyFont="1" applyFill="1" applyBorder="1" applyAlignment="1">
      <alignment horizontal="center" vertical="center"/>
    </xf>
    <xf numFmtId="0" fontId="4" fillId="3" borderId="13" xfId="6" applyFont="1" applyFill="1" applyBorder="1" applyAlignment="1">
      <alignment vertical="center"/>
    </xf>
    <xf numFmtId="0" fontId="4" fillId="3" borderId="13" xfId="6" applyFont="1" applyFill="1" applyBorder="1" applyAlignment="1">
      <alignment horizontal="center" vertical="center"/>
    </xf>
    <xf numFmtId="0" fontId="6" fillId="3" borderId="12" xfId="6" applyFont="1" applyFill="1" applyBorder="1" applyAlignment="1">
      <alignment horizontal="center" vertical="center"/>
    </xf>
    <xf numFmtId="0" fontId="6" fillId="3" borderId="13" xfId="6" applyFont="1" applyFill="1" applyBorder="1" applyAlignment="1">
      <alignment vertical="center"/>
    </xf>
    <xf numFmtId="49" fontId="6" fillId="8" borderId="13" xfId="6" applyNumberFormat="1" applyFont="1" applyFill="1" applyBorder="1" applyAlignment="1">
      <alignment vertical="center"/>
    </xf>
    <xf numFmtId="0" fontId="6" fillId="3" borderId="12" xfId="6" applyFont="1" applyFill="1" applyBorder="1" applyAlignment="1">
      <alignment vertical="center"/>
    </xf>
    <xf numFmtId="49" fontId="4" fillId="8" borderId="13" xfId="6" applyNumberFormat="1" applyFont="1" applyFill="1" applyBorder="1" applyAlignment="1">
      <alignment vertical="center"/>
    </xf>
    <xf numFmtId="0" fontId="8" fillId="3" borderId="10" xfId="6" applyFont="1" applyFill="1" applyBorder="1" applyAlignment="1">
      <alignment horizontal="center" vertical="center" textRotation="90" wrapText="1"/>
    </xf>
    <xf numFmtId="0" fontId="9" fillId="3" borderId="16" xfId="6" applyFont="1" applyFill="1" applyBorder="1" applyAlignment="1">
      <alignment horizontal="center" vertical="center" textRotation="90" wrapText="1"/>
    </xf>
    <xf numFmtId="0" fontId="9" fillId="2" borderId="14" xfId="6" applyFont="1" applyFill="1" applyBorder="1" applyAlignment="1">
      <alignment horizontal="center" vertical="center" textRotation="90" wrapText="1"/>
    </xf>
    <xf numFmtId="0" fontId="8" fillId="3" borderId="12" xfId="6" applyFont="1" applyFill="1" applyBorder="1" applyAlignment="1">
      <alignment horizontal="center" vertical="center" textRotation="90" wrapText="1"/>
    </xf>
    <xf numFmtId="49" fontId="6" fillId="8" borderId="10" xfId="6" applyNumberFormat="1" applyFont="1" applyFill="1" applyBorder="1" applyAlignment="1">
      <alignment vertical="center"/>
    </xf>
    <xf numFmtId="0" fontId="10" fillId="0" borderId="25" xfId="0" applyFont="1" applyBorder="1" applyAlignment="1">
      <alignment horizontal="center" vertical="center"/>
    </xf>
    <xf numFmtId="165" fontId="6" fillId="3" borderId="27" xfId="7" applyNumberFormat="1" applyFont="1" applyFill="1" applyBorder="1" applyAlignment="1">
      <alignment vertical="center"/>
    </xf>
    <xf numFmtId="0" fontId="4" fillId="3" borderId="26" xfId="6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0" fillId="2" borderId="0" xfId="0" applyFill="1"/>
    <xf numFmtId="0" fontId="0" fillId="10" borderId="0" xfId="0" applyFill="1"/>
    <xf numFmtId="0" fontId="4" fillId="11" borderId="0" xfId="6" applyFont="1" applyFill="1" applyAlignment="1">
      <alignment vertical="center"/>
    </xf>
    <xf numFmtId="0" fontId="8" fillId="3" borderId="11" xfId="6" applyFont="1" applyFill="1" applyBorder="1" applyAlignment="1">
      <alignment horizontal="center" vertical="center" textRotation="90" wrapText="1"/>
    </xf>
    <xf numFmtId="0" fontId="6" fillId="3" borderId="23" xfId="6" applyFont="1" applyFill="1" applyBorder="1" applyAlignment="1">
      <alignment horizontal="center" vertical="center" textRotation="90" wrapText="1"/>
    </xf>
    <xf numFmtId="0" fontId="6" fillId="3" borderId="24" xfId="6" applyFont="1" applyFill="1" applyBorder="1" applyAlignment="1">
      <alignment horizontal="center" vertical="center" textRotation="90" wrapText="1"/>
    </xf>
    <xf numFmtId="0" fontId="8" fillId="3" borderId="24" xfId="6" applyFont="1" applyFill="1" applyBorder="1" applyAlignment="1">
      <alignment horizontal="center" vertical="center" textRotation="90" wrapText="1"/>
    </xf>
    <xf numFmtId="0" fontId="3" fillId="8" borderId="13" xfId="6" applyFill="1" applyBorder="1" applyAlignment="1">
      <alignment vertical="center"/>
    </xf>
    <xf numFmtId="0" fontId="12" fillId="10" borderId="0" xfId="0" applyFont="1" applyFill="1" applyAlignment="1">
      <alignment horizontal="center"/>
    </xf>
    <xf numFmtId="0" fontId="13" fillId="3" borderId="0" xfId="2" applyNumberFormat="1" applyFont="1" applyFill="1" applyAlignment="1">
      <alignment horizontal="center" vertical="center"/>
    </xf>
    <xf numFmtId="0" fontId="14" fillId="3" borderId="29" xfId="6" applyFont="1" applyFill="1" applyBorder="1" applyAlignment="1">
      <alignment horizontal="center" vertical="center" wrapText="1"/>
    </xf>
    <xf numFmtId="0" fontId="14" fillId="3" borderId="30" xfId="6" applyFont="1" applyFill="1" applyBorder="1" applyAlignment="1">
      <alignment horizontal="center" vertical="center" wrapText="1"/>
    </xf>
    <xf numFmtId="49" fontId="15" fillId="0" borderId="31" xfId="6" applyNumberFormat="1" applyFont="1" applyBorder="1" applyAlignment="1">
      <alignment horizontal="center"/>
    </xf>
    <xf numFmtId="0" fontId="15" fillId="0" borderId="32" xfId="6" applyFont="1" applyBorder="1" applyAlignment="1">
      <alignment horizontal="center"/>
    </xf>
    <xf numFmtId="49" fontId="15" fillId="0" borderId="26" xfId="6" applyNumberFormat="1" applyFont="1" applyBorder="1" applyAlignment="1">
      <alignment horizontal="center"/>
    </xf>
    <xf numFmtId="49" fontId="15" fillId="0" borderId="33" xfId="6" applyNumberFormat="1" applyFont="1" applyBorder="1" applyAlignment="1">
      <alignment horizontal="center"/>
    </xf>
    <xf numFmtId="0" fontId="11" fillId="12" borderId="17" xfId="6" applyFont="1" applyFill="1" applyBorder="1" applyAlignment="1">
      <alignment horizontal="center" vertical="center"/>
    </xf>
    <xf numFmtId="0" fontId="11" fillId="13" borderId="21" xfId="6" applyFont="1" applyFill="1" applyBorder="1" applyAlignment="1">
      <alignment horizontal="center" vertical="center"/>
    </xf>
    <xf numFmtId="0" fontId="20" fillId="0" borderId="0" xfId="0" applyFont="1" applyAlignment="1">
      <alignment vertical="top" wrapText="1"/>
    </xf>
    <xf numFmtId="21" fontId="0" fillId="0" borderId="0" xfId="0" applyNumberFormat="1"/>
    <xf numFmtId="0" fontId="20" fillId="0" borderId="0" xfId="0" applyFont="1" applyAlignment="1">
      <alignment horizontal="left" vertical="top" wrapText="1"/>
    </xf>
    <xf numFmtId="0" fontId="4" fillId="3" borderId="16" xfId="6" applyFont="1" applyFill="1" applyBorder="1" applyAlignment="1">
      <alignment vertical="center"/>
    </xf>
    <xf numFmtId="0" fontId="4" fillId="3" borderId="5" xfId="6" applyFont="1" applyFill="1" applyBorder="1" applyAlignment="1">
      <alignment vertical="center"/>
    </xf>
    <xf numFmtId="0" fontId="4" fillId="3" borderId="10" xfId="6" applyFont="1" applyFill="1" applyBorder="1" applyAlignment="1">
      <alignment vertical="center"/>
    </xf>
    <xf numFmtId="9" fontId="4" fillId="3" borderId="14" xfId="6" applyNumberFormat="1" applyFont="1" applyFill="1" applyBorder="1" applyAlignment="1">
      <alignment horizontal="center" vertical="center"/>
    </xf>
    <xf numFmtId="0" fontId="4" fillId="3" borderId="14" xfId="6" applyFont="1" applyFill="1" applyBorder="1" applyAlignment="1">
      <alignment horizontal="center" vertical="center"/>
    </xf>
    <xf numFmtId="0" fontId="4" fillId="3" borderId="14" xfId="6" applyFont="1" applyFill="1" applyBorder="1" applyAlignment="1">
      <alignment vertical="center"/>
    </xf>
    <xf numFmtId="9" fontId="4" fillId="3" borderId="14" xfId="1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22" fillId="0" borderId="14" xfId="0" quotePrefix="1" applyFont="1" applyBorder="1" applyAlignment="1">
      <alignment horizontal="center"/>
    </xf>
    <xf numFmtId="0" fontId="3" fillId="8" borderId="11" xfId="6" applyFill="1" applyBorder="1" applyAlignment="1">
      <alignment vertical="center"/>
    </xf>
    <xf numFmtId="49" fontId="4" fillId="8" borderId="11" xfId="6" applyNumberFormat="1" applyFont="1" applyFill="1" applyBorder="1" applyAlignment="1">
      <alignment vertical="center"/>
    </xf>
    <xf numFmtId="0" fontId="4" fillId="3" borderId="10" xfId="6" applyFont="1" applyFill="1" applyBorder="1" applyAlignment="1">
      <alignment horizontal="center" vertical="center"/>
    </xf>
    <xf numFmtId="0" fontId="4" fillId="3" borderId="16" xfId="6" applyFont="1" applyFill="1" applyBorder="1" applyAlignment="1">
      <alignment horizontal="center" vertical="center"/>
    </xf>
    <xf numFmtId="0" fontId="6" fillId="3" borderId="16" xfId="6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center" vertical="center"/>
    </xf>
    <xf numFmtId="43" fontId="2" fillId="0" borderId="14" xfId="2" applyFont="1" applyBorder="1"/>
    <xf numFmtId="43" fontId="4" fillId="3" borderId="12" xfId="2" applyFont="1" applyFill="1" applyBorder="1" applyAlignment="1">
      <alignment horizontal="center" vertical="center"/>
    </xf>
    <xf numFmtId="0" fontId="6" fillId="3" borderId="1" xfId="6" applyFont="1" applyFill="1" applyBorder="1" applyAlignment="1">
      <alignment horizontal="center" vertical="center"/>
    </xf>
    <xf numFmtId="0" fontId="3" fillId="8" borderId="15" xfId="6" applyFill="1" applyBorder="1" applyAlignment="1">
      <alignment vertical="center"/>
    </xf>
    <xf numFmtId="0" fontId="4" fillId="3" borderId="39" xfId="6" applyFont="1" applyFill="1" applyBorder="1" applyAlignment="1">
      <alignment horizontal="center" vertical="center"/>
    </xf>
    <xf numFmtId="0" fontId="4" fillId="3" borderId="39" xfId="6" applyFont="1" applyFill="1" applyBorder="1" applyAlignment="1">
      <alignment vertical="center"/>
    </xf>
    <xf numFmtId="9" fontId="4" fillId="3" borderId="39" xfId="1" applyFont="1" applyFill="1" applyBorder="1" applyAlignment="1">
      <alignment horizontal="center" vertical="center"/>
    </xf>
    <xf numFmtId="0" fontId="4" fillId="3" borderId="33" xfId="6" applyFont="1" applyFill="1" applyBorder="1" applyAlignment="1">
      <alignment horizontal="center" vertical="center"/>
    </xf>
    <xf numFmtId="10" fontId="6" fillId="3" borderId="28" xfId="6" applyNumberFormat="1" applyFont="1" applyFill="1" applyBorder="1" applyAlignment="1">
      <alignment horizontal="center" vertical="center"/>
    </xf>
    <xf numFmtId="0" fontId="6" fillId="3" borderId="15" xfId="6" applyFont="1" applyFill="1" applyBorder="1" applyAlignment="1">
      <alignment vertical="center"/>
    </xf>
    <xf numFmtId="49" fontId="15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6" fillId="3" borderId="0" xfId="6" applyFont="1" applyFill="1" applyAlignment="1">
      <alignment horizontal="center" vertical="center"/>
    </xf>
    <xf numFmtId="165" fontId="6" fillId="3" borderId="0" xfId="7" applyNumberFormat="1" applyFont="1" applyFill="1" applyBorder="1" applyAlignment="1">
      <alignment vertical="center"/>
    </xf>
    <xf numFmtId="0" fontId="15" fillId="3" borderId="0" xfId="6" applyFont="1" applyFill="1" applyAlignment="1">
      <alignment horizontal="center" vertical="center"/>
    </xf>
    <xf numFmtId="49" fontId="15" fillId="3" borderId="0" xfId="6" applyNumberFormat="1" applyFont="1" applyFill="1" applyAlignment="1">
      <alignment horizontal="center"/>
    </xf>
    <xf numFmtId="165" fontId="6" fillId="3" borderId="0" xfId="8" applyNumberFormat="1" applyFont="1" applyFill="1" applyBorder="1" applyAlignment="1">
      <alignment horizontal="center" vertical="center"/>
    </xf>
    <xf numFmtId="0" fontId="15" fillId="0" borderId="11" xfId="6" applyFont="1" applyBorder="1" applyAlignment="1">
      <alignment horizontal="center"/>
    </xf>
    <xf numFmtId="165" fontId="6" fillId="3" borderId="32" xfId="7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14" fontId="25" fillId="0" borderId="0" xfId="12" applyNumberFormat="1" applyFont="1" applyBorder="1" applyAlignment="1">
      <alignment horizontal="center" vertical="center" wrapText="1"/>
    </xf>
    <xf numFmtId="166" fontId="25" fillId="0" borderId="0" xfId="12" applyFont="1" applyBorder="1" applyAlignment="1">
      <alignment horizontal="center" vertical="center" wrapText="1"/>
    </xf>
    <xf numFmtId="14" fontId="26" fillId="0" borderId="0" xfId="12" applyNumberFormat="1" applyFont="1" applyBorder="1" applyAlignment="1">
      <alignment horizontal="center"/>
    </xf>
    <xf numFmtId="166" fontId="26" fillId="0" borderId="0" xfId="12" applyFont="1" applyBorder="1" applyAlignment="1">
      <alignment horizontal="center"/>
    </xf>
    <xf numFmtId="9" fontId="26" fillId="0" borderId="0" xfId="1" applyFont="1" applyFill="1" applyBorder="1" applyAlignment="1">
      <alignment horizontal="center"/>
    </xf>
    <xf numFmtId="14" fontId="26" fillId="0" borderId="0" xfId="12" applyNumberFormat="1" applyFont="1" applyBorder="1" applyAlignment="1">
      <alignment horizontal="left"/>
    </xf>
    <xf numFmtId="14" fontId="25" fillId="0" borderId="0" xfId="12" applyNumberFormat="1" applyFont="1" applyBorder="1" applyAlignment="1">
      <alignment horizontal="left" vertical="center" wrapText="1"/>
    </xf>
    <xf numFmtId="0" fontId="1" fillId="0" borderId="0" xfId="0" applyFont="1"/>
    <xf numFmtId="166" fontId="27" fillId="0" borderId="0" xfId="12" applyFont="1" applyBorder="1" applyAlignment="1">
      <alignment horizontal="center" vertical="center" wrapText="1"/>
    </xf>
    <xf numFmtId="166" fontId="28" fillId="0" borderId="0" xfId="12" applyFont="1" applyBorder="1" applyAlignment="1">
      <alignment horizontal="center" vertical="center" wrapText="1"/>
    </xf>
    <xf numFmtId="166" fontId="27" fillId="18" borderId="0" xfId="12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166" fontId="29" fillId="0" borderId="0" xfId="12" applyFont="1" applyBorder="1" applyAlignment="1">
      <alignment horizontal="center" vertical="center" wrapText="1"/>
    </xf>
    <xf numFmtId="9" fontId="25" fillId="0" borderId="0" xfId="1" applyFont="1" applyFill="1" applyBorder="1" applyAlignment="1">
      <alignment horizontal="center" vertical="center" wrapText="1"/>
    </xf>
    <xf numFmtId="9" fontId="0" fillId="0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9" fontId="25" fillId="0" borderId="0" xfId="1" applyFont="1" applyBorder="1" applyAlignment="1">
      <alignment horizontal="center" vertical="center" wrapText="1"/>
    </xf>
    <xf numFmtId="166" fontId="30" fillId="0" borderId="0" xfId="12" applyFont="1" applyBorder="1" applyAlignment="1">
      <alignment horizontal="center" vertical="center" wrapText="1"/>
    </xf>
    <xf numFmtId="9" fontId="30" fillId="0" borderId="0" xfId="1" applyFont="1" applyBorder="1" applyAlignment="1">
      <alignment horizontal="center" vertical="center" wrapText="1"/>
    </xf>
    <xf numFmtId="9" fontId="31" fillId="0" borderId="0" xfId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166" fontId="31" fillId="0" borderId="0" xfId="12" applyFont="1" applyBorder="1" applyAlignment="1">
      <alignment horizontal="center" vertical="center" wrapText="1"/>
    </xf>
    <xf numFmtId="14" fontId="26" fillId="18" borderId="0" xfId="12" applyNumberFormat="1" applyFont="1" applyFill="1" applyBorder="1" applyAlignment="1">
      <alignment horizontal="center"/>
    </xf>
    <xf numFmtId="0" fontId="0" fillId="18" borderId="0" xfId="0" applyFill="1" applyAlignment="1">
      <alignment horizontal="left"/>
    </xf>
    <xf numFmtId="0" fontId="0" fillId="18" borderId="0" xfId="0" applyFill="1" applyAlignment="1">
      <alignment horizontal="center"/>
    </xf>
    <xf numFmtId="166" fontId="0" fillId="18" borderId="0" xfId="0" applyNumberFormat="1" applyFill="1" applyAlignment="1">
      <alignment horizontal="center"/>
    </xf>
    <xf numFmtId="166" fontId="26" fillId="18" borderId="0" xfId="12" applyFont="1" applyFill="1" applyBorder="1" applyAlignment="1">
      <alignment horizontal="center"/>
    </xf>
    <xf numFmtId="0" fontId="2" fillId="18" borderId="0" xfId="0" applyFont="1" applyFill="1" applyAlignment="1">
      <alignment horizontal="left"/>
    </xf>
    <xf numFmtId="9" fontId="0" fillId="18" borderId="0" xfId="1" applyFont="1" applyFill="1" applyAlignment="1">
      <alignment horizontal="center"/>
    </xf>
    <xf numFmtId="166" fontId="26" fillId="0" borderId="0" xfId="12" applyFont="1" applyAlignment="1">
      <alignment horizontal="center"/>
    </xf>
    <xf numFmtId="14" fontId="26" fillId="19" borderId="0" xfId="12" applyNumberFormat="1" applyFont="1" applyFill="1" applyBorder="1" applyAlignment="1">
      <alignment horizontal="center"/>
    </xf>
    <xf numFmtId="0" fontId="0" fillId="19" borderId="0" xfId="0" applyFill="1" applyAlignment="1">
      <alignment horizontal="left"/>
    </xf>
    <xf numFmtId="0" fontId="0" fillId="19" borderId="0" xfId="0" applyFill="1" applyAlignment="1">
      <alignment horizontal="center"/>
    </xf>
    <xf numFmtId="166" fontId="0" fillId="19" borderId="0" xfId="0" applyNumberFormat="1" applyFill="1" applyAlignment="1">
      <alignment horizontal="center"/>
    </xf>
    <xf numFmtId="166" fontId="26" fillId="19" borderId="0" xfId="12" applyFont="1" applyFill="1" applyBorder="1" applyAlignment="1">
      <alignment horizontal="center"/>
    </xf>
    <xf numFmtId="0" fontId="2" fillId="19" borderId="0" xfId="0" applyFont="1" applyFill="1" applyAlignment="1">
      <alignment horizontal="left"/>
    </xf>
    <xf numFmtId="9" fontId="0" fillId="19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2" fillId="0" borderId="0" xfId="1" applyFont="1" applyAlignment="1">
      <alignment horizontal="center"/>
    </xf>
    <xf numFmtId="0" fontId="3" fillId="8" borderId="12" xfId="6" applyFill="1" applyBorder="1" applyAlignment="1">
      <alignment vertical="center"/>
    </xf>
    <xf numFmtId="0" fontId="3" fillId="8" borderId="37" xfId="6" applyFill="1" applyBorder="1" applyAlignment="1">
      <alignment vertical="center"/>
    </xf>
    <xf numFmtId="0" fontId="16" fillId="5" borderId="0" xfId="6" applyFont="1" applyFill="1" applyAlignment="1">
      <alignment horizontal="center" vertical="center"/>
    </xf>
    <xf numFmtId="0" fontId="16" fillId="5" borderId="22" xfId="6" applyFont="1" applyFill="1" applyBorder="1" applyAlignment="1">
      <alignment horizontal="center" vertical="center"/>
    </xf>
    <xf numFmtId="0" fontId="3" fillId="4" borderId="20" xfId="6" applyFill="1" applyBorder="1" applyAlignment="1">
      <alignment vertical="center"/>
    </xf>
    <xf numFmtId="0" fontId="3" fillId="4" borderId="11" xfId="6" applyFill="1" applyBorder="1" applyAlignment="1">
      <alignment vertical="center"/>
    </xf>
    <xf numFmtId="0" fontId="8" fillId="7" borderId="0" xfId="6" applyFont="1" applyFill="1" applyAlignment="1">
      <alignment horizontal="center" vertical="center"/>
    </xf>
    <xf numFmtId="0" fontId="8" fillId="7" borderId="7" xfId="6" applyFont="1" applyFill="1" applyBorder="1" applyAlignment="1">
      <alignment horizontal="center" vertical="center"/>
    </xf>
    <xf numFmtId="0" fontId="3" fillId="4" borderId="9" xfId="6" applyFill="1" applyBorder="1" applyAlignment="1">
      <alignment vertical="center"/>
    </xf>
    <xf numFmtId="0" fontId="6" fillId="7" borderId="3" xfId="6" applyFont="1" applyFill="1" applyBorder="1" applyAlignment="1">
      <alignment vertical="center"/>
    </xf>
    <xf numFmtId="0" fontId="8" fillId="3" borderId="37" xfId="6" applyFont="1" applyFill="1" applyBorder="1" applyAlignment="1">
      <alignment horizontal="center" vertical="center" textRotation="90" wrapText="1"/>
    </xf>
    <xf numFmtId="0" fontId="8" fillId="3" borderId="19" xfId="6" applyFont="1" applyFill="1" applyBorder="1" applyAlignment="1">
      <alignment horizontal="center" vertical="center" textRotation="90" wrapText="1"/>
    </xf>
    <xf numFmtId="0" fontId="8" fillId="3" borderId="38" xfId="6" applyFont="1" applyFill="1" applyBorder="1" applyAlignment="1">
      <alignment horizontal="center" vertical="center" textRotation="90" wrapText="1"/>
    </xf>
    <xf numFmtId="0" fontId="8" fillId="3" borderId="5" xfId="6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17" fontId="19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3" fillId="3" borderId="0" xfId="6" applyFont="1" applyFill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3" fillId="3" borderId="15" xfId="6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11" fillId="14" borderId="6" xfId="6" applyFont="1" applyFill="1" applyBorder="1" applyAlignment="1">
      <alignment horizontal="center" vertical="center"/>
    </xf>
    <xf numFmtId="0" fontId="8" fillId="2" borderId="34" xfId="6" applyFont="1" applyFill="1" applyBorder="1" applyAlignment="1">
      <alignment horizontal="center" vertical="center" textRotation="90" wrapText="1"/>
    </xf>
    <xf numFmtId="0" fontId="8" fillId="2" borderId="35" xfId="6" applyFont="1" applyFill="1" applyBorder="1" applyAlignment="1">
      <alignment horizontal="center" vertical="center" textRotation="90" wrapText="1"/>
    </xf>
    <xf numFmtId="0" fontId="3" fillId="8" borderId="16" xfId="6" applyFill="1" applyBorder="1" applyAlignment="1">
      <alignment vertical="center"/>
    </xf>
    <xf numFmtId="0" fontId="3" fillId="8" borderId="1" xfId="6" applyFill="1" applyBorder="1" applyAlignment="1">
      <alignment vertical="center"/>
    </xf>
    <xf numFmtId="0" fontId="3" fillId="8" borderId="18" xfId="6" applyFill="1" applyBorder="1" applyAlignment="1">
      <alignment vertical="center"/>
    </xf>
    <xf numFmtId="0" fontId="3" fillId="8" borderId="13" xfId="6" applyFill="1" applyBorder="1" applyAlignment="1">
      <alignment vertical="center"/>
    </xf>
    <xf numFmtId="0" fontId="3" fillId="4" borderId="8" xfId="6" applyFill="1" applyBorder="1" applyAlignment="1">
      <alignment vertical="center"/>
    </xf>
    <xf numFmtId="0" fontId="11" fillId="9" borderId="5" xfId="6" applyFont="1" applyFill="1" applyBorder="1" applyAlignment="1">
      <alignment horizontal="center" vertical="center"/>
    </xf>
    <xf numFmtId="0" fontId="11" fillId="9" borderId="19" xfId="6" applyFont="1" applyFill="1" applyBorder="1" applyAlignment="1">
      <alignment horizontal="center" vertical="center"/>
    </xf>
    <xf numFmtId="0" fontId="3" fillId="4" borderId="2" xfId="6" applyFill="1" applyBorder="1" applyAlignment="1">
      <alignment vertical="center"/>
    </xf>
    <xf numFmtId="0" fontId="11" fillId="6" borderId="3" xfId="6" applyFont="1" applyFill="1" applyBorder="1" applyAlignment="1">
      <alignment vertical="center"/>
    </xf>
    <xf numFmtId="0" fontId="3" fillId="4" borderId="4" xfId="6" applyFill="1" applyBorder="1" applyAlignment="1">
      <alignment vertical="center"/>
    </xf>
  </cellXfs>
  <cellStyles count="13">
    <cellStyle name="cristian" xfId="9" xr:uid="{E30A9361-99E1-45DE-AB63-0D99068A77BD}"/>
    <cellStyle name="Excel Built-in Comma" xfId="7" xr:uid="{8F043AAB-8485-48D6-819B-4F711E1BC469}"/>
    <cellStyle name="Excel Built-in Normal" xfId="12" xr:uid="{7BA43503-4646-4660-B8CC-978222D71BDB}"/>
    <cellStyle name="Excel Built-in Percent" xfId="8" xr:uid="{4B438838-70AD-48E3-807C-5AABAFE737B5}"/>
    <cellStyle name="Millares" xfId="2" builtinId="3"/>
    <cellStyle name="Millares 2" xfId="4" xr:uid="{97EECE35-3452-4722-A2D1-BDAC0ECE5A7B}"/>
    <cellStyle name="Moneda 2" xfId="3" xr:uid="{06BF8E12-F76D-451B-B0AB-A1B2439F9C45}"/>
    <cellStyle name="Moneda 2 2" xfId="5" xr:uid="{8ABDA1C1-161A-4B3B-BF39-425A2F646D95}"/>
    <cellStyle name="Normal" xfId="0" builtinId="0"/>
    <cellStyle name="Normal 2" xfId="6" xr:uid="{F5CFACA8-1491-46A0-B80C-DF7F0D732828}"/>
    <cellStyle name="Porcentaje" xfId="1" builtinId="5"/>
    <cellStyle name="SEMINUEVOS" xfId="11" xr:uid="{F6820BF4-CA37-4C3A-9802-5CF9CFC10DBC}"/>
    <cellStyle name="VICTOR" xfId="10" xr:uid="{D66524D7-8DFC-4849-A2C0-88B4A2CBC860}"/>
  </cellStyles>
  <dxfs count="78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6" formatCode="[$-80A]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6" formatCode="[$-80A]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6" formatCode="[$-80A]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6" formatCode="[$-80A]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7A3B5"/>
        </patternFill>
      </fill>
    </dxf>
    <dxf>
      <fill>
        <patternFill>
          <bgColor rgb="FFF8E7FD"/>
        </patternFill>
      </fill>
    </dxf>
    <dxf>
      <fill>
        <gradientFill type="path" left="0.5" right="0.5" top="0.5" bottom="0.5">
          <stop position="0">
            <color rgb="FFCC99FF"/>
          </stop>
          <stop position="1">
            <color rgb="FFA305AB"/>
          </stop>
        </gradientFill>
      </fill>
    </dxf>
  </dxfs>
  <tableStyles count="1" defaultTableStyle="TableStyleMedium2" defaultPivotStyle="PivotStyleLight16">
    <tableStyle name="Estilo de tabla 1" pivot="0" count="2" xr9:uid="{024097B5-9359-473E-AA9B-B3DB5EE45E05}">
      <tableStyleElement type="headerRow" dxfId="77"/>
      <tableStyleElement type="firstRowStripe" dxfId="76"/>
    </tableStyle>
  </tableStyles>
  <colors>
    <mruColors>
      <color rgb="FFF7A3B5"/>
      <color rgb="FFFF15FF"/>
      <color rgb="FFFF5050"/>
      <color rgb="FF66CCFF"/>
      <color rgb="FFC7ABFF"/>
      <color rgb="FFF9ADBF"/>
      <color rgb="FFED8F96"/>
      <color rgb="FF9966FF"/>
      <color rgb="FFC74223"/>
      <color rgb="FFF9A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165100</xdr:colOff>
      <xdr:row>0</xdr:row>
      <xdr:rowOff>25400</xdr:rowOff>
    </xdr:from>
    <xdr:to>
      <xdr:col>12</xdr:col>
      <xdr:colOff>4736</xdr:colOff>
      <xdr:row>1</xdr:row>
      <xdr:rowOff>107950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0A972281-B8CE-474E-A8F2-7B22418F61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4" t="20000" r="4398" b="21000"/>
        <a:stretch/>
      </xdr:blipFill>
      <xdr:spPr>
        <a:xfrm>
          <a:off x="4692650" y="25400"/>
          <a:ext cx="385736" cy="406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198578</xdr:colOff>
      <xdr:row>1</xdr:row>
      <xdr:rowOff>6349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35461249-2E35-4308-822B-E379C0AC8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017728" cy="273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motionautocelaya-my.sharepoint.com/Users/AUXGG/AppData/Local/Temp/KPI%20AGOSTO%202021-%20Gaby%20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ecsacelaya-my.sharepoint.com/personal/avega_alecsacelaya_onmicrosoft_com/Documents/Copia%20de%20Rpt_57040_2021_5%20JUNI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motionautocelaya-my.sharepoint.com/Users/AUXGG/ownCloud/AUXGG-REINA/CITAS%20Y%20SERVICIOS%20AGOSTO%202021/DASH%20BOARD%20PARA%20TRABAJAR%20AGOSTO%20202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BD AGOSTO"/>
      <sheetName val="Hoja6"/>
      <sheetName val="VOC´s"/>
      <sheetName val="BD MAYO"/>
      <sheetName val="BD JUNIO"/>
      <sheetName val="BD JULIO"/>
      <sheetName val="Graficos"/>
      <sheetName val="KPI_"/>
      <sheetName val="Desempeño"/>
      <sheetName val="A3_Acumulado"/>
      <sheetName val="Gráfico1"/>
      <sheetName val="A3_Sem1"/>
      <sheetName val="A3_Sem2"/>
      <sheetName val="A3_Sem3"/>
      <sheetName val="A3_Sem4"/>
      <sheetName val="A3_Sem5"/>
      <sheetName val="Hoja1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KPIs"/>
      <sheetName val="concentrado"/>
      <sheetName val="Listado Clientes Inactivos"/>
      <sheetName val="Listado Clientes Activos"/>
      <sheetName val="Hoja3"/>
      <sheetName val="Siguiente Primer Servicio"/>
      <sheetName val="Hoja1"/>
      <sheetName val="(1) Primer Servicio"/>
      <sheetName val="Servicio Subsecuente"/>
      <sheetName val="(1) Efectividad Rec"/>
      <sheetName val="(2) Primer Servicio"/>
      <sheetName val="(2) Efectividad Rec"/>
      <sheetName val="(3) Primer Servicio"/>
      <sheetName val="(3) Efectividad Rec"/>
      <sheetName val="(4) Primer Servicio"/>
      <sheetName val="(4) Efectividad Rec"/>
      <sheetName val="(5) Primer Servicio"/>
      <sheetName val="(5) Efectividad Rec"/>
      <sheetName val="(6) Primer Servicio"/>
      <sheetName val="(6) Efectividad Rec"/>
      <sheetName val="(7) Primer Servicio"/>
      <sheetName val="(7) Efectividad Rec"/>
      <sheetName val="(8) Primer Servicio"/>
      <sheetName val="(8) Efectividad Rec"/>
      <sheetName val="(9) Primer Servicio"/>
      <sheetName val="(9) Efectividad Rec"/>
      <sheetName val="(10) Primer Servicio"/>
      <sheetName val="(10) Efectividad Rec"/>
      <sheetName val="(11) Primer Servicio"/>
      <sheetName val="(11) Efectividad Rec"/>
      <sheetName val="(12) Primer Servicio"/>
      <sheetName val="(12) Efectividad Rec"/>
      <sheetName val="BD Distribuidor"/>
      <sheetName val="Reparaciones Ligeras"/>
      <sheetName val="Ganados Perdidos"/>
      <sheetName val="Campañas"/>
      <sheetName val="Calidad Datos"/>
      <sheetName val="BD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cliente citado</v>
          </cell>
        </row>
        <row r="6">
          <cell r="B6" t="str">
            <v>servicio realizado</v>
          </cell>
        </row>
        <row r="7">
          <cell r="B7" t="str">
            <v>contactado</v>
          </cell>
        </row>
        <row r="8">
          <cell r="B8" t="str">
            <v>no contactado</v>
          </cell>
        </row>
        <row r="9">
          <cell r="B9" t="str">
            <v>inactivo</v>
          </cell>
        </row>
        <row r="10">
          <cell r="B10" t="str">
            <v>Cliente asiste</v>
          </cell>
        </row>
        <row r="11">
          <cell r="B11" t="str">
            <v>llamar despues</v>
          </cell>
        </row>
        <row r="12">
          <cell r="B12" t="str">
            <v>serv. Caro</v>
          </cell>
        </row>
        <row r="13">
          <cell r="B13" t="str">
            <v>queda lejos</v>
          </cell>
        </row>
        <row r="14">
          <cell r="B14" t="str">
            <v>no dinero</v>
          </cell>
        </row>
        <row r="15">
          <cell r="B15" t="str">
            <v>no por el momento</v>
          </cell>
        </row>
        <row r="16">
          <cell r="B16" t="str">
            <v>sin datos</v>
          </cell>
        </row>
        <row r="17">
          <cell r="B17" t="str">
            <v>arrendadora</v>
          </cell>
        </row>
        <row r="18">
          <cell r="B18" t="str">
            <v>buzon</v>
          </cell>
        </row>
        <row r="19">
          <cell r="B19" t="str">
            <v>cuelga llamada</v>
          </cell>
        </row>
        <row r="20">
          <cell r="B20" t="str">
            <v>ocupado</v>
          </cell>
        </row>
        <row r="21">
          <cell r="B21" t="str">
            <v>otro pma</v>
          </cell>
        </row>
        <row r="22">
          <cell r="B22" t="str">
            <v>otra cuidad</v>
          </cell>
        </row>
        <row r="23">
          <cell r="B23" t="str">
            <v>otro agencia</v>
          </cell>
        </row>
        <row r="24">
          <cell r="B24" t="str">
            <v>otro taller</v>
          </cell>
        </row>
        <row r="25">
          <cell r="B25" t="str">
            <v>no contactar</v>
          </cell>
        </row>
        <row r="26">
          <cell r="B26" t="str">
            <v>otro telefono</v>
          </cell>
        </row>
        <row r="27">
          <cell r="B27" t="str">
            <v>lo vendio</v>
          </cell>
        </row>
        <row r="28">
          <cell r="B28" t="str">
            <v>no interesa</v>
          </cell>
        </row>
        <row r="29">
          <cell r="B29" t="str">
            <v>robado</v>
          </cell>
        </row>
        <row r="30">
          <cell r="B30" t="str">
            <v>perdida total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KPIs"/>
      <sheetName val="Listado Clientes Inactivos"/>
      <sheetName val="Listado Clientes Activos"/>
      <sheetName val="Siguiente Primer Servicio"/>
      <sheetName val="Hoja1"/>
      <sheetName val="Servicio Subsecuente"/>
      <sheetName val="Campañas"/>
      <sheetName val="(1) Primer Servicio"/>
      <sheetName val="(2) Primer Servicio"/>
      <sheetName val="(3) Primer Servicio"/>
      <sheetName val="(4) Primer Servicio"/>
      <sheetName val="(5) Primer Servicio"/>
      <sheetName val="(1) Efectividad Rec"/>
      <sheetName val="(2) Efectividad Rec"/>
      <sheetName val="(3) Efectividad Rec"/>
      <sheetName val="(4) Efectividad Rec"/>
      <sheetName val="(5) Efectividad Rec"/>
      <sheetName val="(6) Primer Servicio"/>
      <sheetName val="(6) Efectividad Rec"/>
      <sheetName val="(7) Primer Servicio"/>
      <sheetName val="(7) Efectividad Rec"/>
      <sheetName val="(8) Primer Servicio"/>
      <sheetName val="(8) Efectividad Rec"/>
      <sheetName val="(9) Primer Servicio"/>
      <sheetName val="(9) Efectividad Rec"/>
      <sheetName val="(10) Primer Servicio"/>
      <sheetName val="(10) Efectividad Rec"/>
      <sheetName val="(11) Primer Servicio"/>
      <sheetName val="(11) Efectividad Rec"/>
      <sheetName val="(12) Primer Servicio"/>
      <sheetName val="(12) Efectividad Rec"/>
      <sheetName val="BD Distribuidor"/>
      <sheetName val="Reparaciones Ligeras"/>
      <sheetName val="Ganados Perdidos"/>
      <sheetName val="Calidad Datos"/>
      <sheetName val="BD"/>
      <sheetName val="DASH BOARD PARA TRABAJAR AGOST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RS CITAS" id="{796CFF37-B33B-4F6A-8C4D-D094E3FDA268}" userId="MRS CITAS" providerId="None"/>
  <person displayName="GERENCIAS DE ATC" id="{58842C94-11D8-4A91-BC57-6DD0F5D77B82}" userId="S::rrsanchez@inmotionautocelaya.onmicrosoft.com::dcabd2f3-9197-4385-9078-e87673b9f45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4EA0C0-863A-4DE7-9990-E441DB7245A8}" name="Tabla5" displayName="Tabla5" ref="A1:AJ224" totalsRowCount="1" headerRowDxfId="73" dataDxfId="72">
  <autoFilter ref="A1:AJ223" xr:uid="{5A4EA0C0-863A-4DE7-9990-E441DB7245A8}"/>
  <tableColumns count="36">
    <tableColumn id="1" xr3:uid="{FC1D2427-D70E-4C13-97A8-6079E59FB809}" name="fecha" dataDxfId="71" totalsRowDxfId="70" dataCellStyle="Excel Built-in Normal"/>
    <tableColumn id="2" xr3:uid="{543EF5CB-754D-4C3A-84DE-903657125847}" name="MES" dataDxfId="69" totalsRowDxfId="68">
      <calculatedColumnFormula>TEXT(A2,"MMMM")</calculatedColumnFormula>
    </tableColumn>
    <tableColumn id="3" xr3:uid="{F39E60EE-D014-4E95-A745-A0FD16018C46}" name="dia" dataDxfId="67" totalsRowDxfId="66">
      <calculatedColumnFormula>TEXT(A2,"dddd")</calculatedColumnFormula>
    </tableColumn>
    <tableColumn id="4" xr3:uid="{042AED45-AFF4-4B9E-A801-E9D3467A2DF4}" name="Técnicos" totalsRowFunction="custom" dataDxfId="65" totalsRowDxfId="64">
      <totalsRowFormula>SUM(D61:D91)</totalsRowFormula>
    </tableColumn>
    <tableColumn id="32" xr3:uid="{0128FAA2-D010-44EE-9C29-076F6D2D1EFA}" name="Horas disponibles Taller" totalsRowFunction="custom" dataDxfId="63" totalsRowDxfId="62">
      <calculatedColumnFormula>Tabla5[[#This Row],[Técnicos]]*8</calculatedColumnFormula>
      <totalsRowFormula>SUM(E61:E91)</totalsRowFormula>
    </tableColumn>
    <tableColumn id="5" xr3:uid="{368EC34C-87FF-4FE9-81C5-6FA0744D6A18}" name="Horas Disp. En citas" totalsRowFunction="custom" dataDxfId="61" totalsRowDxfId="60" dataCellStyle="Excel Built-in Normal">
      <totalsRowFormula>SUM(F61:F91)</totalsRowFormula>
    </tableColumn>
    <tableColumn id="28" xr3:uid="{578E87F8-2BA2-45A2-A282-799EE3151E87}" name="DIAG" totalsRowFunction="custom" dataDxfId="59" totalsRowDxfId="58">
      <totalsRowFormula>SUM(G61:G91)</totalsRowFormula>
    </tableColumn>
    <tableColumn id="29" xr3:uid="{E815D7D3-A448-49FD-B330-6D4627E341BF}" name="SERVICIO" totalsRowFunction="custom" dataDxfId="57" totalsRowDxfId="56">
      <totalsRowFormula>SUM(H61:H91)</totalsRowFormula>
    </tableColumn>
    <tableColumn id="24" xr3:uid="{77E4FE77-8D2A-43A9-9F9C-E3A2D86CEF24}" name="ME" totalsRowFunction="custom" dataDxfId="55" totalsRowDxfId="54">
      <totalsRowFormula>SUM(I61:I91)</totalsRowFormula>
    </tableColumn>
    <tableColumn id="33" xr3:uid="{4761DB7A-786B-4E99-AC56-2A4C4BF4F165}" name="S. MOVIL" totalsRowFunction="custom" dataDxfId="53" totalsRowDxfId="52">
      <totalsRowFormula>SUM(J61:J91)</totalsRowFormula>
    </tableColumn>
    <tableColumn id="30" xr3:uid="{B9291534-6902-48CF-811D-10B351A92583}" name="CAMPAÑA" totalsRowFunction="custom" dataDxfId="51" totalsRowDxfId="50">
      <totalsRowFormula>SUM(K61:K91)</totalsRowFormula>
    </tableColumn>
    <tableColumn id="31" xr3:uid="{43D54688-D7D6-4594-BC62-CADBE4E70F39}" name="J. TALLER" totalsRowFunction="custom" dataDxfId="49" totalsRowDxfId="48">
      <totalsRowFormula>SUM(L61:L91)</totalsRowFormula>
    </tableColumn>
    <tableColumn id="35" xr3:uid="{4CAF8716-0C5D-4FAC-A378-11930A4EB058}" name="Horas Prog. Total" totalsRowFunction="custom" dataDxfId="47" totalsRowDxfId="46">
      <totalsRowFormula>SUM(M61:M91)</totalsRowFormula>
    </tableColumn>
    <tableColumn id="27" xr3:uid="{69713E1F-0DCC-49A0-84DD-1BC53D1B0F63}" name="Vacaciones, permiso, curso, festivo" totalsRowFunction="custom" dataDxfId="45" totalsRowDxfId="44">
      <totalsRowFormula>SUM(N61:N91)</totalsRowFormula>
    </tableColumn>
    <tableColumn id="6" xr3:uid="{554C7BA8-8AD9-49A6-AAD6-448256CD4116}" name="Citas Agendadas" totalsRowFunction="custom" dataDxfId="43" totalsRowDxfId="42">
      <totalsRowFormula>SUM(O61:O91)</totalsRowFormula>
    </tableColumn>
    <tableColumn id="7" xr3:uid="{AEA108CA-B6A8-494B-BB8A-C35FDF60AD39}" name="Reprog" totalsRowFunction="custom" dataDxfId="41" totalsRowDxfId="40">
      <totalsRowFormula>SUM(P61:P91)</totalsRowFormula>
    </tableColumn>
    <tableColumn id="8" xr3:uid="{D8364053-A6BC-486E-BD63-D64F61F2F3E2}" name="% Reagendó" totalsRowFunction="custom" dataDxfId="39" totalsRowDxfId="38">
      <calculatedColumnFormula>P2/O2</calculatedColumnFormula>
      <totalsRowFormula>SUM(Q61:Q91)</totalsRowFormula>
    </tableColumn>
    <tableColumn id="9" xr3:uid="{BADC8A38-5DEC-462E-BA94-2A8E3A917127}" name="Cancelación" totalsRowFunction="custom" dataDxfId="37" totalsRowDxfId="36">
      <totalsRowFormula>SUM(R61:R91)</totalsRowFormula>
    </tableColumn>
    <tableColumn id="10" xr3:uid="{8A7A7CAB-E4FC-41A7-A79E-D18B2831D51E}" name="% de Cancelación" totalsRowFunction="custom" dataDxfId="35" totalsRowDxfId="34">
      <calculatedColumnFormula>R2/O2</calculatedColumnFormula>
      <totalsRowFormula>SUM(S61:S91)</totalsRowFormula>
    </tableColumn>
    <tableColumn id="11" xr3:uid="{8BB604AA-F939-450B-BD59-14D4541C54E7}" name="No Show" totalsRowFunction="custom" dataDxfId="33" totalsRowDxfId="32">
      <totalsRowFormula>SUM(T61:T91)</totalsRowFormula>
    </tableColumn>
    <tableColumn id="12" xr3:uid="{6D4E41EE-4693-433E-9ED9-C408995CF415}" name="%  No Show" totalsRowFunction="custom" dataDxfId="31" totalsRowDxfId="30" dataCellStyle="Porcentaje">
      <calculatedColumnFormula>Tabla5[[#This Row],[No Show]]/Tabla5[[#This Row],[Citas Agendadas]]</calculatedColumnFormula>
      <totalsRowFormula>SUM(U61:U91)</totalsRowFormula>
    </tableColumn>
    <tableColumn id="13" xr3:uid="{9B74820C-E2EE-4405-BAD5-09C31D10C339}" name="Horas no show2" totalsRowFunction="custom" dataDxfId="29" totalsRowDxfId="28">
      <totalsRowFormula>SUM(V61:V91)</totalsRowFormula>
    </tableColumn>
    <tableColumn id="14" xr3:uid="{F9B2F993-CDFC-4DCF-A1CB-907963033FA6}" name="% HORAS NO SHOW" totalsRowFunction="custom" dataDxfId="27" totalsRowDxfId="26" dataCellStyle="Porcentaje">
      <calculatedColumnFormula>Tabla5[[#This Row],[Horas no show2]]/Tabla5[[#This Row],[Horas Prog. Total]]</calculatedColumnFormula>
      <totalsRowFormula>SUM(W61:W91)</totalsRowFormula>
    </tableColumn>
    <tableColumn id="15" xr3:uid="{880D0B3B-0A29-42E5-A7C5-274463FDED51}" name="CITAS CONCRETADAS" totalsRowFunction="custom" dataDxfId="25" totalsRowDxfId="24">
      <totalsRowFormula>SUM(X61:X91)</totalsRowFormula>
    </tableColumn>
    <tableColumn id="16" xr3:uid="{CF38C109-6733-4DE8-96C7-FAB4E6B5ACA0}" name="Sin Cita" totalsRowFunction="custom" dataDxfId="23" totalsRowDxfId="22">
      <totalsRowFormula>SUM(Y61:Y91)</totalsRowFormula>
    </tableColumn>
    <tableColumn id="36" xr3:uid="{789956A0-F659-4300-B96C-98D8C56C93EC}" name="CITAS TOTAL" totalsRowFunction="custom" dataDxfId="21" totalsRowDxfId="20">
      <calculatedColumnFormula>Tabla5[[#This Row],[CITAS CONCRETADAS]]+Tabla5[[#This Row],[Sin Cita]]</calculatedColumnFormula>
      <totalsRowFormula>SUM(Z61:Z91)</totalsRowFormula>
    </tableColumn>
    <tableColumn id="34" xr3:uid="{56059BAC-A2B6-4C34-9EBC-F8999F88AE2A}" name="Horas concretadas Citas" totalsRowFunction="custom" dataDxfId="19" totalsRowDxfId="18">
      <calculatedColumnFormula>Tabla5[[#This Row],[Horas Prog. Total]]-Tabla5[[#This Row],[Horas no show2]]</calculatedColumnFormula>
      <totalsRowFormula>SUM(AA61:AA91)</totalsRowFormula>
    </tableColumn>
    <tableColumn id="17" xr3:uid="{C0144D96-041A-48F4-81A9-0579B90670A0}" name="Total Clientes en servicio" dataDxfId="17" totalsRowDxfId="16"/>
    <tableColumn id="18" xr3:uid="{D26A9525-9A91-412A-BD25-DD32264B3667}" name="% CITAS CONCRETADAS VS AGENDADAS" dataDxfId="15" totalsRowDxfId="14" dataCellStyle="Porcentaje">
      <calculatedColumnFormula>Tabla5[[#This Row],[Sin Cita]]/Tabla5[[#This Row],[CITAS CONCRETADAS]]</calculatedColumnFormula>
    </tableColumn>
    <tableColumn id="19" xr3:uid="{6AD78B89-C535-482F-82A3-42285AC0A0AD}" name=" % Sin Cita" dataDxfId="13" totalsRowDxfId="12" dataCellStyle="Porcentaje">
      <calculatedColumnFormula>Tabla5[[#This Row],[Sin Cita]]/Tabla5[[#This Row],[Total Clientes en servicio]]</calculatedColumnFormula>
    </tableColumn>
    <tableColumn id="21" xr3:uid="{016EF981-4823-4E40-A0B0-B660D6E7B3D1}" name="% horas Programadas (CITAS)" dataDxfId="11" totalsRowDxfId="10" dataCellStyle="Porcentaje">
      <calculatedColumnFormula>Tabla5[[#This Row],[Horas Prog. Total]]/Tabla5[[#This Row],[Horas Disp. En citas]]</calculatedColumnFormula>
    </tableColumn>
    <tableColumn id="22" xr3:uid="{D95DB639-BB57-40B3-94A7-DC1CF8B09235}" name="Horas Vendidas REAL" dataDxfId="9" totalsRowDxfId="8"/>
    <tableColumn id="20" xr3:uid="{F72CF837-59DF-48B6-8A56-9E334506B77E}" name="Venta tiempo Adicional" dataDxfId="7" totalsRowDxfId="6">
      <calculatedColumnFormula>Tabla5[[#This Row],[Horas concretadas Citas]]-Tabla5[[#This Row],[Horas Vendidas REAL]]</calculatedColumnFormula>
    </tableColumn>
    <tableColumn id="23" xr3:uid="{0CD8174F-6EF5-4690-A4CE-9B5DA34A3466}" name="% Tiempo Vendido" dataDxfId="5" totalsRowDxfId="4" dataCellStyle="Porcentaje">
      <calculatedColumnFormula>Tabla5[[#This Row],[Horas Vendidas REAL]]/Tabla5[[#This Row],[Horas disponibles Taller]]</calculatedColumnFormula>
    </tableColumn>
    <tableColumn id="25" xr3:uid="{0920319B-71D1-441E-87AD-5851D70C2F0B}" name="Carry over" dataDxfId="3" totalsRowDxfId="2"/>
    <tableColumn id="26" xr3:uid="{A9A7633C-4D06-43DF-8D63-182C91807EC9}" name="Sleepy over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9-23T16:41:36.70" personId="{58842C94-11D8-4A91-BC57-6DD0F5D77B82}" id="{DFBC5E34-2D81-40F5-B5F2-D6081C6D30DF}">
    <text>Son VINs que fueron vendidos por el distribuidor hace mas de  1 año y nunca han ido a servicio o no han vuelto a servicio en los últimos 12 meses</text>
  </threadedComment>
  <threadedComment ref="F8" dT="2021-08-24T15:53:46.21" personId="{58842C94-11D8-4A91-BC57-6DD0F5D77B82}" id="{E86CAB10-CC40-4CB4-80E5-A17C555121C5}">
    <text>No proporciona correo</text>
  </threadedComment>
  <threadedComment ref="G8" dT="2021-08-24T15:53:59.86" personId="{58842C94-11D8-4A91-BC57-6DD0F5D77B82}" id="{29B8346F-ED59-4E62-82BC-ADCD9E97B9E3}">
    <text>Correo empresarial para pagos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1" dT="2022-04-25T18:36:12.51" personId="{58842C94-11D8-4A91-BC57-6DD0F5D77B82}" id="{5D3EF924-4BC1-4B66-9A31-693163D5444C}">
    <text>Tomadas del reporte diario por Whats</text>
  </threadedComment>
  <threadedComment ref="X1" dT="2022-08-29T14:16:28.31" personId="{796CFF37-B33B-4F6A-8C4D-D094E3FDA268}" id="{5919B64C-2F6B-43BD-91D7-6BC25942B197}" parentId="{5D3EF924-4BC1-4B66-9A31-693163D5444C}">
    <text>SUMA CON CITA + SIN CITA</text>
  </threadedComment>
  <threadedComment ref="AF1" dT="2022-04-25T16:59:27.37" personId="{58842C94-11D8-4A91-BC57-6DD0F5D77B82}" id="{F3ECF931-9C87-4200-AA85-A26CE4BCA5F6}">
    <text>Sumar en Kepler: Omar y MECANICO</text>
  </threadedComment>
  <threadedComment ref="AI1" dT="2022-04-25T16:57:43.21" personId="{58842C94-11D8-4A91-BC57-6DD0F5D77B82}" id="{B1AC8642-7B20-44E7-9F74-881A30568F5D}">
    <text>Total Unidades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59E9-28FC-49D2-A772-3E901FEF7D1D}">
  <sheetPr>
    <tabColor rgb="FF00B0F0"/>
  </sheetPr>
  <dimension ref="A1:BM37"/>
  <sheetViews>
    <sheetView showGridLines="0" topLeftCell="A4" zoomScaleNormal="100" workbookViewId="0">
      <selection activeCell="I14" sqref="I14"/>
    </sheetView>
  </sheetViews>
  <sheetFormatPr baseColWidth="10" defaultColWidth="11.453125" defaultRowHeight="14.5"/>
  <cols>
    <col min="1" max="1" width="11.7265625" customWidth="1"/>
    <col min="2" max="2" width="9.81640625" customWidth="1"/>
    <col min="3" max="10" width="6.1796875" customWidth="1"/>
    <col min="11" max="11" width="7.1796875" customWidth="1"/>
    <col min="12" max="12" width="0.54296875" customWidth="1"/>
    <col min="13" max="13" width="21.453125" bestFit="1" customWidth="1"/>
    <col min="14" max="14" width="3.54296875" bestFit="1" customWidth="1"/>
    <col min="15" max="15" width="4.1796875" bestFit="1" customWidth="1"/>
    <col min="16" max="16" width="3.54296875" bestFit="1" customWidth="1"/>
    <col min="17" max="17" width="4.453125" bestFit="1" customWidth="1"/>
    <col min="18" max="18" width="5.81640625" customWidth="1"/>
    <col min="19" max="19" width="12.1796875" bestFit="1" customWidth="1"/>
    <col min="20" max="20" width="12.1796875" customWidth="1"/>
    <col min="21" max="22" width="5.81640625" customWidth="1"/>
    <col min="23" max="23" width="6.54296875" customWidth="1"/>
    <col min="24" max="24" width="5.81640625" customWidth="1"/>
    <col min="25" max="25" width="0.54296875" customWidth="1"/>
    <col min="26" max="30" width="8" customWidth="1"/>
    <col min="31" max="31" width="0.54296875" customWidth="1"/>
    <col min="32" max="32" width="17.1796875" customWidth="1"/>
    <col min="33" max="33" width="16.54296875" customWidth="1"/>
    <col min="34" max="34" width="0.81640625" customWidth="1"/>
    <col min="35" max="35" width="22.26953125" customWidth="1"/>
    <col min="36" max="36" width="0.7265625" customWidth="1"/>
    <col min="37" max="37" width="23.1796875" customWidth="1"/>
    <col min="38" max="38" width="0.54296875" customWidth="1"/>
    <col min="39" max="42" width="9.81640625" customWidth="1"/>
    <col min="43" max="43" width="1" customWidth="1"/>
    <col min="44" max="44" width="14.453125" customWidth="1"/>
    <col min="45" max="45" width="9.1796875" customWidth="1"/>
    <col min="46" max="46" width="9.81640625" customWidth="1"/>
    <col min="47" max="47" width="6.453125" customWidth="1"/>
    <col min="48" max="48" width="0.453125" hidden="1" customWidth="1"/>
  </cols>
  <sheetData>
    <row r="1" spans="1:65" ht="25.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32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</row>
    <row r="2" spans="1:65" ht="23.5">
      <c r="A2" s="144" t="s">
        <v>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32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</row>
    <row r="3" spans="1:65" ht="7.5" customHeight="1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32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</row>
    <row r="4" spans="1:65" s="31" customFormat="1" ht="14.5" customHeight="1">
      <c r="A4" s="146">
        <v>44501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39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</row>
    <row r="5" spans="1:65" ht="3.6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</row>
    <row r="6" spans="1:65" ht="14.5" customHeight="1">
      <c r="A6" s="148" t="s">
        <v>1</v>
      </c>
      <c r="B6" s="148"/>
      <c r="C6" s="148"/>
      <c r="D6" s="148"/>
      <c r="E6" s="148"/>
      <c r="F6" s="148"/>
      <c r="G6" s="148"/>
      <c r="H6" s="148"/>
      <c r="I6" s="148"/>
      <c r="J6" s="149" t="e">
        <f>#REF!</f>
        <v>#REF!</v>
      </c>
      <c r="K6" s="149"/>
      <c r="L6" s="33"/>
      <c r="M6" s="151" t="s">
        <v>2</v>
      </c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40">
        <v>4644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0"/>
      <c r="AK6" s="10"/>
      <c r="AL6" s="7"/>
      <c r="AM6" s="8"/>
      <c r="AN6" s="8"/>
      <c r="AO6" s="8"/>
      <c r="AP6" s="8"/>
      <c r="AQ6" s="8"/>
      <c r="AR6" s="9"/>
      <c r="AS6" s="9"/>
      <c r="AT6" s="9"/>
      <c r="AU6" s="9"/>
      <c r="AV6" s="6"/>
    </row>
    <row r="7" spans="1:65" ht="15" thickBot="1">
      <c r="A7" s="131" t="s">
        <v>3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63"/>
      <c r="M7" s="164" t="s">
        <v>4</v>
      </c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5"/>
      <c r="Z7" s="138" t="s">
        <v>5</v>
      </c>
      <c r="AA7" s="138"/>
      <c r="AB7" s="138"/>
      <c r="AC7" s="138"/>
      <c r="AD7" s="138"/>
      <c r="AE7" s="133"/>
      <c r="AF7" s="135" t="s">
        <v>6</v>
      </c>
      <c r="AG7" s="136"/>
      <c r="AH7" s="133"/>
      <c r="AI7" s="47" t="s">
        <v>7</v>
      </c>
      <c r="AJ7" s="160"/>
      <c r="AK7" s="48" t="s">
        <v>8</v>
      </c>
      <c r="AL7" s="160"/>
      <c r="AM7" s="161" t="s">
        <v>9</v>
      </c>
      <c r="AN7" s="162"/>
      <c r="AO7" s="162"/>
      <c r="AP7" s="162"/>
      <c r="AQ7" s="137"/>
      <c r="AR7" s="153" t="s">
        <v>10</v>
      </c>
      <c r="AS7" s="153"/>
      <c r="AT7" s="153"/>
      <c r="AU7" s="153"/>
      <c r="AV7" s="137"/>
    </row>
    <row r="8" spans="1:65" ht="76" customHeight="1">
      <c r="A8" s="41" t="s">
        <v>11</v>
      </c>
      <c r="B8" s="42" t="s">
        <v>12</v>
      </c>
      <c r="C8" s="35" t="s">
        <v>13</v>
      </c>
      <c r="D8" s="36" t="s">
        <v>14</v>
      </c>
      <c r="E8" s="36" t="s">
        <v>15</v>
      </c>
      <c r="F8" s="36" t="s">
        <v>16</v>
      </c>
      <c r="G8" s="36" t="s">
        <v>17</v>
      </c>
      <c r="H8" s="36" t="s">
        <v>18</v>
      </c>
      <c r="I8" s="37" t="s">
        <v>19</v>
      </c>
      <c r="J8" s="27" t="s">
        <v>20</v>
      </c>
      <c r="K8" s="86" t="s">
        <v>21</v>
      </c>
      <c r="L8" s="163"/>
      <c r="M8" s="139" t="s">
        <v>22</v>
      </c>
      <c r="N8" s="140"/>
      <c r="O8" s="140"/>
      <c r="P8" s="140"/>
      <c r="Q8" s="140"/>
      <c r="R8" s="141"/>
      <c r="S8" s="142" t="s">
        <v>23</v>
      </c>
      <c r="T8" s="140"/>
      <c r="U8" s="141"/>
      <c r="V8" s="34" t="s">
        <v>24</v>
      </c>
      <c r="W8" s="34" t="s">
        <v>25</v>
      </c>
      <c r="X8" s="34" t="s">
        <v>26</v>
      </c>
      <c r="Y8" s="165"/>
      <c r="Z8" s="22" t="s">
        <v>27</v>
      </c>
      <c r="AA8" s="22" t="s">
        <v>28</v>
      </c>
      <c r="AB8" s="22" t="s">
        <v>29</v>
      </c>
      <c r="AC8" s="22" t="s">
        <v>30</v>
      </c>
      <c r="AD8" s="22" t="s">
        <v>31</v>
      </c>
      <c r="AE8" s="134"/>
      <c r="AF8" s="22" t="s">
        <v>32</v>
      </c>
      <c r="AG8" s="22" t="s">
        <v>33</v>
      </c>
      <c r="AH8" s="134"/>
      <c r="AI8" s="75"/>
      <c r="AJ8" s="160"/>
      <c r="AK8" s="75"/>
      <c r="AL8" s="160"/>
      <c r="AM8" s="154" t="s">
        <v>34</v>
      </c>
      <c r="AN8" s="155"/>
      <c r="AO8" s="24" t="s">
        <v>35</v>
      </c>
      <c r="AP8" s="23" t="s">
        <v>36</v>
      </c>
      <c r="AQ8" s="137"/>
      <c r="AR8" s="11" t="s">
        <v>37</v>
      </c>
      <c r="AS8" s="11" t="s">
        <v>38</v>
      </c>
      <c r="AT8" s="25" t="s">
        <v>39</v>
      </c>
      <c r="AU8" s="25" t="s">
        <v>21</v>
      </c>
      <c r="AV8" s="137"/>
    </row>
    <row r="9" spans="1:65">
      <c r="A9" s="43" t="s">
        <v>40</v>
      </c>
      <c r="B9" s="44" t="e">
        <f>COUNTIF(#REF!,KPI´S!A9)</f>
        <v>#REF!</v>
      </c>
      <c r="C9" s="29" t="e">
        <f>COUNTIFS(#REF!,"CÓDIGO KATASHIKI",#REF!,A9)</f>
        <v>#REF!</v>
      </c>
      <c r="D9" s="29" t="e">
        <f>COUNTIFS(#REF!,"MEDIO PREFERIDO",#REF!,A9)</f>
        <v>#REF!</v>
      </c>
      <c r="E9" s="14" t="e">
        <f>COUNTIFS(#REF!,"3 PERFILES",#REF!,A9)</f>
        <v>#REF!</v>
      </c>
      <c r="F9" s="14" t="e">
        <f>COUNTIFS(#REF!,"CORREO ELECTRÓNICO",#REF!,A9)</f>
        <v>#REF!</v>
      </c>
      <c r="G9" s="14" t="e">
        <f>COUNTIFS(#REF!,"CORREO PERSONAL",#REF!,A9)</f>
        <v>#REF!</v>
      </c>
      <c r="H9" s="14" t="e">
        <f>COUNTIFS(#REF!,"RFC",#REF!,A9)</f>
        <v>#REF!</v>
      </c>
      <c r="I9" s="14" t="e">
        <f>COUNTIFS(#REF!,"SÓLO 1 NÚMERO DE CONTACTO",#REF!,A9)</f>
        <v>#REF!</v>
      </c>
      <c r="J9" s="17" t="e">
        <f>SUM(C9:I9)</f>
        <v>#REF!</v>
      </c>
      <c r="K9" s="85" t="e">
        <f>J9/$J$6</f>
        <v>#REF!</v>
      </c>
      <c r="L9" s="156"/>
      <c r="N9" s="55"/>
      <c r="O9" s="55"/>
      <c r="P9" s="55"/>
      <c r="Q9" s="55"/>
      <c r="R9" s="55"/>
      <c r="S9" s="57"/>
      <c r="T9" s="56"/>
      <c r="U9" s="58"/>
      <c r="V9" s="52"/>
      <c r="W9" s="13"/>
      <c r="X9" s="12"/>
      <c r="Y9" s="157"/>
      <c r="Z9" s="12"/>
      <c r="AA9" s="12"/>
      <c r="AB9" s="12"/>
      <c r="AC9" s="12"/>
      <c r="AD9" s="12"/>
      <c r="AE9" s="129"/>
      <c r="AF9" s="12"/>
      <c r="AG9" s="12"/>
      <c r="AH9" s="129"/>
      <c r="AI9" s="10"/>
      <c r="AJ9" s="129"/>
      <c r="AK9" s="10"/>
      <c r="AL9" s="129"/>
      <c r="AM9" s="69" t="s">
        <v>41</v>
      </c>
      <c r="AN9" s="69" t="s">
        <v>42</v>
      </c>
      <c r="AO9" s="68"/>
      <c r="AP9" s="14"/>
      <c r="AQ9" s="129"/>
      <c r="AR9" s="14"/>
      <c r="AS9" s="14"/>
      <c r="AT9" s="14"/>
      <c r="AU9" s="14"/>
      <c r="AV9" s="129"/>
    </row>
    <row r="10" spans="1:65">
      <c r="A10" s="45" t="s">
        <v>43</v>
      </c>
      <c r="B10" s="44" t="e">
        <f>COUNTIF(#REF!,KPI´S!A10)</f>
        <v>#REF!</v>
      </c>
      <c r="C10" s="29" t="e">
        <f>COUNTIFS(#REF!,"CÓDIGO KATASHIKI",#REF!,A10)</f>
        <v>#REF!</v>
      </c>
      <c r="D10" s="29" t="e">
        <f>COUNTIFS(#REF!,"MEDIO PREFERIDO",#REF!,A10)</f>
        <v>#REF!</v>
      </c>
      <c r="E10" s="14" t="e">
        <f>COUNTIFS(#REF!,"3 PERFILES",#REF!,A10)</f>
        <v>#REF!</v>
      </c>
      <c r="F10" s="14" t="e">
        <f>COUNTIFS(#REF!,"CORREO ELECTRÓNICO",#REF!,A10)</f>
        <v>#REF!</v>
      </c>
      <c r="G10" s="14" t="e">
        <f>COUNTIFS(#REF!,"CORREO PERSONAL",#REF!,A10)</f>
        <v>#REF!</v>
      </c>
      <c r="H10" s="14" t="e">
        <f>COUNTIFS(#REF!,"RFC",#REF!,A10)</f>
        <v>#REF!</v>
      </c>
      <c r="I10" s="14" t="e">
        <f>COUNTIFS(#REF!,"SÓLO 1 NÚMERO DE CONTACTO",#REF!,A10)</f>
        <v>#REF!</v>
      </c>
      <c r="J10" s="17" t="e">
        <f>SUM(C10:I10)</f>
        <v>#REF!</v>
      </c>
      <c r="K10" s="28" t="e">
        <f>J10/$J$6</f>
        <v>#REF!</v>
      </c>
      <c r="L10" s="156"/>
      <c r="M10" s="53"/>
      <c r="N10" s="56"/>
      <c r="O10" s="56"/>
      <c r="P10" s="56"/>
      <c r="Q10" s="56"/>
      <c r="R10" s="56"/>
      <c r="S10" s="57"/>
      <c r="T10" s="56"/>
      <c r="U10" s="58"/>
      <c r="V10" s="6"/>
      <c r="W10" s="57"/>
      <c r="X10" s="54"/>
      <c r="Y10" s="158"/>
      <c r="Z10" s="15"/>
      <c r="AA10" s="15"/>
      <c r="AB10" s="15"/>
      <c r="AC10" s="15"/>
      <c r="AD10" s="15"/>
      <c r="AE10" s="129"/>
      <c r="AF10" s="15"/>
      <c r="AG10" s="15"/>
      <c r="AH10" s="129"/>
      <c r="AI10" s="10"/>
      <c r="AJ10" s="129"/>
      <c r="AK10" s="10"/>
      <c r="AL10" s="130"/>
      <c r="AM10" s="67">
        <v>890.35940559440576</v>
      </c>
      <c r="AN10" s="59" t="s">
        <v>44</v>
      </c>
      <c r="AO10" s="63"/>
      <c r="AP10" s="16"/>
      <c r="AQ10" s="129"/>
      <c r="AR10" s="16"/>
      <c r="AS10" s="16"/>
      <c r="AT10" s="16"/>
      <c r="AU10" s="16"/>
      <c r="AV10" s="129"/>
    </row>
    <row r="11" spans="1:65">
      <c r="A11" s="45" t="s">
        <v>45</v>
      </c>
      <c r="B11" s="44" t="e">
        <f>COUNTIF(#REF!,KPI´S!A11)</f>
        <v>#REF!</v>
      </c>
      <c r="C11" s="29" t="e">
        <f>COUNTIFS(#REF!,"CÓDIGO KATASHIKI",#REF!,A11)</f>
        <v>#REF!</v>
      </c>
      <c r="D11" s="29" t="e">
        <f>COUNTIFS(#REF!,"MEDIO PREFERIDO",#REF!,A11)</f>
        <v>#REF!</v>
      </c>
      <c r="E11" s="14" t="e">
        <f>COUNTIFS(#REF!,"3 PERFILES",#REF!,A11)</f>
        <v>#REF!</v>
      </c>
      <c r="F11" s="14" t="e">
        <f>COUNTIFS(#REF!,"CORREO ELECTRÓNICO",#REF!,A11)</f>
        <v>#REF!</v>
      </c>
      <c r="G11" s="14" t="e">
        <f>COUNTIFS(#REF!,"CORREO PERSONAL",#REF!,A11)</f>
        <v>#REF!</v>
      </c>
      <c r="H11" s="14" t="e">
        <f>COUNTIFS(#REF!,"RFC",#REF!,A11)</f>
        <v>#REF!</v>
      </c>
      <c r="I11" s="14" t="e">
        <f>COUNTIFS(#REF!,"SÓLO 1 NÚMERO DE CONTACTO",#REF!,A11)</f>
        <v>#REF!</v>
      </c>
      <c r="J11" s="17" t="e">
        <f>SUM(C11:I11)</f>
        <v>#REF!</v>
      </c>
      <c r="K11" s="28" t="e">
        <f>J11/$J$6</f>
        <v>#REF!</v>
      </c>
      <c r="L11" s="156"/>
      <c r="M11" s="53"/>
      <c r="N11" s="56"/>
      <c r="O11" s="56"/>
      <c r="P11" s="56"/>
      <c r="Q11" s="56"/>
      <c r="R11" s="56"/>
      <c r="S11" s="57"/>
      <c r="T11" s="56"/>
      <c r="U11" s="58"/>
      <c r="V11" s="57"/>
      <c r="W11" s="54"/>
      <c r="X11" s="15"/>
      <c r="Y11" s="158"/>
      <c r="Z11" s="15"/>
      <c r="AA11" s="15"/>
      <c r="AB11" s="15"/>
      <c r="AC11" s="15"/>
      <c r="AD11" s="15"/>
      <c r="AE11" s="129"/>
      <c r="AF11" s="15"/>
      <c r="AG11" s="15"/>
      <c r="AH11" s="129"/>
      <c r="AI11" s="10"/>
      <c r="AJ11" s="129"/>
      <c r="AK11" s="10"/>
      <c r="AL11" s="130"/>
      <c r="AM11" s="67">
        <v>1248.1252955282653</v>
      </c>
      <c r="AN11" s="59" t="s">
        <v>46</v>
      </c>
      <c r="AO11" s="63"/>
      <c r="AP11" s="16"/>
      <c r="AQ11" s="129"/>
      <c r="AR11" s="16"/>
      <c r="AS11" s="16"/>
      <c r="AT11" s="16"/>
      <c r="AU11" s="16"/>
      <c r="AV11" s="129"/>
    </row>
    <row r="12" spans="1:65">
      <c r="A12" s="45" t="s">
        <v>47</v>
      </c>
      <c r="B12" s="44" t="e">
        <f>COUNTIF(#REF!,KPI´S!A12)</f>
        <v>#REF!</v>
      </c>
      <c r="C12" s="29" t="e">
        <f>COUNTIFS(#REF!,"CÓDIGO KATASHIKI",#REF!,A12)</f>
        <v>#REF!</v>
      </c>
      <c r="D12" s="29" t="e">
        <f>COUNTIFS(#REF!,"MEDIO PREFERIDO",#REF!,A12)</f>
        <v>#REF!</v>
      </c>
      <c r="E12" s="14" t="e">
        <f>COUNTIFS(#REF!,"3 PERFILES",#REF!,A12)</f>
        <v>#REF!</v>
      </c>
      <c r="F12" s="14" t="e">
        <f>COUNTIFS(#REF!,"CORREO ELECTRÓNICO",#REF!,A12)</f>
        <v>#REF!</v>
      </c>
      <c r="G12" s="14" t="e">
        <f>COUNTIFS(#REF!,"CORREO PERSONAL",#REF!,A12)</f>
        <v>#REF!</v>
      </c>
      <c r="H12" s="14" t="e">
        <f>COUNTIFS(#REF!,"RFC",#REF!,A12)</f>
        <v>#REF!</v>
      </c>
      <c r="I12" s="14" t="e">
        <f>COUNTIFS(#REF!,"SÓLO 1 NÚMERO DE CONTACTO",#REF!,A12)</f>
        <v>#REF!</v>
      </c>
      <c r="J12" s="17" t="e">
        <f>SUM(C12:I12)</f>
        <v>#REF!</v>
      </c>
      <c r="K12" s="28" t="e">
        <f>J12/$J$6</f>
        <v>#REF!</v>
      </c>
      <c r="L12" s="156"/>
      <c r="M12" s="53"/>
      <c r="N12" s="56"/>
      <c r="O12" s="56"/>
      <c r="P12" s="56"/>
      <c r="Q12" s="56"/>
      <c r="R12" s="56"/>
      <c r="S12" s="57"/>
      <c r="T12" s="56"/>
      <c r="U12" s="58"/>
      <c r="V12" s="54"/>
      <c r="W12" s="12"/>
      <c r="X12" s="12"/>
      <c r="Y12" s="158"/>
      <c r="Z12" s="12"/>
      <c r="AA12" s="12"/>
      <c r="AB12" s="12"/>
      <c r="AC12" s="12"/>
      <c r="AD12" s="12"/>
      <c r="AE12" s="129"/>
      <c r="AF12" s="12"/>
      <c r="AG12" s="12"/>
      <c r="AH12" s="129"/>
      <c r="AI12" s="10"/>
      <c r="AJ12" s="129"/>
      <c r="AK12" s="10"/>
      <c r="AL12" s="130"/>
      <c r="AM12" s="67">
        <v>2094.0554841157254</v>
      </c>
      <c r="AN12" s="59" t="s">
        <v>48</v>
      </c>
      <c r="AO12" s="64"/>
      <c r="AP12" s="14"/>
      <c r="AQ12" s="129"/>
      <c r="AR12" s="14"/>
      <c r="AS12" s="14"/>
      <c r="AT12" s="14"/>
      <c r="AU12" s="14"/>
      <c r="AV12" s="129"/>
    </row>
    <row r="13" spans="1:65">
      <c r="A13" s="46" t="s">
        <v>49</v>
      </c>
      <c r="B13" s="44" t="e">
        <f>COUNTIF(#REF!,KPI´S!A13)</f>
        <v>#REF!</v>
      </c>
      <c r="C13" s="74" t="e">
        <f>COUNTIFS(#REF!,"CÓDIGO KATASHIKI",#REF!,A13)</f>
        <v>#REF!</v>
      </c>
      <c r="D13" s="74" t="e">
        <f>COUNTIFS(#REF!,"MEDIO PREFERIDO",#REF!,A13)</f>
        <v>#REF!</v>
      </c>
      <c r="E13" s="66" t="e">
        <f>COUNTIFS(#REF!,"3 PERFILES",#REF!,A13)</f>
        <v>#REF!</v>
      </c>
      <c r="F13" s="66" t="e">
        <f>COUNTIFS(#REF!,"CORREO ELECTRÓNICO",#REF!,A13)</f>
        <v>#REF!</v>
      </c>
      <c r="G13" s="66" t="e">
        <f>COUNTIFS(#REF!,"CORREO PERSONAL",#REF!,A13)</f>
        <v>#REF!</v>
      </c>
      <c r="H13" s="66" t="e">
        <f>COUNTIFS(#REF!,"RFC",#REF!,A13)</f>
        <v>#REF!</v>
      </c>
      <c r="I13" s="66" t="e">
        <f>COUNTIFS(#REF!,"SÓLO 1 NÚMERO DE CONTACTO",#REF!,A13)</f>
        <v>#REF!</v>
      </c>
      <c r="J13" s="17" t="e">
        <f>SUM(C13:I13)</f>
        <v>#REF!</v>
      </c>
      <c r="K13" s="28" t="e">
        <f>J13/$J$6</f>
        <v>#REF!</v>
      </c>
      <c r="L13" s="156"/>
      <c r="M13" s="53"/>
      <c r="N13" s="71"/>
      <c r="O13" s="71"/>
      <c r="P13" s="71"/>
      <c r="Q13" s="71"/>
      <c r="R13" s="71"/>
      <c r="S13" s="72"/>
      <c r="T13" s="71"/>
      <c r="U13" s="73"/>
      <c r="V13" s="52"/>
      <c r="W13" s="12"/>
      <c r="X13" s="12"/>
      <c r="Y13" s="159"/>
      <c r="Z13" s="12"/>
      <c r="AA13" s="12"/>
      <c r="AB13" s="12"/>
      <c r="AC13" s="12"/>
      <c r="AD13" s="12"/>
      <c r="AE13" s="129"/>
      <c r="AF13" s="12"/>
      <c r="AG13" s="12"/>
      <c r="AH13" s="129"/>
      <c r="AI13" s="10"/>
      <c r="AJ13" s="129"/>
      <c r="AK13" s="10"/>
      <c r="AL13" s="130"/>
      <c r="AM13" s="67">
        <v>1915.6811662769119</v>
      </c>
      <c r="AN13" s="59" t="s">
        <v>50</v>
      </c>
      <c r="AO13" s="64"/>
      <c r="AP13" s="14"/>
      <c r="AQ13" s="129"/>
      <c r="AR13" s="14"/>
      <c r="AS13" s="14"/>
      <c r="AT13" s="14"/>
      <c r="AU13" s="14"/>
      <c r="AV13" s="129"/>
    </row>
    <row r="14" spans="1:65">
      <c r="A14" s="46"/>
      <c r="B14" s="84" t="e">
        <f>SUM(B9:B13)</f>
        <v>#REF!</v>
      </c>
      <c r="C14" s="56"/>
      <c r="D14" s="56"/>
      <c r="E14" s="56"/>
      <c r="F14" s="56"/>
      <c r="G14" s="56"/>
      <c r="H14" s="56"/>
      <c r="I14" s="56"/>
      <c r="J14" s="65" t="e">
        <f>SUM(J9:J13)</f>
        <v>#REF!</v>
      </c>
      <c r="K14" s="28"/>
      <c r="L14" s="70"/>
      <c r="M14" s="57"/>
      <c r="N14" s="56"/>
      <c r="O14" s="56"/>
      <c r="P14" s="56"/>
      <c r="Q14" s="56"/>
      <c r="R14" s="56"/>
      <c r="S14" s="57"/>
      <c r="T14" s="56"/>
      <c r="U14" s="58"/>
      <c r="V14" s="52"/>
      <c r="W14" s="12"/>
      <c r="X14" s="12"/>
      <c r="Y14" s="38"/>
      <c r="Z14" s="15"/>
      <c r="AA14" s="15"/>
      <c r="AB14" s="15"/>
      <c r="AC14" s="15"/>
      <c r="AD14" s="15"/>
      <c r="AE14" s="38"/>
      <c r="AF14" s="15"/>
      <c r="AG14" s="15"/>
      <c r="AH14" s="38"/>
      <c r="AI14" s="10"/>
      <c r="AJ14" s="38"/>
      <c r="AK14" s="10"/>
      <c r="AL14" s="61"/>
      <c r="AM14" s="67">
        <v>2244.6413572173401</v>
      </c>
      <c r="AN14" s="59" t="s">
        <v>51</v>
      </c>
      <c r="AO14" s="64"/>
      <c r="AP14" s="14"/>
      <c r="AQ14" s="38"/>
      <c r="AR14" s="14"/>
      <c r="AS14" s="14"/>
      <c r="AT14" s="14"/>
      <c r="AU14" s="14"/>
      <c r="AV14" s="38"/>
    </row>
    <row r="15" spans="1:65">
      <c r="A15" s="77"/>
      <c r="B15" s="78"/>
      <c r="C15" s="9"/>
      <c r="D15" s="9"/>
      <c r="E15" s="9"/>
      <c r="F15" s="9"/>
      <c r="G15" s="9"/>
      <c r="H15" s="9"/>
      <c r="I15" s="9"/>
      <c r="J15" s="79"/>
      <c r="K15" s="80"/>
      <c r="L15" s="70"/>
      <c r="M15" s="57"/>
      <c r="N15" s="56"/>
      <c r="O15" s="56"/>
      <c r="P15" s="56"/>
      <c r="Q15" s="56"/>
      <c r="R15" s="56"/>
      <c r="S15" s="57"/>
      <c r="T15" s="56"/>
      <c r="U15" s="58"/>
      <c r="V15" s="52"/>
      <c r="W15" s="12"/>
      <c r="X15" s="12"/>
      <c r="Y15" s="38"/>
      <c r="Z15" s="15"/>
      <c r="AA15" s="15"/>
      <c r="AB15" s="15"/>
      <c r="AC15" s="15"/>
      <c r="AD15" s="15"/>
      <c r="AE15" s="38"/>
      <c r="AF15" s="15"/>
      <c r="AG15" s="15"/>
      <c r="AH15" s="38"/>
      <c r="AI15" s="10"/>
      <c r="AJ15" s="38"/>
      <c r="AK15" s="10"/>
      <c r="AL15" s="61"/>
      <c r="AM15" s="67">
        <v>2038.6217487446252</v>
      </c>
      <c r="AN15" s="60" t="s">
        <v>52</v>
      </c>
      <c r="AO15" s="64"/>
      <c r="AP15" s="14"/>
      <c r="AQ15" s="38"/>
      <c r="AR15" s="14"/>
      <c r="AS15" s="14"/>
      <c r="AT15" s="14"/>
      <c r="AU15" s="14"/>
      <c r="AV15" s="38"/>
    </row>
    <row r="16" spans="1:65">
      <c r="A16" s="77"/>
      <c r="B16" s="78"/>
      <c r="C16" s="9"/>
      <c r="D16" s="9"/>
      <c r="E16" s="9"/>
      <c r="F16" s="9"/>
      <c r="G16" s="9"/>
      <c r="H16" s="9"/>
      <c r="I16" s="9"/>
      <c r="J16" s="79"/>
      <c r="K16" s="80"/>
      <c r="L16" s="70"/>
      <c r="M16" s="57"/>
      <c r="N16" s="56"/>
      <c r="O16" s="56"/>
      <c r="P16" s="56"/>
      <c r="Q16" s="56"/>
      <c r="R16" s="56"/>
      <c r="S16" s="57"/>
      <c r="T16" s="56"/>
      <c r="U16" s="58"/>
      <c r="V16" s="52"/>
      <c r="W16" s="12"/>
      <c r="X16" s="12"/>
      <c r="Y16" s="38"/>
      <c r="Z16" s="15"/>
      <c r="AA16" s="15"/>
      <c r="AB16" s="15"/>
      <c r="AC16" s="15"/>
      <c r="AD16" s="15"/>
      <c r="AE16" s="38"/>
      <c r="AF16" s="15"/>
      <c r="AG16" s="15"/>
      <c r="AH16" s="38"/>
      <c r="AI16" s="10"/>
      <c r="AJ16" s="38"/>
      <c r="AK16" s="10"/>
      <c r="AL16" s="61"/>
      <c r="AM16" s="67">
        <v>2147.2456817984257</v>
      </c>
      <c r="AN16" s="59" t="s">
        <v>53</v>
      </c>
      <c r="AO16" s="64"/>
      <c r="AP16" s="14"/>
      <c r="AQ16" s="38"/>
      <c r="AR16" s="14"/>
      <c r="AS16" s="14"/>
      <c r="AT16" s="14"/>
      <c r="AU16" s="14"/>
      <c r="AV16" s="38"/>
    </row>
    <row r="17" spans="1:48">
      <c r="A17" s="77"/>
      <c r="B17" s="78"/>
      <c r="C17" s="9"/>
      <c r="D17" s="9"/>
      <c r="E17" s="9"/>
      <c r="F17" s="9"/>
      <c r="G17" s="9"/>
      <c r="H17" s="9"/>
      <c r="I17" s="9"/>
      <c r="J17" s="79"/>
      <c r="K17" s="80"/>
      <c r="L17" s="70"/>
      <c r="M17" s="57"/>
      <c r="N17" s="56"/>
      <c r="O17" s="56"/>
      <c r="P17" s="56"/>
      <c r="Q17" s="56"/>
      <c r="R17" s="56"/>
      <c r="S17" s="57"/>
      <c r="T17" s="56"/>
      <c r="U17" s="58"/>
      <c r="V17" s="52"/>
      <c r="W17" s="12"/>
      <c r="X17" s="12"/>
      <c r="Y17" s="38"/>
      <c r="Z17" s="15"/>
      <c r="AA17" s="15"/>
      <c r="AB17" s="15"/>
      <c r="AC17" s="15"/>
      <c r="AD17" s="15"/>
      <c r="AE17" s="38"/>
      <c r="AF17" s="15"/>
      <c r="AG17" s="15"/>
      <c r="AH17" s="38"/>
      <c r="AI17" s="10"/>
      <c r="AJ17" s="38"/>
      <c r="AK17" s="10"/>
      <c r="AL17" s="61"/>
      <c r="AM17" s="67">
        <v>2311.2091071000473</v>
      </c>
      <c r="AN17" s="59" t="s">
        <v>54</v>
      </c>
      <c r="AO17" s="64"/>
      <c r="AP17" s="14"/>
      <c r="AQ17" s="38"/>
      <c r="AR17" s="14"/>
      <c r="AS17" s="14"/>
      <c r="AT17" s="14"/>
      <c r="AU17" s="14"/>
      <c r="AV17" s="38"/>
    </row>
    <row r="18" spans="1:48">
      <c r="A18" s="77"/>
      <c r="B18" s="78"/>
      <c r="C18" s="9"/>
      <c r="D18" s="9"/>
      <c r="E18" s="9"/>
      <c r="F18" s="9"/>
      <c r="G18" s="9"/>
      <c r="H18" s="9"/>
      <c r="I18" s="9"/>
      <c r="J18" s="79"/>
      <c r="K18" s="80"/>
      <c r="L18" s="70"/>
      <c r="M18" s="57"/>
      <c r="N18" s="56"/>
      <c r="O18" s="56"/>
      <c r="P18" s="56"/>
      <c r="Q18" s="56"/>
      <c r="R18" s="56"/>
      <c r="S18" s="57"/>
      <c r="T18" s="56"/>
      <c r="U18" s="58"/>
      <c r="V18" s="52"/>
      <c r="W18" s="12"/>
      <c r="X18" s="12"/>
      <c r="Y18" s="38"/>
      <c r="Z18" s="15"/>
      <c r="AA18" s="15"/>
      <c r="AB18" s="15"/>
      <c r="AC18" s="15"/>
      <c r="AD18" s="15"/>
      <c r="AE18" s="38"/>
      <c r="AF18" s="15"/>
      <c r="AG18" s="15"/>
      <c r="AH18" s="38"/>
      <c r="AI18" s="10"/>
      <c r="AJ18" s="38"/>
      <c r="AK18" s="10"/>
      <c r="AL18" s="61"/>
      <c r="AM18" s="67">
        <v>2019.717712077314</v>
      </c>
      <c r="AN18" s="59" t="s">
        <v>55</v>
      </c>
      <c r="AO18" s="64"/>
      <c r="AP18" s="14"/>
      <c r="AQ18" s="38"/>
      <c r="AR18" s="14"/>
      <c r="AS18" s="14"/>
      <c r="AT18" s="14"/>
      <c r="AU18" s="14"/>
      <c r="AV18" s="38"/>
    </row>
    <row r="19" spans="1:48">
      <c r="A19" s="77"/>
      <c r="B19" s="78"/>
      <c r="C19" s="9"/>
      <c r="D19" s="9"/>
      <c r="E19" s="9"/>
      <c r="F19" s="9"/>
      <c r="G19" s="9"/>
      <c r="H19" s="9"/>
      <c r="I19" s="9"/>
      <c r="J19" s="79"/>
      <c r="K19" s="80"/>
      <c r="L19" s="70"/>
      <c r="M19" s="57"/>
      <c r="N19" s="56"/>
      <c r="O19" s="56"/>
      <c r="P19" s="56"/>
      <c r="Q19" s="56"/>
      <c r="R19" s="56"/>
      <c r="S19" s="57"/>
      <c r="T19" s="56"/>
      <c r="U19" s="58"/>
      <c r="V19" s="52"/>
      <c r="W19" s="12"/>
      <c r="X19" s="12"/>
      <c r="Y19" s="38"/>
      <c r="Z19" s="15"/>
      <c r="AA19" s="15"/>
      <c r="AB19" s="15"/>
      <c r="AC19" s="15"/>
      <c r="AD19" s="15"/>
      <c r="AE19" s="38"/>
      <c r="AF19" s="15"/>
      <c r="AG19" s="15"/>
      <c r="AH19" s="38"/>
      <c r="AI19" s="10"/>
      <c r="AJ19" s="38"/>
      <c r="AK19" s="10"/>
      <c r="AL19" s="61"/>
      <c r="AM19" s="67">
        <v>2237.6471587065412</v>
      </c>
      <c r="AN19" s="59" t="s">
        <v>56</v>
      </c>
      <c r="AO19" s="64"/>
      <c r="AP19" s="14"/>
      <c r="AQ19" s="38"/>
      <c r="AR19" s="14"/>
      <c r="AS19" s="14"/>
      <c r="AT19" s="14"/>
      <c r="AU19" s="14"/>
      <c r="AV19" s="38"/>
    </row>
    <row r="20" spans="1:48">
      <c r="A20" s="77"/>
      <c r="B20" s="78"/>
      <c r="C20" s="9"/>
      <c r="D20" s="9"/>
      <c r="E20" s="9"/>
      <c r="F20" s="9"/>
      <c r="G20" s="9"/>
      <c r="H20" s="9"/>
      <c r="I20" s="9"/>
      <c r="J20" s="79"/>
      <c r="K20" s="80"/>
      <c r="L20" s="70"/>
      <c r="M20" s="57"/>
      <c r="N20" s="56"/>
      <c r="O20" s="56"/>
      <c r="P20" s="56"/>
      <c r="Q20" s="56"/>
      <c r="R20" s="56"/>
      <c r="S20" s="57"/>
      <c r="T20" s="56"/>
      <c r="U20" s="58"/>
      <c r="V20" s="52"/>
      <c r="W20" s="12"/>
      <c r="X20" s="12"/>
      <c r="Y20" s="38"/>
      <c r="Z20" s="15"/>
      <c r="AA20" s="15"/>
      <c r="AB20" s="15"/>
      <c r="AC20" s="15"/>
      <c r="AD20" s="15"/>
      <c r="AE20" s="38"/>
      <c r="AF20" s="15"/>
      <c r="AG20" s="15"/>
      <c r="AH20" s="38"/>
      <c r="AI20" s="10"/>
      <c r="AJ20" s="38"/>
      <c r="AK20" s="10"/>
      <c r="AL20" s="61"/>
      <c r="AM20" s="67">
        <v>2127.2690378930265</v>
      </c>
      <c r="AN20" s="59" t="s">
        <v>57</v>
      </c>
      <c r="AO20" s="64"/>
      <c r="AP20" s="14"/>
      <c r="AQ20" s="38"/>
      <c r="AR20" s="14"/>
      <c r="AS20" s="14"/>
      <c r="AT20" s="14"/>
      <c r="AU20" s="14"/>
      <c r="AV20" s="38"/>
    </row>
    <row r="21" spans="1:48">
      <c r="A21" s="77"/>
      <c r="B21" s="78"/>
      <c r="C21" s="9"/>
      <c r="D21" s="9"/>
      <c r="E21" s="9"/>
      <c r="F21" s="9"/>
      <c r="G21" s="9"/>
      <c r="H21" s="9"/>
      <c r="I21" s="9"/>
      <c r="J21" s="79"/>
      <c r="K21" s="80"/>
      <c r="L21" s="70"/>
      <c r="M21" s="57"/>
      <c r="N21" s="56"/>
      <c r="O21" s="56"/>
      <c r="P21" s="56"/>
      <c r="Q21" s="56"/>
      <c r="R21" s="56"/>
      <c r="S21" s="57"/>
      <c r="T21" s="56"/>
      <c r="U21" s="58"/>
      <c r="V21" s="52"/>
      <c r="W21" s="12"/>
      <c r="X21" s="12"/>
      <c r="Y21" s="38"/>
      <c r="Z21" s="15"/>
      <c r="AA21" s="15"/>
      <c r="AB21" s="15"/>
      <c r="AC21" s="15"/>
      <c r="AD21" s="15"/>
      <c r="AE21" s="38"/>
      <c r="AF21" s="15"/>
      <c r="AG21" s="15"/>
      <c r="AH21" s="38"/>
      <c r="AI21" s="10"/>
      <c r="AJ21" s="38"/>
      <c r="AK21" s="10"/>
      <c r="AL21" s="61"/>
      <c r="AM21" s="67">
        <v>2373.5602895048196</v>
      </c>
      <c r="AN21" s="59" t="s">
        <v>58</v>
      </c>
      <c r="AO21" s="64"/>
      <c r="AP21" s="14"/>
      <c r="AQ21" s="38"/>
      <c r="AR21" s="14"/>
      <c r="AS21" s="14"/>
      <c r="AT21" s="14"/>
      <c r="AU21" s="14"/>
      <c r="AV21" s="38"/>
    </row>
    <row r="22" spans="1:48">
      <c r="A22" s="77"/>
      <c r="B22" s="78"/>
      <c r="C22" s="9"/>
      <c r="D22" s="9"/>
      <c r="E22" s="9"/>
      <c r="F22" s="9"/>
      <c r="G22" s="9"/>
      <c r="H22" s="9"/>
      <c r="I22" s="9"/>
      <c r="J22" s="79"/>
      <c r="K22" s="80"/>
      <c r="L22" s="70"/>
      <c r="M22" s="57"/>
      <c r="N22" s="56"/>
      <c r="O22" s="56"/>
      <c r="P22" s="56"/>
      <c r="Q22" s="56"/>
      <c r="R22" s="56"/>
      <c r="S22" s="57"/>
      <c r="T22" s="56"/>
      <c r="U22" s="58"/>
      <c r="V22" s="52"/>
      <c r="W22" s="12"/>
      <c r="X22" s="12"/>
      <c r="Y22" s="38"/>
      <c r="Z22" s="15"/>
      <c r="AA22" s="15"/>
      <c r="AB22" s="15"/>
      <c r="AC22" s="15"/>
      <c r="AD22" s="15"/>
      <c r="AE22" s="38"/>
      <c r="AF22" s="15"/>
      <c r="AG22" s="15"/>
      <c r="AH22" s="38"/>
      <c r="AI22" s="10"/>
      <c r="AJ22" s="38"/>
      <c r="AK22" s="10"/>
      <c r="AL22" s="61"/>
      <c r="AM22" s="67">
        <v>2011.5044868022774</v>
      </c>
      <c r="AN22" s="59" t="s">
        <v>59</v>
      </c>
      <c r="AO22" s="64"/>
      <c r="AP22" s="14"/>
      <c r="AQ22" s="38"/>
      <c r="AR22" s="14"/>
      <c r="AS22" s="14"/>
      <c r="AT22" s="14"/>
      <c r="AU22" s="14"/>
      <c r="AV22" s="38"/>
    </row>
    <row r="23" spans="1:48">
      <c r="A23" s="77"/>
      <c r="B23" s="78"/>
      <c r="C23" s="9"/>
      <c r="D23" s="9"/>
      <c r="E23" s="9"/>
      <c r="F23" s="9"/>
      <c r="G23" s="9"/>
      <c r="H23" s="9"/>
      <c r="I23" s="9"/>
      <c r="J23" s="79"/>
      <c r="K23" s="80"/>
      <c r="L23" s="70"/>
      <c r="M23" s="57"/>
      <c r="N23" s="57"/>
      <c r="O23" s="57"/>
      <c r="P23" s="57"/>
      <c r="Q23" s="57"/>
      <c r="R23" s="57"/>
      <c r="S23" s="57"/>
      <c r="T23" s="57"/>
      <c r="U23" s="57"/>
      <c r="V23" s="52"/>
      <c r="W23" s="12"/>
      <c r="X23" s="12"/>
      <c r="Y23" s="38"/>
      <c r="Z23" s="15"/>
      <c r="AA23" s="15"/>
      <c r="AB23" s="15"/>
      <c r="AC23" s="15"/>
      <c r="AD23" s="15"/>
      <c r="AE23" s="38"/>
      <c r="AF23" s="15"/>
      <c r="AG23" s="15"/>
      <c r="AH23" s="38"/>
      <c r="AI23" s="10"/>
      <c r="AJ23" s="38"/>
      <c r="AK23" s="10"/>
      <c r="AL23" s="61"/>
      <c r="AM23" s="67">
        <v>2019.345517243705</v>
      </c>
      <c r="AN23" s="59" t="s">
        <v>60</v>
      </c>
      <c r="AO23" s="64"/>
      <c r="AP23" s="14"/>
      <c r="AQ23" s="38"/>
      <c r="AR23" s="14"/>
      <c r="AS23" s="14"/>
      <c r="AT23" s="14"/>
      <c r="AU23" s="14"/>
      <c r="AV23" s="38"/>
    </row>
    <row r="24" spans="1:48">
      <c r="A24" s="77"/>
      <c r="B24" s="78"/>
      <c r="C24" s="9"/>
      <c r="D24" s="9"/>
      <c r="E24" s="9"/>
      <c r="F24" s="9"/>
      <c r="G24" s="9"/>
      <c r="H24" s="9"/>
      <c r="I24" s="9"/>
      <c r="J24" s="79"/>
      <c r="K24" s="80"/>
      <c r="L24" s="70"/>
      <c r="M24" s="57"/>
      <c r="N24" s="57"/>
      <c r="O24" s="57"/>
      <c r="P24" s="57"/>
      <c r="Q24" s="57"/>
      <c r="R24" s="57"/>
      <c r="S24" s="57"/>
      <c r="T24" s="57"/>
      <c r="U24" s="57"/>
      <c r="V24" s="52"/>
      <c r="W24" s="12"/>
      <c r="X24" s="12"/>
      <c r="Y24" s="38"/>
      <c r="Z24" s="15"/>
      <c r="AA24" s="15"/>
      <c r="AB24" s="15"/>
      <c r="AC24" s="15"/>
      <c r="AD24" s="15"/>
      <c r="AE24" s="38"/>
      <c r="AF24" s="15"/>
      <c r="AG24" s="15"/>
      <c r="AH24" s="38"/>
      <c r="AI24" s="10"/>
      <c r="AJ24" s="38"/>
      <c r="AK24" s="10"/>
      <c r="AL24" s="61"/>
      <c r="AM24" s="67">
        <v>2337.2460775898608</v>
      </c>
      <c r="AN24" s="59" t="s">
        <v>61</v>
      </c>
      <c r="AO24" s="64"/>
      <c r="AP24" s="14"/>
      <c r="AQ24" s="38"/>
      <c r="AR24" s="14"/>
      <c r="AS24" s="14"/>
      <c r="AT24" s="14"/>
      <c r="AU24" s="14"/>
      <c r="AV24" s="38"/>
    </row>
    <row r="25" spans="1:48" ht="14.5" customHeight="1">
      <c r="A25" s="81"/>
      <c r="B25" s="82"/>
      <c r="C25" s="79"/>
      <c r="D25" s="79"/>
      <c r="E25" s="79"/>
      <c r="F25" s="79"/>
      <c r="G25" s="79"/>
      <c r="H25" s="79"/>
      <c r="I25" s="79"/>
      <c r="J25" s="79"/>
      <c r="K25" s="83"/>
      <c r="L25" s="26"/>
      <c r="M25" s="18">
        <f>SUM(M10:M13)</f>
        <v>0</v>
      </c>
      <c r="N25" s="18"/>
      <c r="O25" s="18"/>
      <c r="P25" s="18"/>
      <c r="Q25" s="18"/>
      <c r="R25" s="18"/>
      <c r="S25" s="18">
        <f>SUM(S9:S13)</f>
        <v>0</v>
      </c>
      <c r="T25" s="18"/>
      <c r="U25" s="18"/>
      <c r="V25" s="20">
        <f>SUM(V9:V13)</f>
        <v>0</v>
      </c>
      <c r="W25" s="20">
        <f>SUM(W9:W13)</f>
        <v>0</v>
      </c>
      <c r="X25" s="20">
        <f>SUM(X9:X13)</f>
        <v>0</v>
      </c>
      <c r="Y25" s="19"/>
      <c r="Z25" s="18">
        <f>SUM(Z9:Z13)</f>
        <v>0</v>
      </c>
      <c r="AA25" s="18">
        <f>SUM(AA9:AA13)</f>
        <v>0</v>
      </c>
      <c r="AB25" s="18">
        <f>SUM(AB9:AB13)</f>
        <v>0</v>
      </c>
      <c r="AC25" s="18">
        <f>SUM(AC9:AC13)</f>
        <v>0</v>
      </c>
      <c r="AD25" s="18">
        <f>SUM(AD9:AD13)</f>
        <v>0</v>
      </c>
      <c r="AE25" s="19"/>
      <c r="AF25" s="18"/>
      <c r="AG25" s="18"/>
      <c r="AH25" s="19"/>
      <c r="AI25" s="76"/>
      <c r="AJ25" s="21"/>
      <c r="AK25" s="76"/>
      <c r="AL25" s="62"/>
      <c r="AM25" s="67">
        <v>2684.8471174971792</v>
      </c>
      <c r="AN25" s="59" t="s">
        <v>62</v>
      </c>
      <c r="AO25" s="65">
        <f>SUM(AO9:AO13)</f>
        <v>0</v>
      </c>
      <c r="AP25" s="17">
        <f>SUM(AP9:AP13)</f>
        <v>0</v>
      </c>
      <c r="AQ25" s="21"/>
      <c r="AR25" s="17">
        <f>SUM(AR9:AR13)</f>
        <v>0</v>
      </c>
      <c r="AS25" s="17">
        <f>SUM(AS9:AS13)</f>
        <v>0</v>
      </c>
      <c r="AT25" s="17"/>
      <c r="AU25" s="17">
        <f>SUM(AU9:AU13)</f>
        <v>0</v>
      </c>
      <c r="AV25" s="21"/>
    </row>
    <row r="28" spans="1:48" ht="14.5" customHeight="1">
      <c r="A28" s="152" t="s">
        <v>63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51"/>
      <c r="O28" s="51"/>
      <c r="P28" s="51"/>
      <c r="Q28" s="51"/>
      <c r="R28" s="51"/>
      <c r="S28" s="49"/>
      <c r="T28" s="49"/>
      <c r="U28" s="49"/>
    </row>
    <row r="29" spans="1:48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51"/>
      <c r="O29" s="51"/>
      <c r="P29" s="51"/>
      <c r="Q29" s="51"/>
      <c r="R29" s="51"/>
      <c r="S29" s="49"/>
      <c r="T29" s="49"/>
      <c r="U29" s="49"/>
    </row>
    <row r="30" spans="1:48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51"/>
      <c r="O30" s="51"/>
      <c r="P30" s="51"/>
      <c r="Q30" s="51"/>
      <c r="R30" s="51"/>
      <c r="S30" s="49"/>
      <c r="T30" s="49"/>
      <c r="U30" s="49"/>
    </row>
    <row r="31" spans="1:48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51"/>
      <c r="O31" s="51"/>
      <c r="P31" s="51"/>
      <c r="Q31" s="51"/>
      <c r="R31" s="51"/>
      <c r="S31" s="49"/>
      <c r="T31" s="49"/>
      <c r="U31" s="49"/>
    </row>
    <row r="32" spans="1:48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51"/>
      <c r="O32" s="51"/>
      <c r="P32" s="51"/>
      <c r="Q32" s="51"/>
      <c r="R32" s="51"/>
      <c r="S32" s="49"/>
      <c r="T32" s="49"/>
      <c r="U32" s="49"/>
    </row>
    <row r="33" spans="1:21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51"/>
      <c r="O33" s="51"/>
      <c r="P33" s="51"/>
      <c r="Q33" s="51"/>
      <c r="R33" s="51"/>
      <c r="S33" s="49"/>
      <c r="T33" s="49"/>
      <c r="U33" s="49"/>
    </row>
    <row r="34" spans="1:21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51"/>
      <c r="O34" s="51"/>
      <c r="P34" s="51"/>
      <c r="Q34" s="51"/>
      <c r="R34" s="51"/>
      <c r="S34" s="49"/>
      <c r="T34" s="49"/>
      <c r="U34" s="49"/>
    </row>
    <row r="35" spans="1:2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1:21" ht="14.5" customHeight="1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1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</row>
  </sheetData>
  <mergeCells count="35">
    <mergeCell ref="A28:M34"/>
    <mergeCell ref="A36:K37"/>
    <mergeCell ref="AQ7:AQ8"/>
    <mergeCell ref="AR7:AU7"/>
    <mergeCell ref="AM8:AN8"/>
    <mergeCell ref="L9:L13"/>
    <mergeCell ref="Y9:Y13"/>
    <mergeCell ref="AE9:AE13"/>
    <mergeCell ref="AH9:AH13"/>
    <mergeCell ref="AH7:AH8"/>
    <mergeCell ref="AJ7:AJ8"/>
    <mergeCell ref="AL7:AL8"/>
    <mergeCell ref="AM7:AP7"/>
    <mergeCell ref="L7:L8"/>
    <mergeCell ref="M7:X7"/>
    <mergeCell ref="Y7:Y8"/>
    <mergeCell ref="A1:K1"/>
    <mergeCell ref="A2:K2"/>
    <mergeCell ref="A5:AV5"/>
    <mergeCell ref="A4:K4"/>
    <mergeCell ref="A6:I6"/>
    <mergeCell ref="J6:K6"/>
    <mergeCell ref="A3:K3"/>
    <mergeCell ref="M6:W6"/>
    <mergeCell ref="AJ9:AJ13"/>
    <mergeCell ref="AL9:AL13"/>
    <mergeCell ref="AQ9:AQ13"/>
    <mergeCell ref="AV9:AV13"/>
    <mergeCell ref="A7:K7"/>
    <mergeCell ref="AE7:AE8"/>
    <mergeCell ref="AF7:AG7"/>
    <mergeCell ref="AV7:AV8"/>
    <mergeCell ref="Z7:AD7"/>
    <mergeCell ref="M8:R8"/>
    <mergeCell ref="S8:U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5D90-2877-40BE-BD68-1EFB4CEF1FAF}">
  <dimension ref="A1:R45"/>
  <sheetViews>
    <sheetView topLeftCell="A6" workbookViewId="0">
      <selection activeCell="H38" sqref="H38"/>
    </sheetView>
  </sheetViews>
  <sheetFormatPr baseColWidth="10" defaultColWidth="11.453125" defaultRowHeight="14.5"/>
  <cols>
    <col min="2" max="2" width="7.81640625" customWidth="1"/>
    <col min="3" max="3" width="10.81640625" customWidth="1"/>
    <col min="4" max="4" width="18.453125" customWidth="1"/>
    <col min="5" max="5" width="8.54296875" customWidth="1"/>
    <col min="8" max="8" width="15.1796875" customWidth="1"/>
    <col min="13" max="13" width="11.7265625" customWidth="1"/>
    <col min="14" max="14" width="14.453125" customWidth="1"/>
  </cols>
  <sheetData>
    <row r="1" spans="1:18">
      <c r="A1" s="1" t="s">
        <v>64</v>
      </c>
      <c r="B1" s="4" t="s">
        <v>234</v>
      </c>
      <c r="C1" t="s">
        <v>68</v>
      </c>
      <c r="D1" t="s">
        <v>235</v>
      </c>
      <c r="E1" t="s">
        <v>206</v>
      </c>
      <c r="F1" t="s">
        <v>71</v>
      </c>
      <c r="G1" t="s">
        <v>230</v>
      </c>
      <c r="H1" t="s">
        <v>236</v>
      </c>
      <c r="I1" t="s">
        <v>237</v>
      </c>
      <c r="J1" t="s">
        <v>70</v>
      </c>
      <c r="K1" t="s">
        <v>69</v>
      </c>
      <c r="L1" t="s">
        <v>67</v>
      </c>
      <c r="M1" s="1" t="s">
        <v>247</v>
      </c>
      <c r="N1" s="50" t="s">
        <v>248</v>
      </c>
      <c r="O1" t="s">
        <v>249</v>
      </c>
      <c r="P1" s="1" t="s">
        <v>65</v>
      </c>
      <c r="Q1" t="s">
        <v>238</v>
      </c>
      <c r="R1" t="s">
        <v>239</v>
      </c>
    </row>
    <row r="2" spans="1:18">
      <c r="A2" s="1">
        <v>44651</v>
      </c>
      <c r="B2" s="4">
        <v>0.32291666666666669</v>
      </c>
      <c r="C2">
        <v>102524</v>
      </c>
      <c r="D2" t="s">
        <v>232</v>
      </c>
      <c r="E2" t="s">
        <v>113</v>
      </c>
      <c r="F2" t="s">
        <v>115</v>
      </c>
      <c r="G2" t="s">
        <v>225</v>
      </c>
      <c r="H2" t="s">
        <v>99</v>
      </c>
      <c r="I2" t="s">
        <v>240</v>
      </c>
      <c r="J2" t="s">
        <v>78</v>
      </c>
      <c r="K2" t="s">
        <v>43</v>
      </c>
      <c r="L2" t="s">
        <v>114</v>
      </c>
      <c r="M2" s="1">
        <v>44651</v>
      </c>
      <c r="N2" s="50">
        <v>0.32557870370370373</v>
      </c>
      <c r="P2" s="1">
        <v>2021</v>
      </c>
      <c r="Q2" s="5">
        <v>52018</v>
      </c>
      <c r="R2" s="1">
        <v>44651</v>
      </c>
    </row>
    <row r="3" spans="1:18">
      <c r="A3" s="1">
        <v>44651</v>
      </c>
      <c r="B3" s="4">
        <v>0.33333333333333331</v>
      </c>
      <c r="C3">
        <v>102345</v>
      </c>
      <c r="D3" t="s">
        <v>232</v>
      </c>
      <c r="E3" t="s">
        <v>116</v>
      </c>
      <c r="F3" t="s">
        <v>119</v>
      </c>
      <c r="G3" t="s">
        <v>225</v>
      </c>
      <c r="H3" t="s">
        <v>118</v>
      </c>
      <c r="I3" t="s">
        <v>240</v>
      </c>
      <c r="J3" t="s">
        <v>74</v>
      </c>
      <c r="K3" t="s">
        <v>84</v>
      </c>
      <c r="L3" t="s">
        <v>117</v>
      </c>
      <c r="M3" s="1">
        <v>44651</v>
      </c>
      <c r="N3" s="50">
        <v>0.33842592592592591</v>
      </c>
      <c r="P3" s="1">
        <v>2015</v>
      </c>
      <c r="Q3" s="5">
        <v>151377</v>
      </c>
      <c r="R3" s="1">
        <v>44651</v>
      </c>
    </row>
    <row r="4" spans="1:18">
      <c r="A4" s="1">
        <v>44651</v>
      </c>
      <c r="B4" s="4">
        <v>0.33333333333333331</v>
      </c>
      <c r="C4">
        <v>102371</v>
      </c>
      <c r="D4" t="s">
        <v>231</v>
      </c>
      <c r="E4" t="s">
        <v>120</v>
      </c>
      <c r="F4" t="s">
        <v>123</v>
      </c>
      <c r="G4" t="s">
        <v>225</v>
      </c>
      <c r="H4" t="s">
        <v>122</v>
      </c>
      <c r="I4" t="s">
        <v>240</v>
      </c>
      <c r="J4" t="s">
        <v>79</v>
      </c>
      <c r="K4" t="s">
        <v>40</v>
      </c>
      <c r="L4" t="s">
        <v>121</v>
      </c>
      <c r="M4" s="1">
        <v>44651</v>
      </c>
      <c r="N4" s="50">
        <v>0.3394328703703704</v>
      </c>
      <c r="P4" s="1">
        <v>2017</v>
      </c>
      <c r="Q4" s="5">
        <v>44152</v>
      </c>
      <c r="R4" s="1">
        <v>44651</v>
      </c>
    </row>
    <row r="5" spans="1:18">
      <c r="A5" s="1">
        <v>44651</v>
      </c>
      <c r="B5" s="4">
        <v>0.33333333333333331</v>
      </c>
      <c r="C5">
        <v>102376</v>
      </c>
      <c r="D5" t="s">
        <v>232</v>
      </c>
      <c r="E5" t="s">
        <v>172</v>
      </c>
      <c r="F5" t="s">
        <v>174</v>
      </c>
      <c r="G5" t="s">
        <v>229</v>
      </c>
      <c r="H5" t="s">
        <v>173</v>
      </c>
      <c r="I5" t="s">
        <v>240</v>
      </c>
      <c r="J5" t="s">
        <v>82</v>
      </c>
      <c r="K5" t="s">
        <v>43</v>
      </c>
      <c r="M5" s="1"/>
      <c r="N5" s="50"/>
      <c r="O5">
        <v>102561</v>
      </c>
      <c r="P5" s="1">
        <v>2020</v>
      </c>
      <c r="Q5" s="5">
        <v>17791</v>
      </c>
      <c r="R5" s="1">
        <v>44480</v>
      </c>
    </row>
    <row r="6" spans="1:18">
      <c r="A6" s="1">
        <v>44651</v>
      </c>
      <c r="B6" s="4">
        <v>0.34375</v>
      </c>
      <c r="C6">
        <v>102388</v>
      </c>
      <c r="D6" t="s">
        <v>233</v>
      </c>
      <c r="E6" t="s">
        <v>163</v>
      </c>
      <c r="F6" t="s">
        <v>104</v>
      </c>
      <c r="G6" t="s">
        <v>229</v>
      </c>
      <c r="H6" t="s">
        <v>164</v>
      </c>
      <c r="I6" t="s">
        <v>240</v>
      </c>
      <c r="J6" t="s">
        <v>76</v>
      </c>
      <c r="K6" t="s">
        <v>43</v>
      </c>
      <c r="M6" s="1"/>
      <c r="N6" s="50"/>
      <c r="O6">
        <v>102476</v>
      </c>
      <c r="P6" s="1">
        <v>2016</v>
      </c>
      <c r="Q6" s="5">
        <v>58169</v>
      </c>
      <c r="R6" s="1">
        <v>44652</v>
      </c>
    </row>
    <row r="7" spans="1:18">
      <c r="A7" s="1">
        <v>44651</v>
      </c>
      <c r="B7" s="4">
        <v>0.34375</v>
      </c>
      <c r="C7">
        <v>102434</v>
      </c>
      <c r="D7" t="s">
        <v>233</v>
      </c>
      <c r="E7" t="s">
        <v>124</v>
      </c>
      <c r="F7" t="s">
        <v>212</v>
      </c>
      <c r="G7" t="s">
        <v>225</v>
      </c>
      <c r="H7" t="s">
        <v>213</v>
      </c>
      <c r="I7" t="s">
        <v>242</v>
      </c>
      <c r="J7" t="s">
        <v>77</v>
      </c>
      <c r="K7" t="s">
        <v>84</v>
      </c>
      <c r="L7" t="s">
        <v>125</v>
      </c>
      <c r="M7" s="1">
        <v>44651</v>
      </c>
      <c r="N7" s="50">
        <v>0.34634259259259265</v>
      </c>
      <c r="P7" s="1">
        <v>2014</v>
      </c>
      <c r="Q7" s="5">
        <v>103064</v>
      </c>
      <c r="R7" s="1">
        <v>44651</v>
      </c>
    </row>
    <row r="8" spans="1:18">
      <c r="A8" s="1">
        <v>44651</v>
      </c>
      <c r="B8" s="4">
        <v>0.34375</v>
      </c>
      <c r="C8">
        <v>102450</v>
      </c>
      <c r="D8" t="s">
        <v>233</v>
      </c>
      <c r="E8" t="s">
        <v>155</v>
      </c>
      <c r="F8" t="s">
        <v>89</v>
      </c>
      <c r="G8" t="s">
        <v>225</v>
      </c>
      <c r="H8" t="s">
        <v>157</v>
      </c>
      <c r="I8" t="s">
        <v>240</v>
      </c>
      <c r="J8" t="s">
        <v>75</v>
      </c>
      <c r="K8" t="s">
        <v>40</v>
      </c>
      <c r="L8" t="s">
        <v>156</v>
      </c>
      <c r="M8" s="1">
        <v>44651</v>
      </c>
      <c r="N8" s="50">
        <v>0.35250000000000004</v>
      </c>
      <c r="P8" s="1">
        <v>2017</v>
      </c>
      <c r="Q8" s="5">
        <v>94880</v>
      </c>
      <c r="R8" s="1">
        <v>44651</v>
      </c>
    </row>
    <row r="9" spans="1:18">
      <c r="A9" s="1">
        <v>44651</v>
      </c>
      <c r="B9" s="4">
        <v>0.34375</v>
      </c>
      <c r="C9">
        <v>102486</v>
      </c>
      <c r="D9" t="s">
        <v>231</v>
      </c>
      <c r="E9">
        <v>40045004</v>
      </c>
      <c r="F9" t="s">
        <v>180</v>
      </c>
      <c r="G9" t="s">
        <v>225</v>
      </c>
      <c r="H9" t="s">
        <v>179</v>
      </c>
      <c r="I9" t="s">
        <v>240</v>
      </c>
      <c r="J9" t="s">
        <v>77</v>
      </c>
      <c r="K9" t="s">
        <v>43</v>
      </c>
      <c r="L9" t="s">
        <v>178</v>
      </c>
      <c r="M9" s="1">
        <v>44651</v>
      </c>
      <c r="N9" s="50">
        <v>0.35128472222222223</v>
      </c>
      <c r="P9" s="1">
        <v>2004</v>
      </c>
      <c r="Q9" s="5">
        <v>250265</v>
      </c>
      <c r="R9" s="1">
        <v>44651</v>
      </c>
    </row>
    <row r="10" spans="1:18">
      <c r="A10" s="1">
        <v>44651</v>
      </c>
      <c r="B10" s="4">
        <v>0.35416666666666669</v>
      </c>
      <c r="C10">
        <v>101869</v>
      </c>
      <c r="D10" t="s">
        <v>233</v>
      </c>
      <c r="E10" t="s">
        <v>167</v>
      </c>
      <c r="F10" t="s">
        <v>169</v>
      </c>
      <c r="G10" t="s">
        <v>229</v>
      </c>
      <c r="H10" t="s">
        <v>168</v>
      </c>
      <c r="I10" t="s">
        <v>240</v>
      </c>
      <c r="J10" t="s">
        <v>83</v>
      </c>
      <c r="K10" t="s">
        <v>40</v>
      </c>
      <c r="M10" s="1"/>
      <c r="N10" s="50"/>
      <c r="O10">
        <v>102525</v>
      </c>
      <c r="P10" s="1">
        <v>2020</v>
      </c>
      <c r="Q10" s="5">
        <v>20225</v>
      </c>
      <c r="R10" s="1">
        <v>44454</v>
      </c>
    </row>
    <row r="11" spans="1:18">
      <c r="A11" s="1">
        <v>44651</v>
      </c>
      <c r="B11" s="4">
        <v>0.35416666666666669</v>
      </c>
      <c r="C11">
        <v>102389</v>
      </c>
      <c r="D11" t="s">
        <v>233</v>
      </c>
      <c r="E11" t="s">
        <v>163</v>
      </c>
      <c r="F11" t="s">
        <v>104</v>
      </c>
      <c r="G11" t="s">
        <v>229</v>
      </c>
      <c r="H11" t="s">
        <v>164</v>
      </c>
      <c r="I11" t="s">
        <v>240</v>
      </c>
      <c r="J11" t="s">
        <v>76</v>
      </c>
      <c r="K11" t="s">
        <v>43</v>
      </c>
      <c r="M11" s="1"/>
      <c r="N11" s="50"/>
      <c r="O11">
        <v>102477</v>
      </c>
      <c r="P11" s="1">
        <v>2016</v>
      </c>
      <c r="Q11" s="5">
        <v>58169</v>
      </c>
      <c r="R11" s="1">
        <v>44652</v>
      </c>
    </row>
    <row r="12" spans="1:18">
      <c r="A12" s="1">
        <v>44651</v>
      </c>
      <c r="B12" s="4">
        <v>0.35416666666666669</v>
      </c>
      <c r="C12">
        <v>102454</v>
      </c>
      <c r="D12" t="s">
        <v>232</v>
      </c>
      <c r="E12" t="s">
        <v>165</v>
      </c>
      <c r="F12" t="s">
        <v>214</v>
      </c>
      <c r="G12" t="s">
        <v>227</v>
      </c>
      <c r="H12" t="s">
        <v>81</v>
      </c>
      <c r="I12" t="s">
        <v>240</v>
      </c>
      <c r="J12" t="s">
        <v>78</v>
      </c>
      <c r="K12" t="s">
        <v>84</v>
      </c>
      <c r="L12" t="s">
        <v>166</v>
      </c>
      <c r="M12" s="1">
        <v>44651</v>
      </c>
      <c r="N12" s="50">
        <v>0.37060185185185185</v>
      </c>
      <c r="P12" s="1">
        <v>2020</v>
      </c>
      <c r="Q12" s="5">
        <v>13598</v>
      </c>
      <c r="R12" s="1">
        <v>44651</v>
      </c>
    </row>
    <row r="13" spans="1:18">
      <c r="A13" s="1">
        <v>44651</v>
      </c>
      <c r="B13" s="4">
        <v>0.35416666666666669</v>
      </c>
      <c r="C13">
        <v>102498</v>
      </c>
      <c r="D13" t="s">
        <v>231</v>
      </c>
      <c r="E13" t="s">
        <v>101</v>
      </c>
      <c r="F13" t="s">
        <v>103</v>
      </c>
      <c r="G13" t="s">
        <v>225</v>
      </c>
      <c r="H13" t="s">
        <v>102</v>
      </c>
      <c r="I13" t="s">
        <v>240</v>
      </c>
      <c r="J13" t="s">
        <v>75</v>
      </c>
      <c r="K13" t="s">
        <v>43</v>
      </c>
      <c r="L13" t="s">
        <v>158</v>
      </c>
      <c r="M13" s="1">
        <v>44651</v>
      </c>
      <c r="N13" s="50">
        <v>0.36341435185185184</v>
      </c>
      <c r="P13" s="1">
        <v>2018</v>
      </c>
      <c r="Q13" s="5">
        <v>56677</v>
      </c>
      <c r="R13" s="1">
        <v>44651</v>
      </c>
    </row>
    <row r="14" spans="1:18">
      <c r="A14" s="1">
        <v>44651</v>
      </c>
      <c r="B14" s="4">
        <v>0.36458333333333331</v>
      </c>
      <c r="C14">
        <v>102449</v>
      </c>
      <c r="D14" t="s">
        <v>233</v>
      </c>
      <c r="E14" t="s">
        <v>188</v>
      </c>
      <c r="F14" t="s">
        <v>104</v>
      </c>
      <c r="G14" t="s">
        <v>229</v>
      </c>
      <c r="H14" t="s">
        <v>189</v>
      </c>
      <c r="I14" t="s">
        <v>240</v>
      </c>
      <c r="J14" t="s">
        <v>82</v>
      </c>
      <c r="K14" t="s">
        <v>40</v>
      </c>
      <c r="M14" s="1"/>
      <c r="N14" s="50"/>
      <c r="O14">
        <v>102526</v>
      </c>
      <c r="P14" s="1">
        <v>2021</v>
      </c>
      <c r="Q14">
        <v>0</v>
      </c>
      <c r="R14" s="1">
        <v>44432</v>
      </c>
    </row>
    <row r="15" spans="1:18">
      <c r="A15" s="1">
        <v>44651</v>
      </c>
      <c r="B15" s="4">
        <v>0.36458333333333331</v>
      </c>
      <c r="C15">
        <v>102460</v>
      </c>
      <c r="D15" t="s">
        <v>233</v>
      </c>
      <c r="E15" t="s">
        <v>175</v>
      </c>
      <c r="F15" t="s">
        <v>177</v>
      </c>
      <c r="G15" t="s">
        <v>228</v>
      </c>
      <c r="H15" t="s">
        <v>176</v>
      </c>
      <c r="I15" t="s">
        <v>240</v>
      </c>
      <c r="J15" t="s">
        <v>74</v>
      </c>
      <c r="K15" t="s">
        <v>43</v>
      </c>
      <c r="M15" s="1"/>
      <c r="N15" s="50"/>
      <c r="P15" s="1">
        <v>2016</v>
      </c>
      <c r="Q15" s="5">
        <v>136363</v>
      </c>
      <c r="R15" s="1">
        <v>44473</v>
      </c>
    </row>
    <row r="16" spans="1:18">
      <c r="A16" s="1">
        <v>44651</v>
      </c>
      <c r="B16" s="4">
        <v>0.36458333333333331</v>
      </c>
      <c r="C16">
        <v>102469</v>
      </c>
      <c r="D16" t="s">
        <v>233</v>
      </c>
      <c r="E16" t="s">
        <v>199</v>
      </c>
      <c r="F16" t="s">
        <v>202</v>
      </c>
      <c r="G16" t="s">
        <v>227</v>
      </c>
      <c r="H16" t="s">
        <v>201</v>
      </c>
      <c r="I16" t="s">
        <v>240</v>
      </c>
      <c r="J16" t="s">
        <v>76</v>
      </c>
      <c r="K16" t="s">
        <v>84</v>
      </c>
      <c r="L16" t="s">
        <v>200</v>
      </c>
      <c r="M16" s="1">
        <v>44651</v>
      </c>
      <c r="N16" s="50">
        <v>0.52604166666666663</v>
      </c>
      <c r="P16" s="1">
        <v>2021</v>
      </c>
      <c r="Q16" s="5">
        <v>18467</v>
      </c>
      <c r="R16" s="1">
        <v>44651</v>
      </c>
    </row>
    <row r="17" spans="1:18">
      <c r="A17" s="1">
        <v>44651</v>
      </c>
      <c r="B17" s="4">
        <v>0.375</v>
      </c>
      <c r="C17">
        <v>102029</v>
      </c>
      <c r="D17" t="s">
        <v>233</v>
      </c>
      <c r="E17" t="s">
        <v>190</v>
      </c>
      <c r="F17" t="s">
        <v>193</v>
      </c>
      <c r="G17" t="s">
        <v>227</v>
      </c>
      <c r="H17" t="s">
        <v>192</v>
      </c>
      <c r="I17" t="s">
        <v>240</v>
      </c>
      <c r="J17" t="s">
        <v>76</v>
      </c>
      <c r="K17" t="s">
        <v>40</v>
      </c>
      <c r="L17" t="s">
        <v>191</v>
      </c>
      <c r="M17" s="1">
        <v>44651</v>
      </c>
      <c r="N17" s="50">
        <v>0.50746527777777783</v>
      </c>
      <c r="P17" s="1">
        <v>2021</v>
      </c>
      <c r="Q17" s="5">
        <v>20264</v>
      </c>
      <c r="R17" s="1">
        <v>44651</v>
      </c>
    </row>
    <row r="18" spans="1:18">
      <c r="A18" s="1">
        <v>44651</v>
      </c>
      <c r="B18" s="4">
        <v>0.375</v>
      </c>
      <c r="C18">
        <v>102299</v>
      </c>
      <c r="D18" t="s">
        <v>232</v>
      </c>
      <c r="E18" t="s">
        <v>197</v>
      </c>
      <c r="F18" t="s">
        <v>88</v>
      </c>
      <c r="G18" t="s">
        <v>229</v>
      </c>
      <c r="H18" t="s">
        <v>198</v>
      </c>
      <c r="I18" t="s">
        <v>240</v>
      </c>
      <c r="J18" t="s">
        <v>74</v>
      </c>
      <c r="K18" t="s">
        <v>84</v>
      </c>
      <c r="O18">
        <v>102302</v>
      </c>
      <c r="P18">
        <v>2015</v>
      </c>
      <c r="Q18" s="5">
        <v>90000</v>
      </c>
      <c r="R18" s="1">
        <v>44524</v>
      </c>
    </row>
    <row r="19" spans="1:18">
      <c r="A19" s="1">
        <v>44651</v>
      </c>
      <c r="B19" s="4">
        <v>0.375</v>
      </c>
      <c r="C19">
        <v>102375</v>
      </c>
      <c r="D19" t="s">
        <v>231</v>
      </c>
      <c r="E19" t="s">
        <v>129</v>
      </c>
      <c r="F19" t="s">
        <v>131</v>
      </c>
      <c r="G19" t="s">
        <v>225</v>
      </c>
      <c r="H19" t="s">
        <v>215</v>
      </c>
      <c r="I19" t="s">
        <v>243</v>
      </c>
      <c r="J19" t="s">
        <v>75</v>
      </c>
      <c r="K19" t="s">
        <v>43</v>
      </c>
      <c r="L19" t="s">
        <v>130</v>
      </c>
      <c r="M19" s="1">
        <v>44651</v>
      </c>
      <c r="N19" s="50">
        <v>0.3830324074074074</v>
      </c>
      <c r="P19">
        <v>2017</v>
      </c>
      <c r="Q19" s="5">
        <v>110612</v>
      </c>
      <c r="R19" s="1">
        <v>44651</v>
      </c>
    </row>
    <row r="20" spans="1:18">
      <c r="A20" s="1">
        <v>44651</v>
      </c>
      <c r="B20" s="4">
        <v>0.375</v>
      </c>
      <c r="C20">
        <v>102411</v>
      </c>
      <c r="D20" t="s">
        <v>232</v>
      </c>
      <c r="E20" t="s">
        <v>106</v>
      </c>
      <c r="F20" t="s">
        <v>108</v>
      </c>
      <c r="G20" t="s">
        <v>229</v>
      </c>
      <c r="H20" t="s">
        <v>107</v>
      </c>
      <c r="I20" t="s">
        <v>240</v>
      </c>
      <c r="J20" t="s">
        <v>79</v>
      </c>
      <c r="K20" t="s">
        <v>84</v>
      </c>
      <c r="O20">
        <v>102412</v>
      </c>
      <c r="P20">
        <v>2016</v>
      </c>
      <c r="Q20" s="5">
        <v>225403</v>
      </c>
      <c r="R20" s="1">
        <v>44651</v>
      </c>
    </row>
    <row r="21" spans="1:18">
      <c r="A21" s="1">
        <v>44651</v>
      </c>
      <c r="B21" s="4">
        <v>0.375</v>
      </c>
      <c r="C21">
        <v>102422</v>
      </c>
      <c r="D21" t="s">
        <v>232</v>
      </c>
      <c r="E21" t="s">
        <v>185</v>
      </c>
      <c r="F21" t="s">
        <v>216</v>
      </c>
      <c r="G21" t="s">
        <v>227</v>
      </c>
      <c r="H21" t="s">
        <v>187</v>
      </c>
      <c r="I21" t="s">
        <v>240</v>
      </c>
      <c r="J21" t="s">
        <v>74</v>
      </c>
      <c r="K21" t="s">
        <v>84</v>
      </c>
      <c r="L21" t="s">
        <v>186</v>
      </c>
      <c r="M21" s="1">
        <v>44651</v>
      </c>
      <c r="N21" s="50">
        <v>0.39880787037037035</v>
      </c>
      <c r="P21">
        <v>2007</v>
      </c>
      <c r="Q21" s="5">
        <v>172065</v>
      </c>
      <c r="R21" s="1">
        <v>44651</v>
      </c>
    </row>
    <row r="22" spans="1:18">
      <c r="A22" s="1">
        <v>44651</v>
      </c>
      <c r="B22" s="4">
        <v>0.38541666666666669</v>
      </c>
      <c r="C22">
        <v>102421</v>
      </c>
      <c r="D22" t="s">
        <v>232</v>
      </c>
      <c r="E22" t="s">
        <v>185</v>
      </c>
      <c r="F22" t="s">
        <v>216</v>
      </c>
      <c r="G22" t="s">
        <v>229</v>
      </c>
      <c r="H22" t="s">
        <v>187</v>
      </c>
      <c r="I22" t="s">
        <v>240</v>
      </c>
      <c r="J22" t="s">
        <v>74</v>
      </c>
      <c r="K22" t="s">
        <v>43</v>
      </c>
      <c r="O22">
        <v>102422</v>
      </c>
      <c r="P22">
        <v>2007</v>
      </c>
      <c r="Q22" s="5">
        <v>172065</v>
      </c>
      <c r="R22" s="1">
        <v>44651</v>
      </c>
    </row>
    <row r="23" spans="1:18">
      <c r="A23" s="1">
        <v>44651</v>
      </c>
      <c r="B23" s="4">
        <v>0.38541666666666669</v>
      </c>
      <c r="C23">
        <v>102471</v>
      </c>
      <c r="D23" t="s">
        <v>233</v>
      </c>
      <c r="E23" t="s">
        <v>126</v>
      </c>
      <c r="F23" t="s">
        <v>217</v>
      </c>
      <c r="G23" t="s">
        <v>225</v>
      </c>
      <c r="H23" t="s">
        <v>128</v>
      </c>
      <c r="I23" t="s">
        <v>240</v>
      </c>
      <c r="J23" t="s">
        <v>77</v>
      </c>
      <c r="K23" t="s">
        <v>43</v>
      </c>
      <c r="L23" t="s">
        <v>127</v>
      </c>
      <c r="M23" s="1">
        <v>44651</v>
      </c>
      <c r="N23" s="50">
        <v>0.37495370370370368</v>
      </c>
      <c r="P23">
        <v>2016</v>
      </c>
      <c r="Q23" s="5">
        <v>131801</v>
      </c>
      <c r="R23" s="1">
        <v>44651</v>
      </c>
    </row>
    <row r="24" spans="1:18">
      <c r="A24" s="1">
        <v>44651</v>
      </c>
      <c r="B24" s="4">
        <v>0.38541666666666669</v>
      </c>
      <c r="C24">
        <v>102504</v>
      </c>
      <c r="D24" t="s">
        <v>232</v>
      </c>
      <c r="E24" t="s">
        <v>132</v>
      </c>
      <c r="F24" t="s">
        <v>104</v>
      </c>
      <c r="G24" t="s">
        <v>225</v>
      </c>
      <c r="H24" t="s">
        <v>134</v>
      </c>
      <c r="I24" t="s">
        <v>240</v>
      </c>
      <c r="J24" t="s">
        <v>77</v>
      </c>
      <c r="K24" t="s">
        <v>84</v>
      </c>
      <c r="L24" t="s">
        <v>133</v>
      </c>
      <c r="M24" s="1">
        <v>44651</v>
      </c>
      <c r="N24" s="50">
        <v>0.38928240740740744</v>
      </c>
      <c r="P24">
        <v>2017</v>
      </c>
      <c r="Q24" s="5">
        <v>82098</v>
      </c>
      <c r="R24" s="1">
        <v>44651</v>
      </c>
    </row>
    <row r="25" spans="1:18">
      <c r="A25" s="1">
        <v>44651</v>
      </c>
      <c r="B25" s="4">
        <v>0.38541666666666669</v>
      </c>
      <c r="C25">
        <v>102513</v>
      </c>
      <c r="D25" t="s">
        <v>232</v>
      </c>
      <c r="E25">
        <v>91329048</v>
      </c>
      <c r="F25" t="s">
        <v>91</v>
      </c>
      <c r="G25" t="s">
        <v>227</v>
      </c>
      <c r="H25" t="s">
        <v>90</v>
      </c>
      <c r="I25" t="s">
        <v>240</v>
      </c>
      <c r="J25" t="s">
        <v>76</v>
      </c>
      <c r="K25" t="s">
        <v>40</v>
      </c>
      <c r="L25" t="s">
        <v>159</v>
      </c>
      <c r="M25" s="1">
        <v>44651</v>
      </c>
      <c r="N25" s="50">
        <v>0.40081018518518513</v>
      </c>
      <c r="P25">
        <v>2009</v>
      </c>
      <c r="Q25" s="5">
        <v>226108</v>
      </c>
      <c r="R25" s="1">
        <v>44651</v>
      </c>
    </row>
    <row r="26" spans="1:18">
      <c r="A26" s="1">
        <v>44651</v>
      </c>
      <c r="B26" s="4">
        <v>0.39583333333333331</v>
      </c>
      <c r="C26">
        <v>102071</v>
      </c>
      <c r="D26" t="s">
        <v>232</v>
      </c>
      <c r="E26" t="s">
        <v>135</v>
      </c>
      <c r="F26" t="s">
        <v>138</v>
      </c>
      <c r="G26" t="s">
        <v>225</v>
      </c>
      <c r="H26" t="s">
        <v>137</v>
      </c>
      <c r="I26" t="s">
        <v>240</v>
      </c>
      <c r="J26" t="s">
        <v>76</v>
      </c>
      <c r="K26" t="s">
        <v>43</v>
      </c>
      <c r="L26" t="s">
        <v>136</v>
      </c>
      <c r="M26" s="1">
        <v>44651</v>
      </c>
      <c r="N26" s="50">
        <v>0.39624999999999999</v>
      </c>
      <c r="P26">
        <v>2020</v>
      </c>
      <c r="Q26" s="5">
        <v>18485</v>
      </c>
      <c r="R26" s="1">
        <v>44651</v>
      </c>
    </row>
    <row r="27" spans="1:18">
      <c r="A27" s="1">
        <v>44651</v>
      </c>
      <c r="B27" s="4">
        <v>0.39583333333333331</v>
      </c>
      <c r="C27">
        <v>102318</v>
      </c>
      <c r="D27" t="s">
        <v>232</v>
      </c>
      <c r="E27" t="s">
        <v>203</v>
      </c>
      <c r="F27" t="s">
        <v>218</v>
      </c>
      <c r="G27" t="s">
        <v>225</v>
      </c>
      <c r="H27" t="s">
        <v>100</v>
      </c>
      <c r="I27" t="s">
        <v>240</v>
      </c>
      <c r="J27" t="s">
        <v>83</v>
      </c>
      <c r="K27" t="s">
        <v>40</v>
      </c>
      <c r="L27" t="s">
        <v>204</v>
      </c>
      <c r="M27" s="1">
        <v>44651</v>
      </c>
      <c r="N27" s="50">
        <v>0.37459490740740736</v>
      </c>
      <c r="P27">
        <v>2019</v>
      </c>
      <c r="Q27" s="5">
        <v>70216</v>
      </c>
      <c r="R27" s="1">
        <v>44651</v>
      </c>
    </row>
    <row r="28" spans="1:18">
      <c r="A28" s="1">
        <v>44651</v>
      </c>
      <c r="B28" s="4">
        <v>0.39583333333333331</v>
      </c>
      <c r="C28">
        <v>102448</v>
      </c>
      <c r="D28" t="s">
        <v>233</v>
      </c>
      <c r="E28" t="s">
        <v>194</v>
      </c>
      <c r="F28" t="s">
        <v>219</v>
      </c>
      <c r="G28" t="s">
        <v>227</v>
      </c>
      <c r="H28" t="s">
        <v>196</v>
      </c>
      <c r="I28" t="s">
        <v>240</v>
      </c>
      <c r="J28" t="s">
        <v>74</v>
      </c>
      <c r="K28" t="s">
        <v>84</v>
      </c>
      <c r="L28" t="s">
        <v>195</v>
      </c>
      <c r="M28" s="1">
        <v>44651</v>
      </c>
      <c r="N28" s="50">
        <v>0.41975694444444445</v>
      </c>
      <c r="P28">
        <v>2020</v>
      </c>
      <c r="Q28" s="5">
        <v>18612</v>
      </c>
      <c r="R28" s="1">
        <v>44651</v>
      </c>
    </row>
    <row r="29" spans="1:18">
      <c r="A29" s="1">
        <v>44651</v>
      </c>
      <c r="B29" s="4">
        <v>0.41666666666666669</v>
      </c>
      <c r="C29">
        <v>102282</v>
      </c>
      <c r="D29" t="s">
        <v>232</v>
      </c>
      <c r="E29" t="s">
        <v>139</v>
      </c>
      <c r="F29" t="s">
        <v>142</v>
      </c>
      <c r="G29" t="s">
        <v>225</v>
      </c>
      <c r="H29" t="s">
        <v>141</v>
      </c>
      <c r="I29" t="s">
        <v>240</v>
      </c>
      <c r="J29" t="s">
        <v>77</v>
      </c>
      <c r="K29" t="s">
        <v>84</v>
      </c>
      <c r="L29" t="s">
        <v>140</v>
      </c>
      <c r="M29" s="1">
        <v>44651</v>
      </c>
      <c r="N29" s="50">
        <v>0.41112268518518519</v>
      </c>
      <c r="P29">
        <v>2017</v>
      </c>
      <c r="Q29" s="5">
        <v>28275</v>
      </c>
      <c r="R29" s="1">
        <v>44651</v>
      </c>
    </row>
    <row r="30" spans="1:18">
      <c r="A30" s="1">
        <v>44651</v>
      </c>
      <c r="B30" s="4">
        <v>0.41666666666666669</v>
      </c>
      <c r="C30">
        <v>102424</v>
      </c>
      <c r="D30" t="s">
        <v>233</v>
      </c>
      <c r="E30" t="s">
        <v>220</v>
      </c>
      <c r="F30" t="s">
        <v>104</v>
      </c>
      <c r="G30" t="s">
        <v>226</v>
      </c>
      <c r="H30" t="s">
        <v>221</v>
      </c>
      <c r="I30" t="s">
        <v>240</v>
      </c>
      <c r="J30" t="s">
        <v>82</v>
      </c>
      <c r="K30" t="s">
        <v>40</v>
      </c>
      <c r="P30">
        <v>2011</v>
      </c>
      <c r="Q30">
        <v>0</v>
      </c>
      <c r="R30" t="s">
        <v>241</v>
      </c>
    </row>
    <row r="31" spans="1:18">
      <c r="A31" s="1">
        <v>44651</v>
      </c>
      <c r="B31" s="4">
        <v>0.41666666666666669</v>
      </c>
      <c r="C31">
        <v>102495</v>
      </c>
      <c r="D31" t="s">
        <v>232</v>
      </c>
      <c r="E31" t="s">
        <v>170</v>
      </c>
      <c r="F31" t="s">
        <v>222</v>
      </c>
      <c r="G31" t="s">
        <v>229</v>
      </c>
      <c r="H31" t="s">
        <v>171</v>
      </c>
      <c r="I31" t="s">
        <v>240</v>
      </c>
      <c r="J31" t="s">
        <v>76</v>
      </c>
      <c r="K31" t="s">
        <v>43</v>
      </c>
      <c r="O31">
        <v>102531</v>
      </c>
      <c r="P31">
        <v>2021</v>
      </c>
      <c r="Q31">
        <v>866</v>
      </c>
      <c r="R31" s="1">
        <v>44524</v>
      </c>
    </row>
    <row r="32" spans="1:18">
      <c r="A32" s="1">
        <v>44651</v>
      </c>
      <c r="B32" s="4">
        <v>0.4375</v>
      </c>
      <c r="C32">
        <v>102481</v>
      </c>
      <c r="D32" t="s">
        <v>233</v>
      </c>
      <c r="E32" t="s">
        <v>143</v>
      </c>
      <c r="F32" t="s">
        <v>145</v>
      </c>
      <c r="G32" t="s">
        <v>225</v>
      </c>
      <c r="H32" t="s">
        <v>205</v>
      </c>
      <c r="I32" t="s">
        <v>240</v>
      </c>
      <c r="J32" t="s">
        <v>72</v>
      </c>
      <c r="K32" t="s">
        <v>40</v>
      </c>
      <c r="L32" t="s">
        <v>144</v>
      </c>
      <c r="M32" s="1">
        <v>44651</v>
      </c>
      <c r="N32" s="50">
        <v>0.4440162037037037</v>
      </c>
      <c r="P32">
        <v>2019</v>
      </c>
      <c r="Q32" s="5">
        <v>75605</v>
      </c>
      <c r="R32" s="1">
        <v>44651</v>
      </c>
    </row>
    <row r="33" spans="1:18">
      <c r="A33" s="1">
        <v>44651</v>
      </c>
      <c r="B33" s="4">
        <v>0.4375</v>
      </c>
      <c r="C33">
        <v>102514</v>
      </c>
      <c r="D33" t="s">
        <v>233</v>
      </c>
      <c r="E33" t="s">
        <v>210</v>
      </c>
      <c r="F33" t="s">
        <v>211</v>
      </c>
      <c r="G33" t="s">
        <v>228</v>
      </c>
      <c r="H33" t="s">
        <v>105</v>
      </c>
      <c r="I33" t="s">
        <v>240</v>
      </c>
      <c r="J33" t="s">
        <v>74</v>
      </c>
      <c r="K33" t="s">
        <v>43</v>
      </c>
      <c r="P33">
        <v>2020</v>
      </c>
      <c r="Q33" s="5">
        <v>130638</v>
      </c>
      <c r="R33" s="1">
        <v>44466</v>
      </c>
    </row>
    <row r="34" spans="1:18">
      <c r="A34" s="1">
        <v>44651</v>
      </c>
      <c r="B34" s="4">
        <v>0.45833333333333331</v>
      </c>
      <c r="C34">
        <v>102325</v>
      </c>
      <c r="D34" t="s">
        <v>232</v>
      </c>
      <c r="E34" t="s">
        <v>146</v>
      </c>
      <c r="F34" t="s">
        <v>149</v>
      </c>
      <c r="G34" t="s">
        <v>225</v>
      </c>
      <c r="H34" t="s">
        <v>148</v>
      </c>
      <c r="I34" t="s">
        <v>240</v>
      </c>
      <c r="J34" t="s">
        <v>76</v>
      </c>
      <c r="K34" t="s">
        <v>40</v>
      </c>
      <c r="L34" t="s">
        <v>147</v>
      </c>
      <c r="M34" s="1">
        <v>44651</v>
      </c>
      <c r="N34" s="50">
        <v>0.45474537037037038</v>
      </c>
      <c r="P34">
        <v>2020</v>
      </c>
      <c r="Q34" s="5">
        <v>19332</v>
      </c>
      <c r="R34" s="1">
        <v>44651</v>
      </c>
    </row>
    <row r="35" spans="1:18">
      <c r="A35" s="1">
        <v>44651</v>
      </c>
      <c r="B35" s="4">
        <v>0.45833333333333331</v>
      </c>
      <c r="C35">
        <v>102439</v>
      </c>
      <c r="D35" t="s">
        <v>233</v>
      </c>
      <c r="E35" t="s">
        <v>199</v>
      </c>
      <c r="F35" t="s">
        <v>202</v>
      </c>
      <c r="G35" t="s">
        <v>229</v>
      </c>
      <c r="H35" t="s">
        <v>201</v>
      </c>
      <c r="I35" t="s">
        <v>240</v>
      </c>
      <c r="J35" t="s">
        <v>76</v>
      </c>
      <c r="K35" t="s">
        <v>84</v>
      </c>
      <c r="O35">
        <v>102469</v>
      </c>
      <c r="P35">
        <v>2021</v>
      </c>
      <c r="Q35" s="5">
        <v>18467</v>
      </c>
      <c r="R35" s="1">
        <v>44651</v>
      </c>
    </row>
    <row r="36" spans="1:18">
      <c r="A36" s="1">
        <v>44651</v>
      </c>
      <c r="B36" s="4">
        <v>0.47916666666666669</v>
      </c>
      <c r="C36">
        <v>102412</v>
      </c>
      <c r="D36" t="s">
        <v>232</v>
      </c>
      <c r="E36" t="s">
        <v>106</v>
      </c>
      <c r="F36" t="s">
        <v>108</v>
      </c>
      <c r="G36" t="s">
        <v>225</v>
      </c>
      <c r="H36" t="s">
        <v>107</v>
      </c>
      <c r="I36" t="s">
        <v>240</v>
      </c>
      <c r="J36" t="s">
        <v>79</v>
      </c>
      <c r="K36" t="s">
        <v>84</v>
      </c>
      <c r="L36" t="s">
        <v>160</v>
      </c>
      <c r="M36" s="1">
        <v>44651</v>
      </c>
      <c r="N36" s="50">
        <v>0.4836226851851852</v>
      </c>
      <c r="P36">
        <v>2016</v>
      </c>
      <c r="Q36" s="5">
        <v>225403</v>
      </c>
      <c r="R36" s="1">
        <v>44651</v>
      </c>
    </row>
    <row r="37" spans="1:18">
      <c r="A37" s="1">
        <v>44651</v>
      </c>
      <c r="B37" s="4">
        <v>0.47916666666666669</v>
      </c>
      <c r="C37">
        <v>102482</v>
      </c>
      <c r="D37" t="s">
        <v>232</v>
      </c>
      <c r="E37" t="s">
        <v>96</v>
      </c>
      <c r="F37" t="s">
        <v>98</v>
      </c>
      <c r="G37" t="s">
        <v>226</v>
      </c>
      <c r="H37" t="s">
        <v>97</v>
      </c>
      <c r="I37" t="s">
        <v>240</v>
      </c>
      <c r="J37" t="s">
        <v>83</v>
      </c>
      <c r="K37" t="s">
        <v>43</v>
      </c>
      <c r="P37">
        <v>2021</v>
      </c>
      <c r="Q37" s="5">
        <v>4936</v>
      </c>
      <c r="R37" s="1">
        <v>44613</v>
      </c>
    </row>
    <row r="38" spans="1:18">
      <c r="A38" s="1">
        <v>44651</v>
      </c>
      <c r="B38" s="4">
        <v>0.47916666666666669</v>
      </c>
      <c r="C38">
        <v>102502</v>
      </c>
      <c r="D38" t="s">
        <v>231</v>
      </c>
      <c r="E38" t="s">
        <v>92</v>
      </c>
      <c r="F38" t="s">
        <v>94</v>
      </c>
      <c r="G38" t="s">
        <v>225</v>
      </c>
      <c r="H38" t="s">
        <v>93</v>
      </c>
      <c r="I38" t="s">
        <v>240</v>
      </c>
      <c r="J38" t="s">
        <v>74</v>
      </c>
      <c r="K38" t="s">
        <v>40</v>
      </c>
      <c r="L38" t="s">
        <v>150</v>
      </c>
      <c r="M38" s="1">
        <v>44651</v>
      </c>
      <c r="N38" s="50">
        <v>0.48380787037037037</v>
      </c>
      <c r="P38">
        <v>2021</v>
      </c>
      <c r="Q38" s="5">
        <v>54702</v>
      </c>
      <c r="R38" s="1">
        <v>44651</v>
      </c>
    </row>
    <row r="39" spans="1:18">
      <c r="A39" s="1">
        <v>44651</v>
      </c>
      <c r="B39" s="4">
        <v>0.5</v>
      </c>
      <c r="C39">
        <v>102517</v>
      </c>
      <c r="D39" t="s">
        <v>231</v>
      </c>
      <c r="E39" t="s">
        <v>111</v>
      </c>
      <c r="F39" t="s">
        <v>223</v>
      </c>
      <c r="G39" t="s">
        <v>225</v>
      </c>
      <c r="H39" t="s">
        <v>95</v>
      </c>
      <c r="I39" t="s">
        <v>240</v>
      </c>
      <c r="J39" t="s">
        <v>73</v>
      </c>
      <c r="K39" t="s">
        <v>43</v>
      </c>
      <c r="L39" t="s">
        <v>181</v>
      </c>
      <c r="M39" s="1">
        <v>44651</v>
      </c>
      <c r="N39" s="50">
        <v>0.49577546296296293</v>
      </c>
      <c r="P39">
        <v>2019</v>
      </c>
      <c r="Q39" s="5">
        <v>73070</v>
      </c>
      <c r="R39" s="1">
        <v>44651</v>
      </c>
    </row>
    <row r="40" spans="1:18">
      <c r="A40" s="1">
        <v>44651</v>
      </c>
      <c r="B40" s="4">
        <v>0.51041666666666663</v>
      </c>
      <c r="C40">
        <v>102518</v>
      </c>
      <c r="D40" t="s">
        <v>231</v>
      </c>
      <c r="E40" t="s">
        <v>111</v>
      </c>
      <c r="F40" t="s">
        <v>223</v>
      </c>
      <c r="G40" t="s">
        <v>227</v>
      </c>
      <c r="H40" t="s">
        <v>95</v>
      </c>
      <c r="I40" t="s">
        <v>240</v>
      </c>
      <c r="J40" t="s">
        <v>73</v>
      </c>
      <c r="K40" t="s">
        <v>43</v>
      </c>
      <c r="L40" t="s">
        <v>112</v>
      </c>
      <c r="M40" s="1">
        <v>44651</v>
      </c>
      <c r="N40" s="50">
        <v>0.54569444444444437</v>
      </c>
      <c r="P40">
        <v>2019</v>
      </c>
      <c r="Q40" s="5">
        <v>73070</v>
      </c>
      <c r="R40" s="1">
        <v>44651</v>
      </c>
    </row>
    <row r="41" spans="1:18">
      <c r="A41" s="1">
        <v>44651</v>
      </c>
      <c r="B41" s="4">
        <v>0.57291666666666663</v>
      </c>
      <c r="C41">
        <v>102488</v>
      </c>
      <c r="D41" t="s">
        <v>231</v>
      </c>
      <c r="E41" t="s">
        <v>109</v>
      </c>
      <c r="F41" t="s">
        <v>110</v>
      </c>
      <c r="G41" t="s">
        <v>229</v>
      </c>
      <c r="H41" t="s">
        <v>87</v>
      </c>
      <c r="I41" t="s">
        <v>240</v>
      </c>
      <c r="J41" t="s">
        <v>72</v>
      </c>
      <c r="K41" t="s">
        <v>43</v>
      </c>
      <c r="O41">
        <v>102489</v>
      </c>
      <c r="P41">
        <v>2017</v>
      </c>
      <c r="Q41" s="5">
        <v>308677</v>
      </c>
      <c r="R41" s="1">
        <v>44650</v>
      </c>
    </row>
    <row r="42" spans="1:18">
      <c r="A42" s="1">
        <v>44651</v>
      </c>
      <c r="B42" s="4">
        <v>0.58333333333333337</v>
      </c>
      <c r="C42">
        <v>102324</v>
      </c>
      <c r="D42" t="s">
        <v>231</v>
      </c>
      <c r="E42" t="s">
        <v>151</v>
      </c>
      <c r="F42" t="s">
        <v>154</v>
      </c>
      <c r="G42" t="s">
        <v>225</v>
      </c>
      <c r="H42" t="s">
        <v>153</v>
      </c>
      <c r="I42" t="s">
        <v>240</v>
      </c>
      <c r="J42" t="s">
        <v>82</v>
      </c>
      <c r="K42" t="s">
        <v>43</v>
      </c>
      <c r="L42" t="s">
        <v>152</v>
      </c>
      <c r="M42" s="1">
        <v>44651</v>
      </c>
      <c r="N42" s="50">
        <v>0.5699305555555555</v>
      </c>
      <c r="P42">
        <v>2018</v>
      </c>
      <c r="Q42" s="5">
        <v>25762</v>
      </c>
      <c r="R42" s="1">
        <v>44651</v>
      </c>
    </row>
    <row r="43" spans="1:18">
      <c r="A43" s="1">
        <v>44651</v>
      </c>
      <c r="B43" s="4">
        <v>0.60416666666666663</v>
      </c>
      <c r="C43">
        <v>102143</v>
      </c>
      <c r="D43" t="s">
        <v>232</v>
      </c>
      <c r="E43" t="s">
        <v>244</v>
      </c>
      <c r="F43" t="s">
        <v>245</v>
      </c>
      <c r="G43" t="s">
        <v>228</v>
      </c>
      <c r="H43" t="s">
        <v>246</v>
      </c>
      <c r="I43" t="s">
        <v>240</v>
      </c>
      <c r="J43" t="s">
        <v>80</v>
      </c>
      <c r="K43" t="s">
        <v>84</v>
      </c>
      <c r="P43">
        <v>2006</v>
      </c>
      <c r="Q43" s="5">
        <v>190025</v>
      </c>
      <c r="R43" s="1">
        <v>42891</v>
      </c>
    </row>
    <row r="44" spans="1:18">
      <c r="A44" s="1">
        <v>44651</v>
      </c>
      <c r="B44" s="4">
        <v>0.60416666666666663</v>
      </c>
      <c r="C44">
        <v>102462</v>
      </c>
      <c r="D44" t="s">
        <v>231</v>
      </c>
      <c r="E44" t="s">
        <v>182</v>
      </c>
      <c r="F44" t="s">
        <v>224</v>
      </c>
      <c r="G44" t="s">
        <v>227</v>
      </c>
      <c r="H44" t="s">
        <v>184</v>
      </c>
      <c r="I44" t="s">
        <v>240</v>
      </c>
      <c r="J44" t="s">
        <v>76</v>
      </c>
      <c r="K44" t="s">
        <v>84</v>
      </c>
      <c r="L44" t="s">
        <v>183</v>
      </c>
      <c r="M44" s="1">
        <v>44651</v>
      </c>
      <c r="N44" s="50">
        <v>0.62982638888888887</v>
      </c>
      <c r="P44">
        <v>2017</v>
      </c>
      <c r="Q44" s="5">
        <v>215387</v>
      </c>
      <c r="R44" s="1">
        <v>44651</v>
      </c>
    </row>
    <row r="45" spans="1:18">
      <c r="A45" s="1">
        <v>44651</v>
      </c>
      <c r="B45" s="4">
        <v>0.64583333333333337</v>
      </c>
      <c r="C45">
        <v>102511</v>
      </c>
      <c r="D45" t="s">
        <v>233</v>
      </c>
      <c r="E45" t="s">
        <v>85</v>
      </c>
      <c r="F45" t="s">
        <v>86</v>
      </c>
      <c r="G45" t="s">
        <v>227</v>
      </c>
      <c r="H45" t="s">
        <v>162</v>
      </c>
      <c r="I45" t="s">
        <v>240</v>
      </c>
      <c r="J45" t="s">
        <v>80</v>
      </c>
      <c r="K45" t="s">
        <v>84</v>
      </c>
      <c r="L45" t="s">
        <v>161</v>
      </c>
      <c r="M45" s="1">
        <v>44651</v>
      </c>
      <c r="N45" s="50">
        <v>0.67115740740740737</v>
      </c>
      <c r="P45">
        <v>2021</v>
      </c>
      <c r="Q45" s="5">
        <v>245381</v>
      </c>
      <c r="R45" s="1">
        <v>44651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56A8-CE7C-4426-BE6C-21E0EA838450}">
  <sheetPr>
    <tabColor rgb="FFFF15FF"/>
  </sheetPr>
  <dimension ref="A1:AJ230"/>
  <sheetViews>
    <sheetView showZeros="0"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" sqref="M1"/>
    </sheetView>
  </sheetViews>
  <sheetFormatPr baseColWidth="10" defaultColWidth="10.81640625" defaultRowHeight="14.5"/>
  <cols>
    <col min="1" max="1" width="12.453125" customWidth="1"/>
    <col min="2" max="2" width="7.54296875" style="3" customWidth="1"/>
    <col min="3" max="3" width="8.81640625" customWidth="1"/>
    <col min="4" max="5" width="10.81640625" style="2"/>
    <col min="6" max="6" width="11.54296875" style="108" customWidth="1"/>
    <col min="7" max="9" width="6.54296875" style="2" customWidth="1"/>
    <col min="10" max="10" width="6.54296875" style="2" hidden="1" customWidth="1"/>
    <col min="11" max="12" width="6.54296875" style="2" customWidth="1"/>
    <col min="13" max="13" width="8.7265625" style="2" bestFit="1" customWidth="1"/>
    <col min="14" max="14" width="19.81640625" style="98" customWidth="1"/>
    <col min="15" max="15" width="17.453125" style="2" customWidth="1"/>
    <col min="16" max="16" width="11.81640625" style="2" customWidth="1"/>
    <col min="17" max="17" width="13.81640625" style="2" hidden="1" customWidth="1"/>
    <col min="18" max="18" width="13.81640625" style="2" customWidth="1"/>
    <col min="19" max="19" width="18.54296875" style="2" hidden="1" customWidth="1"/>
    <col min="20" max="20" width="10.81640625" style="2"/>
    <col min="21" max="21" width="13.1796875" style="103" hidden="1" customWidth="1"/>
    <col min="22" max="22" width="12.1796875" style="2" customWidth="1"/>
    <col min="23" max="23" width="12" style="103" hidden="1" customWidth="1"/>
    <col min="24" max="24" width="16.26953125" style="2" customWidth="1"/>
    <col min="25" max="26" width="8.54296875" style="2" customWidth="1"/>
    <col min="27" max="27" width="10.81640625" style="2"/>
    <col min="28" max="28" width="25.453125" style="2" hidden="1" customWidth="1"/>
    <col min="29" max="29" width="38.1796875" style="103" hidden="1" customWidth="1"/>
    <col min="30" max="30" width="11.81640625" style="2" hidden="1" customWidth="1"/>
    <col min="31" max="31" width="14.453125" style="103" customWidth="1"/>
    <col min="32" max="32" width="13.1796875" style="108" hidden="1" customWidth="1"/>
    <col min="33" max="33" width="14.7265625" style="2" hidden="1" customWidth="1"/>
    <col min="34" max="34" width="11.26953125" style="103" hidden="1" customWidth="1"/>
    <col min="35" max="35" width="11.81640625" style="2" hidden="1" customWidth="1"/>
    <col min="36" max="36" width="13.26953125" style="2" hidden="1" customWidth="1"/>
  </cols>
  <sheetData>
    <row r="1" spans="1:36" s="94" customFormat="1" ht="31.5" customHeight="1">
      <c r="A1" s="87" t="s">
        <v>250</v>
      </c>
      <c r="B1" s="93" t="s">
        <v>66</v>
      </c>
      <c r="C1" s="87" t="s">
        <v>251</v>
      </c>
      <c r="D1" s="95" t="s">
        <v>252</v>
      </c>
      <c r="E1" s="88" t="s">
        <v>280</v>
      </c>
      <c r="F1" s="109" t="s">
        <v>253</v>
      </c>
      <c r="G1" s="100" t="s">
        <v>207</v>
      </c>
      <c r="H1" s="100" t="s">
        <v>208</v>
      </c>
      <c r="I1" s="100" t="s">
        <v>254</v>
      </c>
      <c r="J1" s="100" t="s">
        <v>255</v>
      </c>
      <c r="K1" s="100" t="s">
        <v>209</v>
      </c>
      <c r="L1" s="100" t="s">
        <v>256</v>
      </c>
      <c r="M1" s="100" t="s">
        <v>257</v>
      </c>
      <c r="N1" s="96" t="s">
        <v>258</v>
      </c>
      <c r="O1" s="95" t="s">
        <v>259</v>
      </c>
      <c r="P1" s="95" t="s">
        <v>260</v>
      </c>
      <c r="Q1" s="88" t="s">
        <v>261</v>
      </c>
      <c r="R1" s="95" t="s">
        <v>262</v>
      </c>
      <c r="S1" s="88" t="s">
        <v>263</v>
      </c>
      <c r="T1" s="95" t="s">
        <v>264</v>
      </c>
      <c r="U1" s="104" t="s">
        <v>265</v>
      </c>
      <c r="V1" s="95" t="s">
        <v>266</v>
      </c>
      <c r="W1" s="104" t="s">
        <v>267</v>
      </c>
      <c r="X1" s="95" t="s">
        <v>268</v>
      </c>
      <c r="Y1" s="95" t="s">
        <v>269</v>
      </c>
      <c r="Z1" s="95" t="s">
        <v>281</v>
      </c>
      <c r="AA1" s="95" t="s">
        <v>270</v>
      </c>
      <c r="AB1" s="88" t="s">
        <v>271</v>
      </c>
      <c r="AC1" s="88" t="s">
        <v>272</v>
      </c>
      <c r="AD1" s="105" t="s">
        <v>273</v>
      </c>
      <c r="AE1" s="104" t="s">
        <v>274</v>
      </c>
      <c r="AF1" s="107" t="s">
        <v>275</v>
      </c>
      <c r="AG1" s="101" t="s">
        <v>276</v>
      </c>
      <c r="AH1" s="106" t="s">
        <v>277</v>
      </c>
      <c r="AI1" s="97" t="s">
        <v>278</v>
      </c>
      <c r="AJ1" s="97" t="s">
        <v>279</v>
      </c>
    </row>
    <row r="2" spans="1:36">
      <c r="A2" s="89">
        <v>44927</v>
      </c>
      <c r="B2" s="92" t="str">
        <f t="shared" ref="B2" si="0">TEXT(A2,"MMMM")</f>
        <v>enero</v>
      </c>
      <c r="C2" s="92" t="str">
        <f t="shared" ref="C2" si="1">TEXT(A2,"dddd")</f>
        <v>domingo</v>
      </c>
      <c r="E2" s="99"/>
      <c r="F2" s="90"/>
      <c r="Q2" s="99"/>
      <c r="S2" s="99"/>
      <c r="U2" s="102"/>
      <c r="W2" s="102"/>
      <c r="AA2" s="99"/>
      <c r="AC2" s="102" t="e">
        <f>Tabla5[[#This Row],[Sin Cita]]/Tabla5[[#This Row],[CITAS CONCRETADAS]]</f>
        <v>#DIV/0!</v>
      </c>
      <c r="AD2" s="91" t="e">
        <f>Tabla5[[#This Row],[Sin Cita]]/Tabla5[[#This Row],[Total Clientes en servicio]]</f>
        <v>#DIV/0!</v>
      </c>
      <c r="AE2" s="102" t="e">
        <f>Tabla5[[#This Row],[Horas Prog. Total]]/Tabla5[[#This Row],[Horas Disp. En citas]]</f>
        <v>#DIV/0!</v>
      </c>
      <c r="AF2" s="2"/>
      <c r="AG2" s="99">
        <f>Tabla5[[#This Row],[Horas concretadas Citas]]-Tabla5[[#This Row],[Horas Vendidas REAL]]</f>
        <v>0</v>
      </c>
      <c r="AH2" s="102" t="e">
        <f>Tabla5[[#This Row],[Horas Vendidas REAL]]/Tabla5[[#This Row],[Horas disponibles Taller]]</f>
        <v>#DIV/0!</v>
      </c>
    </row>
    <row r="3" spans="1:36">
      <c r="A3" s="89">
        <v>44928</v>
      </c>
      <c r="B3" s="92" t="str">
        <f t="shared" ref="B3:B32" si="2">TEXT(A3,"MMMM")</f>
        <v>enero</v>
      </c>
      <c r="C3" s="92" t="str">
        <f t="shared" ref="C3:C32" si="3">TEXT(A3,"dddd")</f>
        <v>lunes</v>
      </c>
      <c r="D3" s="2">
        <v>8</v>
      </c>
      <c r="E3" s="99">
        <f>Tabla5[[#This Row],[Técnicos]]*8</f>
        <v>64</v>
      </c>
      <c r="F3" s="90">
        <f t="shared" ref="F3:F32" si="4">(D3*6)/1.2</f>
        <v>40</v>
      </c>
      <c r="G3" s="2">
        <v>4</v>
      </c>
      <c r="H3" s="2">
        <v>25</v>
      </c>
      <c r="I3" s="2">
        <v>6</v>
      </c>
      <c r="K3" s="2">
        <v>1</v>
      </c>
      <c r="L3" s="2">
        <v>3.5</v>
      </c>
      <c r="M3" s="2">
        <f>SUM(Tabla5[[#This Row],[DIAG]:[J. TALLER]])</f>
        <v>39.5</v>
      </c>
      <c r="O3" s="2">
        <v>39</v>
      </c>
      <c r="P3" s="2">
        <v>6</v>
      </c>
      <c r="Q3" s="99">
        <f t="shared" ref="Q3" si="5">P3/O3</f>
        <v>0.15384615384615385</v>
      </c>
      <c r="R3" s="2">
        <v>2</v>
      </c>
      <c r="S3" s="99">
        <f t="shared" ref="S3" si="6">R3/O3</f>
        <v>5.128205128205128E-2</v>
      </c>
      <c r="T3" s="2">
        <v>2</v>
      </c>
      <c r="U3" s="102">
        <f>Tabla5[[#This Row],[No Show]]/Tabla5[[#This Row],[Citas Agendadas]]</f>
        <v>5.128205128205128E-2</v>
      </c>
      <c r="V3" s="2">
        <v>2</v>
      </c>
      <c r="W3" s="102">
        <f>Tabla5[[#This Row],[Horas no show2]]/Tabla5[[#This Row],[Horas Prog. Total]]</f>
        <v>5.0632911392405063E-2</v>
      </c>
      <c r="X3" s="2">
        <v>29</v>
      </c>
      <c r="Y3" s="2">
        <v>1</v>
      </c>
      <c r="Z3" s="2">
        <f>Tabla5[[#This Row],[CITAS CONCRETADAS]]+Tabla5[[#This Row],[Sin Cita]]</f>
        <v>30</v>
      </c>
      <c r="AA3" s="99">
        <f>Tabla5[[#This Row],[Horas Prog. Total]]-Tabla5[[#This Row],[Horas no show2]]</f>
        <v>37.5</v>
      </c>
      <c r="AC3" s="102">
        <f>Tabla5[[#This Row],[Sin Cita]]/Tabla5[[#This Row],[CITAS CONCRETADAS]]</f>
        <v>3.4482758620689655E-2</v>
      </c>
      <c r="AD3" s="91" t="e">
        <f>Tabla5[[#This Row],[Sin Cita]]/Tabla5[[#This Row],[Total Clientes en servicio]]</f>
        <v>#DIV/0!</v>
      </c>
      <c r="AE3" s="102">
        <f>Tabla5[[#This Row],[Horas Prog. Total]]/Tabla5[[#This Row],[Horas Disp. En citas]]</f>
        <v>0.98750000000000004</v>
      </c>
      <c r="AF3" s="2"/>
      <c r="AG3" s="99">
        <f>Tabla5[[#This Row],[Horas concretadas Citas]]-Tabla5[[#This Row],[Horas Vendidas REAL]]</f>
        <v>37.5</v>
      </c>
      <c r="AH3" s="102">
        <f>Tabla5[[#This Row],[Horas Vendidas REAL]]/Tabla5[[#This Row],[Horas disponibles Taller]]</f>
        <v>0</v>
      </c>
    </row>
    <row r="4" spans="1:36">
      <c r="A4" s="89">
        <v>44929</v>
      </c>
      <c r="B4" s="92" t="str">
        <f t="shared" si="2"/>
        <v>enero</v>
      </c>
      <c r="C4" s="92" t="str">
        <f t="shared" si="3"/>
        <v>martes</v>
      </c>
      <c r="D4" s="2">
        <v>8</v>
      </c>
      <c r="E4" s="99">
        <f>Tabla5[[#This Row],[Técnicos]]*8</f>
        <v>64</v>
      </c>
      <c r="F4" s="90">
        <f t="shared" si="4"/>
        <v>40</v>
      </c>
      <c r="G4" s="2">
        <v>2</v>
      </c>
      <c r="H4" s="2">
        <v>28</v>
      </c>
      <c r="I4" s="2">
        <v>6</v>
      </c>
      <c r="K4" s="2">
        <v>3</v>
      </c>
      <c r="L4" s="2">
        <v>1</v>
      </c>
      <c r="M4" s="2">
        <f>SUM(Tabla5[[#This Row],[DIAG]:[J. TALLER]])</f>
        <v>40</v>
      </c>
      <c r="O4" s="2">
        <v>41</v>
      </c>
      <c r="P4" s="2">
        <v>9</v>
      </c>
      <c r="Q4" s="2">
        <f t="shared" ref="Q4:Q32" si="7">P4/O4</f>
        <v>0.21951219512195122</v>
      </c>
      <c r="R4" s="2">
        <v>1</v>
      </c>
      <c r="S4" s="2">
        <f t="shared" ref="S4:S32" si="8">R4/O4</f>
        <v>2.4390243902439025E-2</v>
      </c>
      <c r="U4" s="102">
        <f>Tabla5[[#This Row],[No Show]]/Tabla5[[#This Row],[Citas Agendadas]]</f>
        <v>0</v>
      </c>
      <c r="W4" s="102">
        <f>Tabla5[[#This Row],[Horas no show2]]/Tabla5[[#This Row],[Horas Prog. Total]]</f>
        <v>0</v>
      </c>
      <c r="X4" s="2">
        <v>29</v>
      </c>
      <c r="Y4" s="2">
        <v>2</v>
      </c>
      <c r="Z4" s="2">
        <f>Tabla5[[#This Row],[CITAS CONCRETADAS]]+Tabla5[[#This Row],[Sin Cita]]</f>
        <v>31</v>
      </c>
      <c r="AA4" s="99">
        <f>Tabla5[[#This Row],[Horas Prog. Total]]-Tabla5[[#This Row],[Horas no show2]]</f>
        <v>40</v>
      </c>
      <c r="AC4" s="102">
        <f>Tabla5[[#This Row],[Sin Cita]]/Tabla5[[#This Row],[CITAS CONCRETADAS]]</f>
        <v>6.8965517241379309E-2</v>
      </c>
      <c r="AD4" s="102" t="e">
        <f>Tabla5[[#This Row],[Sin Cita]]/Tabla5[[#This Row],[Total Clientes en servicio]]</f>
        <v>#DIV/0!</v>
      </c>
      <c r="AE4" s="102">
        <f>Tabla5[[#This Row],[Horas Prog. Total]]/Tabla5[[#This Row],[Horas Disp. En citas]]</f>
        <v>1</v>
      </c>
      <c r="AG4" s="99">
        <f>Tabla5[[#This Row],[Horas concretadas Citas]]-Tabla5[[#This Row],[Horas Vendidas REAL]]</f>
        <v>40</v>
      </c>
      <c r="AH4" s="102">
        <f>Tabla5[[#This Row],[Horas Vendidas REAL]]/Tabla5[[#This Row],[Horas disponibles Taller]]</f>
        <v>0</v>
      </c>
    </row>
    <row r="5" spans="1:36">
      <c r="A5" s="89">
        <v>44930</v>
      </c>
      <c r="B5" s="92" t="str">
        <f t="shared" si="2"/>
        <v>enero</v>
      </c>
      <c r="C5" s="92" t="str">
        <f t="shared" si="3"/>
        <v>miércoles</v>
      </c>
      <c r="D5" s="2">
        <v>8</v>
      </c>
      <c r="E5" s="99">
        <f>Tabla5[[#This Row],[Técnicos]]*8</f>
        <v>64</v>
      </c>
      <c r="F5" s="90">
        <f t="shared" si="4"/>
        <v>40</v>
      </c>
      <c r="G5" s="2">
        <v>2</v>
      </c>
      <c r="H5" s="2">
        <v>24</v>
      </c>
      <c r="I5" s="2">
        <v>7</v>
      </c>
      <c r="K5" s="2">
        <v>1</v>
      </c>
      <c r="L5" s="2">
        <v>2</v>
      </c>
      <c r="M5" s="2">
        <f>SUM(Tabla5[[#This Row],[DIAG]:[J. TALLER]])</f>
        <v>36</v>
      </c>
      <c r="O5" s="2">
        <v>41</v>
      </c>
      <c r="P5" s="2">
        <v>7</v>
      </c>
      <c r="Q5" s="2">
        <f t="shared" si="7"/>
        <v>0.17073170731707318</v>
      </c>
      <c r="R5" s="2">
        <v>1</v>
      </c>
      <c r="S5" s="2">
        <f t="shared" si="8"/>
        <v>2.4390243902439025E-2</v>
      </c>
      <c r="T5" s="2">
        <v>1</v>
      </c>
      <c r="U5" s="102">
        <f>Tabla5[[#This Row],[No Show]]/Tabla5[[#This Row],[Citas Agendadas]]</f>
        <v>2.4390243902439025E-2</v>
      </c>
      <c r="V5" s="2">
        <v>1.5</v>
      </c>
      <c r="W5" s="102">
        <f>Tabla5[[#This Row],[Horas no show2]]/Tabla5[[#This Row],[Horas Prog. Total]]</f>
        <v>4.1666666666666664E-2</v>
      </c>
      <c r="X5" s="2">
        <v>28</v>
      </c>
      <c r="Y5" s="2">
        <v>3</v>
      </c>
      <c r="Z5" s="2">
        <f>Tabla5[[#This Row],[CITAS CONCRETADAS]]+Tabla5[[#This Row],[Sin Cita]]</f>
        <v>31</v>
      </c>
      <c r="AA5" s="99">
        <f>Tabla5[[#This Row],[Horas Prog. Total]]-Tabla5[[#This Row],[Horas no show2]]</f>
        <v>34.5</v>
      </c>
      <c r="AC5" s="102">
        <f>Tabla5[[#This Row],[Sin Cita]]/Tabla5[[#This Row],[CITAS CONCRETADAS]]</f>
        <v>0.10714285714285714</v>
      </c>
      <c r="AD5" s="102" t="e">
        <f>Tabla5[[#This Row],[Sin Cita]]/Tabla5[[#This Row],[Total Clientes en servicio]]</f>
        <v>#DIV/0!</v>
      </c>
      <c r="AE5" s="102">
        <f>Tabla5[[#This Row],[Horas Prog. Total]]/Tabla5[[#This Row],[Horas Disp. En citas]]</f>
        <v>0.9</v>
      </c>
      <c r="AG5" s="99">
        <f>Tabla5[[#This Row],[Horas concretadas Citas]]-Tabla5[[#This Row],[Horas Vendidas REAL]]</f>
        <v>34.5</v>
      </c>
      <c r="AH5" s="102">
        <f>Tabla5[[#This Row],[Horas Vendidas REAL]]/Tabla5[[#This Row],[Horas disponibles Taller]]</f>
        <v>0</v>
      </c>
    </row>
    <row r="6" spans="1:36">
      <c r="A6" s="89">
        <v>44931</v>
      </c>
      <c r="B6" s="92" t="str">
        <f t="shared" si="2"/>
        <v>enero</v>
      </c>
      <c r="C6" s="92" t="str">
        <f t="shared" si="3"/>
        <v>jueves</v>
      </c>
      <c r="D6" s="2">
        <v>8</v>
      </c>
      <c r="E6" s="99">
        <f>Tabla5[[#This Row],[Técnicos]]*8</f>
        <v>64</v>
      </c>
      <c r="F6" s="90">
        <f t="shared" si="4"/>
        <v>40</v>
      </c>
      <c r="G6" s="2">
        <v>4</v>
      </c>
      <c r="H6" s="2">
        <v>22</v>
      </c>
      <c r="I6" s="2">
        <v>8</v>
      </c>
      <c r="L6" s="2">
        <v>3</v>
      </c>
      <c r="M6" s="2">
        <f>SUM(Tabla5[[#This Row],[DIAG]:[J. TALLER]])</f>
        <v>37</v>
      </c>
      <c r="O6" s="2">
        <v>40</v>
      </c>
      <c r="P6" s="2">
        <v>8</v>
      </c>
      <c r="Q6" s="2">
        <f t="shared" si="7"/>
        <v>0.2</v>
      </c>
      <c r="S6" s="2">
        <f t="shared" si="8"/>
        <v>0</v>
      </c>
      <c r="U6" s="102">
        <f>Tabla5[[#This Row],[No Show]]/Tabla5[[#This Row],[Citas Agendadas]]</f>
        <v>0</v>
      </c>
      <c r="W6" s="102">
        <f>Tabla5[[#This Row],[Horas no show2]]/Tabla5[[#This Row],[Horas Prog. Total]]</f>
        <v>0</v>
      </c>
      <c r="X6" s="2">
        <v>27</v>
      </c>
      <c r="Y6" s="2">
        <v>2</v>
      </c>
      <c r="Z6" s="2">
        <f>Tabla5[[#This Row],[CITAS CONCRETADAS]]+Tabla5[[#This Row],[Sin Cita]]</f>
        <v>29</v>
      </c>
      <c r="AA6" s="99">
        <f>Tabla5[[#This Row],[Horas Prog. Total]]-Tabla5[[#This Row],[Horas no show2]]</f>
        <v>37</v>
      </c>
      <c r="AC6" s="102">
        <f>Tabla5[[#This Row],[Sin Cita]]/Tabla5[[#This Row],[CITAS CONCRETADAS]]</f>
        <v>7.407407407407407E-2</v>
      </c>
      <c r="AD6" s="102" t="e">
        <f>Tabla5[[#This Row],[Sin Cita]]/Tabla5[[#This Row],[Total Clientes en servicio]]</f>
        <v>#DIV/0!</v>
      </c>
      <c r="AE6" s="102">
        <f>Tabla5[[#This Row],[Horas Prog. Total]]/Tabla5[[#This Row],[Horas Disp. En citas]]</f>
        <v>0.92500000000000004</v>
      </c>
      <c r="AG6" s="99">
        <f>Tabla5[[#This Row],[Horas concretadas Citas]]-Tabla5[[#This Row],[Horas Vendidas REAL]]</f>
        <v>37</v>
      </c>
      <c r="AH6" s="102">
        <f>Tabla5[[#This Row],[Horas Vendidas REAL]]/Tabla5[[#This Row],[Horas disponibles Taller]]</f>
        <v>0</v>
      </c>
    </row>
    <row r="7" spans="1:36">
      <c r="A7" s="89">
        <v>44932</v>
      </c>
      <c r="B7" s="92" t="str">
        <f t="shared" si="2"/>
        <v>enero</v>
      </c>
      <c r="C7" s="92" t="str">
        <f t="shared" si="3"/>
        <v>viernes</v>
      </c>
      <c r="D7" s="2">
        <v>8</v>
      </c>
      <c r="E7" s="99">
        <f>Tabla5[[#This Row],[Técnicos]]*8</f>
        <v>64</v>
      </c>
      <c r="F7" s="90">
        <f t="shared" si="4"/>
        <v>40</v>
      </c>
      <c r="G7" s="2">
        <v>6</v>
      </c>
      <c r="H7" s="2">
        <v>26</v>
      </c>
      <c r="I7" s="2">
        <v>8</v>
      </c>
      <c r="M7" s="2">
        <f>SUM(Tabla5[[#This Row],[DIAG]:[J. TALLER]])</f>
        <v>40</v>
      </c>
      <c r="O7" s="2">
        <v>42</v>
      </c>
      <c r="P7" s="2">
        <v>7</v>
      </c>
      <c r="Q7" s="2">
        <f t="shared" si="7"/>
        <v>0.16666666666666666</v>
      </c>
      <c r="R7" s="2">
        <v>2</v>
      </c>
      <c r="S7" s="2">
        <f t="shared" si="8"/>
        <v>4.7619047619047616E-2</v>
      </c>
      <c r="T7" s="2">
        <v>2</v>
      </c>
      <c r="U7" s="102">
        <f>Tabla5[[#This Row],[No Show]]/Tabla5[[#This Row],[Citas Agendadas]]</f>
        <v>4.7619047619047616E-2</v>
      </c>
      <c r="V7" s="2">
        <v>3</v>
      </c>
      <c r="W7" s="102">
        <f>Tabla5[[#This Row],[Horas no show2]]/Tabla5[[#This Row],[Horas Prog. Total]]</f>
        <v>7.4999999999999997E-2</v>
      </c>
      <c r="X7" s="2">
        <v>29</v>
      </c>
      <c r="Y7" s="2">
        <v>3</v>
      </c>
      <c r="Z7" s="2">
        <f>Tabla5[[#This Row],[CITAS CONCRETADAS]]+Tabla5[[#This Row],[Sin Cita]]</f>
        <v>32</v>
      </c>
      <c r="AA7" s="99">
        <f>Tabla5[[#This Row],[Horas Prog. Total]]-Tabla5[[#This Row],[Horas no show2]]</f>
        <v>37</v>
      </c>
      <c r="AC7" s="102">
        <f>Tabla5[[#This Row],[Sin Cita]]/Tabla5[[#This Row],[CITAS CONCRETADAS]]</f>
        <v>0.10344827586206896</v>
      </c>
      <c r="AD7" s="102" t="e">
        <f>Tabla5[[#This Row],[Sin Cita]]/Tabla5[[#This Row],[Total Clientes en servicio]]</f>
        <v>#DIV/0!</v>
      </c>
      <c r="AE7" s="102">
        <f>Tabla5[[#This Row],[Horas Prog. Total]]/Tabla5[[#This Row],[Horas Disp. En citas]]</f>
        <v>1</v>
      </c>
      <c r="AG7" s="99">
        <f>Tabla5[[#This Row],[Horas concretadas Citas]]-Tabla5[[#This Row],[Horas Vendidas REAL]]</f>
        <v>37</v>
      </c>
      <c r="AH7" s="102">
        <f>Tabla5[[#This Row],[Horas Vendidas REAL]]/Tabla5[[#This Row],[Horas disponibles Taller]]</f>
        <v>0</v>
      </c>
    </row>
    <row r="8" spans="1:36">
      <c r="A8" s="89">
        <v>44933</v>
      </c>
      <c r="B8" s="92" t="str">
        <f t="shared" si="2"/>
        <v>enero</v>
      </c>
      <c r="C8" s="92" t="str">
        <f t="shared" si="3"/>
        <v>sábado</v>
      </c>
      <c r="D8" s="2">
        <v>4</v>
      </c>
      <c r="E8" s="99">
        <f>Tabla5[[#This Row],[Técnicos]]*8</f>
        <v>32</v>
      </c>
      <c r="F8" s="90">
        <f t="shared" si="4"/>
        <v>20</v>
      </c>
      <c r="H8" s="2">
        <v>17</v>
      </c>
      <c r="I8" s="2">
        <v>2</v>
      </c>
      <c r="M8" s="2">
        <f>SUM(Tabla5[[#This Row],[DIAG]:[J. TALLER]])</f>
        <v>19</v>
      </c>
      <c r="O8" s="2">
        <v>25</v>
      </c>
      <c r="P8" s="2">
        <v>1</v>
      </c>
      <c r="Q8" s="2">
        <f t="shared" si="7"/>
        <v>0.04</v>
      </c>
      <c r="R8" s="2">
        <v>1</v>
      </c>
      <c r="S8" s="2">
        <f t="shared" si="8"/>
        <v>0.04</v>
      </c>
      <c r="U8" s="102">
        <f>Tabla5[[#This Row],[No Show]]/Tabla5[[#This Row],[Citas Agendadas]]</f>
        <v>0</v>
      </c>
      <c r="W8" s="102">
        <f>Tabla5[[#This Row],[Horas no show2]]/Tabla5[[#This Row],[Horas Prog. Total]]</f>
        <v>0</v>
      </c>
      <c r="X8" s="2">
        <v>23</v>
      </c>
      <c r="Y8" s="2">
        <v>1</v>
      </c>
      <c r="Z8" s="2">
        <f>Tabla5[[#This Row],[CITAS CONCRETADAS]]+Tabla5[[#This Row],[Sin Cita]]</f>
        <v>24</v>
      </c>
      <c r="AA8" s="99">
        <f>Tabla5[[#This Row],[Horas Prog. Total]]-Tabla5[[#This Row],[Horas no show2]]</f>
        <v>19</v>
      </c>
      <c r="AC8" s="102">
        <f>Tabla5[[#This Row],[Sin Cita]]/Tabla5[[#This Row],[CITAS CONCRETADAS]]</f>
        <v>4.3478260869565216E-2</v>
      </c>
      <c r="AD8" s="102" t="e">
        <f>Tabla5[[#This Row],[Sin Cita]]/Tabla5[[#This Row],[Total Clientes en servicio]]</f>
        <v>#DIV/0!</v>
      </c>
      <c r="AE8" s="102">
        <f>Tabla5[[#This Row],[Horas Prog. Total]]/Tabla5[[#This Row],[Horas Disp. En citas]]</f>
        <v>0.95</v>
      </c>
      <c r="AG8" s="99">
        <f>Tabla5[[#This Row],[Horas concretadas Citas]]-Tabla5[[#This Row],[Horas Vendidas REAL]]</f>
        <v>19</v>
      </c>
      <c r="AH8" s="102">
        <f>Tabla5[[#This Row],[Horas Vendidas REAL]]/Tabla5[[#This Row],[Horas disponibles Taller]]</f>
        <v>0</v>
      </c>
    </row>
    <row r="9" spans="1:36">
      <c r="A9" s="89">
        <v>44934</v>
      </c>
      <c r="B9" s="92" t="str">
        <f t="shared" si="2"/>
        <v>enero</v>
      </c>
      <c r="C9" s="92" t="str">
        <f t="shared" si="3"/>
        <v>domingo</v>
      </c>
      <c r="E9" s="99">
        <f>Tabla5[[#This Row],[Técnicos]]*8</f>
        <v>0</v>
      </c>
      <c r="Q9" s="2" t="e">
        <f t="shared" si="7"/>
        <v>#DIV/0!</v>
      </c>
      <c r="S9" s="2" t="e">
        <f t="shared" si="8"/>
        <v>#DIV/0!</v>
      </c>
      <c r="U9" s="102" t="e">
        <f>Tabla5[[#This Row],[No Show]]/Tabla5[[#This Row],[Citas Agendadas]]</f>
        <v>#DIV/0!</v>
      </c>
      <c r="W9" s="102" t="e">
        <f>Tabla5[[#This Row],[Horas no show2]]/Tabla5[[#This Row],[Horas Prog. Total]]</f>
        <v>#DIV/0!</v>
      </c>
      <c r="Z9" s="2">
        <f>Tabla5[[#This Row],[CITAS CONCRETADAS]]+Tabla5[[#This Row],[Sin Cita]]</f>
        <v>0</v>
      </c>
      <c r="AA9" s="99">
        <f>Tabla5[[#This Row],[Horas Prog. Total]]-Tabla5[[#This Row],[Horas no show2]]</f>
        <v>0</v>
      </c>
      <c r="AC9" s="102" t="e">
        <f>Tabla5[[#This Row],[Sin Cita]]/Tabla5[[#This Row],[CITAS CONCRETADAS]]</f>
        <v>#DIV/0!</v>
      </c>
      <c r="AD9" s="102" t="e">
        <f>Tabla5[[#This Row],[Sin Cita]]/Tabla5[[#This Row],[Total Clientes en servicio]]</f>
        <v>#DIV/0!</v>
      </c>
      <c r="AE9" s="102" t="e">
        <f>Tabla5[[#This Row],[Horas Prog. Total]]/Tabla5[[#This Row],[Horas Disp. En citas]]</f>
        <v>#DIV/0!</v>
      </c>
      <c r="AG9" s="99">
        <f>Tabla5[[#This Row],[Horas concretadas Citas]]-Tabla5[[#This Row],[Horas Vendidas REAL]]</f>
        <v>0</v>
      </c>
      <c r="AH9" s="102" t="e">
        <f>Tabla5[[#This Row],[Horas Vendidas REAL]]/Tabla5[[#This Row],[Horas disponibles Taller]]</f>
        <v>#DIV/0!</v>
      </c>
    </row>
    <row r="10" spans="1:36">
      <c r="A10" s="89">
        <v>44935</v>
      </c>
      <c r="B10" s="92" t="str">
        <f t="shared" si="2"/>
        <v>enero</v>
      </c>
      <c r="C10" s="92" t="str">
        <f t="shared" si="3"/>
        <v>lunes</v>
      </c>
      <c r="D10" s="2">
        <v>8</v>
      </c>
      <c r="E10" s="99">
        <f>Tabla5[[#This Row],[Técnicos]]*8</f>
        <v>64</v>
      </c>
      <c r="F10" s="90">
        <f t="shared" si="4"/>
        <v>40</v>
      </c>
      <c r="G10" s="2">
        <v>5</v>
      </c>
      <c r="H10" s="2">
        <v>28</v>
      </c>
      <c r="I10" s="2">
        <v>6</v>
      </c>
      <c r="K10" s="2">
        <v>1</v>
      </c>
      <c r="M10" s="2">
        <f>SUM(Tabla5[[#This Row],[DIAG]:[J. TALLER]])</f>
        <v>40</v>
      </c>
      <c r="O10" s="2">
        <v>41</v>
      </c>
      <c r="P10" s="2">
        <v>7</v>
      </c>
      <c r="Q10" s="2">
        <f t="shared" si="7"/>
        <v>0.17073170731707318</v>
      </c>
      <c r="R10" s="2">
        <v>1</v>
      </c>
      <c r="S10" s="2">
        <f t="shared" si="8"/>
        <v>2.4390243902439025E-2</v>
      </c>
      <c r="T10" s="2">
        <v>1</v>
      </c>
      <c r="U10" s="102">
        <f>Tabla5[[#This Row],[No Show]]/Tabla5[[#This Row],[Citas Agendadas]]</f>
        <v>2.4390243902439025E-2</v>
      </c>
      <c r="V10" s="2">
        <v>2</v>
      </c>
      <c r="W10" s="102">
        <f>Tabla5[[#This Row],[Horas no show2]]/Tabla5[[#This Row],[Horas Prog. Total]]</f>
        <v>0.05</v>
      </c>
      <c r="X10" s="2">
        <v>29</v>
      </c>
      <c r="Y10" s="2">
        <v>4</v>
      </c>
      <c r="Z10" s="2">
        <f>Tabla5[[#This Row],[CITAS CONCRETADAS]]+Tabla5[[#This Row],[Sin Cita]]</f>
        <v>33</v>
      </c>
      <c r="AA10" s="99">
        <f>Tabla5[[#This Row],[Horas Prog. Total]]-Tabla5[[#This Row],[Horas no show2]]</f>
        <v>38</v>
      </c>
      <c r="AC10" s="102">
        <f>Tabla5[[#This Row],[Sin Cita]]/Tabla5[[#This Row],[CITAS CONCRETADAS]]</f>
        <v>0.13793103448275862</v>
      </c>
      <c r="AD10" s="102" t="e">
        <f>Tabla5[[#This Row],[Sin Cita]]/Tabla5[[#This Row],[Total Clientes en servicio]]</f>
        <v>#DIV/0!</v>
      </c>
      <c r="AE10" s="102">
        <f>Tabla5[[#This Row],[Horas Prog. Total]]/Tabla5[[#This Row],[Horas Disp. En citas]]</f>
        <v>1</v>
      </c>
      <c r="AG10" s="99">
        <f>Tabla5[[#This Row],[Horas concretadas Citas]]-Tabla5[[#This Row],[Horas Vendidas REAL]]</f>
        <v>38</v>
      </c>
      <c r="AH10" s="102">
        <f>Tabla5[[#This Row],[Horas Vendidas REAL]]/Tabla5[[#This Row],[Horas disponibles Taller]]</f>
        <v>0</v>
      </c>
    </row>
    <row r="11" spans="1:36">
      <c r="A11" s="89">
        <v>44936</v>
      </c>
      <c r="B11" s="92" t="str">
        <f t="shared" si="2"/>
        <v>enero</v>
      </c>
      <c r="C11" s="92" t="str">
        <f t="shared" si="3"/>
        <v>martes</v>
      </c>
      <c r="D11" s="2">
        <v>8</v>
      </c>
      <c r="E11" s="99">
        <f>Tabla5[[#This Row],[Técnicos]]*8</f>
        <v>64</v>
      </c>
      <c r="F11" s="90">
        <f t="shared" si="4"/>
        <v>40</v>
      </c>
      <c r="G11" s="2">
        <v>4</v>
      </c>
      <c r="H11" s="2">
        <v>26</v>
      </c>
      <c r="I11" s="2">
        <v>7</v>
      </c>
      <c r="K11" s="2">
        <v>2</v>
      </c>
      <c r="M11" s="2">
        <f>SUM(Tabla5[[#This Row],[DIAG]:[J. TALLER]])</f>
        <v>39</v>
      </c>
      <c r="O11" s="2">
        <v>40</v>
      </c>
      <c r="P11" s="2">
        <v>9</v>
      </c>
      <c r="Q11" s="2">
        <f t="shared" si="7"/>
        <v>0.22500000000000001</v>
      </c>
      <c r="R11" s="2">
        <v>1</v>
      </c>
      <c r="S11" s="2">
        <f t="shared" si="8"/>
        <v>2.5000000000000001E-2</v>
      </c>
      <c r="U11" s="102">
        <f>Tabla5[[#This Row],[No Show]]/Tabla5[[#This Row],[Citas Agendadas]]</f>
        <v>0</v>
      </c>
      <c r="W11" s="102">
        <f>Tabla5[[#This Row],[Horas no show2]]/Tabla5[[#This Row],[Horas Prog. Total]]</f>
        <v>0</v>
      </c>
      <c r="X11" s="2">
        <v>28</v>
      </c>
      <c r="Y11" s="2">
        <v>2</v>
      </c>
      <c r="Z11" s="2">
        <f>Tabla5[[#This Row],[CITAS CONCRETADAS]]+Tabla5[[#This Row],[Sin Cita]]</f>
        <v>30</v>
      </c>
      <c r="AA11" s="99">
        <f>Tabla5[[#This Row],[Horas Prog. Total]]-Tabla5[[#This Row],[Horas no show2]]</f>
        <v>39</v>
      </c>
      <c r="AC11" s="102">
        <f>Tabla5[[#This Row],[Sin Cita]]/Tabla5[[#This Row],[CITAS CONCRETADAS]]</f>
        <v>7.1428571428571425E-2</v>
      </c>
      <c r="AD11" s="102" t="e">
        <f>Tabla5[[#This Row],[Sin Cita]]/Tabla5[[#This Row],[Total Clientes en servicio]]</f>
        <v>#DIV/0!</v>
      </c>
      <c r="AE11" s="102">
        <f>Tabla5[[#This Row],[Horas Prog. Total]]/Tabla5[[#This Row],[Horas Disp. En citas]]</f>
        <v>0.97499999999999998</v>
      </c>
      <c r="AG11" s="99">
        <f>Tabla5[[#This Row],[Horas concretadas Citas]]-Tabla5[[#This Row],[Horas Vendidas REAL]]</f>
        <v>39</v>
      </c>
      <c r="AH11" s="102">
        <f>Tabla5[[#This Row],[Horas Vendidas REAL]]/Tabla5[[#This Row],[Horas disponibles Taller]]</f>
        <v>0</v>
      </c>
    </row>
    <row r="12" spans="1:36">
      <c r="A12" s="89">
        <v>44937</v>
      </c>
      <c r="B12" s="92" t="str">
        <f t="shared" si="2"/>
        <v>enero</v>
      </c>
      <c r="C12" s="92" t="str">
        <f t="shared" si="3"/>
        <v>miércoles</v>
      </c>
      <c r="D12" s="2">
        <v>8</v>
      </c>
      <c r="E12" s="99">
        <f>Tabla5[[#This Row],[Técnicos]]*8</f>
        <v>64</v>
      </c>
      <c r="F12" s="90">
        <f t="shared" si="4"/>
        <v>40</v>
      </c>
      <c r="G12" s="2">
        <v>4</v>
      </c>
      <c r="H12" s="2">
        <v>25</v>
      </c>
      <c r="I12" s="2">
        <v>8</v>
      </c>
      <c r="L12" s="2">
        <v>2</v>
      </c>
      <c r="M12" s="2">
        <f>SUM(Tabla5[[#This Row],[DIAG]:[J. TALLER]])</f>
        <v>39</v>
      </c>
      <c r="O12" s="2">
        <v>40</v>
      </c>
      <c r="P12" s="2">
        <v>8</v>
      </c>
      <c r="Q12" s="2">
        <f t="shared" si="7"/>
        <v>0.2</v>
      </c>
      <c r="R12" s="2">
        <v>1</v>
      </c>
      <c r="S12" s="2">
        <f t="shared" si="8"/>
        <v>2.5000000000000001E-2</v>
      </c>
      <c r="T12" s="2">
        <v>2</v>
      </c>
      <c r="U12" s="102">
        <f>Tabla5[[#This Row],[No Show]]/Tabla5[[#This Row],[Citas Agendadas]]</f>
        <v>0.05</v>
      </c>
      <c r="V12" s="2">
        <v>2</v>
      </c>
      <c r="W12" s="102">
        <f>Tabla5[[#This Row],[Horas no show2]]/Tabla5[[#This Row],[Horas Prog. Total]]</f>
        <v>5.128205128205128E-2</v>
      </c>
      <c r="X12" s="2">
        <v>29</v>
      </c>
      <c r="Y12" s="2">
        <v>3</v>
      </c>
      <c r="Z12" s="2">
        <f>Tabla5[[#This Row],[CITAS CONCRETADAS]]+Tabla5[[#This Row],[Sin Cita]]</f>
        <v>32</v>
      </c>
      <c r="AA12" s="99">
        <f>Tabla5[[#This Row],[Horas Prog. Total]]-Tabla5[[#This Row],[Horas no show2]]</f>
        <v>37</v>
      </c>
      <c r="AC12" s="102">
        <f>Tabla5[[#This Row],[Sin Cita]]/Tabla5[[#This Row],[CITAS CONCRETADAS]]</f>
        <v>0.10344827586206896</v>
      </c>
      <c r="AD12" s="102" t="e">
        <f>Tabla5[[#This Row],[Sin Cita]]/Tabla5[[#This Row],[Total Clientes en servicio]]</f>
        <v>#DIV/0!</v>
      </c>
      <c r="AE12" s="102">
        <f>Tabla5[[#This Row],[Horas Prog. Total]]/Tabla5[[#This Row],[Horas Disp. En citas]]</f>
        <v>0.97499999999999998</v>
      </c>
      <c r="AG12" s="99">
        <f>Tabla5[[#This Row],[Horas concretadas Citas]]-Tabla5[[#This Row],[Horas Vendidas REAL]]</f>
        <v>37</v>
      </c>
      <c r="AH12" s="102">
        <f>Tabla5[[#This Row],[Horas Vendidas REAL]]/Tabla5[[#This Row],[Horas disponibles Taller]]</f>
        <v>0</v>
      </c>
    </row>
    <row r="13" spans="1:36">
      <c r="A13" s="89">
        <v>44938</v>
      </c>
      <c r="B13" s="92" t="str">
        <f t="shared" si="2"/>
        <v>enero</v>
      </c>
      <c r="C13" s="92" t="str">
        <f t="shared" si="3"/>
        <v>jueves</v>
      </c>
      <c r="D13" s="2">
        <v>8</v>
      </c>
      <c r="E13" s="99">
        <f>Tabla5[[#This Row],[Técnicos]]*8</f>
        <v>64</v>
      </c>
      <c r="F13" s="90">
        <f t="shared" si="4"/>
        <v>40</v>
      </c>
      <c r="G13" s="2">
        <v>6</v>
      </c>
      <c r="H13" s="2">
        <v>28</v>
      </c>
      <c r="I13" s="2">
        <v>6</v>
      </c>
      <c r="M13" s="2">
        <f>SUM(Tabla5[[#This Row],[DIAG]:[J. TALLER]])</f>
        <v>40</v>
      </c>
      <c r="O13" s="2">
        <v>38</v>
      </c>
      <c r="P13" s="2">
        <v>9</v>
      </c>
      <c r="Q13" s="2">
        <f t="shared" si="7"/>
        <v>0.23684210526315788</v>
      </c>
      <c r="R13" s="2">
        <v>2</v>
      </c>
      <c r="S13" s="2">
        <f t="shared" si="8"/>
        <v>5.2631578947368418E-2</v>
      </c>
      <c r="T13" s="2">
        <v>1</v>
      </c>
      <c r="U13" s="102">
        <f>Tabla5[[#This Row],[No Show]]/Tabla5[[#This Row],[Citas Agendadas]]</f>
        <v>2.6315789473684209E-2</v>
      </c>
      <c r="V13" s="2">
        <v>1</v>
      </c>
      <c r="W13" s="102">
        <f>Tabla5[[#This Row],[Horas no show2]]/Tabla5[[#This Row],[Horas Prog. Total]]</f>
        <v>2.5000000000000001E-2</v>
      </c>
      <c r="X13" s="2">
        <v>28</v>
      </c>
      <c r="Y13" s="2">
        <v>2</v>
      </c>
      <c r="Z13" s="2">
        <f>Tabla5[[#This Row],[CITAS CONCRETADAS]]+Tabla5[[#This Row],[Sin Cita]]</f>
        <v>30</v>
      </c>
      <c r="AA13" s="99">
        <f>Tabla5[[#This Row],[Horas Prog. Total]]-Tabla5[[#This Row],[Horas no show2]]</f>
        <v>39</v>
      </c>
      <c r="AC13" s="102">
        <f>Tabla5[[#This Row],[Sin Cita]]/Tabla5[[#This Row],[CITAS CONCRETADAS]]</f>
        <v>7.1428571428571425E-2</v>
      </c>
      <c r="AD13" s="102" t="e">
        <f>Tabla5[[#This Row],[Sin Cita]]/Tabla5[[#This Row],[Total Clientes en servicio]]</f>
        <v>#DIV/0!</v>
      </c>
      <c r="AE13" s="102">
        <f>Tabla5[[#This Row],[Horas Prog. Total]]/Tabla5[[#This Row],[Horas Disp. En citas]]</f>
        <v>1</v>
      </c>
      <c r="AG13" s="99">
        <f>Tabla5[[#This Row],[Horas concretadas Citas]]-Tabla5[[#This Row],[Horas Vendidas REAL]]</f>
        <v>39</v>
      </c>
      <c r="AH13" s="102">
        <f>Tabla5[[#This Row],[Horas Vendidas REAL]]/Tabla5[[#This Row],[Horas disponibles Taller]]</f>
        <v>0</v>
      </c>
    </row>
    <row r="14" spans="1:36">
      <c r="A14" s="89">
        <v>44939</v>
      </c>
      <c r="B14" s="92" t="str">
        <f t="shared" si="2"/>
        <v>enero</v>
      </c>
      <c r="C14" s="92" t="str">
        <f t="shared" si="3"/>
        <v>viernes</v>
      </c>
      <c r="D14" s="2">
        <v>8</v>
      </c>
      <c r="E14" s="99">
        <f>Tabla5[[#This Row],[Técnicos]]*8</f>
        <v>64</v>
      </c>
      <c r="F14" s="90">
        <f t="shared" si="4"/>
        <v>40</v>
      </c>
      <c r="G14" s="2">
        <v>8</v>
      </c>
      <c r="H14" s="2">
        <v>24</v>
      </c>
      <c r="I14" s="2">
        <v>8</v>
      </c>
      <c r="M14" s="2">
        <f>SUM(Tabla5[[#This Row],[DIAG]:[J. TALLER]])</f>
        <v>40</v>
      </c>
      <c r="O14" s="2">
        <v>40</v>
      </c>
      <c r="P14" s="2">
        <v>7</v>
      </c>
      <c r="Q14" s="2">
        <f t="shared" si="7"/>
        <v>0.17499999999999999</v>
      </c>
      <c r="S14" s="2">
        <f t="shared" si="8"/>
        <v>0</v>
      </c>
      <c r="T14" s="2">
        <v>1</v>
      </c>
      <c r="U14" s="102">
        <f>Tabla5[[#This Row],[No Show]]/Tabla5[[#This Row],[Citas Agendadas]]</f>
        <v>2.5000000000000001E-2</v>
      </c>
      <c r="V14" s="2">
        <v>1</v>
      </c>
      <c r="W14" s="102">
        <f>Tabla5[[#This Row],[Horas no show2]]/Tabla5[[#This Row],[Horas Prog. Total]]</f>
        <v>2.5000000000000001E-2</v>
      </c>
      <c r="X14" s="2">
        <v>28</v>
      </c>
      <c r="Y14" s="2">
        <v>1</v>
      </c>
      <c r="Z14" s="2">
        <f>Tabla5[[#This Row],[CITAS CONCRETADAS]]+Tabla5[[#This Row],[Sin Cita]]</f>
        <v>29</v>
      </c>
      <c r="AA14" s="99">
        <f>Tabla5[[#This Row],[Horas Prog. Total]]-Tabla5[[#This Row],[Horas no show2]]</f>
        <v>39</v>
      </c>
      <c r="AC14" s="102">
        <f>Tabla5[[#This Row],[Sin Cita]]/Tabla5[[#This Row],[CITAS CONCRETADAS]]</f>
        <v>3.5714285714285712E-2</v>
      </c>
      <c r="AD14" s="102" t="e">
        <f>Tabla5[[#This Row],[Sin Cita]]/Tabla5[[#This Row],[Total Clientes en servicio]]</f>
        <v>#DIV/0!</v>
      </c>
      <c r="AE14" s="102">
        <f>Tabla5[[#This Row],[Horas Prog. Total]]/Tabla5[[#This Row],[Horas Disp. En citas]]</f>
        <v>1</v>
      </c>
      <c r="AG14" s="99">
        <f>Tabla5[[#This Row],[Horas concretadas Citas]]-Tabla5[[#This Row],[Horas Vendidas REAL]]</f>
        <v>39</v>
      </c>
      <c r="AH14" s="102">
        <f>Tabla5[[#This Row],[Horas Vendidas REAL]]/Tabla5[[#This Row],[Horas disponibles Taller]]</f>
        <v>0</v>
      </c>
    </row>
    <row r="15" spans="1:36">
      <c r="A15" s="89">
        <v>44940</v>
      </c>
      <c r="B15" s="92" t="str">
        <f t="shared" si="2"/>
        <v>enero</v>
      </c>
      <c r="C15" s="92" t="str">
        <f t="shared" si="3"/>
        <v>sábado</v>
      </c>
      <c r="D15" s="2">
        <v>5</v>
      </c>
      <c r="E15" s="99">
        <f>Tabla5[[#This Row],[Técnicos]]*8</f>
        <v>40</v>
      </c>
      <c r="F15" s="90">
        <f t="shared" si="4"/>
        <v>25</v>
      </c>
      <c r="H15" s="2">
        <v>18</v>
      </c>
      <c r="I15" s="2">
        <v>3</v>
      </c>
      <c r="K15" s="2">
        <v>1</v>
      </c>
      <c r="L15" s="2">
        <v>2</v>
      </c>
      <c r="M15" s="2">
        <f>SUM(Tabla5[[#This Row],[DIAG]:[J. TALLER]])</f>
        <v>24</v>
      </c>
      <c r="O15" s="2">
        <v>22</v>
      </c>
      <c r="P15" s="2">
        <v>2</v>
      </c>
      <c r="Q15" s="2">
        <f t="shared" si="7"/>
        <v>9.0909090909090912E-2</v>
      </c>
      <c r="S15" s="2">
        <f t="shared" si="8"/>
        <v>0</v>
      </c>
      <c r="U15" s="102">
        <f>Tabla5[[#This Row],[No Show]]/Tabla5[[#This Row],[Citas Agendadas]]</f>
        <v>0</v>
      </c>
      <c r="W15" s="102">
        <f>Tabla5[[#This Row],[Horas no show2]]/Tabla5[[#This Row],[Horas Prog. Total]]</f>
        <v>0</v>
      </c>
      <c r="X15" s="2">
        <v>20</v>
      </c>
      <c r="Y15" s="2">
        <v>1</v>
      </c>
      <c r="Z15" s="2">
        <f>Tabla5[[#This Row],[CITAS CONCRETADAS]]+Tabla5[[#This Row],[Sin Cita]]</f>
        <v>21</v>
      </c>
      <c r="AA15" s="99">
        <f>Tabla5[[#This Row],[Horas Prog. Total]]-Tabla5[[#This Row],[Horas no show2]]</f>
        <v>24</v>
      </c>
      <c r="AC15" s="102">
        <f>Tabla5[[#This Row],[Sin Cita]]/Tabla5[[#This Row],[CITAS CONCRETADAS]]</f>
        <v>0.05</v>
      </c>
      <c r="AD15" s="102" t="e">
        <f>Tabla5[[#This Row],[Sin Cita]]/Tabla5[[#This Row],[Total Clientes en servicio]]</f>
        <v>#DIV/0!</v>
      </c>
      <c r="AE15" s="102">
        <f>Tabla5[[#This Row],[Horas Prog. Total]]/Tabla5[[#This Row],[Horas Disp. En citas]]</f>
        <v>0.96</v>
      </c>
      <c r="AG15" s="99">
        <f>Tabla5[[#This Row],[Horas concretadas Citas]]-Tabla5[[#This Row],[Horas Vendidas REAL]]</f>
        <v>24</v>
      </c>
      <c r="AH15" s="102">
        <f>Tabla5[[#This Row],[Horas Vendidas REAL]]/Tabla5[[#This Row],[Horas disponibles Taller]]</f>
        <v>0</v>
      </c>
    </row>
    <row r="16" spans="1:36">
      <c r="A16" s="89">
        <v>44941</v>
      </c>
      <c r="B16" s="92" t="str">
        <f t="shared" si="2"/>
        <v>enero</v>
      </c>
      <c r="C16" s="92" t="str">
        <f t="shared" si="3"/>
        <v>domingo</v>
      </c>
      <c r="E16" s="99">
        <f>Tabla5[[#This Row],[Técnicos]]*8</f>
        <v>0</v>
      </c>
      <c r="Q16" s="2" t="e">
        <f t="shared" si="7"/>
        <v>#DIV/0!</v>
      </c>
      <c r="S16" s="2" t="e">
        <f t="shared" si="8"/>
        <v>#DIV/0!</v>
      </c>
      <c r="U16" s="102" t="e">
        <f>Tabla5[[#This Row],[No Show]]/Tabla5[[#This Row],[Citas Agendadas]]</f>
        <v>#DIV/0!</v>
      </c>
      <c r="W16" s="102" t="e">
        <f>Tabla5[[#This Row],[Horas no show2]]/Tabla5[[#This Row],[Horas Prog. Total]]</f>
        <v>#DIV/0!</v>
      </c>
      <c r="Z16" s="2">
        <f>Tabla5[[#This Row],[CITAS CONCRETADAS]]+Tabla5[[#This Row],[Sin Cita]]</f>
        <v>0</v>
      </c>
      <c r="AA16" s="99">
        <f>Tabla5[[#This Row],[Horas Prog. Total]]-Tabla5[[#This Row],[Horas no show2]]</f>
        <v>0</v>
      </c>
      <c r="AC16" s="102" t="e">
        <f>Tabla5[[#This Row],[Sin Cita]]/Tabla5[[#This Row],[CITAS CONCRETADAS]]</f>
        <v>#DIV/0!</v>
      </c>
      <c r="AD16" s="102" t="e">
        <f>Tabla5[[#This Row],[Sin Cita]]/Tabla5[[#This Row],[Total Clientes en servicio]]</f>
        <v>#DIV/0!</v>
      </c>
      <c r="AE16" s="102" t="e">
        <f>Tabla5[[#This Row],[Horas Prog. Total]]/Tabla5[[#This Row],[Horas Disp. En citas]]</f>
        <v>#DIV/0!</v>
      </c>
      <c r="AG16" s="99">
        <f>Tabla5[[#This Row],[Horas concretadas Citas]]-Tabla5[[#This Row],[Horas Vendidas REAL]]</f>
        <v>0</v>
      </c>
      <c r="AH16" s="102" t="e">
        <f>Tabla5[[#This Row],[Horas Vendidas REAL]]/Tabla5[[#This Row],[Horas disponibles Taller]]</f>
        <v>#DIV/0!</v>
      </c>
    </row>
    <row r="17" spans="1:34">
      <c r="A17" s="89">
        <v>44942</v>
      </c>
      <c r="B17" s="92" t="str">
        <f t="shared" si="2"/>
        <v>enero</v>
      </c>
      <c r="C17" s="92" t="str">
        <f t="shared" si="3"/>
        <v>lunes</v>
      </c>
      <c r="D17" s="2">
        <v>8</v>
      </c>
      <c r="E17" s="99">
        <f>Tabla5[[#This Row],[Técnicos]]*8</f>
        <v>64</v>
      </c>
      <c r="F17" s="90">
        <f t="shared" si="4"/>
        <v>40</v>
      </c>
      <c r="G17" s="2">
        <v>6</v>
      </c>
      <c r="H17" s="2">
        <v>25</v>
      </c>
      <c r="I17" s="2">
        <v>6</v>
      </c>
      <c r="L17" s="2">
        <v>2</v>
      </c>
      <c r="M17" s="2">
        <f>SUM(Tabla5[[#This Row],[DIAG]:[J. TALLER]])</f>
        <v>39</v>
      </c>
      <c r="O17" s="2">
        <v>38</v>
      </c>
      <c r="P17" s="2">
        <v>8</v>
      </c>
      <c r="Q17" s="2">
        <f t="shared" si="7"/>
        <v>0.21052631578947367</v>
      </c>
      <c r="R17" s="2">
        <v>1</v>
      </c>
      <c r="S17" s="2">
        <f t="shared" si="8"/>
        <v>2.6315789473684209E-2</v>
      </c>
      <c r="T17" s="2">
        <v>1</v>
      </c>
      <c r="U17" s="102">
        <f>Tabla5[[#This Row],[No Show]]/Tabla5[[#This Row],[Citas Agendadas]]</f>
        <v>2.6315789473684209E-2</v>
      </c>
      <c r="V17" s="2">
        <v>1</v>
      </c>
      <c r="W17" s="102">
        <f>Tabla5[[#This Row],[Horas no show2]]/Tabla5[[#This Row],[Horas Prog. Total]]</f>
        <v>2.564102564102564E-2</v>
      </c>
      <c r="X17" s="2">
        <v>28</v>
      </c>
      <c r="Y17" s="2">
        <v>4</v>
      </c>
      <c r="Z17" s="2">
        <f>Tabla5[[#This Row],[CITAS CONCRETADAS]]+Tabla5[[#This Row],[Sin Cita]]</f>
        <v>32</v>
      </c>
      <c r="AA17" s="99">
        <f>Tabla5[[#This Row],[Horas Prog. Total]]-Tabla5[[#This Row],[Horas no show2]]</f>
        <v>38</v>
      </c>
      <c r="AC17" s="102">
        <f>Tabla5[[#This Row],[Sin Cita]]/Tabla5[[#This Row],[CITAS CONCRETADAS]]</f>
        <v>0.14285714285714285</v>
      </c>
      <c r="AD17" s="102" t="e">
        <f>Tabla5[[#This Row],[Sin Cita]]/Tabla5[[#This Row],[Total Clientes en servicio]]</f>
        <v>#DIV/0!</v>
      </c>
      <c r="AE17" s="102">
        <f>Tabla5[[#This Row],[Horas Prog. Total]]/Tabla5[[#This Row],[Horas Disp. En citas]]</f>
        <v>0.97499999999999998</v>
      </c>
      <c r="AG17" s="99">
        <f>Tabla5[[#This Row],[Horas concretadas Citas]]-Tabla5[[#This Row],[Horas Vendidas REAL]]</f>
        <v>38</v>
      </c>
      <c r="AH17" s="102">
        <f>Tabla5[[#This Row],[Horas Vendidas REAL]]/Tabla5[[#This Row],[Horas disponibles Taller]]</f>
        <v>0</v>
      </c>
    </row>
    <row r="18" spans="1:34">
      <c r="A18" s="89">
        <v>44943</v>
      </c>
      <c r="B18" s="92" t="str">
        <f t="shared" si="2"/>
        <v>enero</v>
      </c>
      <c r="C18" s="92" t="str">
        <f t="shared" si="3"/>
        <v>martes</v>
      </c>
      <c r="D18" s="2">
        <v>8</v>
      </c>
      <c r="E18" s="99">
        <f>Tabla5[[#This Row],[Técnicos]]*8</f>
        <v>64</v>
      </c>
      <c r="F18" s="90">
        <f t="shared" si="4"/>
        <v>40</v>
      </c>
      <c r="G18" s="2">
        <v>6</v>
      </c>
      <c r="H18" s="2">
        <v>27</v>
      </c>
      <c r="I18" s="2">
        <v>6</v>
      </c>
      <c r="K18" s="2">
        <v>1</v>
      </c>
      <c r="M18" s="2">
        <f>SUM(Tabla5[[#This Row],[DIAG]:[J. TALLER]])</f>
        <v>40</v>
      </c>
      <c r="O18" s="2">
        <v>39</v>
      </c>
      <c r="P18" s="2">
        <v>6</v>
      </c>
      <c r="Q18" s="2">
        <f t="shared" si="7"/>
        <v>0.15384615384615385</v>
      </c>
      <c r="R18" s="2">
        <v>2</v>
      </c>
      <c r="S18" s="2">
        <f t="shared" si="8"/>
        <v>5.128205128205128E-2</v>
      </c>
      <c r="T18" s="2">
        <v>2</v>
      </c>
      <c r="U18" s="102">
        <f>Tabla5[[#This Row],[No Show]]/Tabla5[[#This Row],[Citas Agendadas]]</f>
        <v>5.128205128205128E-2</v>
      </c>
      <c r="V18" s="2">
        <v>3.5</v>
      </c>
      <c r="W18" s="102">
        <f>Tabla5[[#This Row],[Horas no show2]]/Tabla5[[#This Row],[Horas Prog. Total]]</f>
        <v>8.7499999999999994E-2</v>
      </c>
      <c r="X18" s="2">
        <v>30</v>
      </c>
      <c r="Y18" s="2">
        <v>3</v>
      </c>
      <c r="Z18" s="2">
        <f>Tabla5[[#This Row],[CITAS CONCRETADAS]]+Tabla5[[#This Row],[Sin Cita]]</f>
        <v>33</v>
      </c>
      <c r="AA18" s="99">
        <f>Tabla5[[#This Row],[Horas Prog. Total]]-Tabla5[[#This Row],[Horas no show2]]</f>
        <v>36.5</v>
      </c>
      <c r="AC18" s="102">
        <f>Tabla5[[#This Row],[Sin Cita]]/Tabla5[[#This Row],[CITAS CONCRETADAS]]</f>
        <v>0.1</v>
      </c>
      <c r="AD18" s="102" t="e">
        <f>Tabla5[[#This Row],[Sin Cita]]/Tabla5[[#This Row],[Total Clientes en servicio]]</f>
        <v>#DIV/0!</v>
      </c>
      <c r="AE18" s="102">
        <f>Tabla5[[#This Row],[Horas Prog. Total]]/Tabla5[[#This Row],[Horas Disp. En citas]]</f>
        <v>1</v>
      </c>
      <c r="AG18" s="99">
        <f>Tabla5[[#This Row],[Horas concretadas Citas]]-Tabla5[[#This Row],[Horas Vendidas REAL]]</f>
        <v>36.5</v>
      </c>
      <c r="AH18" s="102">
        <f>Tabla5[[#This Row],[Horas Vendidas REAL]]/Tabla5[[#This Row],[Horas disponibles Taller]]</f>
        <v>0</v>
      </c>
    </row>
    <row r="19" spans="1:34">
      <c r="A19" s="89">
        <v>44944</v>
      </c>
      <c r="B19" s="92" t="str">
        <f t="shared" si="2"/>
        <v>enero</v>
      </c>
      <c r="C19" s="92" t="str">
        <f t="shared" si="3"/>
        <v>miércoles</v>
      </c>
      <c r="D19" s="2">
        <v>8</v>
      </c>
      <c r="E19" s="99">
        <f>Tabla5[[#This Row],[Técnicos]]*8</f>
        <v>64</v>
      </c>
      <c r="F19" s="90">
        <f t="shared" si="4"/>
        <v>40</v>
      </c>
      <c r="G19" s="2">
        <v>5</v>
      </c>
      <c r="H19" s="2">
        <v>26</v>
      </c>
      <c r="I19" s="2">
        <v>7</v>
      </c>
      <c r="K19" s="2">
        <v>1</v>
      </c>
      <c r="L19" s="2">
        <v>1</v>
      </c>
      <c r="M19" s="2">
        <f>SUM(Tabla5[[#This Row],[DIAG]:[J. TALLER]])</f>
        <v>40</v>
      </c>
      <c r="O19" s="2">
        <v>38</v>
      </c>
      <c r="P19" s="2">
        <v>6</v>
      </c>
      <c r="Q19" s="2">
        <f t="shared" si="7"/>
        <v>0.15789473684210525</v>
      </c>
      <c r="R19" s="2">
        <v>2</v>
      </c>
      <c r="S19" s="2">
        <f t="shared" si="8"/>
        <v>5.2631578947368418E-2</v>
      </c>
      <c r="T19" s="2">
        <v>3</v>
      </c>
      <c r="U19" s="102">
        <f>Tabla5[[#This Row],[No Show]]/Tabla5[[#This Row],[Citas Agendadas]]</f>
        <v>7.8947368421052627E-2</v>
      </c>
      <c r="V19" s="2">
        <v>3.5</v>
      </c>
      <c r="W19" s="102">
        <f>Tabla5[[#This Row],[Horas no show2]]/Tabla5[[#This Row],[Horas Prog. Total]]</f>
        <v>8.7499999999999994E-2</v>
      </c>
      <c r="X19" s="2">
        <v>28</v>
      </c>
      <c r="Y19" s="2">
        <v>4</v>
      </c>
      <c r="Z19" s="2">
        <f>Tabla5[[#This Row],[CITAS CONCRETADAS]]+Tabla5[[#This Row],[Sin Cita]]</f>
        <v>32</v>
      </c>
      <c r="AA19" s="99">
        <f>Tabla5[[#This Row],[Horas Prog. Total]]-Tabla5[[#This Row],[Horas no show2]]</f>
        <v>36.5</v>
      </c>
      <c r="AC19" s="102">
        <f>Tabla5[[#This Row],[Sin Cita]]/Tabla5[[#This Row],[CITAS CONCRETADAS]]</f>
        <v>0.14285714285714285</v>
      </c>
      <c r="AD19" s="102" t="e">
        <f>Tabla5[[#This Row],[Sin Cita]]/Tabla5[[#This Row],[Total Clientes en servicio]]</f>
        <v>#DIV/0!</v>
      </c>
      <c r="AE19" s="102">
        <f>Tabla5[[#This Row],[Horas Prog. Total]]/Tabla5[[#This Row],[Horas Disp. En citas]]</f>
        <v>1</v>
      </c>
      <c r="AG19" s="99">
        <f>Tabla5[[#This Row],[Horas concretadas Citas]]-Tabla5[[#This Row],[Horas Vendidas REAL]]</f>
        <v>36.5</v>
      </c>
      <c r="AH19" s="102">
        <f>Tabla5[[#This Row],[Horas Vendidas REAL]]/Tabla5[[#This Row],[Horas disponibles Taller]]</f>
        <v>0</v>
      </c>
    </row>
    <row r="20" spans="1:34">
      <c r="A20" s="89">
        <v>44945</v>
      </c>
      <c r="B20" s="92" t="str">
        <f t="shared" si="2"/>
        <v>enero</v>
      </c>
      <c r="C20" s="92" t="str">
        <f t="shared" si="3"/>
        <v>jueves</v>
      </c>
      <c r="D20" s="2">
        <v>8</v>
      </c>
      <c r="E20" s="99">
        <f>Tabla5[[#This Row],[Técnicos]]*8</f>
        <v>64</v>
      </c>
      <c r="F20" s="90">
        <f t="shared" si="4"/>
        <v>40</v>
      </c>
      <c r="G20" s="2">
        <v>2</v>
      </c>
      <c r="H20" s="2">
        <v>28</v>
      </c>
      <c r="I20" s="2">
        <v>6</v>
      </c>
      <c r="K20" s="2">
        <v>1</v>
      </c>
      <c r="L20" s="2">
        <v>2.5</v>
      </c>
      <c r="M20" s="2">
        <f>SUM(Tabla5[[#This Row],[DIAG]:[J. TALLER]])</f>
        <v>39.5</v>
      </c>
      <c r="O20" s="2">
        <v>40</v>
      </c>
      <c r="P20" s="2">
        <v>5</v>
      </c>
      <c r="Q20" s="2">
        <f t="shared" si="7"/>
        <v>0.125</v>
      </c>
      <c r="S20" s="2">
        <f t="shared" si="8"/>
        <v>0</v>
      </c>
      <c r="T20" s="2">
        <v>1</v>
      </c>
      <c r="U20" s="102">
        <f>Tabla5[[#This Row],[No Show]]/Tabla5[[#This Row],[Citas Agendadas]]</f>
        <v>2.5000000000000001E-2</v>
      </c>
      <c r="V20" s="2">
        <v>4.5</v>
      </c>
      <c r="W20" s="102">
        <f>Tabla5[[#This Row],[Horas no show2]]/Tabla5[[#This Row],[Horas Prog. Total]]</f>
        <v>0.11392405063291139</v>
      </c>
      <c r="X20" s="2">
        <v>28</v>
      </c>
      <c r="Y20" s="2">
        <v>3</v>
      </c>
      <c r="Z20" s="2">
        <f>Tabla5[[#This Row],[CITAS CONCRETADAS]]+Tabla5[[#This Row],[Sin Cita]]</f>
        <v>31</v>
      </c>
      <c r="AA20" s="99">
        <f>Tabla5[[#This Row],[Horas Prog. Total]]-Tabla5[[#This Row],[Horas no show2]]</f>
        <v>35</v>
      </c>
      <c r="AC20" s="102">
        <f>Tabla5[[#This Row],[Sin Cita]]/Tabla5[[#This Row],[CITAS CONCRETADAS]]</f>
        <v>0.10714285714285714</v>
      </c>
      <c r="AD20" s="102" t="e">
        <f>Tabla5[[#This Row],[Sin Cita]]/Tabla5[[#This Row],[Total Clientes en servicio]]</f>
        <v>#DIV/0!</v>
      </c>
      <c r="AE20" s="102">
        <f>Tabla5[[#This Row],[Horas Prog. Total]]/Tabla5[[#This Row],[Horas Disp. En citas]]</f>
        <v>0.98750000000000004</v>
      </c>
      <c r="AG20" s="99">
        <f>Tabla5[[#This Row],[Horas concretadas Citas]]-Tabla5[[#This Row],[Horas Vendidas REAL]]</f>
        <v>35</v>
      </c>
      <c r="AH20" s="102">
        <f>Tabla5[[#This Row],[Horas Vendidas REAL]]/Tabla5[[#This Row],[Horas disponibles Taller]]</f>
        <v>0</v>
      </c>
    </row>
    <row r="21" spans="1:34">
      <c r="A21" s="89">
        <v>44946</v>
      </c>
      <c r="B21" s="92" t="str">
        <f t="shared" si="2"/>
        <v>enero</v>
      </c>
      <c r="C21" s="92" t="str">
        <f t="shared" si="3"/>
        <v>viernes</v>
      </c>
      <c r="D21" s="2">
        <v>8</v>
      </c>
      <c r="E21" s="99">
        <f>Tabla5[[#This Row],[Técnicos]]*8</f>
        <v>64</v>
      </c>
      <c r="F21" s="90">
        <f t="shared" si="4"/>
        <v>40</v>
      </c>
      <c r="G21" s="2">
        <v>3</v>
      </c>
      <c r="H21" s="2">
        <v>26</v>
      </c>
      <c r="I21" s="2">
        <v>8</v>
      </c>
      <c r="K21" s="2">
        <v>1</v>
      </c>
      <c r="L21" s="2">
        <v>1</v>
      </c>
      <c r="M21" s="2">
        <f>SUM(Tabla5[[#This Row],[DIAG]:[J. TALLER]])</f>
        <v>39</v>
      </c>
      <c r="O21" s="2">
        <v>40</v>
      </c>
      <c r="P21" s="2">
        <v>5</v>
      </c>
      <c r="Q21" s="2">
        <f t="shared" si="7"/>
        <v>0.125</v>
      </c>
      <c r="R21" s="2">
        <v>1</v>
      </c>
      <c r="S21" s="2">
        <f t="shared" si="8"/>
        <v>2.5000000000000001E-2</v>
      </c>
      <c r="U21" s="102">
        <f>Tabla5[[#This Row],[No Show]]/Tabla5[[#This Row],[Citas Agendadas]]</f>
        <v>0</v>
      </c>
      <c r="W21" s="102">
        <f>Tabla5[[#This Row],[Horas no show2]]/Tabla5[[#This Row],[Horas Prog. Total]]</f>
        <v>0</v>
      </c>
      <c r="X21" s="2">
        <v>28</v>
      </c>
      <c r="Y21" s="2">
        <v>2</v>
      </c>
      <c r="Z21" s="2">
        <f>Tabla5[[#This Row],[CITAS CONCRETADAS]]+Tabla5[[#This Row],[Sin Cita]]</f>
        <v>30</v>
      </c>
      <c r="AA21" s="99">
        <f>Tabla5[[#This Row],[Horas Prog. Total]]-Tabla5[[#This Row],[Horas no show2]]</f>
        <v>39</v>
      </c>
      <c r="AC21" s="102">
        <f>Tabla5[[#This Row],[Sin Cita]]/Tabla5[[#This Row],[CITAS CONCRETADAS]]</f>
        <v>7.1428571428571425E-2</v>
      </c>
      <c r="AD21" s="102" t="e">
        <f>Tabla5[[#This Row],[Sin Cita]]/Tabla5[[#This Row],[Total Clientes en servicio]]</f>
        <v>#DIV/0!</v>
      </c>
      <c r="AE21" s="102">
        <f>Tabla5[[#This Row],[Horas Prog. Total]]/Tabla5[[#This Row],[Horas Disp. En citas]]</f>
        <v>0.97499999999999998</v>
      </c>
      <c r="AG21" s="99">
        <f>Tabla5[[#This Row],[Horas concretadas Citas]]-Tabla5[[#This Row],[Horas Vendidas REAL]]</f>
        <v>39</v>
      </c>
      <c r="AH21" s="102">
        <f>Tabla5[[#This Row],[Horas Vendidas REAL]]/Tabla5[[#This Row],[Horas disponibles Taller]]</f>
        <v>0</v>
      </c>
    </row>
    <row r="22" spans="1:34">
      <c r="A22" s="89">
        <v>44947</v>
      </c>
      <c r="B22" s="92" t="str">
        <f t="shared" si="2"/>
        <v>enero</v>
      </c>
      <c r="C22" s="92" t="str">
        <f t="shared" si="3"/>
        <v>sábado</v>
      </c>
      <c r="D22" s="2">
        <v>4</v>
      </c>
      <c r="E22" s="99">
        <f>Tabla5[[#This Row],[Técnicos]]*8</f>
        <v>32</v>
      </c>
      <c r="F22" s="90">
        <f t="shared" si="4"/>
        <v>20</v>
      </c>
      <c r="H22" s="2">
        <v>14</v>
      </c>
      <c r="I22" s="2">
        <v>6</v>
      </c>
      <c r="M22" s="2">
        <f>SUM(Tabla5[[#This Row],[DIAG]:[J. TALLER]])</f>
        <v>20</v>
      </c>
      <c r="O22" s="2">
        <v>21</v>
      </c>
      <c r="P22" s="2">
        <v>1</v>
      </c>
      <c r="Q22" s="2">
        <f t="shared" si="7"/>
        <v>4.7619047619047616E-2</v>
      </c>
      <c r="S22" s="2">
        <f t="shared" si="8"/>
        <v>0</v>
      </c>
      <c r="U22" s="102">
        <f>Tabla5[[#This Row],[No Show]]/Tabla5[[#This Row],[Citas Agendadas]]</f>
        <v>0</v>
      </c>
      <c r="W22" s="102">
        <f>Tabla5[[#This Row],[Horas no show2]]/Tabla5[[#This Row],[Horas Prog. Total]]</f>
        <v>0</v>
      </c>
      <c r="X22" s="2">
        <v>20</v>
      </c>
      <c r="Y22" s="2">
        <v>2</v>
      </c>
      <c r="Z22" s="2">
        <f>Tabla5[[#This Row],[CITAS CONCRETADAS]]+Tabla5[[#This Row],[Sin Cita]]</f>
        <v>22</v>
      </c>
      <c r="AA22" s="99">
        <f>Tabla5[[#This Row],[Horas Prog. Total]]-Tabla5[[#This Row],[Horas no show2]]</f>
        <v>20</v>
      </c>
      <c r="AC22" s="102">
        <f>Tabla5[[#This Row],[Sin Cita]]/Tabla5[[#This Row],[CITAS CONCRETADAS]]</f>
        <v>0.1</v>
      </c>
      <c r="AD22" s="102" t="e">
        <f>Tabla5[[#This Row],[Sin Cita]]/Tabla5[[#This Row],[Total Clientes en servicio]]</f>
        <v>#DIV/0!</v>
      </c>
      <c r="AE22" s="102">
        <f>Tabla5[[#This Row],[Horas Prog. Total]]/Tabla5[[#This Row],[Horas Disp. En citas]]</f>
        <v>1</v>
      </c>
      <c r="AG22" s="99">
        <f>Tabla5[[#This Row],[Horas concretadas Citas]]-Tabla5[[#This Row],[Horas Vendidas REAL]]</f>
        <v>20</v>
      </c>
      <c r="AH22" s="102">
        <f>Tabla5[[#This Row],[Horas Vendidas REAL]]/Tabla5[[#This Row],[Horas disponibles Taller]]</f>
        <v>0</v>
      </c>
    </row>
    <row r="23" spans="1:34">
      <c r="A23" s="89">
        <v>44948</v>
      </c>
      <c r="B23" s="92" t="str">
        <f t="shared" si="2"/>
        <v>enero</v>
      </c>
      <c r="C23" s="92" t="str">
        <f t="shared" si="3"/>
        <v>domingo</v>
      </c>
      <c r="E23" s="99">
        <f>Tabla5[[#This Row],[Técnicos]]*8</f>
        <v>0</v>
      </c>
      <c r="Q23" s="2" t="e">
        <f t="shared" si="7"/>
        <v>#DIV/0!</v>
      </c>
      <c r="S23" s="2" t="e">
        <f t="shared" si="8"/>
        <v>#DIV/0!</v>
      </c>
      <c r="U23" s="102" t="e">
        <f>Tabla5[[#This Row],[No Show]]/Tabla5[[#This Row],[Citas Agendadas]]</f>
        <v>#DIV/0!</v>
      </c>
      <c r="W23" s="102" t="e">
        <f>Tabla5[[#This Row],[Horas no show2]]/Tabla5[[#This Row],[Horas Prog. Total]]</f>
        <v>#DIV/0!</v>
      </c>
      <c r="Z23" s="2">
        <f>Tabla5[[#This Row],[CITAS CONCRETADAS]]+Tabla5[[#This Row],[Sin Cita]]</f>
        <v>0</v>
      </c>
      <c r="AA23" s="99">
        <f>Tabla5[[#This Row],[Horas Prog. Total]]-Tabla5[[#This Row],[Horas no show2]]</f>
        <v>0</v>
      </c>
      <c r="AC23" s="102" t="e">
        <f>Tabla5[[#This Row],[Sin Cita]]/Tabla5[[#This Row],[CITAS CONCRETADAS]]</f>
        <v>#DIV/0!</v>
      </c>
      <c r="AD23" s="102" t="e">
        <f>Tabla5[[#This Row],[Sin Cita]]/Tabla5[[#This Row],[Total Clientes en servicio]]</f>
        <v>#DIV/0!</v>
      </c>
      <c r="AE23" s="102" t="e">
        <f>Tabla5[[#This Row],[Horas Prog. Total]]/Tabla5[[#This Row],[Horas Disp. En citas]]</f>
        <v>#DIV/0!</v>
      </c>
      <c r="AG23" s="99">
        <f>Tabla5[[#This Row],[Horas concretadas Citas]]-Tabla5[[#This Row],[Horas Vendidas REAL]]</f>
        <v>0</v>
      </c>
      <c r="AH23" s="102" t="e">
        <f>Tabla5[[#This Row],[Horas Vendidas REAL]]/Tabla5[[#This Row],[Horas disponibles Taller]]</f>
        <v>#DIV/0!</v>
      </c>
    </row>
    <row r="24" spans="1:34">
      <c r="A24" s="89">
        <v>44949</v>
      </c>
      <c r="B24" s="92" t="str">
        <f t="shared" si="2"/>
        <v>enero</v>
      </c>
      <c r="C24" s="92" t="str">
        <f t="shared" si="3"/>
        <v>lunes</v>
      </c>
      <c r="D24" s="2">
        <v>8</v>
      </c>
      <c r="E24" s="99">
        <f>Tabla5[[#This Row],[Técnicos]]*8</f>
        <v>64</v>
      </c>
      <c r="F24" s="90">
        <f t="shared" si="4"/>
        <v>40</v>
      </c>
      <c r="G24" s="2">
        <v>5</v>
      </c>
      <c r="H24" s="2">
        <v>26</v>
      </c>
      <c r="I24" s="2">
        <v>6</v>
      </c>
      <c r="K24" s="2">
        <v>2.5</v>
      </c>
      <c r="M24" s="2">
        <f>SUM(Tabla5[[#This Row],[DIAG]:[J. TALLER]])</f>
        <v>39.5</v>
      </c>
      <c r="O24" s="2">
        <v>41</v>
      </c>
      <c r="P24" s="2">
        <v>6</v>
      </c>
      <c r="Q24" s="2">
        <f t="shared" si="7"/>
        <v>0.14634146341463414</v>
      </c>
      <c r="R24" s="2">
        <v>1</v>
      </c>
      <c r="S24" s="2">
        <f t="shared" si="8"/>
        <v>2.4390243902439025E-2</v>
      </c>
      <c r="T24" s="2">
        <v>1</v>
      </c>
      <c r="U24" s="102">
        <f>Tabla5[[#This Row],[No Show]]/Tabla5[[#This Row],[Citas Agendadas]]</f>
        <v>2.4390243902439025E-2</v>
      </c>
      <c r="V24" s="2">
        <v>1</v>
      </c>
      <c r="W24" s="102">
        <f>Tabla5[[#This Row],[Horas no show2]]/Tabla5[[#This Row],[Horas Prog. Total]]</f>
        <v>2.5316455696202531E-2</v>
      </c>
      <c r="X24" s="2">
        <v>27</v>
      </c>
      <c r="Y24" s="2">
        <v>4</v>
      </c>
      <c r="Z24" s="2">
        <f>Tabla5[[#This Row],[CITAS CONCRETADAS]]+Tabla5[[#This Row],[Sin Cita]]</f>
        <v>31</v>
      </c>
      <c r="AA24" s="99">
        <f>Tabla5[[#This Row],[Horas Prog. Total]]-Tabla5[[#This Row],[Horas no show2]]</f>
        <v>38.5</v>
      </c>
      <c r="AC24" s="102">
        <f>Tabla5[[#This Row],[Sin Cita]]/Tabla5[[#This Row],[CITAS CONCRETADAS]]</f>
        <v>0.14814814814814814</v>
      </c>
      <c r="AD24" s="102" t="e">
        <f>Tabla5[[#This Row],[Sin Cita]]/Tabla5[[#This Row],[Total Clientes en servicio]]</f>
        <v>#DIV/0!</v>
      </c>
      <c r="AE24" s="102">
        <f>Tabla5[[#This Row],[Horas Prog. Total]]/Tabla5[[#This Row],[Horas Disp. En citas]]</f>
        <v>0.98750000000000004</v>
      </c>
      <c r="AG24" s="99">
        <f>Tabla5[[#This Row],[Horas concretadas Citas]]-Tabla5[[#This Row],[Horas Vendidas REAL]]</f>
        <v>38.5</v>
      </c>
      <c r="AH24" s="102">
        <f>Tabla5[[#This Row],[Horas Vendidas REAL]]/Tabla5[[#This Row],[Horas disponibles Taller]]</f>
        <v>0</v>
      </c>
    </row>
    <row r="25" spans="1:34">
      <c r="A25" s="89">
        <v>44950</v>
      </c>
      <c r="B25" s="92" t="str">
        <f t="shared" si="2"/>
        <v>enero</v>
      </c>
      <c r="C25" s="92" t="str">
        <f t="shared" si="3"/>
        <v>martes</v>
      </c>
      <c r="D25" s="2">
        <v>8</v>
      </c>
      <c r="E25" s="99">
        <f>Tabla5[[#This Row],[Técnicos]]*8</f>
        <v>64</v>
      </c>
      <c r="F25" s="90">
        <f t="shared" si="4"/>
        <v>40</v>
      </c>
      <c r="G25" s="2">
        <v>6</v>
      </c>
      <c r="H25" s="2">
        <v>27</v>
      </c>
      <c r="I25" s="2">
        <v>7.5</v>
      </c>
      <c r="M25" s="2">
        <f>SUM(Tabla5[[#This Row],[DIAG]:[J. TALLER]])</f>
        <v>40.5</v>
      </c>
      <c r="O25" s="2">
        <v>42</v>
      </c>
      <c r="P25" s="2">
        <v>7</v>
      </c>
      <c r="Q25" s="2">
        <f t="shared" si="7"/>
        <v>0.16666666666666666</v>
      </c>
      <c r="R25" s="2">
        <v>1</v>
      </c>
      <c r="S25" s="2">
        <f t="shared" si="8"/>
        <v>2.3809523809523808E-2</v>
      </c>
      <c r="U25" s="102">
        <f>Tabla5[[#This Row],[No Show]]/Tabla5[[#This Row],[Citas Agendadas]]</f>
        <v>0</v>
      </c>
      <c r="W25" s="102">
        <f>Tabla5[[#This Row],[Horas no show2]]/Tabla5[[#This Row],[Horas Prog. Total]]</f>
        <v>0</v>
      </c>
      <c r="X25" s="2">
        <v>27</v>
      </c>
      <c r="Y25" s="2">
        <v>3</v>
      </c>
      <c r="Z25" s="2">
        <f>Tabla5[[#This Row],[CITAS CONCRETADAS]]+Tabla5[[#This Row],[Sin Cita]]</f>
        <v>30</v>
      </c>
      <c r="AA25" s="99">
        <f>Tabla5[[#This Row],[Horas Prog. Total]]-Tabla5[[#This Row],[Horas no show2]]</f>
        <v>40.5</v>
      </c>
      <c r="AC25" s="102">
        <f>Tabla5[[#This Row],[Sin Cita]]/Tabla5[[#This Row],[CITAS CONCRETADAS]]</f>
        <v>0.1111111111111111</v>
      </c>
      <c r="AD25" s="102" t="e">
        <f>Tabla5[[#This Row],[Sin Cita]]/Tabla5[[#This Row],[Total Clientes en servicio]]</f>
        <v>#DIV/0!</v>
      </c>
      <c r="AE25" s="102">
        <f>Tabla5[[#This Row],[Horas Prog. Total]]/Tabla5[[#This Row],[Horas Disp. En citas]]</f>
        <v>1.0125</v>
      </c>
      <c r="AG25" s="99">
        <f>Tabla5[[#This Row],[Horas concretadas Citas]]-Tabla5[[#This Row],[Horas Vendidas REAL]]</f>
        <v>40.5</v>
      </c>
      <c r="AH25" s="102">
        <f>Tabla5[[#This Row],[Horas Vendidas REAL]]/Tabla5[[#This Row],[Horas disponibles Taller]]</f>
        <v>0</v>
      </c>
    </row>
    <row r="26" spans="1:34">
      <c r="A26" s="89">
        <v>44951</v>
      </c>
      <c r="B26" s="92" t="str">
        <f t="shared" si="2"/>
        <v>enero</v>
      </c>
      <c r="C26" s="92" t="str">
        <f t="shared" si="3"/>
        <v>miércoles</v>
      </c>
      <c r="D26" s="2">
        <v>8</v>
      </c>
      <c r="E26" s="99">
        <f>Tabla5[[#This Row],[Técnicos]]*8</f>
        <v>64</v>
      </c>
      <c r="F26" s="90">
        <f t="shared" si="4"/>
        <v>40</v>
      </c>
      <c r="G26" s="2">
        <v>6</v>
      </c>
      <c r="H26" s="2">
        <v>26</v>
      </c>
      <c r="I26" s="2">
        <v>8</v>
      </c>
      <c r="M26" s="2">
        <f>SUM(Tabla5[[#This Row],[DIAG]:[J. TALLER]])</f>
        <v>40</v>
      </c>
      <c r="O26" s="2">
        <v>39</v>
      </c>
      <c r="P26" s="2">
        <v>5</v>
      </c>
      <c r="Q26" s="2">
        <f t="shared" si="7"/>
        <v>0.12820512820512819</v>
      </c>
      <c r="S26" s="2">
        <f t="shared" si="8"/>
        <v>0</v>
      </c>
      <c r="T26" s="2">
        <v>1</v>
      </c>
      <c r="U26" s="102">
        <f>Tabla5[[#This Row],[No Show]]/Tabla5[[#This Row],[Citas Agendadas]]</f>
        <v>2.564102564102564E-2</v>
      </c>
      <c r="V26" s="2">
        <v>1</v>
      </c>
      <c r="W26" s="102">
        <f>Tabla5[[#This Row],[Horas no show2]]/Tabla5[[#This Row],[Horas Prog. Total]]</f>
        <v>2.5000000000000001E-2</v>
      </c>
      <c r="X26" s="2">
        <v>27</v>
      </c>
      <c r="Y26" s="2">
        <v>4</v>
      </c>
      <c r="Z26" s="2">
        <f>Tabla5[[#This Row],[CITAS CONCRETADAS]]+Tabla5[[#This Row],[Sin Cita]]</f>
        <v>31</v>
      </c>
      <c r="AA26" s="99">
        <f>Tabla5[[#This Row],[Horas Prog. Total]]-Tabla5[[#This Row],[Horas no show2]]</f>
        <v>39</v>
      </c>
      <c r="AC26" s="102">
        <f>Tabla5[[#This Row],[Sin Cita]]/Tabla5[[#This Row],[CITAS CONCRETADAS]]</f>
        <v>0.14814814814814814</v>
      </c>
      <c r="AD26" s="102" t="e">
        <f>Tabla5[[#This Row],[Sin Cita]]/Tabla5[[#This Row],[Total Clientes en servicio]]</f>
        <v>#DIV/0!</v>
      </c>
      <c r="AE26" s="102">
        <f>Tabla5[[#This Row],[Horas Prog. Total]]/Tabla5[[#This Row],[Horas Disp. En citas]]</f>
        <v>1</v>
      </c>
      <c r="AG26" s="99">
        <f>Tabla5[[#This Row],[Horas concretadas Citas]]-Tabla5[[#This Row],[Horas Vendidas REAL]]</f>
        <v>39</v>
      </c>
      <c r="AH26" s="102">
        <f>Tabla5[[#This Row],[Horas Vendidas REAL]]/Tabla5[[#This Row],[Horas disponibles Taller]]</f>
        <v>0</v>
      </c>
    </row>
    <row r="27" spans="1:34">
      <c r="A27" s="89">
        <v>44952</v>
      </c>
      <c r="B27" s="92" t="str">
        <f t="shared" si="2"/>
        <v>enero</v>
      </c>
      <c r="C27" s="92" t="str">
        <f t="shared" si="3"/>
        <v>jueves</v>
      </c>
      <c r="D27" s="2">
        <v>8</v>
      </c>
      <c r="E27" s="99">
        <f>Tabla5[[#This Row],[Técnicos]]*8</f>
        <v>64</v>
      </c>
      <c r="F27" s="90">
        <f t="shared" si="4"/>
        <v>40</v>
      </c>
      <c r="G27" s="2">
        <v>4</v>
      </c>
      <c r="H27" s="2">
        <v>28</v>
      </c>
      <c r="I27" s="2">
        <v>6</v>
      </c>
      <c r="K27" s="2">
        <v>1.5</v>
      </c>
      <c r="M27" s="2">
        <f>SUM(Tabla5[[#This Row],[DIAG]:[J. TALLER]])</f>
        <v>39.5</v>
      </c>
      <c r="O27" s="2">
        <v>38</v>
      </c>
      <c r="P27" s="2">
        <v>8</v>
      </c>
      <c r="Q27" s="2">
        <f t="shared" si="7"/>
        <v>0.21052631578947367</v>
      </c>
      <c r="R27" s="2">
        <v>1</v>
      </c>
      <c r="S27" s="2">
        <f t="shared" si="8"/>
        <v>2.6315789473684209E-2</v>
      </c>
      <c r="U27" s="102">
        <f>Tabla5[[#This Row],[No Show]]/Tabla5[[#This Row],[Citas Agendadas]]</f>
        <v>0</v>
      </c>
      <c r="W27" s="102">
        <f>Tabla5[[#This Row],[Horas no show2]]/Tabla5[[#This Row],[Horas Prog. Total]]</f>
        <v>0</v>
      </c>
      <c r="X27" s="2">
        <v>29</v>
      </c>
      <c r="Y27" s="2">
        <v>3</v>
      </c>
      <c r="Z27" s="2">
        <f>Tabla5[[#This Row],[CITAS CONCRETADAS]]+Tabla5[[#This Row],[Sin Cita]]</f>
        <v>32</v>
      </c>
      <c r="AA27" s="99">
        <f>Tabla5[[#This Row],[Horas Prog. Total]]-Tabla5[[#This Row],[Horas no show2]]</f>
        <v>39.5</v>
      </c>
      <c r="AC27" s="102">
        <f>Tabla5[[#This Row],[Sin Cita]]/Tabla5[[#This Row],[CITAS CONCRETADAS]]</f>
        <v>0.10344827586206896</v>
      </c>
      <c r="AD27" s="102" t="e">
        <f>Tabla5[[#This Row],[Sin Cita]]/Tabla5[[#This Row],[Total Clientes en servicio]]</f>
        <v>#DIV/0!</v>
      </c>
      <c r="AE27" s="102">
        <f>Tabla5[[#This Row],[Horas Prog. Total]]/Tabla5[[#This Row],[Horas Disp. En citas]]</f>
        <v>0.98750000000000004</v>
      </c>
      <c r="AG27" s="99">
        <f>Tabla5[[#This Row],[Horas concretadas Citas]]-Tabla5[[#This Row],[Horas Vendidas REAL]]</f>
        <v>39.5</v>
      </c>
      <c r="AH27" s="102">
        <f>Tabla5[[#This Row],[Horas Vendidas REAL]]/Tabla5[[#This Row],[Horas disponibles Taller]]</f>
        <v>0</v>
      </c>
    </row>
    <row r="28" spans="1:34">
      <c r="A28" s="89">
        <v>44953</v>
      </c>
      <c r="B28" s="92" t="str">
        <f t="shared" si="2"/>
        <v>enero</v>
      </c>
      <c r="C28" s="92" t="str">
        <f t="shared" si="3"/>
        <v>viernes</v>
      </c>
      <c r="D28" s="2">
        <v>8</v>
      </c>
      <c r="E28" s="99">
        <f>Tabla5[[#This Row],[Técnicos]]*8</f>
        <v>64</v>
      </c>
      <c r="F28" s="90">
        <f t="shared" si="4"/>
        <v>40</v>
      </c>
      <c r="G28" s="2">
        <v>5</v>
      </c>
      <c r="H28" s="2">
        <v>27</v>
      </c>
      <c r="I28" s="2">
        <v>7</v>
      </c>
      <c r="L28" s="2">
        <v>1</v>
      </c>
      <c r="M28" s="2">
        <f>SUM(Tabla5[[#This Row],[DIAG]:[J. TALLER]])</f>
        <v>40</v>
      </c>
      <c r="O28" s="2">
        <v>41</v>
      </c>
      <c r="P28" s="2">
        <v>6</v>
      </c>
      <c r="Q28" s="2">
        <f t="shared" si="7"/>
        <v>0.14634146341463414</v>
      </c>
      <c r="S28" s="2">
        <f t="shared" si="8"/>
        <v>0</v>
      </c>
      <c r="T28" s="2">
        <v>1</v>
      </c>
      <c r="U28" s="102">
        <f>Tabla5[[#This Row],[No Show]]/Tabla5[[#This Row],[Citas Agendadas]]</f>
        <v>2.4390243902439025E-2</v>
      </c>
      <c r="V28" s="2">
        <v>1</v>
      </c>
      <c r="W28" s="102">
        <f>Tabla5[[#This Row],[Horas no show2]]/Tabla5[[#This Row],[Horas Prog. Total]]</f>
        <v>2.5000000000000001E-2</v>
      </c>
      <c r="X28" s="2">
        <v>28</v>
      </c>
      <c r="Y28" s="2">
        <v>1</v>
      </c>
      <c r="Z28" s="2">
        <f>Tabla5[[#This Row],[CITAS CONCRETADAS]]+Tabla5[[#This Row],[Sin Cita]]</f>
        <v>29</v>
      </c>
      <c r="AA28" s="99">
        <f>Tabla5[[#This Row],[Horas Prog. Total]]-Tabla5[[#This Row],[Horas no show2]]</f>
        <v>39</v>
      </c>
      <c r="AC28" s="102">
        <f>Tabla5[[#This Row],[Sin Cita]]/Tabla5[[#This Row],[CITAS CONCRETADAS]]</f>
        <v>3.5714285714285712E-2</v>
      </c>
      <c r="AD28" s="102" t="e">
        <f>Tabla5[[#This Row],[Sin Cita]]/Tabla5[[#This Row],[Total Clientes en servicio]]</f>
        <v>#DIV/0!</v>
      </c>
      <c r="AE28" s="102">
        <f>Tabla5[[#This Row],[Horas Prog. Total]]/Tabla5[[#This Row],[Horas Disp. En citas]]</f>
        <v>1</v>
      </c>
      <c r="AG28" s="99">
        <f>Tabla5[[#This Row],[Horas concretadas Citas]]-Tabla5[[#This Row],[Horas Vendidas REAL]]</f>
        <v>39</v>
      </c>
      <c r="AH28" s="102">
        <f>Tabla5[[#This Row],[Horas Vendidas REAL]]/Tabla5[[#This Row],[Horas disponibles Taller]]</f>
        <v>0</v>
      </c>
    </row>
    <row r="29" spans="1:34">
      <c r="A29" s="89">
        <v>44954</v>
      </c>
      <c r="B29" s="92" t="str">
        <f>TEXT(A29,"MMMM")</f>
        <v>enero</v>
      </c>
      <c r="C29" s="92" t="str">
        <f>TEXT(A29,"dddd")</f>
        <v>sábado</v>
      </c>
      <c r="D29" s="2">
        <v>5</v>
      </c>
      <c r="E29" s="99">
        <f>Tabla5[[#This Row],[Técnicos]]*8</f>
        <v>40</v>
      </c>
      <c r="F29" s="90">
        <f t="shared" si="4"/>
        <v>25</v>
      </c>
      <c r="H29" s="2">
        <v>19</v>
      </c>
      <c r="I29" s="2">
        <v>6</v>
      </c>
      <c r="M29" s="2">
        <f>SUM(Tabla5[[#This Row],[DIAG]:[J. TALLER]])</f>
        <v>25</v>
      </c>
      <c r="O29" s="2">
        <v>24</v>
      </c>
      <c r="P29" s="2">
        <v>1</v>
      </c>
      <c r="Q29" s="2">
        <f>P29/O29</f>
        <v>4.1666666666666664E-2</v>
      </c>
      <c r="R29" s="2">
        <v>1</v>
      </c>
      <c r="S29" s="2">
        <f>R29/O29</f>
        <v>4.1666666666666664E-2</v>
      </c>
      <c r="T29" s="2">
        <v>1</v>
      </c>
      <c r="U29" s="102">
        <f>Tabla5[[#This Row],[No Show]]/Tabla5[[#This Row],[Citas Agendadas]]</f>
        <v>4.1666666666666664E-2</v>
      </c>
      <c r="V29" s="2">
        <v>1</v>
      </c>
      <c r="W29" s="102">
        <f>Tabla5[[#This Row],[Horas no show2]]/Tabla5[[#This Row],[Horas Prog. Total]]</f>
        <v>0.04</v>
      </c>
      <c r="X29" s="2">
        <v>21</v>
      </c>
      <c r="Y29" s="2">
        <v>1</v>
      </c>
      <c r="Z29" s="2">
        <f>Tabla5[[#This Row],[CITAS CONCRETADAS]]+Tabla5[[#This Row],[Sin Cita]]</f>
        <v>22</v>
      </c>
      <c r="AA29" s="99">
        <f>Tabla5[[#This Row],[Horas Prog. Total]]-Tabla5[[#This Row],[Horas no show2]]</f>
        <v>24</v>
      </c>
      <c r="AC29" s="102">
        <f>Tabla5[[#This Row],[Sin Cita]]/Tabla5[[#This Row],[CITAS CONCRETADAS]]</f>
        <v>4.7619047619047616E-2</v>
      </c>
      <c r="AD29" s="102" t="e">
        <f>Tabla5[[#This Row],[Sin Cita]]/Tabla5[[#This Row],[Total Clientes en servicio]]</f>
        <v>#DIV/0!</v>
      </c>
      <c r="AE29" s="102">
        <f>Tabla5[[#This Row],[Horas Prog. Total]]/Tabla5[[#This Row],[Horas Disp. En citas]]</f>
        <v>1</v>
      </c>
      <c r="AG29" s="99">
        <f>Tabla5[[#This Row],[Horas concretadas Citas]]-Tabla5[[#This Row],[Horas Vendidas REAL]]</f>
        <v>24</v>
      </c>
      <c r="AH29" s="102">
        <f>Tabla5[[#This Row],[Horas Vendidas REAL]]/Tabla5[[#This Row],[Horas disponibles Taller]]</f>
        <v>0</v>
      </c>
    </row>
    <row r="30" spans="1:34">
      <c r="A30" s="89">
        <v>44955</v>
      </c>
      <c r="B30" s="92" t="str">
        <f>TEXT(A30,"MMMM")</f>
        <v>enero</v>
      </c>
      <c r="C30" s="92" t="str">
        <f>TEXT(A30,"dddd")</f>
        <v>domingo</v>
      </c>
      <c r="E30" s="99">
        <f>Tabla5[[#This Row],[Técnicos]]*8</f>
        <v>0</v>
      </c>
      <c r="F30" s="90"/>
      <c r="Q30" s="2" t="e">
        <f>P30/O30</f>
        <v>#DIV/0!</v>
      </c>
      <c r="S30" s="2" t="e">
        <f>R30/O30</f>
        <v>#DIV/0!</v>
      </c>
      <c r="U30" s="102" t="e">
        <f>Tabla5[[#This Row],[No Show]]/Tabla5[[#This Row],[Citas Agendadas]]</f>
        <v>#DIV/0!</v>
      </c>
      <c r="W30" s="102" t="e">
        <f>Tabla5[[#This Row],[Horas no show2]]/Tabla5[[#This Row],[Horas Prog. Total]]</f>
        <v>#DIV/0!</v>
      </c>
      <c r="Z30" s="2">
        <f>Tabla5[[#This Row],[CITAS CONCRETADAS]]+Tabla5[[#This Row],[Sin Cita]]</f>
        <v>0</v>
      </c>
      <c r="AA30" s="99">
        <f>Tabla5[[#This Row],[Horas Prog. Total]]-Tabla5[[#This Row],[Horas no show2]]</f>
        <v>0</v>
      </c>
      <c r="AC30" s="102" t="e">
        <f>Tabla5[[#This Row],[Sin Cita]]/Tabla5[[#This Row],[CITAS CONCRETADAS]]</f>
        <v>#DIV/0!</v>
      </c>
      <c r="AD30" s="102" t="e">
        <f>Tabla5[[#This Row],[Sin Cita]]/Tabla5[[#This Row],[Total Clientes en servicio]]</f>
        <v>#DIV/0!</v>
      </c>
      <c r="AE30" s="102" t="e">
        <f>Tabla5[[#This Row],[Horas Prog. Total]]/Tabla5[[#This Row],[Horas Disp. En citas]]</f>
        <v>#DIV/0!</v>
      </c>
      <c r="AG30" s="99">
        <f>Tabla5[[#This Row],[Horas concretadas Citas]]-Tabla5[[#This Row],[Horas Vendidas REAL]]</f>
        <v>0</v>
      </c>
      <c r="AH30" s="102" t="e">
        <f>Tabla5[[#This Row],[Horas Vendidas REAL]]/Tabla5[[#This Row],[Horas disponibles Taller]]</f>
        <v>#DIV/0!</v>
      </c>
    </row>
    <row r="31" spans="1:34">
      <c r="A31" s="89">
        <v>44956</v>
      </c>
      <c r="B31" s="92" t="str">
        <f>TEXT(A31,"MMMM")</f>
        <v>enero</v>
      </c>
      <c r="C31" s="92" t="str">
        <f>TEXT(A31,"dddd")</f>
        <v>lunes</v>
      </c>
      <c r="D31" s="2">
        <v>8</v>
      </c>
      <c r="E31" s="99">
        <f>Tabla5[[#This Row],[Técnicos]]*8</f>
        <v>64</v>
      </c>
      <c r="F31" s="90">
        <f t="shared" si="4"/>
        <v>40</v>
      </c>
      <c r="G31" s="2">
        <v>5</v>
      </c>
      <c r="H31" s="2">
        <v>26</v>
      </c>
      <c r="I31" s="2">
        <v>5</v>
      </c>
      <c r="K31" s="2">
        <v>1</v>
      </c>
      <c r="L31" s="2">
        <v>2</v>
      </c>
      <c r="M31" s="2">
        <f>SUM(Tabla5[[#This Row],[DIAG]:[J. TALLER]])</f>
        <v>39</v>
      </c>
      <c r="O31" s="2">
        <v>42</v>
      </c>
      <c r="P31" s="2">
        <v>4</v>
      </c>
      <c r="Q31" s="2">
        <f>P31/O31</f>
        <v>9.5238095238095233E-2</v>
      </c>
      <c r="R31" s="2">
        <v>2</v>
      </c>
      <c r="S31" s="2">
        <f>R31/O31</f>
        <v>4.7619047619047616E-2</v>
      </c>
      <c r="T31" s="2">
        <v>2</v>
      </c>
      <c r="U31" s="102">
        <f>Tabla5[[#This Row],[No Show]]/Tabla5[[#This Row],[Citas Agendadas]]</f>
        <v>4.7619047619047616E-2</v>
      </c>
      <c r="V31" s="2">
        <v>2</v>
      </c>
      <c r="W31" s="102">
        <f>Tabla5[[#This Row],[Horas no show2]]/Tabla5[[#This Row],[Horas Prog. Total]]</f>
        <v>5.128205128205128E-2</v>
      </c>
      <c r="X31" s="2">
        <v>27</v>
      </c>
      <c r="Y31" s="2">
        <v>2</v>
      </c>
      <c r="Z31" s="2">
        <f>Tabla5[[#This Row],[CITAS CONCRETADAS]]+Tabla5[[#This Row],[Sin Cita]]</f>
        <v>29</v>
      </c>
      <c r="AA31" s="99">
        <f>Tabla5[[#This Row],[Horas Prog. Total]]-Tabla5[[#This Row],[Horas no show2]]</f>
        <v>37</v>
      </c>
      <c r="AC31" s="102">
        <f>Tabla5[[#This Row],[Sin Cita]]/Tabla5[[#This Row],[CITAS CONCRETADAS]]</f>
        <v>7.407407407407407E-2</v>
      </c>
      <c r="AD31" s="102" t="e">
        <f>Tabla5[[#This Row],[Sin Cita]]/Tabla5[[#This Row],[Total Clientes en servicio]]</f>
        <v>#DIV/0!</v>
      </c>
      <c r="AE31" s="102">
        <f>Tabla5[[#This Row],[Horas Prog. Total]]/Tabla5[[#This Row],[Horas Disp. En citas]]</f>
        <v>0.97499999999999998</v>
      </c>
      <c r="AG31" s="99">
        <f>Tabla5[[#This Row],[Horas concretadas Citas]]-Tabla5[[#This Row],[Horas Vendidas REAL]]</f>
        <v>37</v>
      </c>
      <c r="AH31" s="102">
        <f>Tabla5[[#This Row],[Horas Vendidas REAL]]/Tabla5[[#This Row],[Horas disponibles Taller]]</f>
        <v>0</v>
      </c>
    </row>
    <row r="32" spans="1:34">
      <c r="A32" s="89">
        <v>44957</v>
      </c>
      <c r="B32" s="92" t="str">
        <f t="shared" si="2"/>
        <v>enero</v>
      </c>
      <c r="C32" s="92" t="str">
        <f t="shared" si="3"/>
        <v>martes</v>
      </c>
      <c r="D32" s="2">
        <v>8</v>
      </c>
      <c r="E32" s="99">
        <f>Tabla5[[#This Row],[Técnicos]]*8</f>
        <v>64</v>
      </c>
      <c r="F32" s="90">
        <f t="shared" si="4"/>
        <v>40</v>
      </c>
      <c r="G32" s="2">
        <v>8</v>
      </c>
      <c r="H32" s="2">
        <v>22</v>
      </c>
      <c r="I32" s="2">
        <v>8</v>
      </c>
      <c r="K32" s="2">
        <v>2</v>
      </c>
      <c r="M32" s="2">
        <f>SUM(Tabla5[[#This Row],[DIAG]:[J. TALLER]])</f>
        <v>40</v>
      </c>
      <c r="O32" s="2">
        <v>43</v>
      </c>
      <c r="P32" s="2">
        <v>2</v>
      </c>
      <c r="Q32" s="2">
        <f t="shared" si="7"/>
        <v>4.6511627906976744E-2</v>
      </c>
      <c r="R32" s="2">
        <v>2</v>
      </c>
      <c r="S32" s="2">
        <f t="shared" si="8"/>
        <v>4.6511627906976744E-2</v>
      </c>
      <c r="U32" s="102">
        <f>Tabla5[[#This Row],[No Show]]/Tabla5[[#This Row],[Citas Agendadas]]</f>
        <v>0</v>
      </c>
      <c r="W32" s="102">
        <f>Tabla5[[#This Row],[Horas no show2]]/Tabla5[[#This Row],[Horas Prog. Total]]</f>
        <v>0</v>
      </c>
      <c r="X32" s="2">
        <v>27</v>
      </c>
      <c r="Y32" s="2">
        <v>1</v>
      </c>
      <c r="Z32" s="2">
        <f>Tabla5[[#This Row],[CITAS CONCRETADAS]]+Tabla5[[#This Row],[Sin Cita]]</f>
        <v>28</v>
      </c>
      <c r="AA32" s="99">
        <f>Tabla5[[#This Row],[Horas Prog. Total]]-Tabla5[[#This Row],[Horas no show2]]</f>
        <v>40</v>
      </c>
      <c r="AC32" s="102">
        <f>Tabla5[[#This Row],[Sin Cita]]/Tabla5[[#This Row],[CITAS CONCRETADAS]]</f>
        <v>3.7037037037037035E-2</v>
      </c>
      <c r="AD32" s="102" t="e">
        <f>Tabla5[[#This Row],[Sin Cita]]/Tabla5[[#This Row],[Total Clientes en servicio]]</f>
        <v>#DIV/0!</v>
      </c>
      <c r="AE32" s="102">
        <f>Tabla5[[#This Row],[Horas Prog. Total]]/Tabla5[[#This Row],[Horas Disp. En citas]]</f>
        <v>1</v>
      </c>
      <c r="AG32" s="99">
        <f>Tabla5[[#This Row],[Horas concretadas Citas]]-Tabla5[[#This Row],[Horas Vendidas REAL]]</f>
        <v>40</v>
      </c>
      <c r="AH32" s="102">
        <f>Tabla5[[#This Row],[Horas Vendidas REAL]]/Tabla5[[#This Row],[Horas disponibles Taller]]</f>
        <v>0</v>
      </c>
    </row>
    <row r="33" spans="1:34">
      <c r="A33" s="89">
        <v>44958</v>
      </c>
      <c r="B33" s="3" t="str">
        <f t="shared" ref="B33:B60" si="9">TEXT(A33,"MMMM")</f>
        <v>febrero</v>
      </c>
      <c r="C33" s="3" t="str">
        <f t="shared" ref="C33:C60" si="10">TEXT(A33,"dddd")</f>
        <v>miércoles</v>
      </c>
      <c r="D33" s="2">
        <v>8</v>
      </c>
      <c r="E33" s="99">
        <f>Tabla5[[#This Row],[Técnicos]]*8</f>
        <v>64</v>
      </c>
      <c r="F33" s="90">
        <f t="shared" ref="F33:F96" si="11">(D33*6)/1.2</f>
        <v>40</v>
      </c>
      <c r="G33" s="2">
        <v>6</v>
      </c>
      <c r="H33" s="2">
        <v>21.5</v>
      </c>
      <c r="I33" s="2">
        <v>8</v>
      </c>
      <c r="K33" s="2">
        <v>1</v>
      </c>
      <c r="L33" s="2">
        <v>4</v>
      </c>
      <c r="M33" s="2">
        <f>SUM(Tabla5[[#This Row],[DIAG]:[J. TALLER]])</f>
        <v>40.5</v>
      </c>
      <c r="O33" s="2">
        <v>37</v>
      </c>
      <c r="P33" s="2">
        <v>6</v>
      </c>
      <c r="Q33" s="2">
        <f t="shared" ref="Q33:Q60" si="12">P33/O33</f>
        <v>0.16216216216216217</v>
      </c>
      <c r="R33" s="2">
        <v>2</v>
      </c>
      <c r="S33" s="2">
        <f t="shared" ref="S33:S60" si="13">R33/O33</f>
        <v>5.4054054054054057E-2</v>
      </c>
      <c r="U33" s="102">
        <f>Tabla5[[#This Row],[No Show]]/Tabla5[[#This Row],[Citas Agendadas]]</f>
        <v>0</v>
      </c>
      <c r="W33" s="102">
        <f>Tabla5[[#This Row],[Horas no show2]]/Tabla5[[#This Row],[Horas Prog. Total]]</f>
        <v>0</v>
      </c>
      <c r="X33" s="2">
        <v>28</v>
      </c>
      <c r="Y33" s="2">
        <v>4</v>
      </c>
      <c r="Z33" s="2">
        <f>Tabla5[[#This Row],[CITAS CONCRETADAS]]+Tabla5[[#This Row],[Sin Cita]]</f>
        <v>32</v>
      </c>
      <c r="AA33" s="99">
        <f>Tabla5[[#This Row],[Horas Prog. Total]]-Tabla5[[#This Row],[Horas no show2]]</f>
        <v>40.5</v>
      </c>
      <c r="AC33" s="102">
        <f>Tabla5[[#This Row],[Sin Cita]]/Tabla5[[#This Row],[CITAS CONCRETADAS]]</f>
        <v>0.14285714285714285</v>
      </c>
      <c r="AD33" s="102" t="e">
        <f>Tabla5[[#This Row],[Sin Cita]]/Tabla5[[#This Row],[Total Clientes en servicio]]</f>
        <v>#DIV/0!</v>
      </c>
      <c r="AE33" s="102">
        <f>Tabla5[[#This Row],[Horas Prog. Total]]/Tabla5[[#This Row],[Horas Disp. En citas]]</f>
        <v>1.0125</v>
      </c>
      <c r="AG33" s="99">
        <f>Tabla5[[#This Row],[Horas concretadas Citas]]-Tabla5[[#This Row],[Horas Vendidas REAL]]</f>
        <v>40.5</v>
      </c>
      <c r="AH33" s="102">
        <f>Tabla5[[#This Row],[Horas Vendidas REAL]]/Tabla5[[#This Row],[Horas disponibles Taller]]</f>
        <v>0</v>
      </c>
    </row>
    <row r="34" spans="1:34">
      <c r="A34" s="89">
        <v>44959</v>
      </c>
      <c r="B34" s="3" t="str">
        <f t="shared" si="9"/>
        <v>febrero</v>
      </c>
      <c r="C34" s="3" t="str">
        <f t="shared" si="10"/>
        <v>jueves</v>
      </c>
      <c r="D34" s="2">
        <v>8</v>
      </c>
      <c r="E34" s="99">
        <f>Tabla5[[#This Row],[Técnicos]]*8</f>
        <v>64</v>
      </c>
      <c r="F34" s="90">
        <f t="shared" si="11"/>
        <v>40</v>
      </c>
      <c r="G34" s="2">
        <v>4</v>
      </c>
      <c r="H34" s="2">
        <v>25</v>
      </c>
      <c r="I34" s="2">
        <v>10</v>
      </c>
      <c r="K34" s="2">
        <v>1</v>
      </c>
      <c r="M34" s="2">
        <f>SUM(Tabla5[[#This Row],[DIAG]:[J. TALLER]])</f>
        <v>40</v>
      </c>
      <c r="O34" s="2">
        <v>40</v>
      </c>
      <c r="P34" s="2">
        <v>6</v>
      </c>
      <c r="Q34" s="2">
        <f t="shared" si="12"/>
        <v>0.15</v>
      </c>
      <c r="R34" s="2">
        <v>1</v>
      </c>
      <c r="S34" s="2">
        <f t="shared" si="13"/>
        <v>2.5000000000000001E-2</v>
      </c>
      <c r="U34" s="102">
        <f>Tabla5[[#This Row],[No Show]]/Tabla5[[#This Row],[Citas Agendadas]]</f>
        <v>0</v>
      </c>
      <c r="W34" s="102">
        <f>Tabla5[[#This Row],[Horas no show2]]/Tabla5[[#This Row],[Horas Prog. Total]]</f>
        <v>0</v>
      </c>
      <c r="X34" s="2">
        <v>30</v>
      </c>
      <c r="Y34" s="2">
        <v>3</v>
      </c>
      <c r="Z34" s="2">
        <f>Tabla5[[#This Row],[CITAS CONCRETADAS]]+Tabla5[[#This Row],[Sin Cita]]</f>
        <v>33</v>
      </c>
      <c r="AA34" s="99">
        <f>Tabla5[[#This Row],[Horas Prog. Total]]-Tabla5[[#This Row],[Horas no show2]]</f>
        <v>40</v>
      </c>
      <c r="AC34" s="102">
        <f>Tabla5[[#This Row],[Sin Cita]]/Tabla5[[#This Row],[CITAS CONCRETADAS]]</f>
        <v>0.1</v>
      </c>
      <c r="AD34" s="102" t="e">
        <f>Tabla5[[#This Row],[Sin Cita]]/Tabla5[[#This Row],[Total Clientes en servicio]]</f>
        <v>#DIV/0!</v>
      </c>
      <c r="AE34" s="102">
        <f>Tabla5[[#This Row],[Horas Prog. Total]]/Tabla5[[#This Row],[Horas Disp. En citas]]</f>
        <v>1</v>
      </c>
      <c r="AG34" s="99">
        <f>Tabla5[[#This Row],[Horas concretadas Citas]]-Tabla5[[#This Row],[Horas Vendidas REAL]]</f>
        <v>40</v>
      </c>
      <c r="AH34" s="102">
        <f>Tabla5[[#This Row],[Horas Vendidas REAL]]/Tabla5[[#This Row],[Horas disponibles Taller]]</f>
        <v>0</v>
      </c>
    </row>
    <row r="35" spans="1:34">
      <c r="A35" s="89">
        <v>44960</v>
      </c>
      <c r="B35" s="3" t="str">
        <f t="shared" si="9"/>
        <v>febrero</v>
      </c>
      <c r="C35" s="3" t="str">
        <f t="shared" si="10"/>
        <v>viernes</v>
      </c>
      <c r="D35" s="2">
        <v>8</v>
      </c>
      <c r="E35" s="99">
        <f>Tabla5[[#This Row],[Técnicos]]*8</f>
        <v>64</v>
      </c>
      <c r="F35" s="90">
        <f t="shared" si="11"/>
        <v>40</v>
      </c>
      <c r="G35" s="2">
        <v>6</v>
      </c>
      <c r="H35" s="2">
        <v>22.5</v>
      </c>
      <c r="I35" s="2">
        <v>9</v>
      </c>
      <c r="L35" s="2">
        <v>2</v>
      </c>
      <c r="M35" s="2">
        <f>SUM(Tabla5[[#This Row],[DIAG]:[J. TALLER]])</f>
        <v>39.5</v>
      </c>
      <c r="O35" s="2">
        <v>41</v>
      </c>
      <c r="P35" s="2">
        <v>7</v>
      </c>
      <c r="Q35" s="2">
        <f t="shared" si="12"/>
        <v>0.17073170731707318</v>
      </c>
      <c r="R35" s="2">
        <v>1</v>
      </c>
      <c r="S35" s="2">
        <f t="shared" si="13"/>
        <v>2.4390243902439025E-2</v>
      </c>
      <c r="T35" s="2">
        <v>1</v>
      </c>
      <c r="U35" s="102">
        <f>Tabla5[[#This Row],[No Show]]/Tabla5[[#This Row],[Citas Agendadas]]</f>
        <v>2.4390243902439025E-2</v>
      </c>
      <c r="W35" s="102">
        <f>Tabla5[[#This Row],[Horas no show2]]/Tabla5[[#This Row],[Horas Prog. Total]]</f>
        <v>0</v>
      </c>
      <c r="X35" s="2">
        <v>30</v>
      </c>
      <c r="Y35" s="2">
        <v>4</v>
      </c>
      <c r="Z35" s="2">
        <f>Tabla5[[#This Row],[CITAS CONCRETADAS]]+Tabla5[[#This Row],[Sin Cita]]</f>
        <v>34</v>
      </c>
      <c r="AA35" s="99">
        <f>Tabla5[[#This Row],[Horas Prog. Total]]-Tabla5[[#This Row],[Horas no show2]]</f>
        <v>39.5</v>
      </c>
      <c r="AC35" s="102">
        <f>Tabla5[[#This Row],[Sin Cita]]/Tabla5[[#This Row],[CITAS CONCRETADAS]]</f>
        <v>0.13333333333333333</v>
      </c>
      <c r="AD35" s="102" t="e">
        <f>Tabla5[[#This Row],[Sin Cita]]/Tabla5[[#This Row],[Total Clientes en servicio]]</f>
        <v>#DIV/0!</v>
      </c>
      <c r="AE35" s="102">
        <f>Tabla5[[#This Row],[Horas Prog. Total]]/Tabla5[[#This Row],[Horas Disp. En citas]]</f>
        <v>0.98750000000000004</v>
      </c>
      <c r="AG35" s="99">
        <f>Tabla5[[#This Row],[Horas concretadas Citas]]-Tabla5[[#This Row],[Horas Vendidas REAL]]</f>
        <v>39.5</v>
      </c>
      <c r="AH35" s="102">
        <f>Tabla5[[#This Row],[Horas Vendidas REAL]]/Tabla5[[#This Row],[Horas disponibles Taller]]</f>
        <v>0</v>
      </c>
    </row>
    <row r="36" spans="1:34">
      <c r="A36" s="89">
        <v>44961</v>
      </c>
      <c r="B36" s="3" t="str">
        <f t="shared" si="9"/>
        <v>febrero</v>
      </c>
      <c r="C36" s="3" t="str">
        <f t="shared" si="10"/>
        <v>sábado</v>
      </c>
      <c r="D36" s="2">
        <v>4</v>
      </c>
      <c r="E36" s="99">
        <f>Tabla5[[#This Row],[Técnicos]]*8</f>
        <v>32</v>
      </c>
      <c r="F36" s="90">
        <f t="shared" si="11"/>
        <v>20</v>
      </c>
      <c r="H36" s="2">
        <v>15</v>
      </c>
      <c r="I36" s="2">
        <v>5</v>
      </c>
      <c r="M36" s="2">
        <f>SUM(Tabla5[[#This Row],[DIAG]:[J. TALLER]])</f>
        <v>20</v>
      </c>
      <c r="O36" s="2">
        <v>25</v>
      </c>
      <c r="P36" s="2">
        <v>3</v>
      </c>
      <c r="Q36" s="2">
        <f t="shared" si="12"/>
        <v>0.12</v>
      </c>
      <c r="S36" s="2">
        <f t="shared" si="13"/>
        <v>0</v>
      </c>
      <c r="U36" s="102">
        <f>Tabla5[[#This Row],[No Show]]/Tabla5[[#This Row],[Citas Agendadas]]</f>
        <v>0</v>
      </c>
      <c r="W36" s="102">
        <f>Tabla5[[#This Row],[Horas no show2]]/Tabla5[[#This Row],[Horas Prog. Total]]</f>
        <v>0</v>
      </c>
      <c r="X36" s="2">
        <v>20</v>
      </c>
      <c r="Y36" s="2">
        <v>2</v>
      </c>
      <c r="Z36" s="2">
        <f>Tabla5[[#This Row],[CITAS CONCRETADAS]]+Tabla5[[#This Row],[Sin Cita]]</f>
        <v>22</v>
      </c>
      <c r="AA36" s="99">
        <f>Tabla5[[#This Row],[Horas Prog. Total]]-Tabla5[[#This Row],[Horas no show2]]</f>
        <v>20</v>
      </c>
      <c r="AC36" s="102">
        <f>Tabla5[[#This Row],[Sin Cita]]/Tabla5[[#This Row],[CITAS CONCRETADAS]]</f>
        <v>0.1</v>
      </c>
      <c r="AD36" s="102" t="e">
        <f>Tabla5[[#This Row],[Sin Cita]]/Tabla5[[#This Row],[Total Clientes en servicio]]</f>
        <v>#DIV/0!</v>
      </c>
      <c r="AE36" s="102">
        <f>Tabla5[[#This Row],[Horas Prog. Total]]/Tabla5[[#This Row],[Horas Disp. En citas]]</f>
        <v>1</v>
      </c>
      <c r="AG36" s="99">
        <f>Tabla5[[#This Row],[Horas concretadas Citas]]-Tabla5[[#This Row],[Horas Vendidas REAL]]</f>
        <v>20</v>
      </c>
      <c r="AH36" s="102">
        <f>Tabla5[[#This Row],[Horas Vendidas REAL]]/Tabla5[[#This Row],[Horas disponibles Taller]]</f>
        <v>0</v>
      </c>
    </row>
    <row r="37" spans="1:34">
      <c r="A37" s="89">
        <v>44962</v>
      </c>
      <c r="B37" s="3" t="str">
        <f t="shared" si="9"/>
        <v>febrero</v>
      </c>
      <c r="C37" s="3" t="str">
        <f t="shared" si="10"/>
        <v>domingo</v>
      </c>
      <c r="E37" s="99">
        <f>Tabla5[[#This Row],[Técnicos]]*8</f>
        <v>0</v>
      </c>
      <c r="F37" s="90">
        <f t="shared" si="11"/>
        <v>0</v>
      </c>
      <c r="M37" s="2">
        <f>SUM(Tabla5[[#This Row],[DIAG]:[J. TALLER]])</f>
        <v>0</v>
      </c>
      <c r="Q37" s="2" t="e">
        <f t="shared" si="12"/>
        <v>#DIV/0!</v>
      </c>
      <c r="S37" s="2" t="e">
        <f t="shared" si="13"/>
        <v>#DIV/0!</v>
      </c>
      <c r="U37" s="102" t="e">
        <f>Tabla5[[#This Row],[No Show]]/Tabla5[[#This Row],[Citas Agendadas]]</f>
        <v>#DIV/0!</v>
      </c>
      <c r="W37" s="102" t="e">
        <f>Tabla5[[#This Row],[Horas no show2]]/Tabla5[[#This Row],[Horas Prog. Total]]</f>
        <v>#DIV/0!</v>
      </c>
      <c r="Z37" s="2">
        <f>Tabla5[[#This Row],[CITAS CONCRETADAS]]+Tabla5[[#This Row],[Sin Cita]]</f>
        <v>0</v>
      </c>
      <c r="AA37" s="99">
        <f>Tabla5[[#This Row],[Horas Prog. Total]]-Tabla5[[#This Row],[Horas no show2]]</f>
        <v>0</v>
      </c>
      <c r="AC37" s="102" t="e">
        <f>Tabla5[[#This Row],[Sin Cita]]/Tabla5[[#This Row],[CITAS CONCRETADAS]]</f>
        <v>#DIV/0!</v>
      </c>
      <c r="AD37" s="102" t="e">
        <f>Tabla5[[#This Row],[Sin Cita]]/Tabla5[[#This Row],[Total Clientes en servicio]]</f>
        <v>#DIV/0!</v>
      </c>
      <c r="AE37" s="102" t="e">
        <f>Tabla5[[#This Row],[Horas Prog. Total]]/Tabla5[[#This Row],[Horas Disp. En citas]]</f>
        <v>#DIV/0!</v>
      </c>
      <c r="AG37" s="99">
        <f>Tabla5[[#This Row],[Horas concretadas Citas]]-Tabla5[[#This Row],[Horas Vendidas REAL]]</f>
        <v>0</v>
      </c>
      <c r="AH37" s="102" t="e">
        <f>Tabla5[[#This Row],[Horas Vendidas REAL]]/Tabla5[[#This Row],[Horas disponibles Taller]]</f>
        <v>#DIV/0!</v>
      </c>
    </row>
    <row r="38" spans="1:34">
      <c r="A38" s="110">
        <v>44963</v>
      </c>
      <c r="B38" s="111" t="str">
        <f t="shared" si="9"/>
        <v>febrero</v>
      </c>
      <c r="C38" s="111" t="str">
        <f t="shared" si="10"/>
        <v>lunes</v>
      </c>
      <c r="D38" s="112">
        <v>8</v>
      </c>
      <c r="E38" s="113">
        <f>Tabla5[[#This Row],[Técnicos]]*8</f>
        <v>64</v>
      </c>
      <c r="F38" s="114">
        <f t="shared" si="11"/>
        <v>40</v>
      </c>
      <c r="G38" s="112"/>
      <c r="H38" s="112"/>
      <c r="I38" s="112"/>
      <c r="K38" s="112"/>
      <c r="L38" s="112"/>
      <c r="M38" s="112">
        <f>SUM(Tabla5[[#This Row],[DIAG]:[J. TALLER]])</f>
        <v>0</v>
      </c>
      <c r="N38" s="115" t="s">
        <v>282</v>
      </c>
      <c r="O38" s="112"/>
      <c r="P38" s="112"/>
      <c r="Q38" s="2" t="e">
        <f t="shared" si="12"/>
        <v>#DIV/0!</v>
      </c>
      <c r="R38" s="112"/>
      <c r="S38" s="2" t="e">
        <f t="shared" si="13"/>
        <v>#DIV/0!</v>
      </c>
      <c r="T38" s="112"/>
      <c r="U38" s="102" t="e">
        <f>Tabla5[[#This Row],[No Show]]/Tabla5[[#This Row],[Citas Agendadas]]</f>
        <v>#DIV/0!</v>
      </c>
      <c r="V38" s="112"/>
      <c r="W38" s="102" t="e">
        <f>Tabla5[[#This Row],[Horas no show2]]/Tabla5[[#This Row],[Horas Prog. Total]]</f>
        <v>#DIV/0!</v>
      </c>
      <c r="X38" s="112"/>
      <c r="Y38" s="112"/>
      <c r="Z38" s="112"/>
      <c r="AA38" s="113">
        <f>Tabla5[[#This Row],[Horas Prog. Total]]-Tabla5[[#This Row],[Horas no show2]]</f>
        <v>0</v>
      </c>
      <c r="AC38" s="102" t="e">
        <f>Tabla5[[#This Row],[Sin Cita]]/Tabla5[[#This Row],[CITAS CONCRETADAS]]</f>
        <v>#DIV/0!</v>
      </c>
      <c r="AD38" s="102" t="e">
        <f>Tabla5[[#This Row],[Sin Cita]]/Tabla5[[#This Row],[Total Clientes en servicio]]</f>
        <v>#DIV/0!</v>
      </c>
      <c r="AE38" s="116">
        <f>Tabla5[[#This Row],[Horas Prog. Total]]/Tabla5[[#This Row],[Horas Disp. En citas]]</f>
        <v>0</v>
      </c>
      <c r="AG38" s="99">
        <f>Tabla5[[#This Row],[Horas concretadas Citas]]-Tabla5[[#This Row],[Horas Vendidas REAL]]</f>
        <v>0</v>
      </c>
      <c r="AH38" s="102">
        <f>Tabla5[[#This Row],[Horas Vendidas REAL]]/Tabla5[[#This Row],[Horas disponibles Taller]]</f>
        <v>0</v>
      </c>
    </row>
    <row r="39" spans="1:34">
      <c r="A39" s="89">
        <v>44964</v>
      </c>
      <c r="B39" s="3" t="str">
        <f t="shared" si="9"/>
        <v>febrero</v>
      </c>
      <c r="C39" s="3" t="str">
        <f t="shared" si="10"/>
        <v>martes</v>
      </c>
      <c r="D39" s="2">
        <v>8</v>
      </c>
      <c r="E39" s="99">
        <f>Tabla5[[#This Row],[Técnicos]]*8</f>
        <v>64</v>
      </c>
      <c r="F39" s="90">
        <f t="shared" si="11"/>
        <v>40</v>
      </c>
      <c r="H39" s="2">
        <v>28</v>
      </c>
      <c r="I39" s="2">
        <v>10</v>
      </c>
      <c r="K39" s="2">
        <v>1</v>
      </c>
      <c r="M39" s="2">
        <f>SUM(Tabla5[[#This Row],[DIAG]:[J. TALLER]])</f>
        <v>39</v>
      </c>
      <c r="O39" s="2">
        <v>35</v>
      </c>
      <c r="P39" s="2">
        <v>5</v>
      </c>
      <c r="Q39" s="2">
        <f t="shared" si="12"/>
        <v>0.14285714285714285</v>
      </c>
      <c r="R39" s="2">
        <v>2</v>
      </c>
      <c r="S39" s="2">
        <f t="shared" si="13"/>
        <v>5.7142857142857141E-2</v>
      </c>
      <c r="U39" s="102">
        <f>Tabla5[[#This Row],[No Show]]/Tabla5[[#This Row],[Citas Agendadas]]</f>
        <v>0</v>
      </c>
      <c r="W39" s="102">
        <f>Tabla5[[#This Row],[Horas no show2]]/Tabla5[[#This Row],[Horas Prog. Total]]</f>
        <v>0</v>
      </c>
      <c r="X39" s="2">
        <v>30</v>
      </c>
      <c r="Y39" s="2">
        <v>4</v>
      </c>
      <c r="Z39" s="2">
        <f>Tabla5[[#This Row],[CITAS CONCRETADAS]]+Tabla5[[#This Row],[Sin Cita]]</f>
        <v>34</v>
      </c>
      <c r="AA39" s="99">
        <f>Tabla5[[#This Row],[Horas Prog. Total]]-Tabla5[[#This Row],[Horas no show2]]</f>
        <v>39</v>
      </c>
      <c r="AC39" s="102">
        <f>Tabla5[[#This Row],[Sin Cita]]/Tabla5[[#This Row],[CITAS CONCRETADAS]]</f>
        <v>0.13333333333333333</v>
      </c>
      <c r="AD39" s="102" t="e">
        <f>Tabla5[[#This Row],[Sin Cita]]/Tabla5[[#This Row],[Total Clientes en servicio]]</f>
        <v>#DIV/0!</v>
      </c>
      <c r="AE39" s="102">
        <f>Tabla5[[#This Row],[Horas Prog. Total]]/Tabla5[[#This Row],[Horas Disp. En citas]]</f>
        <v>0.97499999999999998</v>
      </c>
      <c r="AG39" s="99">
        <f>Tabla5[[#This Row],[Horas concretadas Citas]]-Tabla5[[#This Row],[Horas Vendidas REAL]]</f>
        <v>39</v>
      </c>
      <c r="AH39" s="102">
        <f>Tabla5[[#This Row],[Horas Vendidas REAL]]/Tabla5[[#This Row],[Horas disponibles Taller]]</f>
        <v>0</v>
      </c>
    </row>
    <row r="40" spans="1:34">
      <c r="A40" s="89">
        <v>44965</v>
      </c>
      <c r="B40" s="3" t="str">
        <f t="shared" si="9"/>
        <v>febrero</v>
      </c>
      <c r="C40" s="3" t="str">
        <f t="shared" si="10"/>
        <v>miércoles</v>
      </c>
      <c r="D40" s="2">
        <v>8</v>
      </c>
      <c r="E40" s="99">
        <f>Tabla5[[#This Row],[Técnicos]]*8</f>
        <v>64</v>
      </c>
      <c r="F40" s="90">
        <f t="shared" si="11"/>
        <v>40</v>
      </c>
      <c r="G40" s="2">
        <v>6</v>
      </c>
      <c r="H40" s="2">
        <v>26</v>
      </c>
      <c r="I40" s="2">
        <v>8</v>
      </c>
      <c r="M40" s="2">
        <f>SUM(Tabla5[[#This Row],[DIAG]:[J. TALLER]])</f>
        <v>40</v>
      </c>
      <c r="O40" s="2">
        <v>42</v>
      </c>
      <c r="P40" s="2">
        <v>6</v>
      </c>
      <c r="Q40" s="2">
        <f t="shared" si="12"/>
        <v>0.14285714285714285</v>
      </c>
      <c r="R40" s="2">
        <v>2</v>
      </c>
      <c r="S40" s="2">
        <f t="shared" si="13"/>
        <v>4.7619047619047616E-2</v>
      </c>
      <c r="T40" s="2">
        <v>1</v>
      </c>
      <c r="U40" s="102">
        <f>Tabla5[[#This Row],[No Show]]/Tabla5[[#This Row],[Citas Agendadas]]</f>
        <v>2.3809523809523808E-2</v>
      </c>
      <c r="W40" s="102">
        <f>Tabla5[[#This Row],[Horas no show2]]/Tabla5[[#This Row],[Horas Prog. Total]]</f>
        <v>0</v>
      </c>
      <c r="X40" s="2">
        <v>29</v>
      </c>
      <c r="Y40" s="2">
        <v>4</v>
      </c>
      <c r="Z40" s="2">
        <f>Tabla5[[#This Row],[CITAS CONCRETADAS]]+Tabla5[[#This Row],[Sin Cita]]</f>
        <v>33</v>
      </c>
      <c r="AA40" s="99">
        <f>Tabla5[[#This Row],[Horas Prog. Total]]-Tabla5[[#This Row],[Horas no show2]]</f>
        <v>40</v>
      </c>
      <c r="AC40" s="102">
        <f>Tabla5[[#This Row],[Sin Cita]]/Tabla5[[#This Row],[CITAS CONCRETADAS]]</f>
        <v>0.13793103448275862</v>
      </c>
      <c r="AD40" s="102" t="e">
        <f>Tabla5[[#This Row],[Sin Cita]]/Tabla5[[#This Row],[Total Clientes en servicio]]</f>
        <v>#DIV/0!</v>
      </c>
      <c r="AE40" s="102">
        <f>Tabla5[[#This Row],[Horas Prog. Total]]/Tabla5[[#This Row],[Horas Disp. En citas]]</f>
        <v>1</v>
      </c>
      <c r="AG40" s="99">
        <f>Tabla5[[#This Row],[Horas concretadas Citas]]-Tabla5[[#This Row],[Horas Vendidas REAL]]</f>
        <v>40</v>
      </c>
      <c r="AH40" s="102">
        <f>Tabla5[[#This Row],[Horas Vendidas REAL]]/Tabla5[[#This Row],[Horas disponibles Taller]]</f>
        <v>0</v>
      </c>
    </row>
    <row r="41" spans="1:34">
      <c r="A41" s="89">
        <v>44966</v>
      </c>
      <c r="B41" s="3" t="str">
        <f t="shared" si="9"/>
        <v>febrero</v>
      </c>
      <c r="C41" s="3" t="str">
        <f t="shared" si="10"/>
        <v>jueves</v>
      </c>
      <c r="D41" s="2">
        <v>8</v>
      </c>
      <c r="E41" s="99">
        <f>Tabla5[[#This Row],[Técnicos]]*8</f>
        <v>64</v>
      </c>
      <c r="F41" s="90">
        <f t="shared" si="11"/>
        <v>40</v>
      </c>
      <c r="G41" s="2">
        <v>4</v>
      </c>
      <c r="H41" s="2">
        <v>28</v>
      </c>
      <c r="I41" s="2">
        <v>8</v>
      </c>
      <c r="M41" s="2">
        <f>SUM(Tabla5[[#This Row],[DIAG]:[J. TALLER]])</f>
        <v>40</v>
      </c>
      <c r="O41" s="2">
        <v>38</v>
      </c>
      <c r="P41" s="2">
        <v>6</v>
      </c>
      <c r="Q41" s="2">
        <f t="shared" si="12"/>
        <v>0.15789473684210525</v>
      </c>
      <c r="R41" s="2">
        <v>1</v>
      </c>
      <c r="S41" s="2">
        <f t="shared" si="13"/>
        <v>2.6315789473684209E-2</v>
      </c>
      <c r="T41" s="2">
        <v>2</v>
      </c>
      <c r="U41" s="102">
        <f>Tabla5[[#This Row],[No Show]]/Tabla5[[#This Row],[Citas Agendadas]]</f>
        <v>5.2631578947368418E-2</v>
      </c>
      <c r="W41" s="102">
        <f>Tabla5[[#This Row],[Horas no show2]]/Tabla5[[#This Row],[Horas Prog. Total]]</f>
        <v>0</v>
      </c>
      <c r="X41" s="2">
        <v>30</v>
      </c>
      <c r="Y41" s="2">
        <v>4</v>
      </c>
      <c r="Z41" s="2">
        <f>Tabla5[[#This Row],[CITAS CONCRETADAS]]+Tabla5[[#This Row],[Sin Cita]]</f>
        <v>34</v>
      </c>
      <c r="AA41" s="99">
        <f>Tabla5[[#This Row],[Horas Prog. Total]]-Tabla5[[#This Row],[Horas no show2]]</f>
        <v>40</v>
      </c>
      <c r="AC41" s="102">
        <f>Tabla5[[#This Row],[Sin Cita]]/Tabla5[[#This Row],[CITAS CONCRETADAS]]</f>
        <v>0.13333333333333333</v>
      </c>
      <c r="AD41" s="102" t="e">
        <f>Tabla5[[#This Row],[Sin Cita]]/Tabla5[[#This Row],[Total Clientes en servicio]]</f>
        <v>#DIV/0!</v>
      </c>
      <c r="AE41" s="102">
        <f>Tabla5[[#This Row],[Horas Prog. Total]]/Tabla5[[#This Row],[Horas Disp. En citas]]</f>
        <v>1</v>
      </c>
      <c r="AG41" s="99">
        <f>Tabla5[[#This Row],[Horas concretadas Citas]]-Tabla5[[#This Row],[Horas Vendidas REAL]]</f>
        <v>40</v>
      </c>
      <c r="AH41" s="102">
        <f>Tabla5[[#This Row],[Horas Vendidas REAL]]/Tabla5[[#This Row],[Horas disponibles Taller]]</f>
        <v>0</v>
      </c>
    </row>
    <row r="42" spans="1:34">
      <c r="A42" s="89">
        <v>44967</v>
      </c>
      <c r="B42" s="3" t="str">
        <f t="shared" si="9"/>
        <v>febrero</v>
      </c>
      <c r="C42" s="3" t="str">
        <f t="shared" si="10"/>
        <v>viernes</v>
      </c>
      <c r="D42" s="2">
        <v>8</v>
      </c>
      <c r="E42" s="99">
        <f>Tabla5[[#This Row],[Técnicos]]*8</f>
        <v>64</v>
      </c>
      <c r="F42" s="90">
        <f t="shared" si="11"/>
        <v>40</v>
      </c>
      <c r="G42" s="2">
        <v>6</v>
      </c>
      <c r="H42" s="2">
        <v>25</v>
      </c>
      <c r="I42" s="2">
        <v>8.5</v>
      </c>
      <c r="K42" s="2">
        <v>1</v>
      </c>
      <c r="M42" s="2">
        <f>SUM(Tabla5[[#This Row],[DIAG]:[J. TALLER]])</f>
        <v>40.5</v>
      </c>
      <c r="O42" s="2">
        <v>42</v>
      </c>
      <c r="P42" s="2">
        <v>5</v>
      </c>
      <c r="Q42" s="2">
        <f t="shared" si="12"/>
        <v>0.11904761904761904</v>
      </c>
      <c r="R42" s="2">
        <v>1</v>
      </c>
      <c r="S42" s="2">
        <f t="shared" si="13"/>
        <v>2.3809523809523808E-2</v>
      </c>
      <c r="T42" s="2">
        <v>1</v>
      </c>
      <c r="U42" s="102">
        <f>Tabla5[[#This Row],[No Show]]/Tabla5[[#This Row],[Citas Agendadas]]</f>
        <v>2.3809523809523808E-2</v>
      </c>
      <c r="W42" s="102">
        <f>Tabla5[[#This Row],[Horas no show2]]/Tabla5[[#This Row],[Horas Prog. Total]]</f>
        <v>0</v>
      </c>
      <c r="X42" s="2">
        <v>29</v>
      </c>
      <c r="Y42" s="2">
        <v>4</v>
      </c>
      <c r="Z42" s="2">
        <f>Tabla5[[#This Row],[CITAS CONCRETADAS]]+Tabla5[[#This Row],[Sin Cita]]</f>
        <v>33</v>
      </c>
      <c r="AA42" s="99">
        <f>Tabla5[[#This Row],[Horas Prog. Total]]-Tabla5[[#This Row],[Horas no show2]]</f>
        <v>40.5</v>
      </c>
      <c r="AC42" s="102">
        <f>Tabla5[[#This Row],[Sin Cita]]/Tabla5[[#This Row],[CITAS CONCRETADAS]]</f>
        <v>0.13793103448275862</v>
      </c>
      <c r="AD42" s="102" t="e">
        <f>Tabla5[[#This Row],[Sin Cita]]/Tabla5[[#This Row],[Total Clientes en servicio]]</f>
        <v>#DIV/0!</v>
      </c>
      <c r="AE42" s="102">
        <f>Tabla5[[#This Row],[Horas Prog. Total]]/Tabla5[[#This Row],[Horas Disp. En citas]]</f>
        <v>1.0125</v>
      </c>
      <c r="AG42" s="99">
        <f>Tabla5[[#This Row],[Horas concretadas Citas]]-Tabla5[[#This Row],[Horas Vendidas REAL]]</f>
        <v>40.5</v>
      </c>
      <c r="AH42" s="102">
        <f>Tabla5[[#This Row],[Horas Vendidas REAL]]/Tabla5[[#This Row],[Horas disponibles Taller]]</f>
        <v>0</v>
      </c>
    </row>
    <row r="43" spans="1:34">
      <c r="A43" s="89">
        <v>44968</v>
      </c>
      <c r="B43" s="3" t="str">
        <f t="shared" si="9"/>
        <v>febrero</v>
      </c>
      <c r="C43" s="3" t="str">
        <f t="shared" si="10"/>
        <v>sábado</v>
      </c>
      <c r="D43" s="2">
        <v>5</v>
      </c>
      <c r="E43" s="99">
        <f>Tabla5[[#This Row],[Técnicos]]*8</f>
        <v>40</v>
      </c>
      <c r="F43" s="90">
        <f t="shared" si="11"/>
        <v>25</v>
      </c>
      <c r="H43" s="2">
        <v>15.5</v>
      </c>
      <c r="I43" s="2">
        <v>4</v>
      </c>
      <c r="M43" s="2">
        <f>SUM(Tabla5[[#This Row],[DIAG]:[J. TALLER]])</f>
        <v>19.5</v>
      </c>
      <c r="O43" s="2">
        <v>24</v>
      </c>
      <c r="P43" s="2">
        <v>4</v>
      </c>
      <c r="Q43" s="2">
        <f t="shared" si="12"/>
        <v>0.16666666666666666</v>
      </c>
      <c r="S43" s="2">
        <f t="shared" si="13"/>
        <v>0</v>
      </c>
      <c r="T43" s="2">
        <v>1</v>
      </c>
      <c r="U43" s="102">
        <f>Tabla5[[#This Row],[No Show]]/Tabla5[[#This Row],[Citas Agendadas]]</f>
        <v>4.1666666666666664E-2</v>
      </c>
      <c r="W43" s="102">
        <f>Tabla5[[#This Row],[Horas no show2]]/Tabla5[[#This Row],[Horas Prog. Total]]</f>
        <v>0</v>
      </c>
      <c r="X43" s="2">
        <v>20</v>
      </c>
      <c r="Y43" s="2">
        <v>2</v>
      </c>
      <c r="Z43" s="2">
        <f>Tabla5[[#This Row],[CITAS CONCRETADAS]]+Tabla5[[#This Row],[Sin Cita]]</f>
        <v>22</v>
      </c>
      <c r="AA43" s="99">
        <f>Tabla5[[#This Row],[Horas Prog. Total]]-Tabla5[[#This Row],[Horas no show2]]</f>
        <v>19.5</v>
      </c>
      <c r="AC43" s="102">
        <f>Tabla5[[#This Row],[Sin Cita]]/Tabla5[[#This Row],[CITAS CONCRETADAS]]</f>
        <v>0.1</v>
      </c>
      <c r="AD43" s="102" t="e">
        <f>Tabla5[[#This Row],[Sin Cita]]/Tabla5[[#This Row],[Total Clientes en servicio]]</f>
        <v>#DIV/0!</v>
      </c>
      <c r="AE43" s="102">
        <f>Tabla5[[#This Row],[Horas Prog. Total]]/Tabla5[[#This Row],[Horas Disp. En citas]]</f>
        <v>0.78</v>
      </c>
      <c r="AG43" s="99">
        <f>Tabla5[[#This Row],[Horas concretadas Citas]]-Tabla5[[#This Row],[Horas Vendidas REAL]]</f>
        <v>19.5</v>
      </c>
      <c r="AH43" s="102">
        <f>Tabla5[[#This Row],[Horas Vendidas REAL]]/Tabla5[[#This Row],[Horas disponibles Taller]]</f>
        <v>0</v>
      </c>
    </row>
    <row r="44" spans="1:34">
      <c r="A44" s="89">
        <v>44969</v>
      </c>
      <c r="B44" s="3" t="str">
        <f t="shared" si="9"/>
        <v>febrero</v>
      </c>
      <c r="C44" s="3" t="str">
        <f t="shared" si="10"/>
        <v>domingo</v>
      </c>
      <c r="E44" s="99">
        <f>Tabla5[[#This Row],[Técnicos]]*8</f>
        <v>0</v>
      </c>
      <c r="F44" s="90">
        <f t="shared" si="11"/>
        <v>0</v>
      </c>
      <c r="M44" s="2">
        <f>SUM(Tabla5[[#This Row],[DIAG]:[J. TALLER]])</f>
        <v>0</v>
      </c>
      <c r="Q44" s="2" t="e">
        <f t="shared" si="12"/>
        <v>#DIV/0!</v>
      </c>
      <c r="S44" s="2" t="e">
        <f t="shared" si="13"/>
        <v>#DIV/0!</v>
      </c>
      <c r="U44" s="102" t="e">
        <f>Tabla5[[#This Row],[No Show]]/Tabla5[[#This Row],[Citas Agendadas]]</f>
        <v>#DIV/0!</v>
      </c>
      <c r="W44" s="102" t="e">
        <f>Tabla5[[#This Row],[Horas no show2]]/Tabla5[[#This Row],[Horas Prog. Total]]</f>
        <v>#DIV/0!</v>
      </c>
      <c r="Z44" s="2">
        <f>Tabla5[[#This Row],[CITAS CONCRETADAS]]+Tabla5[[#This Row],[Sin Cita]]</f>
        <v>0</v>
      </c>
      <c r="AA44" s="99">
        <f>Tabla5[[#This Row],[Horas Prog. Total]]-Tabla5[[#This Row],[Horas no show2]]</f>
        <v>0</v>
      </c>
      <c r="AC44" s="102" t="e">
        <f>Tabla5[[#This Row],[Sin Cita]]/Tabla5[[#This Row],[CITAS CONCRETADAS]]</f>
        <v>#DIV/0!</v>
      </c>
      <c r="AD44" s="102" t="e">
        <f>Tabla5[[#This Row],[Sin Cita]]/Tabla5[[#This Row],[Total Clientes en servicio]]</f>
        <v>#DIV/0!</v>
      </c>
      <c r="AE44" s="102" t="e">
        <f>Tabla5[[#This Row],[Horas Prog. Total]]/Tabla5[[#This Row],[Horas Disp. En citas]]</f>
        <v>#DIV/0!</v>
      </c>
      <c r="AG44" s="99">
        <f>Tabla5[[#This Row],[Horas concretadas Citas]]-Tabla5[[#This Row],[Horas Vendidas REAL]]</f>
        <v>0</v>
      </c>
      <c r="AH44" s="102" t="e">
        <f>Tabla5[[#This Row],[Horas Vendidas REAL]]/Tabla5[[#This Row],[Horas disponibles Taller]]</f>
        <v>#DIV/0!</v>
      </c>
    </row>
    <row r="45" spans="1:34">
      <c r="A45" s="89">
        <v>44970</v>
      </c>
      <c r="B45" s="3" t="str">
        <f t="shared" si="9"/>
        <v>febrero</v>
      </c>
      <c r="C45" s="3" t="str">
        <f t="shared" si="10"/>
        <v>lunes</v>
      </c>
      <c r="D45" s="2">
        <v>8</v>
      </c>
      <c r="E45" s="99">
        <f>Tabla5[[#This Row],[Técnicos]]*8</f>
        <v>64</v>
      </c>
      <c r="F45" s="90">
        <f t="shared" si="11"/>
        <v>40</v>
      </c>
      <c r="G45" s="2">
        <v>2</v>
      </c>
      <c r="H45" s="2">
        <v>24</v>
      </c>
      <c r="I45" s="2">
        <v>8</v>
      </c>
      <c r="K45" s="2">
        <v>2</v>
      </c>
      <c r="L45" s="2">
        <v>4</v>
      </c>
      <c r="M45" s="2">
        <f>SUM(Tabla5[[#This Row],[DIAG]:[J. TALLER]])</f>
        <v>40</v>
      </c>
      <c r="O45" s="2">
        <v>38</v>
      </c>
      <c r="P45" s="2">
        <v>4</v>
      </c>
      <c r="Q45" s="2">
        <f t="shared" si="12"/>
        <v>0.10526315789473684</v>
      </c>
      <c r="R45" s="2">
        <v>1</v>
      </c>
      <c r="S45" s="2">
        <f t="shared" si="13"/>
        <v>2.6315789473684209E-2</v>
      </c>
      <c r="U45" s="102">
        <f>Tabla5[[#This Row],[No Show]]/Tabla5[[#This Row],[Citas Agendadas]]</f>
        <v>0</v>
      </c>
      <c r="W45" s="102">
        <f>Tabla5[[#This Row],[Horas no show2]]/Tabla5[[#This Row],[Horas Prog. Total]]</f>
        <v>0</v>
      </c>
      <c r="X45" s="2">
        <v>30</v>
      </c>
      <c r="Y45" s="2">
        <v>5</v>
      </c>
      <c r="Z45" s="2">
        <f>Tabla5[[#This Row],[CITAS CONCRETADAS]]+Tabla5[[#This Row],[Sin Cita]]</f>
        <v>35</v>
      </c>
      <c r="AA45" s="99">
        <f>Tabla5[[#This Row],[Horas Prog. Total]]-Tabla5[[#This Row],[Horas no show2]]</f>
        <v>40</v>
      </c>
      <c r="AC45" s="102">
        <f>Tabla5[[#This Row],[Sin Cita]]/Tabla5[[#This Row],[CITAS CONCRETADAS]]</f>
        <v>0.16666666666666666</v>
      </c>
      <c r="AD45" s="102" t="e">
        <f>Tabla5[[#This Row],[Sin Cita]]/Tabla5[[#This Row],[Total Clientes en servicio]]</f>
        <v>#DIV/0!</v>
      </c>
      <c r="AE45" s="102">
        <f>Tabla5[[#This Row],[Horas Prog. Total]]/Tabla5[[#This Row],[Horas Disp. En citas]]</f>
        <v>1</v>
      </c>
      <c r="AG45" s="99">
        <f>Tabla5[[#This Row],[Horas concretadas Citas]]-Tabla5[[#This Row],[Horas Vendidas REAL]]</f>
        <v>40</v>
      </c>
      <c r="AH45" s="102">
        <f>Tabla5[[#This Row],[Horas Vendidas REAL]]/Tabla5[[#This Row],[Horas disponibles Taller]]</f>
        <v>0</v>
      </c>
    </row>
    <row r="46" spans="1:34">
      <c r="A46" s="89">
        <v>44971</v>
      </c>
      <c r="B46" s="3" t="str">
        <f t="shared" si="9"/>
        <v>febrero</v>
      </c>
      <c r="C46" s="3" t="str">
        <f t="shared" si="10"/>
        <v>martes</v>
      </c>
      <c r="D46" s="2">
        <v>8</v>
      </c>
      <c r="E46" s="99">
        <f>Tabla5[[#This Row],[Técnicos]]*8</f>
        <v>64</v>
      </c>
      <c r="F46" s="90">
        <f t="shared" si="11"/>
        <v>40</v>
      </c>
      <c r="G46" s="2">
        <v>8</v>
      </c>
      <c r="H46" s="2">
        <v>22</v>
      </c>
      <c r="I46" s="2">
        <v>8</v>
      </c>
      <c r="K46" s="2">
        <v>1</v>
      </c>
      <c r="L46" s="2">
        <v>1</v>
      </c>
      <c r="M46" s="2">
        <f>SUM(Tabla5[[#This Row],[DIAG]:[J. TALLER]])</f>
        <v>40</v>
      </c>
      <c r="O46" s="2">
        <v>41</v>
      </c>
      <c r="P46" s="2">
        <v>4</v>
      </c>
      <c r="Q46" s="2">
        <f t="shared" si="12"/>
        <v>9.7560975609756101E-2</v>
      </c>
      <c r="S46" s="2">
        <f t="shared" si="13"/>
        <v>0</v>
      </c>
      <c r="U46" s="102">
        <f>Tabla5[[#This Row],[No Show]]/Tabla5[[#This Row],[Citas Agendadas]]</f>
        <v>0</v>
      </c>
      <c r="W46" s="102">
        <f>Tabla5[[#This Row],[Horas no show2]]/Tabla5[[#This Row],[Horas Prog. Total]]</f>
        <v>0</v>
      </c>
      <c r="X46" s="2">
        <v>31</v>
      </c>
      <c r="Y46" s="2">
        <v>4</v>
      </c>
      <c r="Z46" s="2">
        <f>Tabla5[[#This Row],[CITAS CONCRETADAS]]+Tabla5[[#This Row],[Sin Cita]]</f>
        <v>35</v>
      </c>
      <c r="AA46" s="99">
        <f>Tabla5[[#This Row],[Horas Prog. Total]]-Tabla5[[#This Row],[Horas no show2]]</f>
        <v>40</v>
      </c>
      <c r="AC46" s="102">
        <f>Tabla5[[#This Row],[Sin Cita]]/Tabla5[[#This Row],[CITAS CONCRETADAS]]</f>
        <v>0.12903225806451613</v>
      </c>
      <c r="AD46" s="102" t="e">
        <f>Tabla5[[#This Row],[Sin Cita]]/Tabla5[[#This Row],[Total Clientes en servicio]]</f>
        <v>#DIV/0!</v>
      </c>
      <c r="AE46" s="102">
        <f>Tabla5[[#This Row],[Horas Prog. Total]]/Tabla5[[#This Row],[Horas Disp. En citas]]</f>
        <v>1</v>
      </c>
      <c r="AG46" s="99">
        <f>Tabla5[[#This Row],[Horas concretadas Citas]]-Tabla5[[#This Row],[Horas Vendidas REAL]]</f>
        <v>40</v>
      </c>
      <c r="AH46" s="102">
        <f>Tabla5[[#This Row],[Horas Vendidas REAL]]/Tabla5[[#This Row],[Horas disponibles Taller]]</f>
        <v>0</v>
      </c>
    </row>
    <row r="47" spans="1:34">
      <c r="A47" s="89">
        <v>44972</v>
      </c>
      <c r="B47" s="3" t="str">
        <f t="shared" si="9"/>
        <v>febrero</v>
      </c>
      <c r="C47" s="3" t="str">
        <f t="shared" si="10"/>
        <v>miércoles</v>
      </c>
      <c r="D47" s="2">
        <v>8</v>
      </c>
      <c r="E47" s="99">
        <f>Tabla5[[#This Row],[Técnicos]]*8</f>
        <v>64</v>
      </c>
      <c r="F47" s="90">
        <f t="shared" si="11"/>
        <v>40</v>
      </c>
      <c r="G47" s="2">
        <v>6</v>
      </c>
      <c r="H47" s="2">
        <v>24</v>
      </c>
      <c r="I47" s="2">
        <v>6</v>
      </c>
      <c r="K47" s="2">
        <v>2</v>
      </c>
      <c r="L47" s="2">
        <v>2</v>
      </c>
      <c r="M47" s="2">
        <f>SUM(Tabla5[[#This Row],[DIAG]:[J. TALLER]])</f>
        <v>40</v>
      </c>
      <c r="O47" s="2">
        <v>43</v>
      </c>
      <c r="P47" s="2">
        <v>5</v>
      </c>
      <c r="Q47" s="2">
        <f t="shared" si="12"/>
        <v>0.11627906976744186</v>
      </c>
      <c r="R47" s="2">
        <v>1</v>
      </c>
      <c r="S47" s="2">
        <f t="shared" si="13"/>
        <v>2.3255813953488372E-2</v>
      </c>
      <c r="T47" s="2">
        <v>2</v>
      </c>
      <c r="U47" s="102">
        <f>Tabla5[[#This Row],[No Show]]/Tabla5[[#This Row],[Citas Agendadas]]</f>
        <v>4.6511627906976744E-2</v>
      </c>
      <c r="W47" s="102">
        <f>Tabla5[[#This Row],[Horas no show2]]/Tabla5[[#This Row],[Horas Prog. Total]]</f>
        <v>0</v>
      </c>
      <c r="X47" s="2">
        <v>30</v>
      </c>
      <c r="Y47" s="2">
        <v>5</v>
      </c>
      <c r="Z47" s="2">
        <f>Tabla5[[#This Row],[CITAS CONCRETADAS]]+Tabla5[[#This Row],[Sin Cita]]</f>
        <v>35</v>
      </c>
      <c r="AA47" s="99">
        <f>Tabla5[[#This Row],[Horas Prog. Total]]-Tabla5[[#This Row],[Horas no show2]]</f>
        <v>40</v>
      </c>
      <c r="AC47" s="102">
        <f>Tabla5[[#This Row],[Sin Cita]]/Tabla5[[#This Row],[CITAS CONCRETADAS]]</f>
        <v>0.16666666666666666</v>
      </c>
      <c r="AD47" s="102" t="e">
        <f>Tabla5[[#This Row],[Sin Cita]]/Tabla5[[#This Row],[Total Clientes en servicio]]</f>
        <v>#DIV/0!</v>
      </c>
      <c r="AE47" s="102">
        <f>Tabla5[[#This Row],[Horas Prog. Total]]/Tabla5[[#This Row],[Horas Disp. En citas]]</f>
        <v>1</v>
      </c>
      <c r="AG47" s="99">
        <f>Tabla5[[#This Row],[Horas concretadas Citas]]-Tabla5[[#This Row],[Horas Vendidas REAL]]</f>
        <v>40</v>
      </c>
      <c r="AH47" s="102">
        <f>Tabla5[[#This Row],[Horas Vendidas REAL]]/Tabla5[[#This Row],[Horas disponibles Taller]]</f>
        <v>0</v>
      </c>
    </row>
    <row r="48" spans="1:34">
      <c r="A48" s="89">
        <v>44973</v>
      </c>
      <c r="B48" s="3" t="str">
        <f t="shared" si="9"/>
        <v>febrero</v>
      </c>
      <c r="C48" s="3" t="str">
        <f t="shared" si="10"/>
        <v>jueves</v>
      </c>
      <c r="D48" s="2">
        <v>8</v>
      </c>
      <c r="E48" s="99">
        <f>Tabla5[[#This Row],[Técnicos]]*8</f>
        <v>64</v>
      </c>
      <c r="F48" s="90">
        <f t="shared" si="11"/>
        <v>40</v>
      </c>
      <c r="G48" s="2">
        <v>8</v>
      </c>
      <c r="H48" s="2">
        <v>22</v>
      </c>
      <c r="I48" s="2">
        <v>8</v>
      </c>
      <c r="K48" s="2">
        <v>1</v>
      </c>
      <c r="L48" s="2">
        <v>1</v>
      </c>
      <c r="M48" s="2">
        <f>SUM(Tabla5[[#This Row],[DIAG]:[J. TALLER]])</f>
        <v>40</v>
      </c>
      <c r="O48" s="2">
        <v>38</v>
      </c>
      <c r="P48" s="2">
        <v>5</v>
      </c>
      <c r="Q48" s="2">
        <f t="shared" si="12"/>
        <v>0.13157894736842105</v>
      </c>
      <c r="S48" s="2">
        <f t="shared" si="13"/>
        <v>0</v>
      </c>
      <c r="T48" s="2">
        <v>2</v>
      </c>
      <c r="U48" s="102">
        <f>Tabla5[[#This Row],[No Show]]/Tabla5[[#This Row],[Citas Agendadas]]</f>
        <v>5.2631578947368418E-2</v>
      </c>
      <c r="W48" s="102">
        <f>Tabla5[[#This Row],[Horas no show2]]/Tabla5[[#This Row],[Horas Prog. Total]]</f>
        <v>0</v>
      </c>
      <c r="X48" s="2">
        <v>30</v>
      </c>
      <c r="Y48" s="2">
        <v>4</v>
      </c>
      <c r="Z48" s="2">
        <f>Tabla5[[#This Row],[CITAS CONCRETADAS]]+Tabla5[[#This Row],[Sin Cita]]</f>
        <v>34</v>
      </c>
      <c r="AA48" s="99">
        <f>Tabla5[[#This Row],[Horas Prog. Total]]-Tabla5[[#This Row],[Horas no show2]]</f>
        <v>40</v>
      </c>
      <c r="AC48" s="102">
        <f>Tabla5[[#This Row],[Sin Cita]]/Tabla5[[#This Row],[CITAS CONCRETADAS]]</f>
        <v>0.13333333333333333</v>
      </c>
      <c r="AD48" s="102" t="e">
        <f>Tabla5[[#This Row],[Sin Cita]]/Tabla5[[#This Row],[Total Clientes en servicio]]</f>
        <v>#DIV/0!</v>
      </c>
      <c r="AE48" s="102">
        <f>Tabla5[[#This Row],[Horas Prog. Total]]/Tabla5[[#This Row],[Horas Disp. En citas]]</f>
        <v>1</v>
      </c>
      <c r="AG48" s="99">
        <f>Tabla5[[#This Row],[Horas concretadas Citas]]-Tabla5[[#This Row],[Horas Vendidas REAL]]</f>
        <v>40</v>
      </c>
      <c r="AH48" s="102">
        <f>Tabla5[[#This Row],[Horas Vendidas REAL]]/Tabla5[[#This Row],[Horas disponibles Taller]]</f>
        <v>0</v>
      </c>
    </row>
    <row r="49" spans="1:34">
      <c r="A49" s="89">
        <v>44974</v>
      </c>
      <c r="B49" s="3" t="str">
        <f t="shared" si="9"/>
        <v>febrero</v>
      </c>
      <c r="C49" s="3" t="str">
        <f t="shared" si="10"/>
        <v>viernes</v>
      </c>
      <c r="D49" s="2">
        <v>8</v>
      </c>
      <c r="E49" s="99">
        <f>Tabla5[[#This Row],[Técnicos]]*8</f>
        <v>64</v>
      </c>
      <c r="F49" s="90">
        <f t="shared" si="11"/>
        <v>40</v>
      </c>
      <c r="G49" s="2">
        <v>6</v>
      </c>
      <c r="H49" s="2">
        <v>24</v>
      </c>
      <c r="I49" s="2">
        <v>8</v>
      </c>
      <c r="K49" s="2">
        <v>1.5</v>
      </c>
      <c r="M49" s="2">
        <f>SUM(Tabla5[[#This Row],[DIAG]:[J. TALLER]])</f>
        <v>39.5</v>
      </c>
      <c r="O49" s="2">
        <v>39</v>
      </c>
      <c r="P49" s="2">
        <v>6</v>
      </c>
      <c r="Q49" s="2">
        <f t="shared" si="12"/>
        <v>0.15384615384615385</v>
      </c>
      <c r="R49" s="2">
        <v>1</v>
      </c>
      <c r="S49" s="2">
        <f t="shared" si="13"/>
        <v>2.564102564102564E-2</v>
      </c>
      <c r="U49" s="102">
        <f>Tabla5[[#This Row],[No Show]]/Tabla5[[#This Row],[Citas Agendadas]]</f>
        <v>0</v>
      </c>
      <c r="W49" s="102">
        <f>Tabla5[[#This Row],[Horas no show2]]/Tabla5[[#This Row],[Horas Prog. Total]]</f>
        <v>0</v>
      </c>
      <c r="X49" s="2">
        <v>31</v>
      </c>
      <c r="Y49" s="2">
        <v>4</v>
      </c>
      <c r="Z49" s="2">
        <f>Tabla5[[#This Row],[CITAS CONCRETADAS]]+Tabla5[[#This Row],[Sin Cita]]</f>
        <v>35</v>
      </c>
      <c r="AA49" s="99">
        <f>Tabla5[[#This Row],[Horas Prog. Total]]-Tabla5[[#This Row],[Horas no show2]]</f>
        <v>39.5</v>
      </c>
      <c r="AC49" s="102">
        <f>Tabla5[[#This Row],[Sin Cita]]/Tabla5[[#This Row],[CITAS CONCRETADAS]]</f>
        <v>0.12903225806451613</v>
      </c>
      <c r="AD49" s="102" t="e">
        <f>Tabla5[[#This Row],[Sin Cita]]/Tabla5[[#This Row],[Total Clientes en servicio]]</f>
        <v>#DIV/0!</v>
      </c>
      <c r="AE49" s="102">
        <f>Tabla5[[#This Row],[Horas Prog. Total]]/Tabla5[[#This Row],[Horas Disp. En citas]]</f>
        <v>0.98750000000000004</v>
      </c>
      <c r="AG49" s="99">
        <f>Tabla5[[#This Row],[Horas concretadas Citas]]-Tabla5[[#This Row],[Horas Vendidas REAL]]</f>
        <v>39.5</v>
      </c>
      <c r="AH49" s="102">
        <f>Tabla5[[#This Row],[Horas Vendidas REAL]]/Tabla5[[#This Row],[Horas disponibles Taller]]</f>
        <v>0</v>
      </c>
    </row>
    <row r="50" spans="1:34">
      <c r="A50" s="89">
        <v>44975</v>
      </c>
      <c r="B50" s="3" t="str">
        <f t="shared" si="9"/>
        <v>febrero</v>
      </c>
      <c r="C50" s="3" t="str">
        <f t="shared" si="10"/>
        <v>sábado</v>
      </c>
      <c r="D50" s="2">
        <v>4</v>
      </c>
      <c r="E50" s="99">
        <f>Tabla5[[#This Row],[Técnicos]]*8</f>
        <v>32</v>
      </c>
      <c r="F50" s="90">
        <f t="shared" si="11"/>
        <v>20</v>
      </c>
      <c r="H50" s="2">
        <v>15</v>
      </c>
      <c r="I50" s="2">
        <v>5</v>
      </c>
      <c r="M50" s="2">
        <f>SUM(Tabla5[[#This Row],[DIAG]:[J. TALLER]])</f>
        <v>20</v>
      </c>
      <c r="O50" s="2">
        <v>25</v>
      </c>
      <c r="P50" s="2">
        <v>6</v>
      </c>
      <c r="Q50" s="2">
        <f t="shared" si="12"/>
        <v>0.24</v>
      </c>
      <c r="S50" s="2">
        <f t="shared" si="13"/>
        <v>0</v>
      </c>
      <c r="U50" s="102">
        <f>Tabla5[[#This Row],[No Show]]/Tabla5[[#This Row],[Citas Agendadas]]</f>
        <v>0</v>
      </c>
      <c r="W50" s="102">
        <f>Tabla5[[#This Row],[Horas no show2]]/Tabla5[[#This Row],[Horas Prog. Total]]</f>
        <v>0</v>
      </c>
      <c r="X50" s="2">
        <v>20</v>
      </c>
      <c r="Y50" s="2">
        <v>2</v>
      </c>
      <c r="Z50" s="2">
        <f>Tabla5[[#This Row],[CITAS CONCRETADAS]]+Tabla5[[#This Row],[Sin Cita]]</f>
        <v>22</v>
      </c>
      <c r="AA50" s="99">
        <f>Tabla5[[#This Row],[Horas Prog. Total]]-Tabla5[[#This Row],[Horas no show2]]</f>
        <v>20</v>
      </c>
      <c r="AC50" s="102">
        <f>Tabla5[[#This Row],[Sin Cita]]/Tabla5[[#This Row],[CITAS CONCRETADAS]]</f>
        <v>0.1</v>
      </c>
      <c r="AD50" s="102" t="e">
        <f>Tabla5[[#This Row],[Sin Cita]]/Tabla5[[#This Row],[Total Clientes en servicio]]</f>
        <v>#DIV/0!</v>
      </c>
      <c r="AE50" s="102">
        <f>Tabla5[[#This Row],[Horas Prog. Total]]/Tabla5[[#This Row],[Horas Disp. En citas]]</f>
        <v>1</v>
      </c>
      <c r="AG50" s="99">
        <f>Tabla5[[#This Row],[Horas concretadas Citas]]-Tabla5[[#This Row],[Horas Vendidas REAL]]</f>
        <v>20</v>
      </c>
      <c r="AH50" s="102">
        <f>Tabla5[[#This Row],[Horas Vendidas REAL]]/Tabla5[[#This Row],[Horas disponibles Taller]]</f>
        <v>0</v>
      </c>
    </row>
    <row r="51" spans="1:34">
      <c r="A51" s="89">
        <v>44976</v>
      </c>
      <c r="B51" s="3" t="str">
        <f t="shared" si="9"/>
        <v>febrero</v>
      </c>
      <c r="C51" s="3" t="str">
        <f t="shared" si="10"/>
        <v>domingo</v>
      </c>
      <c r="E51" s="99">
        <f>Tabla5[[#This Row],[Técnicos]]*8</f>
        <v>0</v>
      </c>
      <c r="F51" s="90">
        <f t="shared" si="11"/>
        <v>0</v>
      </c>
      <c r="M51" s="2">
        <f>SUM(Tabla5[[#This Row],[DIAG]:[J. TALLER]])</f>
        <v>0</v>
      </c>
      <c r="Q51" s="2" t="e">
        <f t="shared" si="12"/>
        <v>#DIV/0!</v>
      </c>
      <c r="S51" s="2" t="e">
        <f t="shared" si="13"/>
        <v>#DIV/0!</v>
      </c>
      <c r="U51" s="102" t="e">
        <f>Tabla5[[#This Row],[No Show]]/Tabla5[[#This Row],[Citas Agendadas]]</f>
        <v>#DIV/0!</v>
      </c>
      <c r="W51" s="102" t="e">
        <f>Tabla5[[#This Row],[Horas no show2]]/Tabla5[[#This Row],[Horas Prog. Total]]</f>
        <v>#DIV/0!</v>
      </c>
      <c r="Z51" s="2">
        <f>Tabla5[[#This Row],[CITAS CONCRETADAS]]+Tabla5[[#This Row],[Sin Cita]]</f>
        <v>0</v>
      </c>
      <c r="AA51" s="99">
        <f>Tabla5[[#This Row],[Horas Prog. Total]]-Tabla5[[#This Row],[Horas no show2]]</f>
        <v>0</v>
      </c>
      <c r="AC51" s="102" t="e">
        <f>Tabla5[[#This Row],[Sin Cita]]/Tabla5[[#This Row],[CITAS CONCRETADAS]]</f>
        <v>#DIV/0!</v>
      </c>
      <c r="AD51" s="102" t="e">
        <f>Tabla5[[#This Row],[Sin Cita]]/Tabla5[[#This Row],[Total Clientes en servicio]]</f>
        <v>#DIV/0!</v>
      </c>
      <c r="AE51" s="102" t="e">
        <f>Tabla5[[#This Row],[Horas Prog. Total]]/Tabla5[[#This Row],[Horas Disp. En citas]]</f>
        <v>#DIV/0!</v>
      </c>
      <c r="AG51" s="99">
        <f>Tabla5[[#This Row],[Horas concretadas Citas]]-Tabla5[[#This Row],[Horas Vendidas REAL]]</f>
        <v>0</v>
      </c>
      <c r="AH51" s="102" t="e">
        <f>Tabla5[[#This Row],[Horas Vendidas REAL]]/Tabla5[[#This Row],[Horas disponibles Taller]]</f>
        <v>#DIV/0!</v>
      </c>
    </row>
    <row r="52" spans="1:34">
      <c r="A52" s="89">
        <v>44977</v>
      </c>
      <c r="B52" s="3" t="str">
        <f t="shared" si="9"/>
        <v>febrero</v>
      </c>
      <c r="C52" s="3" t="str">
        <f t="shared" si="10"/>
        <v>lunes</v>
      </c>
      <c r="D52" s="2">
        <v>8</v>
      </c>
      <c r="E52" s="99">
        <f>Tabla5[[#This Row],[Técnicos]]*8</f>
        <v>64</v>
      </c>
      <c r="F52" s="90">
        <f t="shared" si="11"/>
        <v>40</v>
      </c>
      <c r="G52" s="2">
        <v>6</v>
      </c>
      <c r="H52" s="2">
        <v>25</v>
      </c>
      <c r="I52" s="2">
        <v>7</v>
      </c>
      <c r="L52" s="2">
        <v>2</v>
      </c>
      <c r="M52" s="2">
        <f>SUM(Tabla5[[#This Row],[DIAG]:[J. TALLER]])</f>
        <v>40</v>
      </c>
      <c r="O52" s="2">
        <v>42</v>
      </c>
      <c r="P52" s="2">
        <v>5</v>
      </c>
      <c r="Q52" s="2">
        <f t="shared" si="12"/>
        <v>0.11904761904761904</v>
      </c>
      <c r="R52" s="2">
        <v>2</v>
      </c>
      <c r="S52" s="2">
        <f t="shared" si="13"/>
        <v>4.7619047619047616E-2</v>
      </c>
      <c r="U52" s="102">
        <f>Tabla5[[#This Row],[No Show]]/Tabla5[[#This Row],[Citas Agendadas]]</f>
        <v>0</v>
      </c>
      <c r="W52" s="102">
        <f>Tabla5[[#This Row],[Horas no show2]]/Tabla5[[#This Row],[Horas Prog. Total]]</f>
        <v>0</v>
      </c>
      <c r="X52" s="2">
        <v>30</v>
      </c>
      <c r="Y52" s="2">
        <v>3</v>
      </c>
      <c r="Z52" s="2">
        <f>Tabla5[[#This Row],[CITAS CONCRETADAS]]+Tabla5[[#This Row],[Sin Cita]]</f>
        <v>33</v>
      </c>
      <c r="AA52" s="99">
        <f>Tabla5[[#This Row],[Horas Prog. Total]]-Tabla5[[#This Row],[Horas no show2]]</f>
        <v>40</v>
      </c>
      <c r="AC52" s="102">
        <f>Tabla5[[#This Row],[Sin Cita]]/Tabla5[[#This Row],[CITAS CONCRETADAS]]</f>
        <v>0.1</v>
      </c>
      <c r="AD52" s="102" t="e">
        <f>Tabla5[[#This Row],[Sin Cita]]/Tabla5[[#This Row],[Total Clientes en servicio]]</f>
        <v>#DIV/0!</v>
      </c>
      <c r="AE52" s="102">
        <f>Tabla5[[#This Row],[Horas Prog. Total]]/Tabla5[[#This Row],[Horas Disp. En citas]]</f>
        <v>1</v>
      </c>
      <c r="AG52" s="99">
        <f>Tabla5[[#This Row],[Horas concretadas Citas]]-Tabla5[[#This Row],[Horas Vendidas REAL]]</f>
        <v>40</v>
      </c>
      <c r="AH52" s="102">
        <f>Tabla5[[#This Row],[Horas Vendidas REAL]]/Tabla5[[#This Row],[Horas disponibles Taller]]</f>
        <v>0</v>
      </c>
    </row>
    <row r="53" spans="1:34">
      <c r="A53" s="89">
        <v>44978</v>
      </c>
      <c r="B53" s="3" t="str">
        <f t="shared" si="9"/>
        <v>febrero</v>
      </c>
      <c r="C53" s="3" t="str">
        <f t="shared" si="10"/>
        <v>martes</v>
      </c>
      <c r="D53" s="2">
        <v>8</v>
      </c>
      <c r="E53" s="99">
        <f>Tabla5[[#This Row],[Técnicos]]*8</f>
        <v>64</v>
      </c>
      <c r="F53" s="90">
        <f t="shared" si="11"/>
        <v>40</v>
      </c>
      <c r="G53" s="2">
        <v>4</v>
      </c>
      <c r="H53" s="2">
        <v>27</v>
      </c>
      <c r="I53" s="2">
        <v>8</v>
      </c>
      <c r="K53" s="2">
        <v>1</v>
      </c>
      <c r="M53" s="2">
        <f>SUM(Tabla5[[#This Row],[DIAG]:[J. TALLER]])</f>
        <v>40</v>
      </c>
      <c r="O53" s="2">
        <v>44</v>
      </c>
      <c r="P53" s="2">
        <v>4</v>
      </c>
      <c r="Q53" s="2">
        <f t="shared" si="12"/>
        <v>9.0909090909090912E-2</v>
      </c>
      <c r="R53" s="2">
        <v>1</v>
      </c>
      <c r="S53" s="2">
        <f t="shared" si="13"/>
        <v>2.2727272727272728E-2</v>
      </c>
      <c r="T53" s="2">
        <v>1</v>
      </c>
      <c r="U53" s="102">
        <f>Tabla5[[#This Row],[No Show]]/Tabla5[[#This Row],[Citas Agendadas]]</f>
        <v>2.2727272727272728E-2</v>
      </c>
      <c r="W53" s="102">
        <f>Tabla5[[#This Row],[Horas no show2]]/Tabla5[[#This Row],[Horas Prog. Total]]</f>
        <v>0</v>
      </c>
      <c r="X53" s="2">
        <v>30</v>
      </c>
      <c r="Y53" s="2">
        <v>4</v>
      </c>
      <c r="Z53" s="2">
        <f>Tabla5[[#This Row],[CITAS CONCRETADAS]]+Tabla5[[#This Row],[Sin Cita]]</f>
        <v>34</v>
      </c>
      <c r="AA53" s="99">
        <f>Tabla5[[#This Row],[Horas Prog. Total]]-Tabla5[[#This Row],[Horas no show2]]</f>
        <v>40</v>
      </c>
      <c r="AC53" s="102">
        <f>Tabla5[[#This Row],[Sin Cita]]/Tabla5[[#This Row],[CITAS CONCRETADAS]]</f>
        <v>0.13333333333333333</v>
      </c>
      <c r="AD53" s="102" t="e">
        <f>Tabla5[[#This Row],[Sin Cita]]/Tabla5[[#This Row],[Total Clientes en servicio]]</f>
        <v>#DIV/0!</v>
      </c>
      <c r="AE53" s="102">
        <f>Tabla5[[#This Row],[Horas Prog. Total]]/Tabla5[[#This Row],[Horas Disp. En citas]]</f>
        <v>1</v>
      </c>
      <c r="AG53" s="99">
        <f>Tabla5[[#This Row],[Horas concretadas Citas]]-Tabla5[[#This Row],[Horas Vendidas REAL]]</f>
        <v>40</v>
      </c>
      <c r="AH53" s="102">
        <f>Tabla5[[#This Row],[Horas Vendidas REAL]]/Tabla5[[#This Row],[Horas disponibles Taller]]</f>
        <v>0</v>
      </c>
    </row>
    <row r="54" spans="1:34">
      <c r="A54" s="89">
        <v>44979</v>
      </c>
      <c r="B54" s="3" t="str">
        <f t="shared" si="9"/>
        <v>febrero</v>
      </c>
      <c r="C54" s="3" t="str">
        <f t="shared" si="10"/>
        <v>miércoles</v>
      </c>
      <c r="D54" s="2">
        <v>8</v>
      </c>
      <c r="E54" s="99">
        <f>Tabla5[[#This Row],[Técnicos]]*8</f>
        <v>64</v>
      </c>
      <c r="F54" s="90">
        <f t="shared" si="11"/>
        <v>40</v>
      </c>
      <c r="G54" s="2">
        <v>6</v>
      </c>
      <c r="H54" s="2">
        <v>26</v>
      </c>
      <c r="I54" s="2">
        <v>7.5</v>
      </c>
      <c r="M54" s="2">
        <f>SUM(Tabla5[[#This Row],[DIAG]:[J. TALLER]])</f>
        <v>39.5</v>
      </c>
      <c r="O54" s="2">
        <v>38</v>
      </c>
      <c r="P54" s="2">
        <v>4</v>
      </c>
      <c r="Q54" s="2">
        <f t="shared" si="12"/>
        <v>0.10526315789473684</v>
      </c>
      <c r="R54" s="2">
        <v>3</v>
      </c>
      <c r="S54" s="2">
        <f t="shared" si="13"/>
        <v>7.8947368421052627E-2</v>
      </c>
      <c r="U54" s="102">
        <f>Tabla5[[#This Row],[No Show]]/Tabla5[[#This Row],[Citas Agendadas]]</f>
        <v>0</v>
      </c>
      <c r="W54" s="102">
        <f>Tabla5[[#This Row],[Horas no show2]]/Tabla5[[#This Row],[Horas Prog. Total]]</f>
        <v>0</v>
      </c>
      <c r="X54" s="2">
        <v>30</v>
      </c>
      <c r="Y54" s="2">
        <v>3</v>
      </c>
      <c r="Z54" s="2">
        <f>Tabla5[[#This Row],[CITAS CONCRETADAS]]+Tabla5[[#This Row],[Sin Cita]]</f>
        <v>33</v>
      </c>
      <c r="AA54" s="99">
        <f>Tabla5[[#This Row],[Horas Prog. Total]]-Tabla5[[#This Row],[Horas no show2]]</f>
        <v>39.5</v>
      </c>
      <c r="AC54" s="102">
        <f>Tabla5[[#This Row],[Sin Cita]]/Tabla5[[#This Row],[CITAS CONCRETADAS]]</f>
        <v>0.1</v>
      </c>
      <c r="AD54" s="102" t="e">
        <f>Tabla5[[#This Row],[Sin Cita]]/Tabla5[[#This Row],[Total Clientes en servicio]]</f>
        <v>#DIV/0!</v>
      </c>
      <c r="AE54" s="102">
        <f>Tabla5[[#This Row],[Horas Prog. Total]]/Tabla5[[#This Row],[Horas Disp. En citas]]</f>
        <v>0.98750000000000004</v>
      </c>
      <c r="AG54" s="99">
        <f>Tabla5[[#This Row],[Horas concretadas Citas]]-Tabla5[[#This Row],[Horas Vendidas REAL]]</f>
        <v>39.5</v>
      </c>
      <c r="AH54" s="102">
        <f>Tabla5[[#This Row],[Horas Vendidas REAL]]/Tabla5[[#This Row],[Horas disponibles Taller]]</f>
        <v>0</v>
      </c>
    </row>
    <row r="55" spans="1:34">
      <c r="A55" s="89">
        <v>44980</v>
      </c>
      <c r="B55" s="3" t="str">
        <f t="shared" si="9"/>
        <v>febrero</v>
      </c>
      <c r="C55" s="3" t="str">
        <f t="shared" si="10"/>
        <v>jueves</v>
      </c>
      <c r="D55" s="2">
        <v>8</v>
      </c>
      <c r="E55" s="99">
        <f>Tabla5[[#This Row],[Técnicos]]*8</f>
        <v>64</v>
      </c>
      <c r="F55" s="90">
        <f t="shared" si="11"/>
        <v>40</v>
      </c>
      <c r="G55" s="2">
        <v>4</v>
      </c>
      <c r="H55" s="2">
        <v>28</v>
      </c>
      <c r="I55" s="2">
        <v>7</v>
      </c>
      <c r="K55" s="2">
        <v>1</v>
      </c>
      <c r="M55" s="2">
        <f>SUM(Tabla5[[#This Row],[DIAG]:[J. TALLER]])</f>
        <v>40</v>
      </c>
      <c r="O55" s="2">
        <v>40</v>
      </c>
      <c r="P55" s="2">
        <v>4</v>
      </c>
      <c r="Q55" s="2">
        <f t="shared" si="12"/>
        <v>0.1</v>
      </c>
      <c r="R55" s="2">
        <v>4</v>
      </c>
      <c r="S55" s="2">
        <f t="shared" si="13"/>
        <v>0.1</v>
      </c>
      <c r="T55" s="2">
        <v>1</v>
      </c>
      <c r="U55" s="102">
        <f>Tabla5[[#This Row],[No Show]]/Tabla5[[#This Row],[Citas Agendadas]]</f>
        <v>2.5000000000000001E-2</v>
      </c>
      <c r="W55" s="102">
        <f>Tabla5[[#This Row],[Horas no show2]]/Tabla5[[#This Row],[Horas Prog. Total]]</f>
        <v>0</v>
      </c>
      <c r="X55" s="2">
        <v>31</v>
      </c>
      <c r="Y55" s="2">
        <v>3</v>
      </c>
      <c r="Z55" s="2">
        <f>Tabla5[[#This Row],[CITAS CONCRETADAS]]+Tabla5[[#This Row],[Sin Cita]]</f>
        <v>34</v>
      </c>
      <c r="AA55" s="99">
        <f>Tabla5[[#This Row],[Horas Prog. Total]]-Tabla5[[#This Row],[Horas no show2]]</f>
        <v>40</v>
      </c>
      <c r="AC55" s="102">
        <f>Tabla5[[#This Row],[Sin Cita]]/Tabla5[[#This Row],[CITAS CONCRETADAS]]</f>
        <v>9.6774193548387094E-2</v>
      </c>
      <c r="AD55" s="102" t="e">
        <f>Tabla5[[#This Row],[Sin Cita]]/Tabla5[[#This Row],[Total Clientes en servicio]]</f>
        <v>#DIV/0!</v>
      </c>
      <c r="AE55" s="102">
        <f>Tabla5[[#This Row],[Horas Prog. Total]]/Tabla5[[#This Row],[Horas Disp. En citas]]</f>
        <v>1</v>
      </c>
      <c r="AG55" s="99">
        <f>Tabla5[[#This Row],[Horas concretadas Citas]]-Tabla5[[#This Row],[Horas Vendidas REAL]]</f>
        <v>40</v>
      </c>
      <c r="AH55" s="102">
        <f>Tabla5[[#This Row],[Horas Vendidas REAL]]/Tabla5[[#This Row],[Horas disponibles Taller]]</f>
        <v>0</v>
      </c>
    </row>
    <row r="56" spans="1:34">
      <c r="A56" s="89">
        <v>44981</v>
      </c>
      <c r="B56" s="3" t="str">
        <f t="shared" si="9"/>
        <v>febrero</v>
      </c>
      <c r="C56" s="3" t="str">
        <f t="shared" si="10"/>
        <v>viernes</v>
      </c>
      <c r="D56" s="2">
        <v>8</v>
      </c>
      <c r="E56" s="99">
        <f>Tabla5[[#This Row],[Técnicos]]*8</f>
        <v>64</v>
      </c>
      <c r="F56" s="90">
        <f t="shared" si="11"/>
        <v>40</v>
      </c>
      <c r="G56" s="2">
        <v>6</v>
      </c>
      <c r="H56" s="2">
        <v>27</v>
      </c>
      <c r="I56" s="2">
        <v>7</v>
      </c>
      <c r="M56" s="2">
        <f>SUM(Tabla5[[#This Row],[DIAG]:[J. TALLER]])</f>
        <v>40</v>
      </c>
      <c r="O56" s="2">
        <v>38</v>
      </c>
      <c r="P56" s="2">
        <v>6</v>
      </c>
      <c r="Q56" s="2">
        <f t="shared" si="12"/>
        <v>0.15789473684210525</v>
      </c>
      <c r="R56" s="2">
        <v>1</v>
      </c>
      <c r="S56" s="2">
        <f t="shared" si="13"/>
        <v>2.6315789473684209E-2</v>
      </c>
      <c r="U56" s="102">
        <f>Tabla5[[#This Row],[No Show]]/Tabla5[[#This Row],[Citas Agendadas]]</f>
        <v>0</v>
      </c>
      <c r="W56" s="102">
        <f>Tabla5[[#This Row],[Horas no show2]]/Tabla5[[#This Row],[Horas Prog. Total]]</f>
        <v>0</v>
      </c>
      <c r="X56" s="2">
        <v>30</v>
      </c>
      <c r="Y56" s="2">
        <v>4</v>
      </c>
      <c r="Z56" s="2">
        <f>Tabla5[[#This Row],[CITAS CONCRETADAS]]+Tabla5[[#This Row],[Sin Cita]]</f>
        <v>34</v>
      </c>
      <c r="AA56" s="99">
        <f>Tabla5[[#This Row],[Horas Prog. Total]]-Tabla5[[#This Row],[Horas no show2]]</f>
        <v>40</v>
      </c>
      <c r="AC56" s="102">
        <f>Tabla5[[#This Row],[Sin Cita]]/Tabla5[[#This Row],[CITAS CONCRETADAS]]</f>
        <v>0.13333333333333333</v>
      </c>
      <c r="AD56" s="102" t="e">
        <f>Tabla5[[#This Row],[Sin Cita]]/Tabla5[[#This Row],[Total Clientes en servicio]]</f>
        <v>#DIV/0!</v>
      </c>
      <c r="AE56" s="102">
        <f>Tabla5[[#This Row],[Horas Prog. Total]]/Tabla5[[#This Row],[Horas Disp. En citas]]</f>
        <v>1</v>
      </c>
      <c r="AG56" s="99">
        <f>Tabla5[[#This Row],[Horas concretadas Citas]]-Tabla5[[#This Row],[Horas Vendidas REAL]]</f>
        <v>40</v>
      </c>
      <c r="AH56" s="102">
        <f>Tabla5[[#This Row],[Horas Vendidas REAL]]/Tabla5[[#This Row],[Horas disponibles Taller]]</f>
        <v>0</v>
      </c>
    </row>
    <row r="57" spans="1:34">
      <c r="A57" s="89">
        <v>44982</v>
      </c>
      <c r="B57" s="3" t="str">
        <f t="shared" si="9"/>
        <v>febrero</v>
      </c>
      <c r="C57" s="3" t="str">
        <f t="shared" si="10"/>
        <v>sábado</v>
      </c>
      <c r="D57" s="2">
        <v>4</v>
      </c>
      <c r="E57" s="99">
        <f>Tabla5[[#This Row],[Técnicos]]*8</f>
        <v>32</v>
      </c>
      <c r="F57" s="90">
        <f t="shared" si="11"/>
        <v>20</v>
      </c>
      <c r="H57" s="2">
        <v>14</v>
      </c>
      <c r="I57" s="2">
        <v>6</v>
      </c>
      <c r="M57" s="2">
        <f>SUM(Tabla5[[#This Row],[DIAG]:[J. TALLER]])</f>
        <v>20</v>
      </c>
      <c r="O57" s="2">
        <v>25</v>
      </c>
      <c r="P57" s="2">
        <v>4</v>
      </c>
      <c r="Q57" s="2">
        <f t="shared" si="12"/>
        <v>0.16</v>
      </c>
      <c r="R57" s="2">
        <v>2</v>
      </c>
      <c r="S57" s="2">
        <f t="shared" si="13"/>
        <v>0.08</v>
      </c>
      <c r="T57" s="2">
        <v>1</v>
      </c>
      <c r="U57" s="102">
        <f>Tabla5[[#This Row],[No Show]]/Tabla5[[#This Row],[Citas Agendadas]]</f>
        <v>0.04</v>
      </c>
      <c r="W57" s="102">
        <f>Tabla5[[#This Row],[Horas no show2]]/Tabla5[[#This Row],[Horas Prog. Total]]</f>
        <v>0</v>
      </c>
      <c r="X57" s="2">
        <v>20</v>
      </c>
      <c r="Y57" s="2">
        <v>2</v>
      </c>
      <c r="Z57" s="2">
        <f>Tabla5[[#This Row],[CITAS CONCRETADAS]]+Tabla5[[#This Row],[Sin Cita]]</f>
        <v>22</v>
      </c>
      <c r="AA57" s="99">
        <f>Tabla5[[#This Row],[Horas Prog. Total]]-Tabla5[[#This Row],[Horas no show2]]</f>
        <v>20</v>
      </c>
      <c r="AC57" s="102">
        <f>Tabla5[[#This Row],[Sin Cita]]/Tabla5[[#This Row],[CITAS CONCRETADAS]]</f>
        <v>0.1</v>
      </c>
      <c r="AD57" s="102" t="e">
        <f>Tabla5[[#This Row],[Sin Cita]]/Tabla5[[#This Row],[Total Clientes en servicio]]</f>
        <v>#DIV/0!</v>
      </c>
      <c r="AE57" s="102">
        <f>Tabla5[[#This Row],[Horas Prog. Total]]/Tabla5[[#This Row],[Horas Disp. En citas]]</f>
        <v>1</v>
      </c>
      <c r="AG57" s="99">
        <f>Tabla5[[#This Row],[Horas concretadas Citas]]-Tabla5[[#This Row],[Horas Vendidas REAL]]</f>
        <v>20</v>
      </c>
      <c r="AH57" s="102">
        <f>Tabla5[[#This Row],[Horas Vendidas REAL]]/Tabla5[[#This Row],[Horas disponibles Taller]]</f>
        <v>0</v>
      </c>
    </row>
    <row r="58" spans="1:34">
      <c r="A58" s="89">
        <v>44983</v>
      </c>
      <c r="B58" s="3" t="str">
        <f t="shared" si="9"/>
        <v>febrero</v>
      </c>
      <c r="C58" s="3" t="str">
        <f t="shared" si="10"/>
        <v>domingo</v>
      </c>
      <c r="E58" s="99">
        <f>Tabla5[[#This Row],[Técnicos]]*8</f>
        <v>0</v>
      </c>
      <c r="F58" s="90">
        <f t="shared" si="11"/>
        <v>0</v>
      </c>
      <c r="M58" s="2">
        <f>SUM(Tabla5[[#This Row],[DIAG]:[J. TALLER]])</f>
        <v>0</v>
      </c>
      <c r="Q58" s="2" t="e">
        <f t="shared" si="12"/>
        <v>#DIV/0!</v>
      </c>
      <c r="S58" s="2" t="e">
        <f t="shared" si="13"/>
        <v>#DIV/0!</v>
      </c>
      <c r="U58" s="102" t="e">
        <f>Tabla5[[#This Row],[No Show]]/Tabla5[[#This Row],[Citas Agendadas]]</f>
        <v>#DIV/0!</v>
      </c>
      <c r="W58" s="102" t="e">
        <f>Tabla5[[#This Row],[Horas no show2]]/Tabla5[[#This Row],[Horas Prog. Total]]</f>
        <v>#DIV/0!</v>
      </c>
      <c r="Z58" s="2">
        <f>Tabla5[[#This Row],[CITAS CONCRETADAS]]+Tabla5[[#This Row],[Sin Cita]]</f>
        <v>0</v>
      </c>
      <c r="AA58" s="99">
        <f>Tabla5[[#This Row],[Horas Prog. Total]]-Tabla5[[#This Row],[Horas no show2]]</f>
        <v>0</v>
      </c>
      <c r="AC58" s="102" t="e">
        <f>Tabla5[[#This Row],[Sin Cita]]/Tabla5[[#This Row],[CITAS CONCRETADAS]]</f>
        <v>#DIV/0!</v>
      </c>
      <c r="AD58" s="102" t="e">
        <f>Tabla5[[#This Row],[Sin Cita]]/Tabla5[[#This Row],[Total Clientes en servicio]]</f>
        <v>#DIV/0!</v>
      </c>
      <c r="AE58" s="102" t="e">
        <f>Tabla5[[#This Row],[Horas Prog. Total]]/Tabla5[[#This Row],[Horas Disp. En citas]]</f>
        <v>#DIV/0!</v>
      </c>
      <c r="AG58" s="99">
        <f>Tabla5[[#This Row],[Horas concretadas Citas]]-Tabla5[[#This Row],[Horas Vendidas REAL]]</f>
        <v>0</v>
      </c>
      <c r="AH58" s="102" t="e">
        <f>Tabla5[[#This Row],[Horas Vendidas REAL]]/Tabla5[[#This Row],[Horas disponibles Taller]]</f>
        <v>#DIV/0!</v>
      </c>
    </row>
    <row r="59" spans="1:34">
      <c r="A59" s="89">
        <v>44984</v>
      </c>
      <c r="B59" s="3" t="str">
        <f t="shared" si="9"/>
        <v>febrero</v>
      </c>
      <c r="C59" s="3" t="str">
        <f t="shared" si="10"/>
        <v>lunes</v>
      </c>
      <c r="D59" s="2">
        <v>8</v>
      </c>
      <c r="E59" s="99">
        <f>Tabla5[[#This Row],[Técnicos]]*8</f>
        <v>64</v>
      </c>
      <c r="F59" s="90">
        <f t="shared" si="11"/>
        <v>40</v>
      </c>
      <c r="G59" s="2">
        <v>4</v>
      </c>
      <c r="H59" s="2">
        <v>27</v>
      </c>
      <c r="I59" s="2">
        <v>7.5</v>
      </c>
      <c r="K59" s="2">
        <v>1</v>
      </c>
      <c r="M59" s="2">
        <f>SUM(Tabla5[[#This Row],[DIAG]:[J. TALLER]])</f>
        <v>39.5</v>
      </c>
      <c r="O59" s="2">
        <v>38</v>
      </c>
      <c r="P59" s="2">
        <v>6</v>
      </c>
      <c r="Q59" s="2">
        <f t="shared" si="12"/>
        <v>0.15789473684210525</v>
      </c>
      <c r="R59" s="2">
        <v>4</v>
      </c>
      <c r="S59" s="2">
        <f t="shared" si="13"/>
        <v>0.10526315789473684</v>
      </c>
      <c r="T59" s="2">
        <v>2</v>
      </c>
      <c r="U59" s="102">
        <f>Tabla5[[#This Row],[No Show]]/Tabla5[[#This Row],[Citas Agendadas]]</f>
        <v>5.2631578947368418E-2</v>
      </c>
      <c r="W59" s="102">
        <f>Tabla5[[#This Row],[Horas no show2]]/Tabla5[[#This Row],[Horas Prog. Total]]</f>
        <v>0</v>
      </c>
      <c r="X59" s="2">
        <v>31</v>
      </c>
      <c r="Y59" s="2">
        <v>4</v>
      </c>
      <c r="Z59" s="2">
        <f>Tabla5[[#This Row],[CITAS CONCRETADAS]]+Tabla5[[#This Row],[Sin Cita]]</f>
        <v>35</v>
      </c>
      <c r="AA59" s="99">
        <f>Tabla5[[#This Row],[Horas Prog. Total]]-Tabla5[[#This Row],[Horas no show2]]</f>
        <v>39.5</v>
      </c>
      <c r="AC59" s="102">
        <f>Tabla5[[#This Row],[Sin Cita]]/Tabla5[[#This Row],[CITAS CONCRETADAS]]</f>
        <v>0.12903225806451613</v>
      </c>
      <c r="AD59" s="102" t="e">
        <f>Tabla5[[#This Row],[Sin Cita]]/Tabla5[[#This Row],[Total Clientes en servicio]]</f>
        <v>#DIV/0!</v>
      </c>
      <c r="AE59" s="102">
        <f>Tabla5[[#This Row],[Horas Prog. Total]]/Tabla5[[#This Row],[Horas Disp. En citas]]</f>
        <v>0.98750000000000004</v>
      </c>
      <c r="AG59" s="99">
        <f>Tabla5[[#This Row],[Horas concretadas Citas]]-Tabla5[[#This Row],[Horas Vendidas REAL]]</f>
        <v>39.5</v>
      </c>
      <c r="AH59" s="102">
        <f>Tabla5[[#This Row],[Horas Vendidas REAL]]/Tabla5[[#This Row],[Horas disponibles Taller]]</f>
        <v>0</v>
      </c>
    </row>
    <row r="60" spans="1:34">
      <c r="A60" s="89">
        <v>44985</v>
      </c>
      <c r="B60" s="3" t="str">
        <f t="shared" si="9"/>
        <v>febrero</v>
      </c>
      <c r="C60" s="3" t="str">
        <f t="shared" si="10"/>
        <v>martes</v>
      </c>
      <c r="D60" s="2">
        <v>8</v>
      </c>
      <c r="E60" s="99">
        <f>Tabla5[[#This Row],[Técnicos]]*8</f>
        <v>64</v>
      </c>
      <c r="F60" s="90">
        <f t="shared" si="11"/>
        <v>40</v>
      </c>
      <c r="G60" s="2">
        <v>6</v>
      </c>
      <c r="H60" s="2">
        <v>26</v>
      </c>
      <c r="I60" s="2">
        <v>7</v>
      </c>
      <c r="K60" s="2">
        <v>1</v>
      </c>
      <c r="M60" s="2">
        <f>SUM(Tabla5[[#This Row],[DIAG]:[J. TALLER]])</f>
        <v>40</v>
      </c>
      <c r="O60" s="2">
        <v>39</v>
      </c>
      <c r="P60" s="2">
        <v>5</v>
      </c>
      <c r="Q60" s="2">
        <f t="shared" si="12"/>
        <v>0.12820512820512819</v>
      </c>
      <c r="R60" s="2">
        <v>1</v>
      </c>
      <c r="S60" s="2">
        <f t="shared" si="13"/>
        <v>2.564102564102564E-2</v>
      </c>
      <c r="U60" s="102">
        <f>Tabla5[[#This Row],[No Show]]/Tabla5[[#This Row],[Citas Agendadas]]</f>
        <v>0</v>
      </c>
      <c r="W60" s="102">
        <f>Tabla5[[#This Row],[Horas no show2]]/Tabla5[[#This Row],[Horas Prog. Total]]</f>
        <v>0</v>
      </c>
      <c r="X60" s="2">
        <v>30</v>
      </c>
      <c r="Y60" s="2">
        <v>4</v>
      </c>
      <c r="Z60" s="2">
        <f>Tabla5[[#This Row],[CITAS CONCRETADAS]]+Tabla5[[#This Row],[Sin Cita]]</f>
        <v>34</v>
      </c>
      <c r="AA60" s="99">
        <f>Tabla5[[#This Row],[Horas Prog. Total]]-Tabla5[[#This Row],[Horas no show2]]</f>
        <v>40</v>
      </c>
      <c r="AC60" s="102">
        <f>Tabla5[[#This Row],[Sin Cita]]/Tabla5[[#This Row],[CITAS CONCRETADAS]]</f>
        <v>0.13333333333333333</v>
      </c>
      <c r="AD60" s="102" t="e">
        <f>Tabla5[[#This Row],[Sin Cita]]/Tabla5[[#This Row],[Total Clientes en servicio]]</f>
        <v>#DIV/0!</v>
      </c>
      <c r="AE60" s="102">
        <f>Tabla5[[#This Row],[Horas Prog. Total]]/Tabla5[[#This Row],[Horas Disp. En citas]]</f>
        <v>1</v>
      </c>
      <c r="AG60" s="99">
        <f>Tabla5[[#This Row],[Horas concretadas Citas]]-Tabla5[[#This Row],[Horas Vendidas REAL]]</f>
        <v>40</v>
      </c>
      <c r="AH60" s="102">
        <f>Tabla5[[#This Row],[Horas Vendidas REAL]]/Tabla5[[#This Row],[Horas disponibles Taller]]</f>
        <v>0</v>
      </c>
    </row>
    <row r="61" spans="1:34">
      <c r="A61" s="89">
        <v>44986</v>
      </c>
      <c r="B61" s="3" t="str">
        <f t="shared" ref="B61:B91" si="14">TEXT(A61,"MMMM")</f>
        <v>marzo</v>
      </c>
      <c r="C61" s="3" t="str">
        <f t="shared" ref="C61:C91" si="15">TEXT(A61,"dddd")</f>
        <v>miércoles</v>
      </c>
      <c r="D61" s="2">
        <v>8</v>
      </c>
      <c r="E61" s="99">
        <f>Tabla5[[#This Row],[Técnicos]]*8</f>
        <v>64</v>
      </c>
      <c r="F61" s="90">
        <f t="shared" si="11"/>
        <v>40</v>
      </c>
      <c r="G61" s="2">
        <v>10</v>
      </c>
      <c r="H61" s="2">
        <v>18</v>
      </c>
      <c r="I61" s="2">
        <v>8.5</v>
      </c>
      <c r="K61" s="2">
        <v>2</v>
      </c>
      <c r="L61" s="2">
        <v>1</v>
      </c>
      <c r="M61" s="2">
        <f>SUM(Tabla5[[#This Row],[DIAG]:[J. TALLER]])</f>
        <v>39.5</v>
      </c>
      <c r="O61" s="2">
        <v>39</v>
      </c>
      <c r="P61" s="2">
        <v>6</v>
      </c>
      <c r="Q61" s="2">
        <f t="shared" ref="Q61:Q91" si="16">P61/O61</f>
        <v>0.15384615384615385</v>
      </c>
      <c r="R61" s="2">
        <v>1</v>
      </c>
      <c r="S61" s="2">
        <f t="shared" ref="S61:S91" si="17">R61/O61</f>
        <v>2.564102564102564E-2</v>
      </c>
      <c r="U61" s="102">
        <f>Tabla5[[#This Row],[No Show]]/Tabla5[[#This Row],[Citas Agendadas]]</f>
        <v>0</v>
      </c>
      <c r="W61" s="102">
        <f>Tabla5[[#This Row],[Horas no show2]]/Tabla5[[#This Row],[Horas Prog. Total]]</f>
        <v>0</v>
      </c>
      <c r="X61" s="2">
        <v>26</v>
      </c>
      <c r="Y61" s="2">
        <v>4</v>
      </c>
      <c r="Z61" s="2">
        <f>Tabla5[[#This Row],[CITAS CONCRETADAS]]+Tabla5[[#This Row],[Sin Cita]]</f>
        <v>30</v>
      </c>
      <c r="AA61" s="99">
        <f>Tabla5[[#This Row],[Horas Prog. Total]]-Tabla5[[#This Row],[Horas no show2]]</f>
        <v>39.5</v>
      </c>
      <c r="AC61" s="102">
        <f>Tabla5[[#This Row],[Sin Cita]]/Tabla5[[#This Row],[CITAS CONCRETADAS]]</f>
        <v>0.15384615384615385</v>
      </c>
      <c r="AD61" s="102" t="e">
        <f>Tabla5[[#This Row],[Sin Cita]]/Tabla5[[#This Row],[Total Clientes en servicio]]</f>
        <v>#DIV/0!</v>
      </c>
      <c r="AE61" s="102">
        <f>Tabla5[[#This Row],[Horas Prog. Total]]/Tabla5[[#This Row],[Horas Disp. En citas]]</f>
        <v>0.98750000000000004</v>
      </c>
      <c r="AG61" s="99">
        <f>Tabla5[[#This Row],[Horas concretadas Citas]]-Tabla5[[#This Row],[Horas Vendidas REAL]]</f>
        <v>39.5</v>
      </c>
      <c r="AH61" s="102">
        <f>Tabla5[[#This Row],[Horas Vendidas REAL]]/Tabla5[[#This Row],[Horas disponibles Taller]]</f>
        <v>0</v>
      </c>
    </row>
    <row r="62" spans="1:34">
      <c r="A62" s="89">
        <v>44987</v>
      </c>
      <c r="B62" s="3" t="str">
        <f t="shared" si="14"/>
        <v>marzo</v>
      </c>
      <c r="C62" s="3" t="str">
        <f t="shared" si="15"/>
        <v>jueves</v>
      </c>
      <c r="D62" s="2">
        <v>8</v>
      </c>
      <c r="E62" s="99">
        <f>Tabla5[[#This Row],[Técnicos]]*8</f>
        <v>64</v>
      </c>
      <c r="F62" s="90">
        <f t="shared" si="11"/>
        <v>40</v>
      </c>
      <c r="G62" s="2">
        <v>8</v>
      </c>
      <c r="H62" s="2">
        <v>20</v>
      </c>
      <c r="I62" s="2">
        <v>9</v>
      </c>
      <c r="K62" s="2">
        <v>1</v>
      </c>
      <c r="L62" s="2">
        <v>1</v>
      </c>
      <c r="M62" s="2">
        <f>SUM(Tabla5[[#This Row],[DIAG]:[J. TALLER]])</f>
        <v>39</v>
      </c>
      <c r="O62" s="2">
        <v>41</v>
      </c>
      <c r="P62" s="2">
        <v>6</v>
      </c>
      <c r="Q62" s="2">
        <f t="shared" si="16"/>
        <v>0.14634146341463414</v>
      </c>
      <c r="R62" s="2">
        <v>2</v>
      </c>
      <c r="S62" s="2">
        <f t="shared" si="17"/>
        <v>4.878048780487805E-2</v>
      </c>
      <c r="T62" s="2">
        <v>2</v>
      </c>
      <c r="U62" s="102">
        <f>Tabla5[[#This Row],[No Show]]/Tabla5[[#This Row],[Citas Agendadas]]</f>
        <v>4.878048780487805E-2</v>
      </c>
      <c r="V62" s="2">
        <v>2</v>
      </c>
      <c r="W62" s="102">
        <f>Tabla5[[#This Row],[Horas no show2]]/Tabla5[[#This Row],[Horas Prog. Total]]</f>
        <v>5.128205128205128E-2</v>
      </c>
      <c r="X62" s="2">
        <v>27</v>
      </c>
      <c r="Y62" s="2">
        <v>4</v>
      </c>
      <c r="Z62" s="2">
        <f>Tabla5[[#This Row],[CITAS CONCRETADAS]]+Tabla5[[#This Row],[Sin Cita]]</f>
        <v>31</v>
      </c>
      <c r="AA62" s="99">
        <f>Tabla5[[#This Row],[Horas Prog. Total]]-Tabla5[[#This Row],[Horas no show2]]</f>
        <v>37</v>
      </c>
      <c r="AC62" s="102">
        <f>Tabla5[[#This Row],[Sin Cita]]/Tabla5[[#This Row],[CITAS CONCRETADAS]]</f>
        <v>0.14814814814814814</v>
      </c>
      <c r="AD62" s="102" t="e">
        <f>Tabla5[[#This Row],[Sin Cita]]/Tabla5[[#This Row],[Total Clientes en servicio]]</f>
        <v>#DIV/0!</v>
      </c>
      <c r="AE62" s="102">
        <f>Tabla5[[#This Row],[Horas Prog. Total]]/Tabla5[[#This Row],[Horas Disp. En citas]]</f>
        <v>0.97499999999999998</v>
      </c>
      <c r="AG62" s="99">
        <f>Tabla5[[#This Row],[Horas concretadas Citas]]-Tabla5[[#This Row],[Horas Vendidas REAL]]</f>
        <v>37</v>
      </c>
      <c r="AH62" s="102">
        <f>Tabla5[[#This Row],[Horas Vendidas REAL]]/Tabla5[[#This Row],[Horas disponibles Taller]]</f>
        <v>0</v>
      </c>
    </row>
    <row r="63" spans="1:34">
      <c r="A63" s="89">
        <v>44988</v>
      </c>
      <c r="B63" s="3" t="str">
        <f t="shared" si="14"/>
        <v>marzo</v>
      </c>
      <c r="C63" s="3" t="str">
        <f t="shared" si="15"/>
        <v>viernes</v>
      </c>
      <c r="D63" s="2">
        <v>8</v>
      </c>
      <c r="E63" s="99">
        <f>Tabla5[[#This Row],[Técnicos]]*8</f>
        <v>64</v>
      </c>
      <c r="F63" s="90">
        <f t="shared" si="11"/>
        <v>40</v>
      </c>
      <c r="G63" s="2">
        <v>7</v>
      </c>
      <c r="H63" s="2">
        <v>19.5</v>
      </c>
      <c r="I63" s="2">
        <v>8.5</v>
      </c>
      <c r="K63" s="2">
        <v>3</v>
      </c>
      <c r="L63" s="2">
        <v>1.5</v>
      </c>
      <c r="M63" s="2">
        <f>SUM(Tabla5[[#This Row],[DIAG]:[J. TALLER]])</f>
        <v>39.5</v>
      </c>
      <c r="O63" s="2">
        <v>38</v>
      </c>
      <c r="P63" s="2">
        <v>5</v>
      </c>
      <c r="Q63" s="2">
        <f t="shared" si="16"/>
        <v>0.13157894736842105</v>
      </c>
      <c r="S63" s="2">
        <f t="shared" si="17"/>
        <v>0</v>
      </c>
      <c r="T63" s="2">
        <v>1</v>
      </c>
      <c r="U63" s="102">
        <f>Tabla5[[#This Row],[No Show]]/Tabla5[[#This Row],[Citas Agendadas]]</f>
        <v>2.6315789473684209E-2</v>
      </c>
      <c r="V63" s="2">
        <v>1.5</v>
      </c>
      <c r="W63" s="102">
        <f>Tabla5[[#This Row],[Horas no show2]]/Tabla5[[#This Row],[Horas Prog. Total]]</f>
        <v>3.7974683544303799E-2</v>
      </c>
      <c r="X63" s="2">
        <v>27</v>
      </c>
      <c r="Y63" s="2">
        <v>4</v>
      </c>
      <c r="Z63" s="2">
        <f>Tabla5[[#This Row],[CITAS CONCRETADAS]]+Tabla5[[#This Row],[Sin Cita]]</f>
        <v>31</v>
      </c>
      <c r="AA63" s="99">
        <f>Tabla5[[#This Row],[Horas Prog. Total]]-Tabla5[[#This Row],[Horas no show2]]</f>
        <v>38</v>
      </c>
      <c r="AC63" s="102">
        <f>Tabla5[[#This Row],[Sin Cita]]/Tabla5[[#This Row],[CITAS CONCRETADAS]]</f>
        <v>0.14814814814814814</v>
      </c>
      <c r="AD63" s="102" t="e">
        <f>Tabla5[[#This Row],[Sin Cita]]/Tabla5[[#This Row],[Total Clientes en servicio]]</f>
        <v>#DIV/0!</v>
      </c>
      <c r="AE63" s="102">
        <f>Tabla5[[#This Row],[Horas Prog. Total]]/Tabla5[[#This Row],[Horas Disp. En citas]]</f>
        <v>0.98750000000000004</v>
      </c>
      <c r="AG63" s="99">
        <f>Tabla5[[#This Row],[Horas concretadas Citas]]-Tabla5[[#This Row],[Horas Vendidas REAL]]</f>
        <v>38</v>
      </c>
      <c r="AH63" s="102">
        <f>Tabla5[[#This Row],[Horas Vendidas REAL]]/Tabla5[[#This Row],[Horas disponibles Taller]]</f>
        <v>0</v>
      </c>
    </row>
    <row r="64" spans="1:34">
      <c r="A64" s="89">
        <v>44989</v>
      </c>
      <c r="B64" s="3" t="str">
        <f t="shared" si="14"/>
        <v>marzo</v>
      </c>
      <c r="C64" s="3" t="str">
        <f t="shared" si="15"/>
        <v>sábado</v>
      </c>
      <c r="D64" s="2">
        <v>4</v>
      </c>
      <c r="E64" s="99">
        <f>Tabla5[[#This Row],[Técnicos]]*8</f>
        <v>32</v>
      </c>
      <c r="F64" s="90">
        <f t="shared" si="11"/>
        <v>20</v>
      </c>
      <c r="H64" s="2">
        <v>12</v>
      </c>
      <c r="I64" s="2">
        <v>6</v>
      </c>
      <c r="K64" s="2">
        <v>1.5</v>
      </c>
      <c r="M64" s="2">
        <f>SUM(Tabla5[[#This Row],[DIAG]:[J. TALLER]])</f>
        <v>19.5</v>
      </c>
      <c r="O64" s="2">
        <v>25</v>
      </c>
      <c r="P64" s="2">
        <v>5</v>
      </c>
      <c r="Q64" s="2">
        <f t="shared" si="16"/>
        <v>0.2</v>
      </c>
      <c r="R64" s="2">
        <v>1</v>
      </c>
      <c r="S64" s="2">
        <f t="shared" si="17"/>
        <v>0.04</v>
      </c>
      <c r="U64" s="102">
        <f>Tabla5[[#This Row],[No Show]]/Tabla5[[#This Row],[Citas Agendadas]]</f>
        <v>0</v>
      </c>
      <c r="W64" s="102">
        <f>Tabla5[[#This Row],[Horas no show2]]/Tabla5[[#This Row],[Horas Prog. Total]]</f>
        <v>0</v>
      </c>
      <c r="X64" s="2">
        <v>24</v>
      </c>
      <c r="Y64" s="2">
        <v>2</v>
      </c>
      <c r="Z64" s="2">
        <f>Tabla5[[#This Row],[CITAS CONCRETADAS]]+Tabla5[[#This Row],[Sin Cita]]</f>
        <v>26</v>
      </c>
      <c r="AA64" s="99">
        <f>Tabla5[[#This Row],[Horas Prog. Total]]-Tabla5[[#This Row],[Horas no show2]]</f>
        <v>19.5</v>
      </c>
      <c r="AC64" s="102">
        <f>Tabla5[[#This Row],[Sin Cita]]/Tabla5[[#This Row],[CITAS CONCRETADAS]]</f>
        <v>8.3333333333333329E-2</v>
      </c>
      <c r="AD64" s="102" t="e">
        <f>Tabla5[[#This Row],[Sin Cita]]/Tabla5[[#This Row],[Total Clientes en servicio]]</f>
        <v>#DIV/0!</v>
      </c>
      <c r="AE64" s="102">
        <f>Tabla5[[#This Row],[Horas Prog. Total]]/Tabla5[[#This Row],[Horas Disp. En citas]]</f>
        <v>0.97499999999999998</v>
      </c>
      <c r="AG64" s="99">
        <f>Tabla5[[#This Row],[Horas concretadas Citas]]-Tabla5[[#This Row],[Horas Vendidas REAL]]</f>
        <v>19.5</v>
      </c>
      <c r="AH64" s="102">
        <f>Tabla5[[#This Row],[Horas Vendidas REAL]]/Tabla5[[#This Row],[Horas disponibles Taller]]</f>
        <v>0</v>
      </c>
    </row>
    <row r="65" spans="1:34">
      <c r="A65" s="89">
        <v>44990</v>
      </c>
      <c r="B65" s="3" t="str">
        <f t="shared" si="14"/>
        <v>marzo</v>
      </c>
      <c r="C65" s="3" t="str">
        <f t="shared" si="15"/>
        <v>domingo</v>
      </c>
      <c r="E65" s="99">
        <f>Tabla5[[#This Row],[Técnicos]]*8</f>
        <v>0</v>
      </c>
      <c r="F65" s="90">
        <f t="shared" si="11"/>
        <v>0</v>
      </c>
      <c r="M65" s="2">
        <f>SUM(Tabla5[[#This Row],[DIAG]:[J. TALLER]])</f>
        <v>0</v>
      </c>
      <c r="Q65" s="2" t="e">
        <f t="shared" si="16"/>
        <v>#DIV/0!</v>
      </c>
      <c r="S65" s="2" t="e">
        <f t="shared" si="17"/>
        <v>#DIV/0!</v>
      </c>
      <c r="U65" s="102" t="e">
        <f>Tabla5[[#This Row],[No Show]]/Tabla5[[#This Row],[Citas Agendadas]]</f>
        <v>#DIV/0!</v>
      </c>
      <c r="W65" s="102" t="e">
        <f>Tabla5[[#This Row],[Horas no show2]]/Tabla5[[#This Row],[Horas Prog. Total]]</f>
        <v>#DIV/0!</v>
      </c>
      <c r="Z65" s="2">
        <f>Tabla5[[#This Row],[CITAS CONCRETADAS]]+Tabla5[[#This Row],[Sin Cita]]</f>
        <v>0</v>
      </c>
      <c r="AA65" s="99">
        <f>Tabla5[[#This Row],[Horas Prog. Total]]-Tabla5[[#This Row],[Horas no show2]]</f>
        <v>0</v>
      </c>
      <c r="AC65" s="102" t="e">
        <f>Tabla5[[#This Row],[Sin Cita]]/Tabla5[[#This Row],[CITAS CONCRETADAS]]</f>
        <v>#DIV/0!</v>
      </c>
      <c r="AD65" s="102" t="e">
        <f>Tabla5[[#This Row],[Sin Cita]]/Tabla5[[#This Row],[Total Clientes en servicio]]</f>
        <v>#DIV/0!</v>
      </c>
      <c r="AE65" s="102" t="e">
        <f>Tabla5[[#This Row],[Horas Prog. Total]]/Tabla5[[#This Row],[Horas Disp. En citas]]</f>
        <v>#DIV/0!</v>
      </c>
      <c r="AG65" s="99">
        <f>Tabla5[[#This Row],[Horas concretadas Citas]]-Tabla5[[#This Row],[Horas Vendidas REAL]]</f>
        <v>0</v>
      </c>
      <c r="AH65" s="102" t="e">
        <f>Tabla5[[#This Row],[Horas Vendidas REAL]]/Tabla5[[#This Row],[Horas disponibles Taller]]</f>
        <v>#DIV/0!</v>
      </c>
    </row>
    <row r="66" spans="1:34">
      <c r="A66" s="89">
        <v>44991</v>
      </c>
      <c r="B66" s="3" t="str">
        <f t="shared" si="14"/>
        <v>marzo</v>
      </c>
      <c r="C66" s="3" t="str">
        <f t="shared" si="15"/>
        <v>lunes</v>
      </c>
      <c r="D66" s="2">
        <v>8</v>
      </c>
      <c r="E66" s="99">
        <f>Tabla5[[#This Row],[Técnicos]]*8</f>
        <v>64</v>
      </c>
      <c r="F66" s="90">
        <f t="shared" si="11"/>
        <v>40</v>
      </c>
      <c r="G66" s="2">
        <v>10</v>
      </c>
      <c r="H66" s="2">
        <v>19.5</v>
      </c>
      <c r="I66" s="2">
        <v>7.5</v>
      </c>
      <c r="K66" s="2">
        <v>2</v>
      </c>
      <c r="L66" s="2">
        <v>1</v>
      </c>
      <c r="M66" s="2">
        <f>SUM(Tabla5[[#This Row],[DIAG]:[J. TALLER]])</f>
        <v>40</v>
      </c>
      <c r="O66" s="2">
        <v>38</v>
      </c>
      <c r="P66" s="2">
        <v>4</v>
      </c>
      <c r="Q66" s="2">
        <f t="shared" si="16"/>
        <v>0.10526315789473684</v>
      </c>
      <c r="R66" s="2">
        <v>1</v>
      </c>
      <c r="S66" s="2">
        <f t="shared" si="17"/>
        <v>2.6315789473684209E-2</v>
      </c>
      <c r="U66" s="102">
        <f>Tabla5[[#This Row],[No Show]]/Tabla5[[#This Row],[Citas Agendadas]]</f>
        <v>0</v>
      </c>
      <c r="W66" s="102">
        <f>Tabla5[[#This Row],[Horas no show2]]/Tabla5[[#This Row],[Horas Prog. Total]]</f>
        <v>0</v>
      </c>
      <c r="X66" s="2">
        <v>26</v>
      </c>
      <c r="Y66" s="2">
        <v>4</v>
      </c>
      <c r="Z66" s="2">
        <f>Tabla5[[#This Row],[CITAS CONCRETADAS]]+Tabla5[[#This Row],[Sin Cita]]</f>
        <v>30</v>
      </c>
      <c r="AA66" s="99">
        <f>Tabla5[[#This Row],[Horas Prog. Total]]-Tabla5[[#This Row],[Horas no show2]]</f>
        <v>40</v>
      </c>
      <c r="AC66" s="102">
        <f>Tabla5[[#This Row],[Sin Cita]]/Tabla5[[#This Row],[CITAS CONCRETADAS]]</f>
        <v>0.15384615384615385</v>
      </c>
      <c r="AD66" s="102" t="e">
        <f>Tabla5[[#This Row],[Sin Cita]]/Tabla5[[#This Row],[Total Clientes en servicio]]</f>
        <v>#DIV/0!</v>
      </c>
      <c r="AE66" s="102">
        <f>Tabla5[[#This Row],[Horas Prog. Total]]/Tabla5[[#This Row],[Horas Disp. En citas]]</f>
        <v>1</v>
      </c>
      <c r="AG66" s="99">
        <f>Tabla5[[#This Row],[Horas concretadas Citas]]-Tabla5[[#This Row],[Horas Vendidas REAL]]</f>
        <v>40</v>
      </c>
      <c r="AH66" s="102">
        <f>Tabla5[[#This Row],[Horas Vendidas REAL]]/Tabla5[[#This Row],[Horas disponibles Taller]]</f>
        <v>0</v>
      </c>
    </row>
    <row r="67" spans="1:34">
      <c r="A67" s="89">
        <v>44992</v>
      </c>
      <c r="B67" s="3" t="str">
        <f t="shared" si="14"/>
        <v>marzo</v>
      </c>
      <c r="C67" s="3" t="str">
        <f t="shared" si="15"/>
        <v>martes</v>
      </c>
      <c r="D67" s="2">
        <v>8</v>
      </c>
      <c r="E67" s="99">
        <f>Tabla5[[#This Row],[Técnicos]]*8</f>
        <v>64</v>
      </c>
      <c r="F67" s="90">
        <f t="shared" si="11"/>
        <v>40</v>
      </c>
      <c r="G67" s="2">
        <v>8</v>
      </c>
      <c r="H67" s="2">
        <v>20.5</v>
      </c>
      <c r="I67" s="2">
        <v>11</v>
      </c>
      <c r="M67" s="2">
        <f>SUM(Tabla5[[#This Row],[DIAG]:[J. TALLER]])</f>
        <v>39.5</v>
      </c>
      <c r="O67" s="2">
        <v>39</v>
      </c>
      <c r="P67" s="2">
        <v>3</v>
      </c>
      <c r="Q67" s="2">
        <f t="shared" si="16"/>
        <v>7.6923076923076927E-2</v>
      </c>
      <c r="R67" s="2">
        <v>1</v>
      </c>
      <c r="S67" s="2">
        <f t="shared" si="17"/>
        <v>2.564102564102564E-2</v>
      </c>
      <c r="U67" s="102">
        <f>Tabla5[[#This Row],[No Show]]/Tabla5[[#This Row],[Citas Agendadas]]</f>
        <v>0</v>
      </c>
      <c r="W67" s="102">
        <f>Tabla5[[#This Row],[Horas no show2]]/Tabla5[[#This Row],[Horas Prog. Total]]</f>
        <v>0</v>
      </c>
      <c r="X67" s="2">
        <v>28</v>
      </c>
      <c r="Z67" s="2">
        <f>Tabla5[[#This Row],[CITAS CONCRETADAS]]+Tabla5[[#This Row],[Sin Cita]]</f>
        <v>28</v>
      </c>
      <c r="AA67" s="99">
        <f>Tabla5[[#This Row],[Horas Prog. Total]]-Tabla5[[#This Row],[Horas no show2]]</f>
        <v>39.5</v>
      </c>
      <c r="AC67" s="102">
        <f>Tabla5[[#This Row],[Sin Cita]]/Tabla5[[#This Row],[CITAS CONCRETADAS]]</f>
        <v>0</v>
      </c>
      <c r="AD67" s="102" t="e">
        <f>Tabla5[[#This Row],[Sin Cita]]/Tabla5[[#This Row],[Total Clientes en servicio]]</f>
        <v>#DIV/0!</v>
      </c>
      <c r="AE67" s="102">
        <f>Tabla5[[#This Row],[Horas Prog. Total]]/Tabla5[[#This Row],[Horas Disp. En citas]]</f>
        <v>0.98750000000000004</v>
      </c>
      <c r="AG67" s="99">
        <f>Tabla5[[#This Row],[Horas concretadas Citas]]-Tabla5[[#This Row],[Horas Vendidas REAL]]</f>
        <v>39.5</v>
      </c>
      <c r="AH67" s="102">
        <f>Tabla5[[#This Row],[Horas Vendidas REAL]]/Tabla5[[#This Row],[Horas disponibles Taller]]</f>
        <v>0</v>
      </c>
    </row>
    <row r="68" spans="1:34">
      <c r="A68" s="89">
        <v>44993</v>
      </c>
      <c r="B68" s="3" t="str">
        <f t="shared" si="14"/>
        <v>marzo</v>
      </c>
      <c r="C68" s="3" t="str">
        <f t="shared" si="15"/>
        <v>miércoles</v>
      </c>
      <c r="D68" s="2">
        <v>8</v>
      </c>
      <c r="E68" s="99">
        <f>Tabla5[[#This Row],[Técnicos]]*8</f>
        <v>64</v>
      </c>
      <c r="F68" s="90">
        <f t="shared" si="11"/>
        <v>40</v>
      </c>
      <c r="G68" s="2">
        <v>6</v>
      </c>
      <c r="H68" s="2">
        <v>23</v>
      </c>
      <c r="I68" s="2">
        <v>10</v>
      </c>
      <c r="K68" s="2">
        <v>0.5</v>
      </c>
      <c r="M68" s="2">
        <f>SUM(Tabla5[[#This Row],[DIAG]:[J. TALLER]])</f>
        <v>39.5</v>
      </c>
      <c r="O68" s="2">
        <v>41</v>
      </c>
      <c r="P68" s="2">
        <v>4</v>
      </c>
      <c r="Q68" s="2">
        <f t="shared" si="16"/>
        <v>9.7560975609756101E-2</v>
      </c>
      <c r="R68" s="2">
        <v>2</v>
      </c>
      <c r="S68" s="2">
        <f t="shared" si="17"/>
        <v>4.878048780487805E-2</v>
      </c>
      <c r="T68" s="2">
        <v>2</v>
      </c>
      <c r="U68" s="102">
        <f>Tabla5[[#This Row],[No Show]]/Tabla5[[#This Row],[Citas Agendadas]]</f>
        <v>4.878048780487805E-2</v>
      </c>
      <c r="V68" s="2">
        <v>4</v>
      </c>
      <c r="W68" s="102">
        <f>Tabla5[[#This Row],[Horas no show2]]/Tabla5[[#This Row],[Horas Prog. Total]]</f>
        <v>0.10126582278481013</v>
      </c>
      <c r="X68" s="2">
        <v>28</v>
      </c>
      <c r="Y68" s="2">
        <v>4</v>
      </c>
      <c r="Z68" s="2">
        <f>Tabla5[[#This Row],[CITAS CONCRETADAS]]+Tabla5[[#This Row],[Sin Cita]]</f>
        <v>32</v>
      </c>
      <c r="AA68" s="99">
        <f>Tabla5[[#This Row],[Horas Prog. Total]]-Tabla5[[#This Row],[Horas no show2]]</f>
        <v>35.5</v>
      </c>
      <c r="AC68" s="102">
        <f>Tabla5[[#This Row],[Sin Cita]]/Tabla5[[#This Row],[CITAS CONCRETADAS]]</f>
        <v>0.14285714285714285</v>
      </c>
      <c r="AD68" s="102" t="e">
        <f>Tabla5[[#This Row],[Sin Cita]]/Tabla5[[#This Row],[Total Clientes en servicio]]</f>
        <v>#DIV/0!</v>
      </c>
      <c r="AE68" s="102">
        <f>Tabla5[[#This Row],[Horas Prog. Total]]/Tabla5[[#This Row],[Horas Disp. En citas]]</f>
        <v>0.98750000000000004</v>
      </c>
      <c r="AG68" s="99">
        <f>Tabla5[[#This Row],[Horas concretadas Citas]]-Tabla5[[#This Row],[Horas Vendidas REAL]]</f>
        <v>35.5</v>
      </c>
      <c r="AH68" s="102">
        <f>Tabla5[[#This Row],[Horas Vendidas REAL]]/Tabla5[[#This Row],[Horas disponibles Taller]]</f>
        <v>0</v>
      </c>
    </row>
    <row r="69" spans="1:34">
      <c r="A69" s="89">
        <v>44994</v>
      </c>
      <c r="B69" s="3" t="str">
        <f t="shared" si="14"/>
        <v>marzo</v>
      </c>
      <c r="C69" s="3" t="str">
        <f t="shared" si="15"/>
        <v>jueves</v>
      </c>
      <c r="D69" s="2">
        <v>8</v>
      </c>
      <c r="E69" s="99">
        <f>Tabla5[[#This Row],[Técnicos]]*8</f>
        <v>64</v>
      </c>
      <c r="F69" s="90">
        <f t="shared" si="11"/>
        <v>40</v>
      </c>
      <c r="G69" s="2">
        <v>8</v>
      </c>
      <c r="H69" s="2">
        <v>23</v>
      </c>
      <c r="I69" s="2">
        <v>9</v>
      </c>
      <c r="M69" s="2">
        <f>SUM(Tabla5[[#This Row],[DIAG]:[J. TALLER]])</f>
        <v>40</v>
      </c>
      <c r="O69" s="2">
        <v>40</v>
      </c>
      <c r="P69" s="2">
        <v>5</v>
      </c>
      <c r="Q69" s="2">
        <f t="shared" si="16"/>
        <v>0.125</v>
      </c>
      <c r="R69" s="2">
        <v>2</v>
      </c>
      <c r="S69" s="2">
        <f t="shared" si="17"/>
        <v>0.05</v>
      </c>
      <c r="U69" s="102">
        <f>Tabla5[[#This Row],[No Show]]/Tabla5[[#This Row],[Citas Agendadas]]</f>
        <v>0</v>
      </c>
      <c r="W69" s="102">
        <f>Tabla5[[#This Row],[Horas no show2]]/Tabla5[[#This Row],[Horas Prog. Total]]</f>
        <v>0</v>
      </c>
      <c r="X69" s="2">
        <v>29</v>
      </c>
      <c r="Y69" s="2">
        <v>4</v>
      </c>
      <c r="Z69" s="2">
        <f>Tabla5[[#This Row],[CITAS CONCRETADAS]]+Tabla5[[#This Row],[Sin Cita]]</f>
        <v>33</v>
      </c>
      <c r="AA69" s="99">
        <f>Tabla5[[#This Row],[Horas Prog. Total]]-Tabla5[[#This Row],[Horas no show2]]</f>
        <v>40</v>
      </c>
      <c r="AC69" s="102">
        <f>Tabla5[[#This Row],[Sin Cita]]/Tabla5[[#This Row],[CITAS CONCRETADAS]]</f>
        <v>0.13793103448275862</v>
      </c>
      <c r="AD69" s="102" t="e">
        <f>Tabla5[[#This Row],[Sin Cita]]/Tabla5[[#This Row],[Total Clientes en servicio]]</f>
        <v>#DIV/0!</v>
      </c>
      <c r="AE69" s="102">
        <f>Tabla5[[#This Row],[Horas Prog. Total]]/Tabla5[[#This Row],[Horas Disp. En citas]]</f>
        <v>1</v>
      </c>
      <c r="AG69" s="99">
        <f>Tabla5[[#This Row],[Horas concretadas Citas]]-Tabla5[[#This Row],[Horas Vendidas REAL]]</f>
        <v>40</v>
      </c>
      <c r="AH69" s="102">
        <f>Tabla5[[#This Row],[Horas Vendidas REAL]]/Tabla5[[#This Row],[Horas disponibles Taller]]</f>
        <v>0</v>
      </c>
    </row>
    <row r="70" spans="1:34">
      <c r="A70" s="89">
        <v>44995</v>
      </c>
      <c r="B70" s="3" t="str">
        <f t="shared" si="14"/>
        <v>marzo</v>
      </c>
      <c r="C70" s="3" t="str">
        <f t="shared" si="15"/>
        <v>viernes</v>
      </c>
      <c r="D70" s="2">
        <v>8</v>
      </c>
      <c r="E70" s="99">
        <f>Tabla5[[#This Row],[Técnicos]]*8</f>
        <v>64</v>
      </c>
      <c r="F70" s="90">
        <f t="shared" si="11"/>
        <v>40</v>
      </c>
      <c r="G70" s="2">
        <v>10</v>
      </c>
      <c r="H70" s="2">
        <v>22</v>
      </c>
      <c r="I70" s="2">
        <v>8</v>
      </c>
      <c r="M70" s="2">
        <f>SUM(Tabla5[[#This Row],[DIAG]:[J. TALLER]])</f>
        <v>40</v>
      </c>
      <c r="O70" s="2">
        <v>39</v>
      </c>
      <c r="P70" s="2">
        <v>5</v>
      </c>
      <c r="Q70" s="2">
        <f t="shared" si="16"/>
        <v>0.12820512820512819</v>
      </c>
      <c r="S70" s="2">
        <f t="shared" si="17"/>
        <v>0</v>
      </c>
      <c r="U70" s="102">
        <f>Tabla5[[#This Row],[No Show]]/Tabla5[[#This Row],[Citas Agendadas]]</f>
        <v>0</v>
      </c>
      <c r="W70" s="102">
        <f>Tabla5[[#This Row],[Horas no show2]]/Tabla5[[#This Row],[Horas Prog. Total]]</f>
        <v>0</v>
      </c>
      <c r="X70" s="2">
        <v>30</v>
      </c>
      <c r="Y70" s="2">
        <v>4</v>
      </c>
      <c r="Z70" s="2">
        <f>Tabla5[[#This Row],[CITAS CONCRETADAS]]+Tabla5[[#This Row],[Sin Cita]]</f>
        <v>34</v>
      </c>
      <c r="AA70" s="99">
        <f>Tabla5[[#This Row],[Horas Prog. Total]]-Tabla5[[#This Row],[Horas no show2]]</f>
        <v>40</v>
      </c>
      <c r="AC70" s="102">
        <f>Tabla5[[#This Row],[Sin Cita]]/Tabla5[[#This Row],[CITAS CONCRETADAS]]</f>
        <v>0.13333333333333333</v>
      </c>
      <c r="AD70" s="102" t="e">
        <f>Tabla5[[#This Row],[Sin Cita]]/Tabla5[[#This Row],[Total Clientes en servicio]]</f>
        <v>#DIV/0!</v>
      </c>
      <c r="AE70" s="102">
        <f>Tabla5[[#This Row],[Horas Prog. Total]]/Tabla5[[#This Row],[Horas Disp. En citas]]</f>
        <v>1</v>
      </c>
      <c r="AG70" s="99">
        <f>Tabla5[[#This Row],[Horas concretadas Citas]]-Tabla5[[#This Row],[Horas Vendidas REAL]]</f>
        <v>40</v>
      </c>
      <c r="AH70" s="102">
        <f>Tabla5[[#This Row],[Horas Vendidas REAL]]/Tabla5[[#This Row],[Horas disponibles Taller]]</f>
        <v>0</v>
      </c>
    </row>
    <row r="71" spans="1:34">
      <c r="A71" s="89">
        <v>44996</v>
      </c>
      <c r="B71" s="3" t="str">
        <f t="shared" si="14"/>
        <v>marzo</v>
      </c>
      <c r="C71" s="3" t="str">
        <f t="shared" si="15"/>
        <v>sábado</v>
      </c>
      <c r="D71" s="2">
        <v>4</v>
      </c>
      <c r="E71" s="99">
        <f>Tabla5[[#This Row],[Técnicos]]*8</f>
        <v>32</v>
      </c>
      <c r="F71" s="90">
        <f t="shared" si="11"/>
        <v>20</v>
      </c>
      <c r="H71" s="2">
        <v>13</v>
      </c>
      <c r="I71" s="2">
        <v>7</v>
      </c>
      <c r="M71" s="2">
        <f>SUM(Tabla5[[#This Row],[DIAG]:[J. TALLER]])</f>
        <v>20</v>
      </c>
      <c r="O71" s="2">
        <v>24</v>
      </c>
      <c r="P71" s="2">
        <v>6</v>
      </c>
      <c r="Q71" s="2">
        <f t="shared" si="16"/>
        <v>0.25</v>
      </c>
      <c r="R71" s="2">
        <v>1</v>
      </c>
      <c r="S71" s="2">
        <f t="shared" si="17"/>
        <v>4.1666666666666664E-2</v>
      </c>
      <c r="U71" s="102">
        <f>Tabla5[[#This Row],[No Show]]/Tabla5[[#This Row],[Citas Agendadas]]</f>
        <v>0</v>
      </c>
      <c r="W71" s="102">
        <f>Tabla5[[#This Row],[Horas no show2]]/Tabla5[[#This Row],[Horas Prog. Total]]</f>
        <v>0</v>
      </c>
      <c r="X71" s="2">
        <v>23</v>
      </c>
      <c r="Y71" s="2">
        <v>3</v>
      </c>
      <c r="Z71" s="2">
        <f>Tabla5[[#This Row],[CITAS CONCRETADAS]]+Tabla5[[#This Row],[Sin Cita]]</f>
        <v>26</v>
      </c>
      <c r="AA71" s="99">
        <f>Tabla5[[#This Row],[Horas Prog. Total]]-Tabla5[[#This Row],[Horas no show2]]</f>
        <v>20</v>
      </c>
      <c r="AC71" s="102">
        <f>Tabla5[[#This Row],[Sin Cita]]/Tabla5[[#This Row],[CITAS CONCRETADAS]]</f>
        <v>0.13043478260869565</v>
      </c>
      <c r="AD71" s="102" t="e">
        <f>Tabla5[[#This Row],[Sin Cita]]/Tabla5[[#This Row],[Total Clientes en servicio]]</f>
        <v>#DIV/0!</v>
      </c>
      <c r="AE71" s="102">
        <f>Tabla5[[#This Row],[Horas Prog. Total]]/Tabla5[[#This Row],[Horas Disp. En citas]]</f>
        <v>1</v>
      </c>
      <c r="AG71" s="99">
        <f>Tabla5[[#This Row],[Horas concretadas Citas]]-Tabla5[[#This Row],[Horas Vendidas REAL]]</f>
        <v>20</v>
      </c>
      <c r="AH71" s="102">
        <f>Tabla5[[#This Row],[Horas Vendidas REAL]]/Tabla5[[#This Row],[Horas disponibles Taller]]</f>
        <v>0</v>
      </c>
    </row>
    <row r="72" spans="1:34">
      <c r="A72" s="89">
        <v>44997</v>
      </c>
      <c r="B72" s="3" t="str">
        <f t="shared" si="14"/>
        <v>marzo</v>
      </c>
      <c r="C72" s="3" t="str">
        <f t="shared" si="15"/>
        <v>domingo</v>
      </c>
      <c r="E72" s="99">
        <f>Tabla5[[#This Row],[Técnicos]]*8</f>
        <v>0</v>
      </c>
      <c r="F72" s="90">
        <f t="shared" si="11"/>
        <v>0</v>
      </c>
      <c r="M72" s="2">
        <f>SUM(Tabla5[[#This Row],[DIAG]:[J. TALLER]])</f>
        <v>0</v>
      </c>
      <c r="Q72" s="2" t="e">
        <f t="shared" si="16"/>
        <v>#DIV/0!</v>
      </c>
      <c r="S72" s="2" t="e">
        <f t="shared" si="17"/>
        <v>#DIV/0!</v>
      </c>
      <c r="U72" s="102" t="e">
        <f>Tabla5[[#This Row],[No Show]]/Tabla5[[#This Row],[Citas Agendadas]]</f>
        <v>#DIV/0!</v>
      </c>
      <c r="W72" s="102" t="e">
        <f>Tabla5[[#This Row],[Horas no show2]]/Tabla5[[#This Row],[Horas Prog. Total]]</f>
        <v>#DIV/0!</v>
      </c>
      <c r="Z72" s="2">
        <f>Tabla5[[#This Row],[CITAS CONCRETADAS]]+Tabla5[[#This Row],[Sin Cita]]</f>
        <v>0</v>
      </c>
      <c r="AA72" s="99">
        <f>Tabla5[[#This Row],[Horas Prog. Total]]-Tabla5[[#This Row],[Horas no show2]]</f>
        <v>0</v>
      </c>
      <c r="AC72" s="102" t="e">
        <f>Tabla5[[#This Row],[Sin Cita]]/Tabla5[[#This Row],[CITAS CONCRETADAS]]</f>
        <v>#DIV/0!</v>
      </c>
      <c r="AD72" s="102" t="e">
        <f>Tabla5[[#This Row],[Sin Cita]]/Tabla5[[#This Row],[Total Clientes en servicio]]</f>
        <v>#DIV/0!</v>
      </c>
      <c r="AE72" s="102" t="e">
        <f>Tabla5[[#This Row],[Horas Prog. Total]]/Tabla5[[#This Row],[Horas Disp. En citas]]</f>
        <v>#DIV/0!</v>
      </c>
      <c r="AG72" s="99">
        <f>Tabla5[[#This Row],[Horas concretadas Citas]]-Tabla5[[#This Row],[Horas Vendidas REAL]]</f>
        <v>0</v>
      </c>
      <c r="AH72" s="102" t="e">
        <f>Tabla5[[#This Row],[Horas Vendidas REAL]]/Tabla5[[#This Row],[Horas disponibles Taller]]</f>
        <v>#DIV/0!</v>
      </c>
    </row>
    <row r="73" spans="1:34">
      <c r="A73" s="89">
        <v>44998</v>
      </c>
      <c r="B73" s="3" t="str">
        <f t="shared" si="14"/>
        <v>marzo</v>
      </c>
      <c r="C73" s="3" t="str">
        <f t="shared" si="15"/>
        <v>lunes</v>
      </c>
      <c r="D73" s="2">
        <v>8</v>
      </c>
      <c r="E73" s="99">
        <f>Tabla5[[#This Row],[Técnicos]]*8</f>
        <v>64</v>
      </c>
      <c r="F73" s="90">
        <f t="shared" si="11"/>
        <v>40</v>
      </c>
      <c r="G73" s="2">
        <v>6</v>
      </c>
      <c r="H73" s="2">
        <v>24</v>
      </c>
      <c r="I73" s="2">
        <v>7.5</v>
      </c>
      <c r="K73" s="2">
        <v>1</v>
      </c>
      <c r="L73" s="2">
        <v>1</v>
      </c>
      <c r="M73" s="2">
        <f>SUM(Tabla5[[#This Row],[DIAG]:[J. TALLER]])</f>
        <v>39.5</v>
      </c>
      <c r="O73" s="2">
        <v>38</v>
      </c>
      <c r="P73" s="2">
        <v>6</v>
      </c>
      <c r="Q73" s="2">
        <f t="shared" si="16"/>
        <v>0.15789473684210525</v>
      </c>
      <c r="R73" s="2">
        <v>2</v>
      </c>
      <c r="S73" s="2">
        <f t="shared" si="17"/>
        <v>5.2631578947368418E-2</v>
      </c>
      <c r="U73" s="102">
        <f>Tabla5[[#This Row],[No Show]]/Tabla5[[#This Row],[Citas Agendadas]]</f>
        <v>0</v>
      </c>
      <c r="W73" s="102">
        <f>Tabla5[[#This Row],[Horas no show2]]/Tabla5[[#This Row],[Horas Prog. Total]]</f>
        <v>0</v>
      </c>
      <c r="X73" s="2">
        <v>29</v>
      </c>
      <c r="Y73" s="2">
        <v>4</v>
      </c>
      <c r="Z73" s="2">
        <f>Tabla5[[#This Row],[CITAS CONCRETADAS]]+Tabla5[[#This Row],[Sin Cita]]</f>
        <v>33</v>
      </c>
      <c r="AA73" s="99">
        <f>Tabla5[[#This Row],[Horas Prog. Total]]-Tabla5[[#This Row],[Horas no show2]]</f>
        <v>39.5</v>
      </c>
      <c r="AC73" s="102">
        <f>Tabla5[[#This Row],[Sin Cita]]/Tabla5[[#This Row],[CITAS CONCRETADAS]]</f>
        <v>0.13793103448275862</v>
      </c>
      <c r="AD73" s="102" t="e">
        <f>Tabla5[[#This Row],[Sin Cita]]/Tabla5[[#This Row],[Total Clientes en servicio]]</f>
        <v>#DIV/0!</v>
      </c>
      <c r="AE73" s="102">
        <f>Tabla5[[#This Row],[Horas Prog. Total]]/Tabla5[[#This Row],[Horas Disp. En citas]]</f>
        <v>0.98750000000000004</v>
      </c>
      <c r="AG73" s="99">
        <f>Tabla5[[#This Row],[Horas concretadas Citas]]-Tabla5[[#This Row],[Horas Vendidas REAL]]</f>
        <v>39.5</v>
      </c>
      <c r="AH73" s="102">
        <f>Tabla5[[#This Row],[Horas Vendidas REAL]]/Tabla5[[#This Row],[Horas disponibles Taller]]</f>
        <v>0</v>
      </c>
    </row>
    <row r="74" spans="1:34">
      <c r="A74" s="89">
        <v>44999</v>
      </c>
      <c r="B74" s="3" t="str">
        <f t="shared" si="14"/>
        <v>marzo</v>
      </c>
      <c r="C74" s="3" t="str">
        <f t="shared" si="15"/>
        <v>martes</v>
      </c>
      <c r="D74" s="2">
        <v>8</v>
      </c>
      <c r="E74" s="99">
        <f>Tabla5[[#This Row],[Técnicos]]*8</f>
        <v>64</v>
      </c>
      <c r="F74" s="90">
        <f t="shared" si="11"/>
        <v>40</v>
      </c>
      <c r="G74" s="2">
        <v>4</v>
      </c>
      <c r="H74" s="2">
        <v>26</v>
      </c>
      <c r="I74" s="2">
        <v>8</v>
      </c>
      <c r="K74" s="2">
        <v>2</v>
      </c>
      <c r="M74" s="2">
        <f>SUM(Tabla5[[#This Row],[DIAG]:[J. TALLER]])</f>
        <v>40</v>
      </c>
      <c r="O74" s="2">
        <v>39</v>
      </c>
      <c r="P74" s="2">
        <v>4</v>
      </c>
      <c r="Q74" s="2">
        <f t="shared" si="16"/>
        <v>0.10256410256410256</v>
      </c>
      <c r="R74" s="2">
        <v>2</v>
      </c>
      <c r="S74" s="2">
        <f t="shared" si="17"/>
        <v>5.128205128205128E-2</v>
      </c>
      <c r="U74" s="102">
        <f>Tabla5[[#This Row],[No Show]]/Tabla5[[#This Row],[Citas Agendadas]]</f>
        <v>0</v>
      </c>
      <c r="W74" s="102">
        <f>Tabla5[[#This Row],[Horas no show2]]/Tabla5[[#This Row],[Horas Prog. Total]]</f>
        <v>0</v>
      </c>
      <c r="X74" s="2">
        <v>28</v>
      </c>
      <c r="Y74" s="2">
        <v>4</v>
      </c>
      <c r="Z74" s="2">
        <f>Tabla5[[#This Row],[CITAS CONCRETADAS]]+Tabla5[[#This Row],[Sin Cita]]</f>
        <v>32</v>
      </c>
      <c r="AA74" s="99">
        <f>Tabla5[[#This Row],[Horas Prog. Total]]-Tabla5[[#This Row],[Horas no show2]]</f>
        <v>40</v>
      </c>
      <c r="AC74" s="102">
        <f>Tabla5[[#This Row],[Sin Cita]]/Tabla5[[#This Row],[CITAS CONCRETADAS]]</f>
        <v>0.14285714285714285</v>
      </c>
      <c r="AD74" s="102" t="e">
        <f>Tabla5[[#This Row],[Sin Cita]]/Tabla5[[#This Row],[Total Clientes en servicio]]</f>
        <v>#DIV/0!</v>
      </c>
      <c r="AE74" s="102">
        <f>Tabla5[[#This Row],[Horas Prog. Total]]/Tabla5[[#This Row],[Horas Disp. En citas]]</f>
        <v>1</v>
      </c>
      <c r="AG74" s="99">
        <f>Tabla5[[#This Row],[Horas concretadas Citas]]-Tabla5[[#This Row],[Horas Vendidas REAL]]</f>
        <v>40</v>
      </c>
      <c r="AH74" s="102">
        <f>Tabla5[[#This Row],[Horas Vendidas REAL]]/Tabla5[[#This Row],[Horas disponibles Taller]]</f>
        <v>0</v>
      </c>
    </row>
    <row r="75" spans="1:34">
      <c r="A75" s="89">
        <v>45000</v>
      </c>
      <c r="B75" s="3" t="str">
        <f t="shared" si="14"/>
        <v>marzo</v>
      </c>
      <c r="C75" s="3" t="str">
        <f t="shared" si="15"/>
        <v>miércoles</v>
      </c>
      <c r="D75" s="2">
        <v>8</v>
      </c>
      <c r="E75" s="99">
        <f>Tabla5[[#This Row],[Técnicos]]*8</f>
        <v>64</v>
      </c>
      <c r="F75" s="90">
        <f t="shared" si="11"/>
        <v>40</v>
      </c>
      <c r="G75" s="2">
        <v>6</v>
      </c>
      <c r="H75" s="2">
        <v>24</v>
      </c>
      <c r="I75" s="2">
        <v>8</v>
      </c>
      <c r="K75" s="2">
        <v>2</v>
      </c>
      <c r="M75" s="2">
        <f>SUM(Tabla5[[#This Row],[DIAG]:[J. TALLER]])</f>
        <v>40</v>
      </c>
      <c r="O75" s="2">
        <v>41</v>
      </c>
      <c r="P75" s="2">
        <v>5</v>
      </c>
      <c r="Q75" s="2">
        <f t="shared" si="16"/>
        <v>0.12195121951219512</v>
      </c>
      <c r="R75" s="2">
        <v>2</v>
      </c>
      <c r="S75" s="2">
        <f t="shared" si="17"/>
        <v>4.878048780487805E-2</v>
      </c>
      <c r="U75" s="102">
        <f>Tabla5[[#This Row],[No Show]]/Tabla5[[#This Row],[Citas Agendadas]]</f>
        <v>0</v>
      </c>
      <c r="W75" s="102">
        <f>Tabla5[[#This Row],[Horas no show2]]/Tabla5[[#This Row],[Horas Prog. Total]]</f>
        <v>0</v>
      </c>
      <c r="X75" s="2">
        <v>30</v>
      </c>
      <c r="Y75" s="2">
        <v>4</v>
      </c>
      <c r="Z75" s="2">
        <f>Tabla5[[#This Row],[CITAS CONCRETADAS]]+Tabla5[[#This Row],[Sin Cita]]</f>
        <v>34</v>
      </c>
      <c r="AA75" s="99">
        <f>Tabla5[[#This Row],[Horas Prog. Total]]-Tabla5[[#This Row],[Horas no show2]]</f>
        <v>40</v>
      </c>
      <c r="AC75" s="102">
        <f>Tabla5[[#This Row],[Sin Cita]]/Tabla5[[#This Row],[CITAS CONCRETADAS]]</f>
        <v>0.13333333333333333</v>
      </c>
      <c r="AD75" s="102" t="e">
        <f>Tabla5[[#This Row],[Sin Cita]]/Tabla5[[#This Row],[Total Clientes en servicio]]</f>
        <v>#DIV/0!</v>
      </c>
      <c r="AE75" s="102">
        <f>Tabla5[[#This Row],[Horas Prog. Total]]/Tabla5[[#This Row],[Horas Disp. En citas]]</f>
        <v>1</v>
      </c>
      <c r="AG75" s="99">
        <f>Tabla5[[#This Row],[Horas concretadas Citas]]-Tabla5[[#This Row],[Horas Vendidas REAL]]</f>
        <v>40</v>
      </c>
      <c r="AH75" s="102">
        <f>Tabla5[[#This Row],[Horas Vendidas REAL]]/Tabla5[[#This Row],[Horas disponibles Taller]]</f>
        <v>0</v>
      </c>
    </row>
    <row r="76" spans="1:34">
      <c r="A76" s="89">
        <v>45001</v>
      </c>
      <c r="B76" s="3" t="str">
        <f t="shared" si="14"/>
        <v>marzo</v>
      </c>
      <c r="C76" s="3" t="str">
        <f t="shared" si="15"/>
        <v>jueves</v>
      </c>
      <c r="D76" s="2">
        <v>8</v>
      </c>
      <c r="E76" s="99">
        <f>Tabla5[[#This Row],[Técnicos]]*8</f>
        <v>64</v>
      </c>
      <c r="F76" s="90">
        <f t="shared" si="11"/>
        <v>40</v>
      </c>
      <c r="G76" s="2">
        <v>8</v>
      </c>
      <c r="H76" s="2">
        <v>23</v>
      </c>
      <c r="I76" s="2">
        <v>9</v>
      </c>
      <c r="M76" s="2">
        <f>SUM(Tabla5[[#This Row],[DIAG]:[J. TALLER]])</f>
        <v>40</v>
      </c>
      <c r="O76" s="2">
        <v>40</v>
      </c>
      <c r="P76" s="2">
        <v>5</v>
      </c>
      <c r="Q76" s="2">
        <f t="shared" si="16"/>
        <v>0.125</v>
      </c>
      <c r="R76" s="2">
        <v>1</v>
      </c>
      <c r="S76" s="2">
        <f t="shared" si="17"/>
        <v>2.5000000000000001E-2</v>
      </c>
      <c r="U76" s="102">
        <f>Tabla5[[#This Row],[No Show]]/Tabla5[[#This Row],[Citas Agendadas]]</f>
        <v>0</v>
      </c>
      <c r="W76" s="102">
        <f>Tabla5[[#This Row],[Horas no show2]]/Tabla5[[#This Row],[Horas Prog. Total]]</f>
        <v>0</v>
      </c>
      <c r="X76" s="2">
        <v>31</v>
      </c>
      <c r="Y76" s="2">
        <v>3</v>
      </c>
      <c r="Z76" s="2">
        <f>Tabla5[[#This Row],[CITAS CONCRETADAS]]+Tabla5[[#This Row],[Sin Cita]]</f>
        <v>34</v>
      </c>
      <c r="AA76" s="99">
        <f>Tabla5[[#This Row],[Horas Prog. Total]]-Tabla5[[#This Row],[Horas no show2]]</f>
        <v>40</v>
      </c>
      <c r="AC76" s="102">
        <f>Tabla5[[#This Row],[Sin Cita]]/Tabla5[[#This Row],[CITAS CONCRETADAS]]</f>
        <v>9.6774193548387094E-2</v>
      </c>
      <c r="AD76" s="102" t="e">
        <f>Tabla5[[#This Row],[Sin Cita]]/Tabla5[[#This Row],[Total Clientes en servicio]]</f>
        <v>#DIV/0!</v>
      </c>
      <c r="AE76" s="102">
        <f>Tabla5[[#This Row],[Horas Prog. Total]]/Tabla5[[#This Row],[Horas Disp. En citas]]</f>
        <v>1</v>
      </c>
      <c r="AG76" s="99">
        <f>Tabla5[[#This Row],[Horas concretadas Citas]]-Tabla5[[#This Row],[Horas Vendidas REAL]]</f>
        <v>40</v>
      </c>
      <c r="AH76" s="102">
        <f>Tabla5[[#This Row],[Horas Vendidas REAL]]/Tabla5[[#This Row],[Horas disponibles Taller]]</f>
        <v>0</v>
      </c>
    </row>
    <row r="77" spans="1:34">
      <c r="A77" s="118">
        <v>45002</v>
      </c>
      <c r="B77" s="119" t="str">
        <f t="shared" si="14"/>
        <v>marzo</v>
      </c>
      <c r="C77" s="119" t="str">
        <f t="shared" si="15"/>
        <v>viernes</v>
      </c>
      <c r="D77" s="120">
        <v>8</v>
      </c>
      <c r="E77" s="121">
        <f>Tabla5[[#This Row],[Técnicos]]*8</f>
        <v>64</v>
      </c>
      <c r="F77" s="122">
        <f t="shared" si="11"/>
        <v>40</v>
      </c>
      <c r="G77" s="120"/>
      <c r="H77" s="120"/>
      <c r="I77" s="120"/>
      <c r="K77" s="120"/>
      <c r="L77" s="120"/>
      <c r="M77" s="120">
        <f>SUM(Tabla5[[#This Row],[DIAG]:[J. TALLER]])</f>
        <v>0</v>
      </c>
      <c r="N77" s="123" t="s">
        <v>283</v>
      </c>
      <c r="O77" s="120"/>
      <c r="P77" s="120"/>
      <c r="Q77" s="2" t="e">
        <f t="shared" si="16"/>
        <v>#DIV/0!</v>
      </c>
      <c r="R77" s="120"/>
      <c r="S77" s="2" t="e">
        <f t="shared" si="17"/>
        <v>#DIV/0!</v>
      </c>
      <c r="T77" s="120"/>
      <c r="U77" s="102" t="e">
        <f>Tabla5[[#This Row],[No Show]]/Tabla5[[#This Row],[Citas Agendadas]]</f>
        <v>#DIV/0!</v>
      </c>
      <c r="V77" s="120"/>
      <c r="W77" s="102" t="e">
        <f>Tabla5[[#This Row],[Horas no show2]]/Tabla5[[#This Row],[Horas Prog. Total]]</f>
        <v>#DIV/0!</v>
      </c>
      <c r="X77" s="120"/>
      <c r="Y77" s="120"/>
      <c r="Z77" s="120">
        <f>Tabla5[[#This Row],[CITAS CONCRETADAS]]+Tabla5[[#This Row],[Sin Cita]]</f>
        <v>0</v>
      </c>
      <c r="AA77" s="121">
        <f>Tabla5[[#This Row],[Horas Prog. Total]]-Tabla5[[#This Row],[Horas no show2]]</f>
        <v>0</v>
      </c>
      <c r="AC77" s="102" t="e">
        <f>Tabla5[[#This Row],[Sin Cita]]/Tabla5[[#This Row],[CITAS CONCRETADAS]]</f>
        <v>#DIV/0!</v>
      </c>
      <c r="AD77" s="102" t="e">
        <f>Tabla5[[#This Row],[Sin Cita]]/Tabla5[[#This Row],[Total Clientes en servicio]]</f>
        <v>#DIV/0!</v>
      </c>
      <c r="AE77" s="124">
        <f>Tabla5[[#This Row],[Horas Prog. Total]]/Tabla5[[#This Row],[Horas Disp. En citas]]</f>
        <v>0</v>
      </c>
      <c r="AG77" s="99">
        <f>Tabla5[[#This Row],[Horas concretadas Citas]]-Tabla5[[#This Row],[Horas Vendidas REAL]]</f>
        <v>0</v>
      </c>
      <c r="AH77" s="102">
        <f>Tabla5[[#This Row],[Horas Vendidas REAL]]/Tabla5[[#This Row],[Horas disponibles Taller]]</f>
        <v>0</v>
      </c>
    </row>
    <row r="78" spans="1:34">
      <c r="A78" s="89">
        <v>45003</v>
      </c>
      <c r="B78" s="3" t="str">
        <f t="shared" si="14"/>
        <v>marzo</v>
      </c>
      <c r="C78" s="3" t="str">
        <f t="shared" si="15"/>
        <v>sábado</v>
      </c>
      <c r="D78" s="2">
        <v>4</v>
      </c>
      <c r="E78" s="99">
        <f>Tabla5[[#This Row],[Técnicos]]*8</f>
        <v>32</v>
      </c>
      <c r="F78" s="90">
        <f t="shared" si="11"/>
        <v>20</v>
      </c>
      <c r="H78" s="2">
        <v>12</v>
      </c>
      <c r="I78" s="2">
        <v>6</v>
      </c>
      <c r="K78" s="2">
        <v>2</v>
      </c>
      <c r="M78" s="2">
        <f>SUM(Tabla5[[#This Row],[DIAG]:[J. TALLER]])</f>
        <v>20</v>
      </c>
      <c r="O78" s="2">
        <v>25</v>
      </c>
      <c r="P78" s="2">
        <v>4</v>
      </c>
      <c r="Q78" s="2">
        <f t="shared" si="16"/>
        <v>0.16</v>
      </c>
      <c r="R78" s="2">
        <v>1</v>
      </c>
      <c r="S78" s="2">
        <f t="shared" si="17"/>
        <v>0.04</v>
      </c>
      <c r="U78" s="102">
        <f>Tabla5[[#This Row],[No Show]]/Tabla5[[#This Row],[Citas Agendadas]]</f>
        <v>0</v>
      </c>
      <c r="W78" s="102">
        <f>Tabla5[[#This Row],[Horas no show2]]/Tabla5[[#This Row],[Horas Prog. Total]]</f>
        <v>0</v>
      </c>
      <c r="X78" s="2">
        <v>25</v>
      </c>
      <c r="Y78" s="2">
        <v>2</v>
      </c>
      <c r="Z78" s="2">
        <f>Tabla5[[#This Row],[CITAS CONCRETADAS]]+Tabla5[[#This Row],[Sin Cita]]</f>
        <v>27</v>
      </c>
      <c r="AA78" s="99">
        <f>Tabla5[[#This Row],[Horas Prog. Total]]-Tabla5[[#This Row],[Horas no show2]]</f>
        <v>20</v>
      </c>
      <c r="AC78" s="102">
        <f>Tabla5[[#This Row],[Sin Cita]]/Tabla5[[#This Row],[CITAS CONCRETADAS]]</f>
        <v>0.08</v>
      </c>
      <c r="AD78" s="102" t="e">
        <f>Tabla5[[#This Row],[Sin Cita]]/Tabla5[[#This Row],[Total Clientes en servicio]]</f>
        <v>#DIV/0!</v>
      </c>
      <c r="AE78" s="102">
        <f>Tabla5[[#This Row],[Horas Prog. Total]]/Tabla5[[#This Row],[Horas Disp. En citas]]</f>
        <v>1</v>
      </c>
      <c r="AG78" s="99">
        <f>Tabla5[[#This Row],[Horas concretadas Citas]]-Tabla5[[#This Row],[Horas Vendidas REAL]]</f>
        <v>20</v>
      </c>
      <c r="AH78" s="102">
        <f>Tabla5[[#This Row],[Horas Vendidas REAL]]/Tabla5[[#This Row],[Horas disponibles Taller]]</f>
        <v>0</v>
      </c>
    </row>
    <row r="79" spans="1:34">
      <c r="A79" s="89">
        <v>45004</v>
      </c>
      <c r="B79" s="3" t="str">
        <f t="shared" si="14"/>
        <v>marzo</v>
      </c>
      <c r="C79" s="3" t="str">
        <f t="shared" si="15"/>
        <v>domingo</v>
      </c>
      <c r="E79" s="99">
        <f>Tabla5[[#This Row],[Técnicos]]*8</f>
        <v>0</v>
      </c>
      <c r="F79" s="90">
        <f t="shared" si="11"/>
        <v>0</v>
      </c>
      <c r="M79" s="2">
        <f>SUM(Tabla5[[#This Row],[DIAG]:[J. TALLER]])</f>
        <v>0</v>
      </c>
      <c r="Q79" s="2" t="e">
        <f t="shared" si="16"/>
        <v>#DIV/0!</v>
      </c>
      <c r="S79" s="2" t="e">
        <f t="shared" si="17"/>
        <v>#DIV/0!</v>
      </c>
      <c r="U79" s="102" t="e">
        <f>Tabla5[[#This Row],[No Show]]/Tabla5[[#This Row],[Citas Agendadas]]</f>
        <v>#DIV/0!</v>
      </c>
      <c r="W79" s="102" t="e">
        <f>Tabla5[[#This Row],[Horas no show2]]/Tabla5[[#This Row],[Horas Prog. Total]]</f>
        <v>#DIV/0!</v>
      </c>
      <c r="Z79" s="2">
        <f>Tabla5[[#This Row],[CITAS CONCRETADAS]]+Tabla5[[#This Row],[Sin Cita]]</f>
        <v>0</v>
      </c>
      <c r="AA79" s="99">
        <f>Tabla5[[#This Row],[Horas Prog. Total]]-Tabla5[[#This Row],[Horas no show2]]</f>
        <v>0</v>
      </c>
      <c r="AC79" s="102" t="e">
        <f>Tabla5[[#This Row],[Sin Cita]]/Tabla5[[#This Row],[CITAS CONCRETADAS]]</f>
        <v>#DIV/0!</v>
      </c>
      <c r="AD79" s="102" t="e">
        <f>Tabla5[[#This Row],[Sin Cita]]/Tabla5[[#This Row],[Total Clientes en servicio]]</f>
        <v>#DIV/0!</v>
      </c>
      <c r="AE79" s="102" t="e">
        <f>Tabla5[[#This Row],[Horas Prog. Total]]/Tabla5[[#This Row],[Horas Disp. En citas]]</f>
        <v>#DIV/0!</v>
      </c>
      <c r="AG79" s="99">
        <f>Tabla5[[#This Row],[Horas concretadas Citas]]-Tabla5[[#This Row],[Horas Vendidas REAL]]</f>
        <v>0</v>
      </c>
      <c r="AH79" s="102" t="e">
        <f>Tabla5[[#This Row],[Horas Vendidas REAL]]/Tabla5[[#This Row],[Horas disponibles Taller]]</f>
        <v>#DIV/0!</v>
      </c>
    </row>
    <row r="80" spans="1:34">
      <c r="A80" s="118">
        <v>45005</v>
      </c>
      <c r="B80" s="119" t="str">
        <f t="shared" si="14"/>
        <v>marzo</v>
      </c>
      <c r="C80" s="119" t="str">
        <f t="shared" si="15"/>
        <v>lunes</v>
      </c>
      <c r="D80" s="120">
        <v>8</v>
      </c>
      <c r="E80" s="121">
        <f>Tabla5[[#This Row],[Técnicos]]*8</f>
        <v>64</v>
      </c>
      <c r="F80" s="122">
        <f t="shared" si="11"/>
        <v>40</v>
      </c>
      <c r="G80" s="120"/>
      <c r="H80" s="120"/>
      <c r="I80" s="120"/>
      <c r="K80" s="120"/>
      <c r="L80" s="120"/>
      <c r="M80" s="120">
        <f>SUM(Tabla5[[#This Row],[DIAG]:[J. TALLER]])</f>
        <v>0</v>
      </c>
      <c r="N80" s="123" t="s">
        <v>282</v>
      </c>
      <c r="O80" s="120"/>
      <c r="P80" s="120"/>
      <c r="Q80" s="2" t="e">
        <f t="shared" si="16"/>
        <v>#DIV/0!</v>
      </c>
      <c r="R80" s="120"/>
      <c r="S80" s="2" t="e">
        <f t="shared" si="17"/>
        <v>#DIV/0!</v>
      </c>
      <c r="T80" s="120"/>
      <c r="U80" s="102" t="e">
        <f>Tabla5[[#This Row],[No Show]]/Tabla5[[#This Row],[Citas Agendadas]]</f>
        <v>#DIV/0!</v>
      </c>
      <c r="V80" s="120"/>
      <c r="W80" s="102" t="e">
        <f>Tabla5[[#This Row],[Horas no show2]]/Tabla5[[#This Row],[Horas Prog. Total]]</f>
        <v>#DIV/0!</v>
      </c>
      <c r="X80" s="120"/>
      <c r="Y80" s="120"/>
      <c r="Z80" s="120">
        <f>Tabla5[[#This Row],[CITAS CONCRETADAS]]+Tabla5[[#This Row],[Sin Cita]]</f>
        <v>0</v>
      </c>
      <c r="AA80" s="121">
        <f>Tabla5[[#This Row],[Horas Prog. Total]]-Tabla5[[#This Row],[Horas no show2]]</f>
        <v>0</v>
      </c>
      <c r="AC80" s="102" t="e">
        <f>Tabla5[[#This Row],[Sin Cita]]/Tabla5[[#This Row],[CITAS CONCRETADAS]]</f>
        <v>#DIV/0!</v>
      </c>
      <c r="AD80" s="102" t="e">
        <f>Tabla5[[#This Row],[Sin Cita]]/Tabla5[[#This Row],[Total Clientes en servicio]]</f>
        <v>#DIV/0!</v>
      </c>
      <c r="AE80" s="124">
        <f>Tabla5[[#This Row],[Horas Prog. Total]]/Tabla5[[#This Row],[Horas Disp. En citas]]</f>
        <v>0</v>
      </c>
      <c r="AG80" s="99">
        <f>Tabla5[[#This Row],[Horas concretadas Citas]]-Tabla5[[#This Row],[Horas Vendidas REAL]]</f>
        <v>0</v>
      </c>
      <c r="AH80" s="102">
        <f>Tabla5[[#This Row],[Horas Vendidas REAL]]/Tabla5[[#This Row],[Horas disponibles Taller]]</f>
        <v>0</v>
      </c>
    </row>
    <row r="81" spans="1:34">
      <c r="A81" s="89">
        <v>45006</v>
      </c>
      <c r="B81" s="3" t="str">
        <f t="shared" si="14"/>
        <v>marzo</v>
      </c>
      <c r="C81" s="3" t="str">
        <f t="shared" si="15"/>
        <v>martes</v>
      </c>
      <c r="D81" s="2">
        <v>8</v>
      </c>
      <c r="E81" s="99">
        <f>Tabla5[[#This Row],[Técnicos]]*8</f>
        <v>64</v>
      </c>
      <c r="F81" s="90">
        <f t="shared" si="11"/>
        <v>40</v>
      </c>
      <c r="G81" s="2">
        <v>8</v>
      </c>
      <c r="H81" s="2">
        <v>24</v>
      </c>
      <c r="I81" s="2">
        <v>7</v>
      </c>
      <c r="K81" s="2">
        <v>1</v>
      </c>
      <c r="M81" s="2">
        <f>SUM(Tabla5[[#This Row],[DIAG]:[J. TALLER]])</f>
        <v>40</v>
      </c>
      <c r="O81" s="2">
        <v>39</v>
      </c>
      <c r="P81" s="2">
        <v>5</v>
      </c>
      <c r="Q81" s="2">
        <f t="shared" si="16"/>
        <v>0.12820512820512819</v>
      </c>
      <c r="R81" s="2">
        <v>2</v>
      </c>
      <c r="S81" s="2">
        <f t="shared" si="17"/>
        <v>5.128205128205128E-2</v>
      </c>
      <c r="T81" s="2">
        <v>2</v>
      </c>
      <c r="U81" s="102">
        <f>Tabla5[[#This Row],[No Show]]/Tabla5[[#This Row],[Citas Agendadas]]</f>
        <v>5.128205128205128E-2</v>
      </c>
      <c r="V81" s="2">
        <v>3</v>
      </c>
      <c r="W81" s="102">
        <f>Tabla5[[#This Row],[Horas no show2]]/Tabla5[[#This Row],[Horas Prog. Total]]</f>
        <v>7.4999999999999997E-2</v>
      </c>
      <c r="X81" s="2">
        <v>32</v>
      </c>
      <c r="Y81" s="2">
        <v>4</v>
      </c>
      <c r="Z81" s="2">
        <f>Tabla5[[#This Row],[CITAS CONCRETADAS]]+Tabla5[[#This Row],[Sin Cita]]</f>
        <v>36</v>
      </c>
      <c r="AA81" s="99">
        <f>Tabla5[[#This Row],[Horas Prog. Total]]-Tabla5[[#This Row],[Horas no show2]]</f>
        <v>37</v>
      </c>
      <c r="AC81" s="102">
        <f>Tabla5[[#This Row],[Sin Cita]]/Tabla5[[#This Row],[CITAS CONCRETADAS]]</f>
        <v>0.125</v>
      </c>
      <c r="AD81" s="102" t="e">
        <f>Tabla5[[#This Row],[Sin Cita]]/Tabla5[[#This Row],[Total Clientes en servicio]]</f>
        <v>#DIV/0!</v>
      </c>
      <c r="AE81" s="102">
        <f>Tabla5[[#This Row],[Horas Prog. Total]]/Tabla5[[#This Row],[Horas Disp. En citas]]</f>
        <v>1</v>
      </c>
      <c r="AG81" s="99">
        <f>Tabla5[[#This Row],[Horas concretadas Citas]]-Tabla5[[#This Row],[Horas Vendidas REAL]]</f>
        <v>37</v>
      </c>
      <c r="AH81" s="102">
        <f>Tabla5[[#This Row],[Horas Vendidas REAL]]/Tabla5[[#This Row],[Horas disponibles Taller]]</f>
        <v>0</v>
      </c>
    </row>
    <row r="82" spans="1:34">
      <c r="A82" s="89">
        <v>45007</v>
      </c>
      <c r="B82" s="3" t="str">
        <f t="shared" si="14"/>
        <v>marzo</v>
      </c>
      <c r="C82" s="3" t="str">
        <f t="shared" si="15"/>
        <v>miércoles</v>
      </c>
      <c r="D82" s="2">
        <v>8</v>
      </c>
      <c r="E82" s="99">
        <f>Tabla5[[#This Row],[Técnicos]]*8</f>
        <v>64</v>
      </c>
      <c r="F82" s="90">
        <f t="shared" si="11"/>
        <v>40</v>
      </c>
      <c r="G82" s="2">
        <v>8</v>
      </c>
      <c r="H82" s="2">
        <v>22</v>
      </c>
      <c r="I82" s="2">
        <v>8</v>
      </c>
      <c r="K82" s="2">
        <v>2</v>
      </c>
      <c r="M82" s="2">
        <f>SUM(Tabla5[[#This Row],[DIAG]:[J. TALLER]])</f>
        <v>40</v>
      </c>
      <c r="O82" s="2">
        <v>41</v>
      </c>
      <c r="P82" s="2">
        <v>5</v>
      </c>
      <c r="Q82" s="2">
        <f t="shared" si="16"/>
        <v>0.12195121951219512</v>
      </c>
      <c r="R82" s="2">
        <v>3</v>
      </c>
      <c r="S82" s="2">
        <f t="shared" si="17"/>
        <v>7.3170731707317069E-2</v>
      </c>
      <c r="T82" s="2">
        <v>2</v>
      </c>
      <c r="U82" s="102">
        <f>Tabla5[[#This Row],[No Show]]/Tabla5[[#This Row],[Citas Agendadas]]</f>
        <v>4.878048780487805E-2</v>
      </c>
      <c r="V82" s="2">
        <v>2.5</v>
      </c>
      <c r="W82" s="102">
        <f>Tabla5[[#This Row],[Horas no show2]]/Tabla5[[#This Row],[Horas Prog. Total]]</f>
        <v>6.25E-2</v>
      </c>
      <c r="X82" s="2">
        <v>29</v>
      </c>
      <c r="Y82" s="2">
        <v>4</v>
      </c>
      <c r="Z82" s="2">
        <f>Tabla5[[#This Row],[CITAS CONCRETADAS]]+Tabla5[[#This Row],[Sin Cita]]</f>
        <v>33</v>
      </c>
      <c r="AA82" s="99">
        <f>Tabla5[[#This Row],[Horas Prog. Total]]-Tabla5[[#This Row],[Horas no show2]]</f>
        <v>37.5</v>
      </c>
      <c r="AC82" s="102">
        <f>Tabla5[[#This Row],[Sin Cita]]/Tabla5[[#This Row],[CITAS CONCRETADAS]]</f>
        <v>0.13793103448275862</v>
      </c>
      <c r="AD82" s="102" t="e">
        <f>Tabla5[[#This Row],[Sin Cita]]/Tabla5[[#This Row],[Total Clientes en servicio]]</f>
        <v>#DIV/0!</v>
      </c>
      <c r="AE82" s="102">
        <f>Tabla5[[#This Row],[Horas Prog. Total]]/Tabla5[[#This Row],[Horas Disp. En citas]]</f>
        <v>1</v>
      </c>
      <c r="AG82" s="99">
        <f>Tabla5[[#This Row],[Horas concretadas Citas]]-Tabla5[[#This Row],[Horas Vendidas REAL]]</f>
        <v>37.5</v>
      </c>
      <c r="AH82" s="102">
        <f>Tabla5[[#This Row],[Horas Vendidas REAL]]/Tabla5[[#This Row],[Horas disponibles Taller]]</f>
        <v>0</v>
      </c>
    </row>
    <row r="83" spans="1:34">
      <c r="A83" s="89">
        <v>45008</v>
      </c>
      <c r="B83" s="3" t="str">
        <f t="shared" si="14"/>
        <v>marzo</v>
      </c>
      <c r="C83" s="3" t="str">
        <f t="shared" si="15"/>
        <v>jueves</v>
      </c>
      <c r="D83" s="2">
        <v>8</v>
      </c>
      <c r="E83" s="99">
        <f>Tabla5[[#This Row],[Técnicos]]*8</f>
        <v>64</v>
      </c>
      <c r="F83" s="90">
        <f t="shared" si="11"/>
        <v>40</v>
      </c>
      <c r="G83" s="2">
        <v>6</v>
      </c>
      <c r="H83" s="2">
        <v>25</v>
      </c>
      <c r="I83" s="2">
        <v>7</v>
      </c>
      <c r="K83" s="2">
        <v>1</v>
      </c>
      <c r="L83" s="2">
        <v>1</v>
      </c>
      <c r="M83" s="2">
        <f>SUM(Tabla5[[#This Row],[DIAG]:[J. TALLER]])</f>
        <v>40</v>
      </c>
      <c r="O83" s="2">
        <v>40</v>
      </c>
      <c r="P83" s="2">
        <v>4</v>
      </c>
      <c r="Q83" s="2">
        <f t="shared" si="16"/>
        <v>0.1</v>
      </c>
      <c r="R83" s="2">
        <v>2</v>
      </c>
      <c r="S83" s="2">
        <f t="shared" si="17"/>
        <v>0.05</v>
      </c>
      <c r="T83" s="2">
        <v>1</v>
      </c>
      <c r="U83" s="102">
        <f>Tabla5[[#This Row],[No Show]]/Tabla5[[#This Row],[Citas Agendadas]]</f>
        <v>2.5000000000000001E-2</v>
      </c>
      <c r="V83" s="2">
        <v>1</v>
      </c>
      <c r="W83" s="102">
        <f>Tabla5[[#This Row],[Horas no show2]]/Tabla5[[#This Row],[Horas Prog. Total]]</f>
        <v>2.5000000000000001E-2</v>
      </c>
      <c r="X83" s="2">
        <v>30</v>
      </c>
      <c r="Y83" s="2">
        <v>4</v>
      </c>
      <c r="Z83" s="2">
        <f>Tabla5[[#This Row],[CITAS CONCRETADAS]]+Tabla5[[#This Row],[Sin Cita]]</f>
        <v>34</v>
      </c>
      <c r="AA83" s="99">
        <f>Tabla5[[#This Row],[Horas Prog. Total]]-Tabla5[[#This Row],[Horas no show2]]</f>
        <v>39</v>
      </c>
      <c r="AC83" s="102">
        <f>Tabla5[[#This Row],[Sin Cita]]/Tabla5[[#This Row],[CITAS CONCRETADAS]]</f>
        <v>0.13333333333333333</v>
      </c>
      <c r="AD83" s="102" t="e">
        <f>Tabla5[[#This Row],[Sin Cita]]/Tabla5[[#This Row],[Total Clientes en servicio]]</f>
        <v>#DIV/0!</v>
      </c>
      <c r="AE83" s="102">
        <f>Tabla5[[#This Row],[Horas Prog. Total]]/Tabla5[[#This Row],[Horas Disp. En citas]]</f>
        <v>1</v>
      </c>
      <c r="AG83" s="99">
        <f>Tabla5[[#This Row],[Horas concretadas Citas]]-Tabla5[[#This Row],[Horas Vendidas REAL]]</f>
        <v>39</v>
      </c>
      <c r="AH83" s="102">
        <f>Tabla5[[#This Row],[Horas Vendidas REAL]]/Tabla5[[#This Row],[Horas disponibles Taller]]</f>
        <v>0</v>
      </c>
    </row>
    <row r="84" spans="1:34">
      <c r="A84" s="89">
        <v>45009</v>
      </c>
      <c r="B84" s="3" t="str">
        <f t="shared" si="14"/>
        <v>marzo</v>
      </c>
      <c r="C84" s="3" t="str">
        <f t="shared" si="15"/>
        <v>viernes</v>
      </c>
      <c r="D84" s="2">
        <v>8</v>
      </c>
      <c r="E84" s="99">
        <f>Tabla5[[#This Row],[Técnicos]]*8</f>
        <v>64</v>
      </c>
      <c r="F84" s="90">
        <f t="shared" si="11"/>
        <v>40</v>
      </c>
      <c r="G84" s="2">
        <v>10</v>
      </c>
      <c r="H84" s="2">
        <v>23</v>
      </c>
      <c r="I84" s="2">
        <v>7</v>
      </c>
      <c r="M84" s="2">
        <f>SUM(Tabla5[[#This Row],[DIAG]:[J. TALLER]])</f>
        <v>40</v>
      </c>
      <c r="O84" s="2">
        <v>38</v>
      </c>
      <c r="P84" s="2">
        <v>4</v>
      </c>
      <c r="Q84" s="2">
        <f t="shared" si="16"/>
        <v>0.10526315789473684</v>
      </c>
      <c r="R84" s="2">
        <v>3</v>
      </c>
      <c r="S84" s="2">
        <f t="shared" si="17"/>
        <v>7.8947368421052627E-2</v>
      </c>
      <c r="U84" s="102">
        <f>Tabla5[[#This Row],[No Show]]/Tabla5[[#This Row],[Citas Agendadas]]</f>
        <v>0</v>
      </c>
      <c r="W84" s="102">
        <f>Tabla5[[#This Row],[Horas no show2]]/Tabla5[[#This Row],[Horas Prog. Total]]</f>
        <v>0</v>
      </c>
      <c r="X84" s="2">
        <v>29</v>
      </c>
      <c r="Y84" s="2">
        <v>3</v>
      </c>
      <c r="Z84" s="2">
        <f>Tabla5[[#This Row],[CITAS CONCRETADAS]]+Tabla5[[#This Row],[Sin Cita]]</f>
        <v>32</v>
      </c>
      <c r="AA84" s="99">
        <f>Tabla5[[#This Row],[Horas Prog. Total]]-Tabla5[[#This Row],[Horas no show2]]</f>
        <v>40</v>
      </c>
      <c r="AC84" s="102">
        <f>Tabla5[[#This Row],[Sin Cita]]/Tabla5[[#This Row],[CITAS CONCRETADAS]]</f>
        <v>0.10344827586206896</v>
      </c>
      <c r="AD84" s="102" t="e">
        <f>Tabla5[[#This Row],[Sin Cita]]/Tabla5[[#This Row],[Total Clientes en servicio]]</f>
        <v>#DIV/0!</v>
      </c>
      <c r="AE84" s="102">
        <f>Tabla5[[#This Row],[Horas Prog. Total]]/Tabla5[[#This Row],[Horas Disp. En citas]]</f>
        <v>1</v>
      </c>
      <c r="AG84" s="99">
        <f>Tabla5[[#This Row],[Horas concretadas Citas]]-Tabla5[[#This Row],[Horas Vendidas REAL]]</f>
        <v>40</v>
      </c>
      <c r="AH84" s="102">
        <f>Tabla5[[#This Row],[Horas Vendidas REAL]]/Tabla5[[#This Row],[Horas disponibles Taller]]</f>
        <v>0</v>
      </c>
    </row>
    <row r="85" spans="1:34">
      <c r="A85" s="89">
        <v>45010</v>
      </c>
      <c r="B85" s="3" t="str">
        <f t="shared" si="14"/>
        <v>marzo</v>
      </c>
      <c r="C85" s="3" t="str">
        <f t="shared" si="15"/>
        <v>sábado</v>
      </c>
      <c r="D85" s="2">
        <v>4</v>
      </c>
      <c r="E85" s="99">
        <f>Tabla5[[#This Row],[Técnicos]]*8</f>
        <v>32</v>
      </c>
      <c r="F85" s="90">
        <f t="shared" si="11"/>
        <v>20</v>
      </c>
      <c r="H85" s="2">
        <v>13</v>
      </c>
      <c r="I85" s="2">
        <v>6</v>
      </c>
      <c r="K85" s="2">
        <v>1</v>
      </c>
      <c r="M85" s="2">
        <f>SUM(Tabla5[[#This Row],[DIAG]:[J. TALLER]])</f>
        <v>20</v>
      </c>
      <c r="O85" s="2">
        <v>25</v>
      </c>
      <c r="P85" s="2">
        <v>2</v>
      </c>
      <c r="Q85" s="2">
        <f t="shared" si="16"/>
        <v>0.08</v>
      </c>
      <c r="R85" s="2">
        <v>2</v>
      </c>
      <c r="S85" s="2">
        <f t="shared" si="17"/>
        <v>0.08</v>
      </c>
      <c r="T85" s="2">
        <v>1</v>
      </c>
      <c r="U85" s="102">
        <f>Tabla5[[#This Row],[No Show]]/Tabla5[[#This Row],[Citas Agendadas]]</f>
        <v>0.04</v>
      </c>
      <c r="V85" s="2">
        <v>1</v>
      </c>
      <c r="W85" s="102">
        <f>Tabla5[[#This Row],[Horas no show2]]/Tabla5[[#This Row],[Horas Prog. Total]]</f>
        <v>0.05</v>
      </c>
      <c r="X85" s="2">
        <v>25</v>
      </c>
      <c r="Y85" s="2">
        <v>2</v>
      </c>
      <c r="Z85" s="2">
        <f>Tabla5[[#This Row],[CITAS CONCRETADAS]]+Tabla5[[#This Row],[Sin Cita]]</f>
        <v>27</v>
      </c>
      <c r="AA85" s="99">
        <f>Tabla5[[#This Row],[Horas Prog. Total]]-Tabla5[[#This Row],[Horas no show2]]</f>
        <v>19</v>
      </c>
      <c r="AC85" s="102">
        <f>Tabla5[[#This Row],[Sin Cita]]/Tabla5[[#This Row],[CITAS CONCRETADAS]]</f>
        <v>0.08</v>
      </c>
      <c r="AD85" s="102" t="e">
        <f>Tabla5[[#This Row],[Sin Cita]]/Tabla5[[#This Row],[Total Clientes en servicio]]</f>
        <v>#DIV/0!</v>
      </c>
      <c r="AE85" s="102">
        <f>Tabla5[[#This Row],[Horas Prog. Total]]/Tabla5[[#This Row],[Horas Disp. En citas]]</f>
        <v>1</v>
      </c>
      <c r="AG85" s="99">
        <f>Tabla5[[#This Row],[Horas concretadas Citas]]-Tabla5[[#This Row],[Horas Vendidas REAL]]</f>
        <v>19</v>
      </c>
      <c r="AH85" s="102">
        <f>Tabla5[[#This Row],[Horas Vendidas REAL]]/Tabla5[[#This Row],[Horas disponibles Taller]]</f>
        <v>0</v>
      </c>
    </row>
    <row r="86" spans="1:34">
      <c r="A86" s="89">
        <v>45011</v>
      </c>
      <c r="B86" s="3" t="str">
        <f t="shared" si="14"/>
        <v>marzo</v>
      </c>
      <c r="C86" s="3" t="str">
        <f t="shared" si="15"/>
        <v>domingo</v>
      </c>
      <c r="E86" s="99">
        <f>Tabla5[[#This Row],[Técnicos]]*8</f>
        <v>0</v>
      </c>
      <c r="F86" s="90">
        <f t="shared" si="11"/>
        <v>0</v>
      </c>
      <c r="M86" s="2">
        <f>SUM(Tabla5[[#This Row],[DIAG]:[J. TALLER]])</f>
        <v>0</v>
      </c>
      <c r="Q86" s="2" t="e">
        <f t="shared" si="16"/>
        <v>#DIV/0!</v>
      </c>
      <c r="S86" s="2" t="e">
        <f t="shared" si="17"/>
        <v>#DIV/0!</v>
      </c>
      <c r="U86" s="102" t="e">
        <f>Tabla5[[#This Row],[No Show]]/Tabla5[[#This Row],[Citas Agendadas]]</f>
        <v>#DIV/0!</v>
      </c>
      <c r="W86" s="102" t="e">
        <f>Tabla5[[#This Row],[Horas no show2]]/Tabla5[[#This Row],[Horas Prog. Total]]</f>
        <v>#DIV/0!</v>
      </c>
      <c r="Z86" s="2">
        <f>Tabla5[[#This Row],[CITAS CONCRETADAS]]+Tabla5[[#This Row],[Sin Cita]]</f>
        <v>0</v>
      </c>
      <c r="AA86" s="99">
        <f>Tabla5[[#This Row],[Horas Prog. Total]]-Tabla5[[#This Row],[Horas no show2]]</f>
        <v>0</v>
      </c>
      <c r="AC86" s="102" t="e">
        <f>Tabla5[[#This Row],[Sin Cita]]/Tabla5[[#This Row],[CITAS CONCRETADAS]]</f>
        <v>#DIV/0!</v>
      </c>
      <c r="AD86" s="102" t="e">
        <f>Tabla5[[#This Row],[Sin Cita]]/Tabla5[[#This Row],[Total Clientes en servicio]]</f>
        <v>#DIV/0!</v>
      </c>
      <c r="AE86" s="102" t="e">
        <f>Tabla5[[#This Row],[Horas Prog. Total]]/Tabla5[[#This Row],[Horas Disp. En citas]]</f>
        <v>#DIV/0!</v>
      </c>
      <c r="AG86" s="99">
        <f>Tabla5[[#This Row],[Horas concretadas Citas]]-Tabla5[[#This Row],[Horas Vendidas REAL]]</f>
        <v>0</v>
      </c>
      <c r="AH86" s="102" t="e">
        <f>Tabla5[[#This Row],[Horas Vendidas REAL]]/Tabla5[[#This Row],[Horas disponibles Taller]]</f>
        <v>#DIV/0!</v>
      </c>
    </row>
    <row r="87" spans="1:34">
      <c r="A87" s="89">
        <v>45012</v>
      </c>
      <c r="B87" s="3" t="str">
        <f t="shared" si="14"/>
        <v>marzo</v>
      </c>
      <c r="C87" s="3" t="str">
        <f t="shared" si="15"/>
        <v>lunes</v>
      </c>
      <c r="D87" s="2">
        <v>8</v>
      </c>
      <c r="E87" s="99">
        <f>Tabla5[[#This Row],[Técnicos]]*8</f>
        <v>64</v>
      </c>
      <c r="F87" s="90">
        <f t="shared" si="11"/>
        <v>40</v>
      </c>
      <c r="G87" s="2">
        <v>10</v>
      </c>
      <c r="H87" s="2">
        <v>23</v>
      </c>
      <c r="I87" s="2">
        <v>7</v>
      </c>
      <c r="M87" s="2">
        <f>SUM(Tabla5[[#This Row],[DIAG]:[J. TALLER]])</f>
        <v>40</v>
      </c>
      <c r="O87" s="2">
        <v>39</v>
      </c>
      <c r="P87" s="2">
        <v>4</v>
      </c>
      <c r="Q87" s="2">
        <f t="shared" si="16"/>
        <v>0.10256410256410256</v>
      </c>
      <c r="R87" s="2">
        <v>3</v>
      </c>
      <c r="S87" s="2">
        <f t="shared" si="17"/>
        <v>7.6923076923076927E-2</v>
      </c>
      <c r="U87" s="102">
        <f>Tabla5[[#This Row],[No Show]]/Tabla5[[#This Row],[Citas Agendadas]]</f>
        <v>0</v>
      </c>
      <c r="W87" s="102">
        <f>Tabla5[[#This Row],[Horas no show2]]/Tabla5[[#This Row],[Horas Prog. Total]]</f>
        <v>0</v>
      </c>
      <c r="X87" s="2">
        <v>31</v>
      </c>
      <c r="Y87" s="2">
        <v>2</v>
      </c>
      <c r="Z87" s="2">
        <f>Tabla5[[#This Row],[CITAS CONCRETADAS]]+Tabla5[[#This Row],[Sin Cita]]</f>
        <v>33</v>
      </c>
      <c r="AA87" s="99">
        <f>Tabla5[[#This Row],[Horas Prog. Total]]-Tabla5[[#This Row],[Horas no show2]]</f>
        <v>40</v>
      </c>
      <c r="AC87" s="102">
        <f>Tabla5[[#This Row],[Sin Cita]]/Tabla5[[#This Row],[CITAS CONCRETADAS]]</f>
        <v>6.4516129032258063E-2</v>
      </c>
      <c r="AD87" s="102" t="e">
        <f>Tabla5[[#This Row],[Sin Cita]]/Tabla5[[#This Row],[Total Clientes en servicio]]</f>
        <v>#DIV/0!</v>
      </c>
      <c r="AE87" s="102">
        <f>Tabla5[[#This Row],[Horas Prog. Total]]/Tabla5[[#This Row],[Horas Disp. En citas]]</f>
        <v>1</v>
      </c>
      <c r="AG87" s="99">
        <f>Tabla5[[#This Row],[Horas concretadas Citas]]-Tabla5[[#This Row],[Horas Vendidas REAL]]</f>
        <v>40</v>
      </c>
      <c r="AH87" s="102">
        <f>Tabla5[[#This Row],[Horas Vendidas REAL]]/Tabla5[[#This Row],[Horas disponibles Taller]]</f>
        <v>0</v>
      </c>
    </row>
    <row r="88" spans="1:34">
      <c r="A88" s="89">
        <v>45013</v>
      </c>
      <c r="B88" s="3" t="str">
        <f t="shared" si="14"/>
        <v>marzo</v>
      </c>
      <c r="C88" s="3" t="str">
        <f t="shared" si="15"/>
        <v>martes</v>
      </c>
      <c r="D88" s="2">
        <v>8</v>
      </c>
      <c r="E88" s="99">
        <f>Tabla5[[#This Row],[Técnicos]]*8</f>
        <v>64</v>
      </c>
      <c r="F88" s="90">
        <f t="shared" si="11"/>
        <v>40</v>
      </c>
      <c r="G88" s="2">
        <v>8</v>
      </c>
      <c r="H88" s="2">
        <v>24</v>
      </c>
      <c r="I88" s="2">
        <v>7</v>
      </c>
      <c r="K88" s="2">
        <v>1</v>
      </c>
      <c r="M88" s="2">
        <f>SUM(Tabla5[[#This Row],[DIAG]:[J. TALLER]])</f>
        <v>40</v>
      </c>
      <c r="O88" s="2">
        <v>41</v>
      </c>
      <c r="P88" s="2">
        <v>3</v>
      </c>
      <c r="Q88" s="2">
        <f t="shared" si="16"/>
        <v>7.3170731707317069E-2</v>
      </c>
      <c r="R88" s="2">
        <v>2</v>
      </c>
      <c r="S88" s="2">
        <f t="shared" si="17"/>
        <v>4.878048780487805E-2</v>
      </c>
      <c r="T88" s="2">
        <v>1</v>
      </c>
      <c r="U88" s="102">
        <f>Tabla5[[#This Row],[No Show]]/Tabla5[[#This Row],[Citas Agendadas]]</f>
        <v>2.4390243902439025E-2</v>
      </c>
      <c r="V88" s="2">
        <v>2</v>
      </c>
      <c r="W88" s="102">
        <f>Tabla5[[#This Row],[Horas no show2]]/Tabla5[[#This Row],[Horas Prog. Total]]</f>
        <v>0.05</v>
      </c>
      <c r="X88" s="2">
        <v>30</v>
      </c>
      <c r="Y88" s="2">
        <v>3</v>
      </c>
      <c r="Z88" s="2">
        <f>Tabla5[[#This Row],[CITAS CONCRETADAS]]+Tabla5[[#This Row],[Sin Cita]]</f>
        <v>33</v>
      </c>
      <c r="AA88" s="99">
        <f>Tabla5[[#This Row],[Horas Prog. Total]]-Tabla5[[#This Row],[Horas no show2]]</f>
        <v>38</v>
      </c>
      <c r="AC88" s="102">
        <f>Tabla5[[#This Row],[Sin Cita]]/Tabla5[[#This Row],[CITAS CONCRETADAS]]</f>
        <v>0.1</v>
      </c>
      <c r="AD88" s="102" t="e">
        <f>Tabla5[[#This Row],[Sin Cita]]/Tabla5[[#This Row],[Total Clientes en servicio]]</f>
        <v>#DIV/0!</v>
      </c>
      <c r="AE88" s="102">
        <f>Tabla5[[#This Row],[Horas Prog. Total]]/Tabla5[[#This Row],[Horas Disp. En citas]]</f>
        <v>1</v>
      </c>
      <c r="AG88" s="99">
        <f>Tabla5[[#This Row],[Horas concretadas Citas]]-Tabla5[[#This Row],[Horas Vendidas REAL]]</f>
        <v>38</v>
      </c>
      <c r="AH88" s="102">
        <f>Tabla5[[#This Row],[Horas Vendidas REAL]]/Tabla5[[#This Row],[Horas disponibles Taller]]</f>
        <v>0</v>
      </c>
    </row>
    <row r="89" spans="1:34">
      <c r="A89" s="89">
        <v>45014</v>
      </c>
      <c r="B89" s="3" t="str">
        <f t="shared" si="14"/>
        <v>marzo</v>
      </c>
      <c r="C89" s="3" t="str">
        <f t="shared" si="15"/>
        <v>miércoles</v>
      </c>
      <c r="D89" s="2">
        <v>8</v>
      </c>
      <c r="E89" s="99">
        <f>Tabla5[[#This Row],[Técnicos]]*8</f>
        <v>64</v>
      </c>
      <c r="F89" s="90">
        <f t="shared" si="11"/>
        <v>40</v>
      </c>
      <c r="G89" s="2">
        <v>8</v>
      </c>
      <c r="H89" s="2">
        <v>25</v>
      </c>
      <c r="I89" s="2">
        <v>7</v>
      </c>
      <c r="M89" s="2">
        <f>SUM(Tabla5[[#This Row],[DIAG]:[J. TALLER]])</f>
        <v>40</v>
      </c>
      <c r="O89" s="2">
        <v>40</v>
      </c>
      <c r="P89" s="2">
        <v>5</v>
      </c>
      <c r="Q89" s="2">
        <f t="shared" si="16"/>
        <v>0.125</v>
      </c>
      <c r="S89" s="2">
        <f t="shared" si="17"/>
        <v>0</v>
      </c>
      <c r="T89" s="2">
        <v>1</v>
      </c>
      <c r="U89" s="102">
        <f>Tabla5[[#This Row],[No Show]]/Tabla5[[#This Row],[Citas Agendadas]]</f>
        <v>2.5000000000000001E-2</v>
      </c>
      <c r="V89" s="2">
        <v>1.5</v>
      </c>
      <c r="W89" s="102">
        <f>Tabla5[[#This Row],[Horas no show2]]/Tabla5[[#This Row],[Horas Prog. Total]]</f>
        <v>3.7499999999999999E-2</v>
      </c>
      <c r="X89" s="2">
        <v>29</v>
      </c>
      <c r="Y89" s="2">
        <v>3</v>
      </c>
      <c r="Z89" s="2">
        <f>Tabla5[[#This Row],[CITAS CONCRETADAS]]+Tabla5[[#This Row],[Sin Cita]]</f>
        <v>32</v>
      </c>
      <c r="AA89" s="99">
        <f>Tabla5[[#This Row],[Horas Prog. Total]]-Tabla5[[#This Row],[Horas no show2]]</f>
        <v>38.5</v>
      </c>
      <c r="AC89" s="102">
        <f>Tabla5[[#This Row],[Sin Cita]]/Tabla5[[#This Row],[CITAS CONCRETADAS]]</f>
        <v>0.10344827586206896</v>
      </c>
      <c r="AD89" s="102" t="e">
        <f>Tabla5[[#This Row],[Sin Cita]]/Tabla5[[#This Row],[Total Clientes en servicio]]</f>
        <v>#DIV/0!</v>
      </c>
      <c r="AE89" s="102">
        <f>Tabla5[[#This Row],[Horas Prog. Total]]/Tabla5[[#This Row],[Horas Disp. En citas]]</f>
        <v>1</v>
      </c>
      <c r="AG89" s="99">
        <f>Tabla5[[#This Row],[Horas concretadas Citas]]-Tabla5[[#This Row],[Horas Vendidas REAL]]</f>
        <v>38.5</v>
      </c>
      <c r="AH89" s="102">
        <f>Tabla5[[#This Row],[Horas Vendidas REAL]]/Tabla5[[#This Row],[Horas disponibles Taller]]</f>
        <v>0</v>
      </c>
    </row>
    <row r="90" spans="1:34">
      <c r="A90" s="89">
        <v>45015</v>
      </c>
      <c r="B90" s="3" t="str">
        <f t="shared" si="14"/>
        <v>marzo</v>
      </c>
      <c r="C90" s="3" t="str">
        <f t="shared" si="15"/>
        <v>jueves</v>
      </c>
      <c r="D90" s="2">
        <v>8</v>
      </c>
      <c r="E90" s="99">
        <f>Tabla5[[#This Row],[Técnicos]]*8</f>
        <v>64</v>
      </c>
      <c r="F90" s="90">
        <f t="shared" si="11"/>
        <v>40</v>
      </c>
      <c r="G90" s="2">
        <v>6</v>
      </c>
      <c r="H90" s="2">
        <v>24</v>
      </c>
      <c r="I90" s="2">
        <v>8</v>
      </c>
      <c r="K90" s="2">
        <v>2</v>
      </c>
      <c r="M90" s="2">
        <f>SUM(Tabla5[[#This Row],[DIAG]:[J. TALLER]])</f>
        <v>40</v>
      </c>
      <c r="O90" s="2">
        <v>39</v>
      </c>
      <c r="P90" s="2">
        <v>4</v>
      </c>
      <c r="Q90" s="2">
        <f t="shared" si="16"/>
        <v>0.10256410256410256</v>
      </c>
      <c r="S90" s="2">
        <f t="shared" si="17"/>
        <v>0</v>
      </c>
      <c r="U90" s="102">
        <f>Tabla5[[#This Row],[No Show]]/Tabla5[[#This Row],[Citas Agendadas]]</f>
        <v>0</v>
      </c>
      <c r="W90" s="102">
        <f>Tabla5[[#This Row],[Horas no show2]]/Tabla5[[#This Row],[Horas Prog. Total]]</f>
        <v>0</v>
      </c>
      <c r="X90" s="2">
        <v>30</v>
      </c>
      <c r="Y90" s="2">
        <v>3</v>
      </c>
      <c r="Z90" s="2">
        <f>Tabla5[[#This Row],[CITAS CONCRETADAS]]+Tabla5[[#This Row],[Sin Cita]]</f>
        <v>33</v>
      </c>
      <c r="AA90" s="99">
        <f>Tabla5[[#This Row],[Horas Prog. Total]]-Tabla5[[#This Row],[Horas no show2]]</f>
        <v>40</v>
      </c>
      <c r="AC90" s="102">
        <f>Tabla5[[#This Row],[Sin Cita]]/Tabla5[[#This Row],[CITAS CONCRETADAS]]</f>
        <v>0.1</v>
      </c>
      <c r="AD90" s="102" t="e">
        <f>Tabla5[[#This Row],[Sin Cita]]/Tabla5[[#This Row],[Total Clientes en servicio]]</f>
        <v>#DIV/0!</v>
      </c>
      <c r="AE90" s="102">
        <f>Tabla5[[#This Row],[Horas Prog. Total]]/Tabla5[[#This Row],[Horas Disp. En citas]]</f>
        <v>1</v>
      </c>
      <c r="AG90" s="99">
        <f>Tabla5[[#This Row],[Horas concretadas Citas]]-Tabla5[[#This Row],[Horas Vendidas REAL]]</f>
        <v>40</v>
      </c>
      <c r="AH90" s="102">
        <f>Tabla5[[#This Row],[Horas Vendidas REAL]]/Tabla5[[#This Row],[Horas disponibles Taller]]</f>
        <v>0</v>
      </c>
    </row>
    <row r="91" spans="1:34">
      <c r="A91" s="89">
        <v>45016</v>
      </c>
      <c r="B91" s="3" t="str">
        <f t="shared" si="14"/>
        <v>marzo</v>
      </c>
      <c r="C91" s="3" t="str">
        <f t="shared" si="15"/>
        <v>viernes</v>
      </c>
      <c r="D91" s="2">
        <v>8</v>
      </c>
      <c r="E91" s="99">
        <f>Tabla5[[#This Row],[Técnicos]]*8</f>
        <v>64</v>
      </c>
      <c r="F91" s="90">
        <f t="shared" si="11"/>
        <v>40</v>
      </c>
      <c r="G91" s="2">
        <v>6</v>
      </c>
      <c r="H91" s="2">
        <v>24</v>
      </c>
      <c r="I91" s="2">
        <v>9</v>
      </c>
      <c r="K91" s="2">
        <v>1</v>
      </c>
      <c r="M91" s="2">
        <f>SUM(Tabla5[[#This Row],[DIAG]:[J. TALLER]])</f>
        <v>40</v>
      </c>
      <c r="O91" s="2">
        <v>38</v>
      </c>
      <c r="P91" s="2">
        <v>4</v>
      </c>
      <c r="Q91" s="2">
        <f t="shared" si="16"/>
        <v>0.10526315789473684</v>
      </c>
      <c r="S91" s="2">
        <f t="shared" si="17"/>
        <v>0</v>
      </c>
      <c r="U91" s="102">
        <f>Tabla5[[#This Row],[No Show]]/Tabla5[[#This Row],[Citas Agendadas]]</f>
        <v>0</v>
      </c>
      <c r="W91" s="102">
        <f>Tabla5[[#This Row],[Horas no show2]]/Tabla5[[#This Row],[Horas Prog. Total]]</f>
        <v>0</v>
      </c>
      <c r="X91" s="2">
        <v>29</v>
      </c>
      <c r="Y91" s="2">
        <v>2</v>
      </c>
      <c r="Z91" s="2">
        <f>Tabla5[[#This Row],[CITAS CONCRETADAS]]+Tabla5[[#This Row],[Sin Cita]]</f>
        <v>31</v>
      </c>
      <c r="AA91" s="99">
        <f>Tabla5[[#This Row],[Horas Prog. Total]]-Tabla5[[#This Row],[Horas no show2]]</f>
        <v>40</v>
      </c>
      <c r="AC91" s="102">
        <f>Tabla5[[#This Row],[Sin Cita]]/Tabla5[[#This Row],[CITAS CONCRETADAS]]</f>
        <v>6.8965517241379309E-2</v>
      </c>
      <c r="AD91" s="102" t="e">
        <f>Tabla5[[#This Row],[Sin Cita]]/Tabla5[[#This Row],[Total Clientes en servicio]]</f>
        <v>#DIV/0!</v>
      </c>
      <c r="AE91" s="102">
        <f>Tabla5[[#This Row],[Horas Prog. Total]]/Tabla5[[#This Row],[Horas Disp. En citas]]</f>
        <v>1</v>
      </c>
      <c r="AG91" s="99">
        <f>Tabla5[[#This Row],[Horas concretadas Citas]]-Tabla5[[#This Row],[Horas Vendidas REAL]]</f>
        <v>40</v>
      </c>
      <c r="AH91" s="102">
        <f>Tabla5[[#This Row],[Horas Vendidas REAL]]/Tabla5[[#This Row],[Horas disponibles Taller]]</f>
        <v>0</v>
      </c>
    </row>
    <row r="92" spans="1:34">
      <c r="A92" s="89">
        <v>45017</v>
      </c>
      <c r="B92" s="3" t="str">
        <f t="shared" ref="B92:B123" si="18">TEXT(A92,"MMMM")</f>
        <v>abril</v>
      </c>
      <c r="C92" s="3" t="str">
        <f t="shared" ref="C92:C123" si="19">TEXT(A92,"dddd")</f>
        <v>sábado</v>
      </c>
      <c r="D92" s="2">
        <v>4</v>
      </c>
      <c r="E92" s="99">
        <f>Tabla5[[#This Row],[Técnicos]]*8</f>
        <v>32</v>
      </c>
      <c r="F92" s="90">
        <f t="shared" si="11"/>
        <v>20</v>
      </c>
      <c r="M92" s="2">
        <f>SUM(Tabla5[[#This Row],[DIAG]:[J. TALLER]])</f>
        <v>0</v>
      </c>
      <c r="Q92" s="2" t="e">
        <f t="shared" ref="Q92:Q123" si="20">P92/O92</f>
        <v>#DIV/0!</v>
      </c>
      <c r="S92" s="2" t="e">
        <f t="shared" ref="S92:S123" si="21">R92/O92</f>
        <v>#DIV/0!</v>
      </c>
      <c r="U92" s="102" t="e">
        <f>Tabla5[[#This Row],[No Show]]/Tabla5[[#This Row],[Citas Agendadas]]</f>
        <v>#DIV/0!</v>
      </c>
      <c r="W92" s="102" t="e">
        <f>Tabla5[[#This Row],[Horas no show2]]/Tabla5[[#This Row],[Horas Prog. Total]]</f>
        <v>#DIV/0!</v>
      </c>
      <c r="Z92" s="2">
        <f>Tabla5[[#This Row],[CITAS CONCRETADAS]]+Tabla5[[#This Row],[Sin Cita]]</f>
        <v>0</v>
      </c>
      <c r="AA92" s="99">
        <f>Tabla5[[#This Row],[Horas Prog. Total]]-Tabla5[[#This Row],[Horas no show2]]</f>
        <v>0</v>
      </c>
      <c r="AC92" s="102" t="e">
        <f>Tabla5[[#This Row],[Sin Cita]]/Tabla5[[#This Row],[CITAS CONCRETADAS]]</f>
        <v>#DIV/0!</v>
      </c>
      <c r="AD92" s="102" t="e">
        <f>Tabla5[[#This Row],[Sin Cita]]/Tabla5[[#This Row],[Total Clientes en servicio]]</f>
        <v>#DIV/0!</v>
      </c>
      <c r="AE92" s="102">
        <f>Tabla5[[#This Row],[Horas Prog. Total]]/Tabla5[[#This Row],[Horas Disp. En citas]]</f>
        <v>0</v>
      </c>
      <c r="AG92" s="99">
        <f>Tabla5[[#This Row],[Horas concretadas Citas]]-Tabla5[[#This Row],[Horas Vendidas REAL]]</f>
        <v>0</v>
      </c>
      <c r="AH92" s="102">
        <f>Tabla5[[#This Row],[Horas Vendidas REAL]]/Tabla5[[#This Row],[Horas disponibles Taller]]</f>
        <v>0</v>
      </c>
    </row>
    <row r="93" spans="1:34">
      <c r="A93" s="89">
        <v>45018</v>
      </c>
      <c r="B93" s="3" t="str">
        <f t="shared" si="18"/>
        <v>abril</v>
      </c>
      <c r="C93" s="3" t="str">
        <f t="shared" si="19"/>
        <v>domingo</v>
      </c>
      <c r="E93" s="99">
        <f>Tabla5[[#This Row],[Técnicos]]*8</f>
        <v>0</v>
      </c>
      <c r="F93" s="90">
        <f t="shared" si="11"/>
        <v>0</v>
      </c>
      <c r="M93" s="2">
        <f>SUM(Tabla5[[#This Row],[DIAG]:[J. TALLER]])</f>
        <v>0</v>
      </c>
      <c r="Q93" s="2" t="e">
        <f t="shared" si="20"/>
        <v>#DIV/0!</v>
      </c>
      <c r="S93" s="2" t="e">
        <f t="shared" si="21"/>
        <v>#DIV/0!</v>
      </c>
      <c r="U93" s="102" t="e">
        <f>Tabla5[[#This Row],[No Show]]/Tabla5[[#This Row],[Citas Agendadas]]</f>
        <v>#DIV/0!</v>
      </c>
      <c r="W93" s="102" t="e">
        <f>Tabla5[[#This Row],[Horas no show2]]/Tabla5[[#This Row],[Horas Prog. Total]]</f>
        <v>#DIV/0!</v>
      </c>
      <c r="Z93" s="2">
        <f>Tabla5[[#This Row],[CITAS CONCRETADAS]]+Tabla5[[#This Row],[Sin Cita]]</f>
        <v>0</v>
      </c>
      <c r="AA93" s="99">
        <f>Tabla5[[#This Row],[Horas Prog. Total]]-Tabla5[[#This Row],[Horas no show2]]</f>
        <v>0</v>
      </c>
      <c r="AC93" s="102" t="e">
        <f>Tabla5[[#This Row],[Sin Cita]]/Tabla5[[#This Row],[CITAS CONCRETADAS]]</f>
        <v>#DIV/0!</v>
      </c>
      <c r="AD93" s="102" t="e">
        <f>Tabla5[[#This Row],[Sin Cita]]/Tabla5[[#This Row],[Total Clientes en servicio]]</f>
        <v>#DIV/0!</v>
      </c>
      <c r="AE93" s="102" t="e">
        <f>Tabla5[[#This Row],[Horas Prog. Total]]/Tabla5[[#This Row],[Horas Disp. En citas]]</f>
        <v>#DIV/0!</v>
      </c>
      <c r="AG93" s="99">
        <f>Tabla5[[#This Row],[Horas concretadas Citas]]-Tabla5[[#This Row],[Horas Vendidas REAL]]</f>
        <v>0</v>
      </c>
      <c r="AH93" s="102" t="e">
        <f>Tabla5[[#This Row],[Horas Vendidas REAL]]/Tabla5[[#This Row],[Horas disponibles Taller]]</f>
        <v>#DIV/0!</v>
      </c>
    </row>
    <row r="94" spans="1:34">
      <c r="A94" s="89">
        <v>45019</v>
      </c>
      <c r="B94" s="3" t="str">
        <f t="shared" si="18"/>
        <v>abril</v>
      </c>
      <c r="C94" s="3" t="str">
        <f t="shared" si="19"/>
        <v>lunes</v>
      </c>
      <c r="E94" s="99">
        <f>Tabla5[[#This Row],[Técnicos]]*8</f>
        <v>0</v>
      </c>
      <c r="F94" s="90">
        <f t="shared" si="11"/>
        <v>0</v>
      </c>
      <c r="M94" s="2">
        <f>SUM(Tabla5[[#This Row],[DIAG]:[J. TALLER]])</f>
        <v>0</v>
      </c>
      <c r="Q94" s="2" t="e">
        <f t="shared" si="20"/>
        <v>#DIV/0!</v>
      </c>
      <c r="S94" s="2" t="e">
        <f t="shared" si="21"/>
        <v>#DIV/0!</v>
      </c>
      <c r="U94" s="102" t="e">
        <f>Tabla5[[#This Row],[No Show]]/Tabla5[[#This Row],[Citas Agendadas]]</f>
        <v>#DIV/0!</v>
      </c>
      <c r="W94" s="102" t="e">
        <f>Tabla5[[#This Row],[Horas no show2]]/Tabla5[[#This Row],[Horas Prog. Total]]</f>
        <v>#DIV/0!</v>
      </c>
      <c r="Z94" s="2">
        <f>Tabla5[[#This Row],[CITAS CONCRETADAS]]+Tabla5[[#This Row],[Sin Cita]]</f>
        <v>0</v>
      </c>
      <c r="AA94" s="99">
        <f>Tabla5[[#This Row],[Horas Prog. Total]]-Tabla5[[#This Row],[Horas no show2]]</f>
        <v>0</v>
      </c>
      <c r="AC94" s="102" t="e">
        <f>Tabla5[[#This Row],[Sin Cita]]/Tabla5[[#This Row],[CITAS CONCRETADAS]]</f>
        <v>#DIV/0!</v>
      </c>
      <c r="AD94" s="102" t="e">
        <f>Tabla5[[#This Row],[Sin Cita]]/Tabla5[[#This Row],[Total Clientes en servicio]]</f>
        <v>#DIV/0!</v>
      </c>
      <c r="AE94" s="102" t="e">
        <f>Tabla5[[#This Row],[Horas Prog. Total]]/Tabla5[[#This Row],[Horas Disp. En citas]]</f>
        <v>#DIV/0!</v>
      </c>
      <c r="AG94" s="99">
        <f>Tabla5[[#This Row],[Horas concretadas Citas]]-Tabla5[[#This Row],[Horas Vendidas REAL]]</f>
        <v>0</v>
      </c>
      <c r="AH94" s="102" t="e">
        <f>Tabla5[[#This Row],[Horas Vendidas REAL]]/Tabla5[[#This Row],[Horas disponibles Taller]]</f>
        <v>#DIV/0!</v>
      </c>
    </row>
    <row r="95" spans="1:34">
      <c r="A95" s="89">
        <v>45020</v>
      </c>
      <c r="B95" s="3" t="str">
        <f t="shared" si="18"/>
        <v>abril</v>
      </c>
      <c r="C95" s="3" t="str">
        <f t="shared" si="19"/>
        <v>martes</v>
      </c>
      <c r="E95" s="99">
        <f>Tabla5[[#This Row],[Técnicos]]*8</f>
        <v>0</v>
      </c>
      <c r="F95" s="90">
        <f t="shared" si="11"/>
        <v>0</v>
      </c>
      <c r="M95" s="2">
        <f>SUM(Tabla5[[#This Row],[DIAG]:[J. TALLER]])</f>
        <v>0</v>
      </c>
      <c r="Q95" s="2" t="e">
        <f t="shared" si="20"/>
        <v>#DIV/0!</v>
      </c>
      <c r="S95" s="2" t="e">
        <f t="shared" si="21"/>
        <v>#DIV/0!</v>
      </c>
      <c r="U95" s="102" t="e">
        <f>Tabla5[[#This Row],[No Show]]/Tabla5[[#This Row],[Citas Agendadas]]</f>
        <v>#DIV/0!</v>
      </c>
      <c r="W95" s="102" t="e">
        <f>Tabla5[[#This Row],[Horas no show2]]/Tabla5[[#This Row],[Horas Prog. Total]]</f>
        <v>#DIV/0!</v>
      </c>
      <c r="Z95" s="2">
        <f>Tabla5[[#This Row],[CITAS CONCRETADAS]]+Tabla5[[#This Row],[Sin Cita]]</f>
        <v>0</v>
      </c>
      <c r="AA95" s="99">
        <f>Tabla5[[#This Row],[Horas Prog. Total]]-Tabla5[[#This Row],[Horas no show2]]</f>
        <v>0</v>
      </c>
      <c r="AC95" s="102" t="e">
        <f>Tabla5[[#This Row],[Sin Cita]]/Tabla5[[#This Row],[CITAS CONCRETADAS]]</f>
        <v>#DIV/0!</v>
      </c>
      <c r="AD95" s="102" t="e">
        <f>Tabla5[[#This Row],[Sin Cita]]/Tabla5[[#This Row],[Total Clientes en servicio]]</f>
        <v>#DIV/0!</v>
      </c>
      <c r="AE95" s="102" t="e">
        <f>Tabla5[[#This Row],[Horas Prog. Total]]/Tabla5[[#This Row],[Horas Disp. En citas]]</f>
        <v>#DIV/0!</v>
      </c>
      <c r="AG95" s="99">
        <f>Tabla5[[#This Row],[Horas concretadas Citas]]-Tabla5[[#This Row],[Horas Vendidas REAL]]</f>
        <v>0</v>
      </c>
      <c r="AH95" s="102" t="e">
        <f>Tabla5[[#This Row],[Horas Vendidas REAL]]/Tabla5[[#This Row],[Horas disponibles Taller]]</f>
        <v>#DIV/0!</v>
      </c>
    </row>
    <row r="96" spans="1:34">
      <c r="A96" s="89">
        <v>45021</v>
      </c>
      <c r="B96" s="3" t="str">
        <f t="shared" si="18"/>
        <v>abril</v>
      </c>
      <c r="C96" s="3" t="str">
        <f t="shared" si="19"/>
        <v>miércoles</v>
      </c>
      <c r="E96" s="99">
        <f>Tabla5[[#This Row],[Técnicos]]*8</f>
        <v>0</v>
      </c>
      <c r="F96" s="90">
        <f t="shared" si="11"/>
        <v>0</v>
      </c>
      <c r="M96" s="2">
        <f>SUM(Tabla5[[#This Row],[DIAG]:[J. TALLER]])</f>
        <v>0</v>
      </c>
      <c r="Q96" s="2" t="e">
        <f t="shared" si="20"/>
        <v>#DIV/0!</v>
      </c>
      <c r="S96" s="2" t="e">
        <f t="shared" si="21"/>
        <v>#DIV/0!</v>
      </c>
      <c r="U96" s="102" t="e">
        <f>Tabla5[[#This Row],[No Show]]/Tabla5[[#This Row],[Citas Agendadas]]</f>
        <v>#DIV/0!</v>
      </c>
      <c r="W96" s="102" t="e">
        <f>Tabla5[[#This Row],[Horas no show2]]/Tabla5[[#This Row],[Horas Prog. Total]]</f>
        <v>#DIV/0!</v>
      </c>
      <c r="Z96" s="2">
        <f>Tabla5[[#This Row],[CITAS CONCRETADAS]]+Tabla5[[#This Row],[Sin Cita]]</f>
        <v>0</v>
      </c>
      <c r="AA96" s="99">
        <f>Tabla5[[#This Row],[Horas Prog. Total]]-Tabla5[[#This Row],[Horas no show2]]</f>
        <v>0</v>
      </c>
      <c r="AC96" s="102" t="e">
        <f>Tabla5[[#This Row],[Sin Cita]]/Tabla5[[#This Row],[CITAS CONCRETADAS]]</f>
        <v>#DIV/0!</v>
      </c>
      <c r="AD96" s="102" t="e">
        <f>Tabla5[[#This Row],[Sin Cita]]/Tabla5[[#This Row],[Total Clientes en servicio]]</f>
        <v>#DIV/0!</v>
      </c>
      <c r="AE96" s="102" t="e">
        <f>Tabla5[[#This Row],[Horas Prog. Total]]/Tabla5[[#This Row],[Horas Disp. En citas]]</f>
        <v>#DIV/0!</v>
      </c>
      <c r="AG96" s="99">
        <f>Tabla5[[#This Row],[Horas concretadas Citas]]-Tabla5[[#This Row],[Horas Vendidas REAL]]</f>
        <v>0</v>
      </c>
      <c r="AH96" s="102" t="e">
        <f>Tabla5[[#This Row],[Horas Vendidas REAL]]/Tabla5[[#This Row],[Horas disponibles Taller]]</f>
        <v>#DIV/0!</v>
      </c>
    </row>
    <row r="97" spans="1:34">
      <c r="A97" s="89">
        <v>45022</v>
      </c>
      <c r="B97" s="3" t="str">
        <f t="shared" si="18"/>
        <v>abril</v>
      </c>
      <c r="C97" s="3" t="str">
        <f t="shared" si="19"/>
        <v>jueves</v>
      </c>
      <c r="E97" s="99">
        <f>Tabla5[[#This Row],[Técnicos]]*8</f>
        <v>0</v>
      </c>
      <c r="F97" s="90">
        <f t="shared" ref="F97:F157" si="22">(D97*6)/1.2</f>
        <v>0</v>
      </c>
      <c r="M97" s="2">
        <f>SUM(Tabla5[[#This Row],[DIAG]:[J. TALLER]])</f>
        <v>0</v>
      </c>
      <c r="N97" s="98" t="s">
        <v>284</v>
      </c>
      <c r="Q97" s="2" t="e">
        <f t="shared" si="20"/>
        <v>#DIV/0!</v>
      </c>
      <c r="S97" s="2" t="e">
        <f t="shared" si="21"/>
        <v>#DIV/0!</v>
      </c>
      <c r="U97" s="102" t="e">
        <f>Tabla5[[#This Row],[No Show]]/Tabla5[[#This Row],[Citas Agendadas]]</f>
        <v>#DIV/0!</v>
      </c>
      <c r="W97" s="102" t="e">
        <f>Tabla5[[#This Row],[Horas no show2]]/Tabla5[[#This Row],[Horas Prog. Total]]</f>
        <v>#DIV/0!</v>
      </c>
      <c r="Z97" s="2">
        <f>Tabla5[[#This Row],[CITAS CONCRETADAS]]+Tabla5[[#This Row],[Sin Cita]]</f>
        <v>0</v>
      </c>
      <c r="AA97" s="99">
        <f>Tabla5[[#This Row],[Horas Prog. Total]]-Tabla5[[#This Row],[Horas no show2]]</f>
        <v>0</v>
      </c>
      <c r="AC97" s="102" t="e">
        <f>Tabla5[[#This Row],[Sin Cita]]/Tabla5[[#This Row],[CITAS CONCRETADAS]]</f>
        <v>#DIV/0!</v>
      </c>
      <c r="AD97" s="102" t="e">
        <f>Tabla5[[#This Row],[Sin Cita]]/Tabla5[[#This Row],[Total Clientes en servicio]]</f>
        <v>#DIV/0!</v>
      </c>
      <c r="AE97" s="102" t="e">
        <f>Tabla5[[#This Row],[Horas Prog. Total]]/Tabla5[[#This Row],[Horas Disp. En citas]]</f>
        <v>#DIV/0!</v>
      </c>
      <c r="AG97" s="99">
        <f>Tabla5[[#This Row],[Horas concretadas Citas]]-Tabla5[[#This Row],[Horas Vendidas REAL]]</f>
        <v>0</v>
      </c>
      <c r="AH97" s="102" t="e">
        <f>Tabla5[[#This Row],[Horas Vendidas REAL]]/Tabla5[[#This Row],[Horas disponibles Taller]]</f>
        <v>#DIV/0!</v>
      </c>
    </row>
    <row r="98" spans="1:34">
      <c r="A98" s="89">
        <v>45023</v>
      </c>
      <c r="B98" s="3" t="str">
        <f t="shared" si="18"/>
        <v>abril</v>
      </c>
      <c r="C98" s="3" t="str">
        <f t="shared" si="19"/>
        <v>viernes</v>
      </c>
      <c r="E98" s="99">
        <f>Tabla5[[#This Row],[Técnicos]]*8</f>
        <v>0</v>
      </c>
      <c r="F98" s="90">
        <f t="shared" si="22"/>
        <v>0</v>
      </c>
      <c r="M98" s="2">
        <f>SUM(Tabla5[[#This Row],[DIAG]:[J. TALLER]])</f>
        <v>0</v>
      </c>
      <c r="N98" s="98" t="s">
        <v>285</v>
      </c>
      <c r="Q98" s="2" t="e">
        <f t="shared" si="20"/>
        <v>#DIV/0!</v>
      </c>
      <c r="S98" s="2" t="e">
        <f t="shared" si="21"/>
        <v>#DIV/0!</v>
      </c>
      <c r="U98" s="102" t="e">
        <f>Tabla5[[#This Row],[No Show]]/Tabla5[[#This Row],[Citas Agendadas]]</f>
        <v>#DIV/0!</v>
      </c>
      <c r="W98" s="102" t="e">
        <f>Tabla5[[#This Row],[Horas no show2]]/Tabla5[[#This Row],[Horas Prog. Total]]</f>
        <v>#DIV/0!</v>
      </c>
      <c r="Z98" s="2">
        <f>Tabla5[[#This Row],[CITAS CONCRETADAS]]+Tabla5[[#This Row],[Sin Cita]]</f>
        <v>0</v>
      </c>
      <c r="AA98" s="99">
        <f>Tabla5[[#This Row],[Horas Prog. Total]]-Tabla5[[#This Row],[Horas no show2]]</f>
        <v>0</v>
      </c>
      <c r="AC98" s="102" t="e">
        <f>Tabla5[[#This Row],[Sin Cita]]/Tabla5[[#This Row],[CITAS CONCRETADAS]]</f>
        <v>#DIV/0!</v>
      </c>
      <c r="AD98" s="102" t="e">
        <f>Tabla5[[#This Row],[Sin Cita]]/Tabla5[[#This Row],[Total Clientes en servicio]]</f>
        <v>#DIV/0!</v>
      </c>
      <c r="AE98" s="102" t="e">
        <f>Tabla5[[#This Row],[Horas Prog. Total]]/Tabla5[[#This Row],[Horas Disp. En citas]]</f>
        <v>#DIV/0!</v>
      </c>
      <c r="AG98" s="99">
        <f>Tabla5[[#This Row],[Horas concretadas Citas]]-Tabla5[[#This Row],[Horas Vendidas REAL]]</f>
        <v>0</v>
      </c>
      <c r="AH98" s="102" t="e">
        <f>Tabla5[[#This Row],[Horas Vendidas REAL]]/Tabla5[[#This Row],[Horas disponibles Taller]]</f>
        <v>#DIV/0!</v>
      </c>
    </row>
    <row r="99" spans="1:34">
      <c r="A99" s="89">
        <v>45024</v>
      </c>
      <c r="B99" s="3" t="str">
        <f t="shared" si="18"/>
        <v>abril</v>
      </c>
      <c r="C99" s="3" t="str">
        <f t="shared" si="19"/>
        <v>sábado</v>
      </c>
      <c r="E99" s="99">
        <f>Tabla5[[#This Row],[Técnicos]]*8</f>
        <v>0</v>
      </c>
      <c r="F99" s="90">
        <f t="shared" si="22"/>
        <v>0</v>
      </c>
      <c r="M99" s="2">
        <f>SUM(Tabla5[[#This Row],[DIAG]:[J. TALLER]])</f>
        <v>0</v>
      </c>
      <c r="N99" s="98" t="s">
        <v>285</v>
      </c>
      <c r="Q99" s="2" t="e">
        <f t="shared" si="20"/>
        <v>#DIV/0!</v>
      </c>
      <c r="S99" s="2" t="e">
        <f t="shared" si="21"/>
        <v>#DIV/0!</v>
      </c>
      <c r="U99" s="102" t="e">
        <f>Tabla5[[#This Row],[No Show]]/Tabla5[[#This Row],[Citas Agendadas]]</f>
        <v>#DIV/0!</v>
      </c>
      <c r="W99" s="102" t="e">
        <f>Tabla5[[#This Row],[Horas no show2]]/Tabla5[[#This Row],[Horas Prog. Total]]</f>
        <v>#DIV/0!</v>
      </c>
      <c r="Z99" s="2">
        <f>Tabla5[[#This Row],[CITAS CONCRETADAS]]+Tabla5[[#This Row],[Sin Cita]]</f>
        <v>0</v>
      </c>
      <c r="AA99" s="99">
        <f>Tabla5[[#This Row],[Horas Prog. Total]]-Tabla5[[#This Row],[Horas no show2]]</f>
        <v>0</v>
      </c>
      <c r="AC99" s="102" t="e">
        <f>Tabla5[[#This Row],[Sin Cita]]/Tabla5[[#This Row],[CITAS CONCRETADAS]]</f>
        <v>#DIV/0!</v>
      </c>
      <c r="AD99" s="102" t="e">
        <f>Tabla5[[#This Row],[Sin Cita]]/Tabla5[[#This Row],[Total Clientes en servicio]]</f>
        <v>#DIV/0!</v>
      </c>
      <c r="AE99" s="102" t="e">
        <f>Tabla5[[#This Row],[Horas Prog. Total]]/Tabla5[[#This Row],[Horas Disp. En citas]]</f>
        <v>#DIV/0!</v>
      </c>
      <c r="AG99" s="99">
        <f>Tabla5[[#This Row],[Horas concretadas Citas]]-Tabla5[[#This Row],[Horas Vendidas REAL]]</f>
        <v>0</v>
      </c>
      <c r="AH99" s="102" t="e">
        <f>Tabla5[[#This Row],[Horas Vendidas REAL]]/Tabla5[[#This Row],[Horas disponibles Taller]]</f>
        <v>#DIV/0!</v>
      </c>
    </row>
    <row r="100" spans="1:34">
      <c r="A100" s="89">
        <v>45025</v>
      </c>
      <c r="B100" s="3" t="str">
        <f t="shared" si="18"/>
        <v>abril</v>
      </c>
      <c r="C100" s="3" t="str">
        <f t="shared" si="19"/>
        <v>domingo</v>
      </c>
      <c r="E100" s="99">
        <f>Tabla5[[#This Row],[Técnicos]]*8</f>
        <v>0</v>
      </c>
      <c r="F100" s="90">
        <f t="shared" si="22"/>
        <v>0</v>
      </c>
      <c r="M100" s="2">
        <f>SUM(Tabla5[[#This Row],[DIAG]:[J. TALLER]])</f>
        <v>0</v>
      </c>
      <c r="Q100" s="2" t="e">
        <f t="shared" si="20"/>
        <v>#DIV/0!</v>
      </c>
      <c r="S100" s="2" t="e">
        <f t="shared" si="21"/>
        <v>#DIV/0!</v>
      </c>
      <c r="U100" s="102" t="e">
        <f>Tabla5[[#This Row],[No Show]]/Tabla5[[#This Row],[Citas Agendadas]]</f>
        <v>#DIV/0!</v>
      </c>
      <c r="W100" s="102" t="e">
        <f>Tabla5[[#This Row],[Horas no show2]]/Tabla5[[#This Row],[Horas Prog. Total]]</f>
        <v>#DIV/0!</v>
      </c>
      <c r="Z100" s="2">
        <f>Tabla5[[#This Row],[CITAS CONCRETADAS]]+Tabla5[[#This Row],[Sin Cita]]</f>
        <v>0</v>
      </c>
      <c r="AA100" s="99">
        <f>Tabla5[[#This Row],[Horas Prog. Total]]-Tabla5[[#This Row],[Horas no show2]]</f>
        <v>0</v>
      </c>
      <c r="AC100" s="102" t="e">
        <f>Tabla5[[#This Row],[Sin Cita]]/Tabla5[[#This Row],[CITAS CONCRETADAS]]</f>
        <v>#DIV/0!</v>
      </c>
      <c r="AD100" s="102" t="e">
        <f>Tabla5[[#This Row],[Sin Cita]]/Tabla5[[#This Row],[Total Clientes en servicio]]</f>
        <v>#DIV/0!</v>
      </c>
      <c r="AE100" s="102" t="e">
        <f>Tabla5[[#This Row],[Horas Prog. Total]]/Tabla5[[#This Row],[Horas Disp. En citas]]</f>
        <v>#DIV/0!</v>
      </c>
      <c r="AG100" s="99">
        <f>Tabla5[[#This Row],[Horas concretadas Citas]]-Tabla5[[#This Row],[Horas Vendidas REAL]]</f>
        <v>0</v>
      </c>
      <c r="AH100" s="102" t="e">
        <f>Tabla5[[#This Row],[Horas Vendidas REAL]]/Tabla5[[#This Row],[Horas disponibles Taller]]</f>
        <v>#DIV/0!</v>
      </c>
    </row>
    <row r="101" spans="1:34">
      <c r="A101" s="89">
        <v>45026</v>
      </c>
      <c r="B101" s="3" t="str">
        <f t="shared" si="18"/>
        <v>abril</v>
      </c>
      <c r="C101" s="3" t="str">
        <f t="shared" si="19"/>
        <v>lunes</v>
      </c>
      <c r="E101" s="99">
        <f>Tabla5[[#This Row],[Técnicos]]*8</f>
        <v>0</v>
      </c>
      <c r="F101" s="90">
        <f t="shared" si="22"/>
        <v>0</v>
      </c>
      <c r="M101" s="2">
        <f>SUM(Tabla5[[#This Row],[DIAG]:[J. TALLER]])</f>
        <v>0</v>
      </c>
      <c r="Q101" s="2" t="e">
        <f t="shared" si="20"/>
        <v>#DIV/0!</v>
      </c>
      <c r="S101" s="2" t="e">
        <f t="shared" si="21"/>
        <v>#DIV/0!</v>
      </c>
      <c r="U101" s="102" t="e">
        <f>Tabla5[[#This Row],[No Show]]/Tabla5[[#This Row],[Citas Agendadas]]</f>
        <v>#DIV/0!</v>
      </c>
      <c r="W101" s="102" t="e">
        <f>Tabla5[[#This Row],[Horas no show2]]/Tabla5[[#This Row],[Horas Prog. Total]]</f>
        <v>#DIV/0!</v>
      </c>
      <c r="Z101" s="2">
        <f>Tabla5[[#This Row],[CITAS CONCRETADAS]]+Tabla5[[#This Row],[Sin Cita]]</f>
        <v>0</v>
      </c>
      <c r="AA101" s="99">
        <f>Tabla5[[#This Row],[Horas Prog. Total]]-Tabla5[[#This Row],[Horas no show2]]</f>
        <v>0</v>
      </c>
      <c r="AC101" s="102" t="e">
        <f>Tabla5[[#This Row],[Sin Cita]]/Tabla5[[#This Row],[CITAS CONCRETADAS]]</f>
        <v>#DIV/0!</v>
      </c>
      <c r="AD101" s="102" t="e">
        <f>Tabla5[[#This Row],[Sin Cita]]/Tabla5[[#This Row],[Total Clientes en servicio]]</f>
        <v>#DIV/0!</v>
      </c>
      <c r="AE101" s="102" t="e">
        <f>Tabla5[[#This Row],[Horas Prog. Total]]/Tabla5[[#This Row],[Horas Disp. En citas]]</f>
        <v>#DIV/0!</v>
      </c>
      <c r="AG101" s="99">
        <f>Tabla5[[#This Row],[Horas concretadas Citas]]-Tabla5[[#This Row],[Horas Vendidas REAL]]</f>
        <v>0</v>
      </c>
      <c r="AH101" s="102" t="e">
        <f>Tabla5[[#This Row],[Horas Vendidas REAL]]/Tabla5[[#This Row],[Horas disponibles Taller]]</f>
        <v>#DIV/0!</v>
      </c>
    </row>
    <row r="102" spans="1:34">
      <c r="A102" s="89">
        <v>45027</v>
      </c>
      <c r="B102" s="3" t="str">
        <f t="shared" si="18"/>
        <v>abril</v>
      </c>
      <c r="C102" s="3" t="str">
        <f t="shared" si="19"/>
        <v>martes</v>
      </c>
      <c r="E102" s="99">
        <f>Tabla5[[#This Row],[Técnicos]]*8</f>
        <v>0</v>
      </c>
      <c r="F102" s="90">
        <f t="shared" si="22"/>
        <v>0</v>
      </c>
      <c r="M102" s="2">
        <f>SUM(Tabla5[[#This Row],[DIAG]:[J. TALLER]])</f>
        <v>0</v>
      </c>
      <c r="Q102" s="2" t="e">
        <f t="shared" si="20"/>
        <v>#DIV/0!</v>
      </c>
      <c r="S102" s="2" t="e">
        <f t="shared" si="21"/>
        <v>#DIV/0!</v>
      </c>
      <c r="U102" s="102" t="e">
        <f>Tabla5[[#This Row],[No Show]]/Tabla5[[#This Row],[Citas Agendadas]]</f>
        <v>#DIV/0!</v>
      </c>
      <c r="W102" s="102" t="e">
        <f>Tabla5[[#This Row],[Horas no show2]]/Tabla5[[#This Row],[Horas Prog. Total]]</f>
        <v>#DIV/0!</v>
      </c>
      <c r="Z102" s="2">
        <f>Tabla5[[#This Row],[CITAS CONCRETADAS]]+Tabla5[[#This Row],[Sin Cita]]</f>
        <v>0</v>
      </c>
      <c r="AA102" s="99">
        <f>Tabla5[[#This Row],[Horas Prog. Total]]-Tabla5[[#This Row],[Horas no show2]]</f>
        <v>0</v>
      </c>
      <c r="AC102" s="102" t="e">
        <f>Tabla5[[#This Row],[Sin Cita]]/Tabla5[[#This Row],[CITAS CONCRETADAS]]</f>
        <v>#DIV/0!</v>
      </c>
      <c r="AD102" s="102" t="e">
        <f>Tabla5[[#This Row],[Sin Cita]]/Tabla5[[#This Row],[Total Clientes en servicio]]</f>
        <v>#DIV/0!</v>
      </c>
      <c r="AE102" s="102" t="e">
        <f>Tabla5[[#This Row],[Horas Prog. Total]]/Tabla5[[#This Row],[Horas Disp. En citas]]</f>
        <v>#DIV/0!</v>
      </c>
      <c r="AG102" s="99">
        <f>Tabla5[[#This Row],[Horas concretadas Citas]]-Tabla5[[#This Row],[Horas Vendidas REAL]]</f>
        <v>0</v>
      </c>
      <c r="AH102" s="102" t="e">
        <f>Tabla5[[#This Row],[Horas Vendidas REAL]]/Tabla5[[#This Row],[Horas disponibles Taller]]</f>
        <v>#DIV/0!</v>
      </c>
    </row>
    <row r="103" spans="1:34">
      <c r="A103" s="89">
        <v>45028</v>
      </c>
      <c r="B103" s="3" t="str">
        <f t="shared" si="18"/>
        <v>abril</v>
      </c>
      <c r="C103" s="3" t="str">
        <f t="shared" si="19"/>
        <v>miércoles</v>
      </c>
      <c r="E103" s="99">
        <f>Tabla5[[#This Row],[Técnicos]]*8</f>
        <v>0</v>
      </c>
      <c r="F103" s="90">
        <f t="shared" si="22"/>
        <v>0</v>
      </c>
      <c r="M103" s="2">
        <f>SUM(Tabla5[[#This Row],[DIAG]:[J. TALLER]])</f>
        <v>0</v>
      </c>
      <c r="Q103" s="2" t="e">
        <f t="shared" si="20"/>
        <v>#DIV/0!</v>
      </c>
      <c r="S103" s="2" t="e">
        <f t="shared" si="21"/>
        <v>#DIV/0!</v>
      </c>
      <c r="U103" s="102" t="e">
        <f>Tabla5[[#This Row],[No Show]]/Tabla5[[#This Row],[Citas Agendadas]]</f>
        <v>#DIV/0!</v>
      </c>
      <c r="W103" s="102" t="e">
        <f>Tabla5[[#This Row],[Horas no show2]]/Tabla5[[#This Row],[Horas Prog. Total]]</f>
        <v>#DIV/0!</v>
      </c>
      <c r="Z103" s="2">
        <f>Tabla5[[#This Row],[CITAS CONCRETADAS]]+Tabla5[[#This Row],[Sin Cita]]</f>
        <v>0</v>
      </c>
      <c r="AA103" s="99">
        <f>Tabla5[[#This Row],[Horas Prog. Total]]-Tabla5[[#This Row],[Horas no show2]]</f>
        <v>0</v>
      </c>
      <c r="AC103" s="102" t="e">
        <f>Tabla5[[#This Row],[Sin Cita]]/Tabla5[[#This Row],[CITAS CONCRETADAS]]</f>
        <v>#DIV/0!</v>
      </c>
      <c r="AD103" s="102" t="e">
        <f>Tabla5[[#This Row],[Sin Cita]]/Tabla5[[#This Row],[Total Clientes en servicio]]</f>
        <v>#DIV/0!</v>
      </c>
      <c r="AE103" s="102" t="e">
        <f>Tabla5[[#This Row],[Horas Prog. Total]]/Tabla5[[#This Row],[Horas Disp. En citas]]</f>
        <v>#DIV/0!</v>
      </c>
      <c r="AG103" s="99">
        <f>Tabla5[[#This Row],[Horas concretadas Citas]]-Tabla5[[#This Row],[Horas Vendidas REAL]]</f>
        <v>0</v>
      </c>
      <c r="AH103" s="102" t="e">
        <f>Tabla5[[#This Row],[Horas Vendidas REAL]]/Tabla5[[#This Row],[Horas disponibles Taller]]</f>
        <v>#DIV/0!</v>
      </c>
    </row>
    <row r="104" spans="1:34">
      <c r="A104" s="89">
        <v>45029</v>
      </c>
      <c r="B104" s="3" t="str">
        <f t="shared" si="18"/>
        <v>abril</v>
      </c>
      <c r="C104" s="3" t="str">
        <f t="shared" si="19"/>
        <v>jueves</v>
      </c>
      <c r="E104" s="99">
        <f>Tabla5[[#This Row],[Técnicos]]*8</f>
        <v>0</v>
      </c>
      <c r="F104" s="90">
        <f t="shared" si="22"/>
        <v>0</v>
      </c>
      <c r="M104" s="2">
        <f>SUM(Tabla5[[#This Row],[DIAG]:[J. TALLER]])</f>
        <v>0</v>
      </c>
      <c r="Q104" s="2" t="e">
        <f t="shared" si="20"/>
        <v>#DIV/0!</v>
      </c>
      <c r="S104" s="2" t="e">
        <f t="shared" si="21"/>
        <v>#DIV/0!</v>
      </c>
      <c r="U104" s="102" t="e">
        <f>Tabla5[[#This Row],[No Show]]/Tabla5[[#This Row],[Citas Agendadas]]</f>
        <v>#DIV/0!</v>
      </c>
      <c r="W104" s="102" t="e">
        <f>Tabla5[[#This Row],[Horas no show2]]/Tabla5[[#This Row],[Horas Prog. Total]]</f>
        <v>#DIV/0!</v>
      </c>
      <c r="Z104" s="2">
        <f>Tabla5[[#This Row],[CITAS CONCRETADAS]]+Tabla5[[#This Row],[Sin Cita]]</f>
        <v>0</v>
      </c>
      <c r="AA104" s="99">
        <f>Tabla5[[#This Row],[Horas Prog. Total]]-Tabla5[[#This Row],[Horas no show2]]</f>
        <v>0</v>
      </c>
      <c r="AC104" s="102" t="e">
        <f>Tabla5[[#This Row],[Sin Cita]]/Tabla5[[#This Row],[CITAS CONCRETADAS]]</f>
        <v>#DIV/0!</v>
      </c>
      <c r="AD104" s="102" t="e">
        <f>Tabla5[[#This Row],[Sin Cita]]/Tabla5[[#This Row],[Total Clientes en servicio]]</f>
        <v>#DIV/0!</v>
      </c>
      <c r="AE104" s="102" t="e">
        <f>Tabla5[[#This Row],[Horas Prog. Total]]/Tabla5[[#This Row],[Horas Disp. En citas]]</f>
        <v>#DIV/0!</v>
      </c>
      <c r="AG104" s="99">
        <f>Tabla5[[#This Row],[Horas concretadas Citas]]-Tabla5[[#This Row],[Horas Vendidas REAL]]</f>
        <v>0</v>
      </c>
      <c r="AH104" s="102" t="e">
        <f>Tabla5[[#This Row],[Horas Vendidas REAL]]/Tabla5[[#This Row],[Horas disponibles Taller]]</f>
        <v>#DIV/0!</v>
      </c>
    </row>
    <row r="105" spans="1:34">
      <c r="A105" s="89">
        <v>45030</v>
      </c>
      <c r="B105" s="3" t="str">
        <f t="shared" si="18"/>
        <v>abril</v>
      </c>
      <c r="C105" s="3" t="str">
        <f t="shared" si="19"/>
        <v>viernes</v>
      </c>
      <c r="E105" s="99">
        <f>Tabla5[[#This Row],[Técnicos]]*8</f>
        <v>0</v>
      </c>
      <c r="F105" s="90">
        <f t="shared" si="22"/>
        <v>0</v>
      </c>
      <c r="M105" s="2">
        <f>SUM(Tabla5[[#This Row],[DIAG]:[J. TALLER]])</f>
        <v>0</v>
      </c>
      <c r="Q105" s="2" t="e">
        <f t="shared" si="20"/>
        <v>#DIV/0!</v>
      </c>
      <c r="S105" s="2" t="e">
        <f t="shared" si="21"/>
        <v>#DIV/0!</v>
      </c>
      <c r="U105" s="102" t="e">
        <f>Tabla5[[#This Row],[No Show]]/Tabla5[[#This Row],[Citas Agendadas]]</f>
        <v>#DIV/0!</v>
      </c>
      <c r="W105" s="102" t="e">
        <f>Tabla5[[#This Row],[Horas no show2]]/Tabla5[[#This Row],[Horas Prog. Total]]</f>
        <v>#DIV/0!</v>
      </c>
      <c r="Z105" s="2">
        <f>Tabla5[[#This Row],[CITAS CONCRETADAS]]+Tabla5[[#This Row],[Sin Cita]]</f>
        <v>0</v>
      </c>
      <c r="AA105" s="99">
        <f>Tabla5[[#This Row],[Horas Prog. Total]]-Tabla5[[#This Row],[Horas no show2]]</f>
        <v>0</v>
      </c>
      <c r="AC105" s="102" t="e">
        <f>Tabla5[[#This Row],[Sin Cita]]/Tabla5[[#This Row],[CITAS CONCRETADAS]]</f>
        <v>#DIV/0!</v>
      </c>
      <c r="AD105" s="102" t="e">
        <f>Tabla5[[#This Row],[Sin Cita]]/Tabla5[[#This Row],[Total Clientes en servicio]]</f>
        <v>#DIV/0!</v>
      </c>
      <c r="AE105" s="102" t="e">
        <f>Tabla5[[#This Row],[Horas Prog. Total]]/Tabla5[[#This Row],[Horas Disp. En citas]]</f>
        <v>#DIV/0!</v>
      </c>
      <c r="AG105" s="99">
        <f>Tabla5[[#This Row],[Horas concretadas Citas]]-Tabla5[[#This Row],[Horas Vendidas REAL]]</f>
        <v>0</v>
      </c>
      <c r="AH105" s="102" t="e">
        <f>Tabla5[[#This Row],[Horas Vendidas REAL]]/Tabla5[[#This Row],[Horas disponibles Taller]]</f>
        <v>#DIV/0!</v>
      </c>
    </row>
    <row r="106" spans="1:34">
      <c r="A106" s="89">
        <v>45031</v>
      </c>
      <c r="B106" s="3" t="str">
        <f t="shared" si="18"/>
        <v>abril</v>
      </c>
      <c r="C106" s="3" t="str">
        <f t="shared" si="19"/>
        <v>sábado</v>
      </c>
      <c r="E106" s="99">
        <f>Tabla5[[#This Row],[Técnicos]]*8</f>
        <v>0</v>
      </c>
      <c r="F106" s="90">
        <f t="shared" si="22"/>
        <v>0</v>
      </c>
      <c r="M106" s="2">
        <f>SUM(Tabla5[[#This Row],[DIAG]:[J. TALLER]])</f>
        <v>0</v>
      </c>
      <c r="Q106" s="2" t="e">
        <f t="shared" si="20"/>
        <v>#DIV/0!</v>
      </c>
      <c r="S106" s="2" t="e">
        <f t="shared" si="21"/>
        <v>#DIV/0!</v>
      </c>
      <c r="U106" s="102" t="e">
        <f>Tabla5[[#This Row],[No Show]]/Tabla5[[#This Row],[Citas Agendadas]]</f>
        <v>#DIV/0!</v>
      </c>
      <c r="W106" s="102" t="e">
        <f>Tabla5[[#This Row],[Horas no show2]]/Tabla5[[#This Row],[Horas Prog. Total]]</f>
        <v>#DIV/0!</v>
      </c>
      <c r="Z106" s="2">
        <f>Tabla5[[#This Row],[CITAS CONCRETADAS]]+Tabla5[[#This Row],[Sin Cita]]</f>
        <v>0</v>
      </c>
      <c r="AA106" s="99">
        <f>Tabla5[[#This Row],[Horas Prog. Total]]-Tabla5[[#This Row],[Horas no show2]]</f>
        <v>0</v>
      </c>
      <c r="AC106" s="102" t="e">
        <f>Tabla5[[#This Row],[Sin Cita]]/Tabla5[[#This Row],[CITAS CONCRETADAS]]</f>
        <v>#DIV/0!</v>
      </c>
      <c r="AD106" s="102" t="e">
        <f>Tabla5[[#This Row],[Sin Cita]]/Tabla5[[#This Row],[Total Clientes en servicio]]</f>
        <v>#DIV/0!</v>
      </c>
      <c r="AE106" s="102" t="e">
        <f>Tabla5[[#This Row],[Horas Prog. Total]]/Tabla5[[#This Row],[Horas Disp. En citas]]</f>
        <v>#DIV/0!</v>
      </c>
      <c r="AG106" s="99">
        <f>Tabla5[[#This Row],[Horas concretadas Citas]]-Tabla5[[#This Row],[Horas Vendidas REAL]]</f>
        <v>0</v>
      </c>
      <c r="AH106" s="102" t="e">
        <f>Tabla5[[#This Row],[Horas Vendidas REAL]]/Tabla5[[#This Row],[Horas disponibles Taller]]</f>
        <v>#DIV/0!</v>
      </c>
    </row>
    <row r="107" spans="1:34">
      <c r="A107" s="89">
        <v>45032</v>
      </c>
      <c r="B107" s="3" t="str">
        <f t="shared" si="18"/>
        <v>abril</v>
      </c>
      <c r="C107" s="3" t="str">
        <f t="shared" si="19"/>
        <v>domingo</v>
      </c>
      <c r="E107" s="99">
        <f>Tabla5[[#This Row],[Técnicos]]*8</f>
        <v>0</v>
      </c>
      <c r="F107" s="90">
        <f t="shared" si="22"/>
        <v>0</v>
      </c>
      <c r="M107" s="2">
        <f>SUM(Tabla5[[#This Row],[DIAG]:[J. TALLER]])</f>
        <v>0</v>
      </c>
      <c r="Q107" s="2" t="e">
        <f t="shared" si="20"/>
        <v>#DIV/0!</v>
      </c>
      <c r="S107" s="2" t="e">
        <f t="shared" si="21"/>
        <v>#DIV/0!</v>
      </c>
      <c r="U107" s="102" t="e">
        <f>Tabla5[[#This Row],[No Show]]/Tabla5[[#This Row],[Citas Agendadas]]</f>
        <v>#DIV/0!</v>
      </c>
      <c r="W107" s="102" t="e">
        <f>Tabla5[[#This Row],[Horas no show2]]/Tabla5[[#This Row],[Horas Prog. Total]]</f>
        <v>#DIV/0!</v>
      </c>
      <c r="Z107" s="2">
        <f>Tabla5[[#This Row],[CITAS CONCRETADAS]]+Tabla5[[#This Row],[Sin Cita]]</f>
        <v>0</v>
      </c>
      <c r="AA107" s="99">
        <f>Tabla5[[#This Row],[Horas Prog. Total]]-Tabla5[[#This Row],[Horas no show2]]</f>
        <v>0</v>
      </c>
      <c r="AC107" s="102" t="e">
        <f>Tabla5[[#This Row],[Sin Cita]]/Tabla5[[#This Row],[CITAS CONCRETADAS]]</f>
        <v>#DIV/0!</v>
      </c>
      <c r="AD107" s="102" t="e">
        <f>Tabla5[[#This Row],[Sin Cita]]/Tabla5[[#This Row],[Total Clientes en servicio]]</f>
        <v>#DIV/0!</v>
      </c>
      <c r="AE107" s="102" t="e">
        <f>Tabla5[[#This Row],[Horas Prog. Total]]/Tabla5[[#This Row],[Horas Disp. En citas]]</f>
        <v>#DIV/0!</v>
      </c>
      <c r="AG107" s="99">
        <f>Tabla5[[#This Row],[Horas concretadas Citas]]-Tabla5[[#This Row],[Horas Vendidas REAL]]</f>
        <v>0</v>
      </c>
      <c r="AH107" s="102" t="e">
        <f>Tabla5[[#This Row],[Horas Vendidas REAL]]/Tabla5[[#This Row],[Horas disponibles Taller]]</f>
        <v>#DIV/0!</v>
      </c>
    </row>
    <row r="108" spans="1:34">
      <c r="A108" s="89">
        <v>45033</v>
      </c>
      <c r="B108" s="3" t="str">
        <f t="shared" si="18"/>
        <v>abril</v>
      </c>
      <c r="C108" s="3" t="str">
        <f t="shared" si="19"/>
        <v>lunes</v>
      </c>
      <c r="E108" s="99">
        <f>Tabla5[[#This Row],[Técnicos]]*8</f>
        <v>0</v>
      </c>
      <c r="F108" s="90">
        <f t="shared" si="22"/>
        <v>0</v>
      </c>
      <c r="M108" s="2">
        <f>SUM(Tabla5[[#This Row],[DIAG]:[J. TALLER]])</f>
        <v>0</v>
      </c>
      <c r="Q108" s="2" t="e">
        <f t="shared" si="20"/>
        <v>#DIV/0!</v>
      </c>
      <c r="S108" s="2" t="e">
        <f t="shared" si="21"/>
        <v>#DIV/0!</v>
      </c>
      <c r="U108" s="102" t="e">
        <f>Tabla5[[#This Row],[No Show]]/Tabla5[[#This Row],[Citas Agendadas]]</f>
        <v>#DIV/0!</v>
      </c>
      <c r="W108" s="102" t="e">
        <f>Tabla5[[#This Row],[Horas no show2]]/Tabla5[[#This Row],[Horas Prog. Total]]</f>
        <v>#DIV/0!</v>
      </c>
      <c r="Z108" s="2">
        <f>Tabla5[[#This Row],[CITAS CONCRETADAS]]+Tabla5[[#This Row],[Sin Cita]]</f>
        <v>0</v>
      </c>
      <c r="AA108" s="99">
        <f>Tabla5[[#This Row],[Horas Prog. Total]]-Tabla5[[#This Row],[Horas no show2]]</f>
        <v>0</v>
      </c>
      <c r="AC108" s="102" t="e">
        <f>Tabla5[[#This Row],[Sin Cita]]/Tabla5[[#This Row],[CITAS CONCRETADAS]]</f>
        <v>#DIV/0!</v>
      </c>
      <c r="AD108" s="102" t="e">
        <f>Tabla5[[#This Row],[Sin Cita]]/Tabla5[[#This Row],[Total Clientes en servicio]]</f>
        <v>#DIV/0!</v>
      </c>
      <c r="AE108" s="102" t="e">
        <f>Tabla5[[#This Row],[Horas Prog. Total]]/Tabla5[[#This Row],[Horas Disp. En citas]]</f>
        <v>#DIV/0!</v>
      </c>
      <c r="AG108" s="99">
        <f>Tabla5[[#This Row],[Horas concretadas Citas]]-Tabla5[[#This Row],[Horas Vendidas REAL]]</f>
        <v>0</v>
      </c>
      <c r="AH108" s="102" t="e">
        <f>Tabla5[[#This Row],[Horas Vendidas REAL]]/Tabla5[[#This Row],[Horas disponibles Taller]]</f>
        <v>#DIV/0!</v>
      </c>
    </row>
    <row r="109" spans="1:34">
      <c r="A109" s="89">
        <v>45034</v>
      </c>
      <c r="B109" s="3" t="str">
        <f t="shared" si="18"/>
        <v>abril</v>
      </c>
      <c r="C109" s="3" t="str">
        <f t="shared" si="19"/>
        <v>martes</v>
      </c>
      <c r="E109" s="99">
        <f>Tabla5[[#This Row],[Técnicos]]*8</f>
        <v>0</v>
      </c>
      <c r="F109" s="90">
        <f t="shared" si="22"/>
        <v>0</v>
      </c>
      <c r="M109" s="2">
        <f>SUM(Tabla5[[#This Row],[DIAG]:[J. TALLER]])</f>
        <v>0</v>
      </c>
      <c r="Q109" s="2" t="e">
        <f t="shared" si="20"/>
        <v>#DIV/0!</v>
      </c>
      <c r="S109" s="2" t="e">
        <f t="shared" si="21"/>
        <v>#DIV/0!</v>
      </c>
      <c r="U109" s="102" t="e">
        <f>Tabla5[[#This Row],[No Show]]/Tabla5[[#This Row],[Citas Agendadas]]</f>
        <v>#DIV/0!</v>
      </c>
      <c r="W109" s="102" t="e">
        <f>Tabla5[[#This Row],[Horas no show2]]/Tabla5[[#This Row],[Horas Prog. Total]]</f>
        <v>#DIV/0!</v>
      </c>
      <c r="Z109" s="2">
        <f>Tabla5[[#This Row],[CITAS CONCRETADAS]]+Tabla5[[#This Row],[Sin Cita]]</f>
        <v>0</v>
      </c>
      <c r="AA109" s="99">
        <f>Tabla5[[#This Row],[Horas Prog. Total]]-Tabla5[[#This Row],[Horas no show2]]</f>
        <v>0</v>
      </c>
      <c r="AC109" s="102" t="e">
        <f>Tabla5[[#This Row],[Sin Cita]]/Tabla5[[#This Row],[CITAS CONCRETADAS]]</f>
        <v>#DIV/0!</v>
      </c>
      <c r="AD109" s="102" t="e">
        <f>Tabla5[[#This Row],[Sin Cita]]/Tabla5[[#This Row],[Total Clientes en servicio]]</f>
        <v>#DIV/0!</v>
      </c>
      <c r="AE109" s="102" t="e">
        <f>Tabla5[[#This Row],[Horas Prog. Total]]/Tabla5[[#This Row],[Horas Disp. En citas]]</f>
        <v>#DIV/0!</v>
      </c>
      <c r="AG109" s="99">
        <f>Tabla5[[#This Row],[Horas concretadas Citas]]-Tabla5[[#This Row],[Horas Vendidas REAL]]</f>
        <v>0</v>
      </c>
      <c r="AH109" s="102" t="e">
        <f>Tabla5[[#This Row],[Horas Vendidas REAL]]/Tabla5[[#This Row],[Horas disponibles Taller]]</f>
        <v>#DIV/0!</v>
      </c>
    </row>
    <row r="110" spans="1:34">
      <c r="A110" s="89">
        <v>45035</v>
      </c>
      <c r="B110" s="3" t="str">
        <f t="shared" si="18"/>
        <v>abril</v>
      </c>
      <c r="C110" s="3" t="str">
        <f t="shared" si="19"/>
        <v>miércoles</v>
      </c>
      <c r="E110" s="99">
        <f>Tabla5[[#This Row],[Técnicos]]*8</f>
        <v>0</v>
      </c>
      <c r="F110" s="90">
        <f t="shared" si="22"/>
        <v>0</v>
      </c>
      <c r="M110" s="2">
        <f>SUM(Tabla5[[#This Row],[DIAG]:[J. TALLER]])</f>
        <v>0</v>
      </c>
      <c r="Q110" s="2" t="e">
        <f t="shared" si="20"/>
        <v>#DIV/0!</v>
      </c>
      <c r="S110" s="2" t="e">
        <f t="shared" si="21"/>
        <v>#DIV/0!</v>
      </c>
      <c r="U110" s="102" t="e">
        <f>Tabla5[[#This Row],[No Show]]/Tabla5[[#This Row],[Citas Agendadas]]</f>
        <v>#DIV/0!</v>
      </c>
      <c r="W110" s="102" t="e">
        <f>Tabla5[[#This Row],[Horas no show2]]/Tabla5[[#This Row],[Horas Prog. Total]]</f>
        <v>#DIV/0!</v>
      </c>
      <c r="Z110" s="2">
        <f>Tabla5[[#This Row],[CITAS CONCRETADAS]]+Tabla5[[#This Row],[Sin Cita]]</f>
        <v>0</v>
      </c>
      <c r="AA110" s="99">
        <f>Tabla5[[#This Row],[Horas Prog. Total]]-Tabla5[[#This Row],[Horas no show2]]</f>
        <v>0</v>
      </c>
      <c r="AC110" s="102" t="e">
        <f>Tabla5[[#This Row],[Sin Cita]]/Tabla5[[#This Row],[CITAS CONCRETADAS]]</f>
        <v>#DIV/0!</v>
      </c>
      <c r="AD110" s="102" t="e">
        <f>Tabla5[[#This Row],[Sin Cita]]/Tabla5[[#This Row],[Total Clientes en servicio]]</f>
        <v>#DIV/0!</v>
      </c>
      <c r="AE110" s="102" t="e">
        <f>Tabla5[[#This Row],[Horas Prog. Total]]/Tabla5[[#This Row],[Horas Disp. En citas]]</f>
        <v>#DIV/0!</v>
      </c>
      <c r="AG110" s="99">
        <f>Tabla5[[#This Row],[Horas concretadas Citas]]-Tabla5[[#This Row],[Horas Vendidas REAL]]</f>
        <v>0</v>
      </c>
      <c r="AH110" s="102" t="e">
        <f>Tabla5[[#This Row],[Horas Vendidas REAL]]/Tabla5[[#This Row],[Horas disponibles Taller]]</f>
        <v>#DIV/0!</v>
      </c>
    </row>
    <row r="111" spans="1:34">
      <c r="A111" s="89">
        <v>45036</v>
      </c>
      <c r="B111" s="3" t="str">
        <f t="shared" si="18"/>
        <v>abril</v>
      </c>
      <c r="C111" s="3" t="str">
        <f t="shared" si="19"/>
        <v>jueves</v>
      </c>
      <c r="E111" s="99">
        <f>Tabla5[[#This Row],[Técnicos]]*8</f>
        <v>0</v>
      </c>
      <c r="F111" s="90">
        <f t="shared" si="22"/>
        <v>0</v>
      </c>
      <c r="M111" s="2">
        <f>SUM(Tabla5[[#This Row],[DIAG]:[J. TALLER]])</f>
        <v>0</v>
      </c>
      <c r="Q111" s="2" t="e">
        <f t="shared" si="20"/>
        <v>#DIV/0!</v>
      </c>
      <c r="S111" s="2" t="e">
        <f t="shared" si="21"/>
        <v>#DIV/0!</v>
      </c>
      <c r="U111" s="102" t="e">
        <f>Tabla5[[#This Row],[No Show]]/Tabla5[[#This Row],[Citas Agendadas]]</f>
        <v>#DIV/0!</v>
      </c>
      <c r="W111" s="102" t="e">
        <f>Tabla5[[#This Row],[Horas no show2]]/Tabla5[[#This Row],[Horas Prog. Total]]</f>
        <v>#DIV/0!</v>
      </c>
      <c r="Z111" s="2">
        <f>Tabla5[[#This Row],[CITAS CONCRETADAS]]+Tabla5[[#This Row],[Sin Cita]]</f>
        <v>0</v>
      </c>
      <c r="AA111" s="99">
        <f>Tabla5[[#This Row],[Horas Prog. Total]]-Tabla5[[#This Row],[Horas no show2]]</f>
        <v>0</v>
      </c>
      <c r="AC111" s="102" t="e">
        <f>Tabla5[[#This Row],[Sin Cita]]/Tabla5[[#This Row],[CITAS CONCRETADAS]]</f>
        <v>#DIV/0!</v>
      </c>
      <c r="AD111" s="102" t="e">
        <f>Tabla5[[#This Row],[Sin Cita]]/Tabla5[[#This Row],[Total Clientes en servicio]]</f>
        <v>#DIV/0!</v>
      </c>
      <c r="AE111" s="102" t="e">
        <f>Tabla5[[#This Row],[Horas Prog. Total]]/Tabla5[[#This Row],[Horas Disp. En citas]]</f>
        <v>#DIV/0!</v>
      </c>
      <c r="AG111" s="99">
        <f>Tabla5[[#This Row],[Horas concretadas Citas]]-Tabla5[[#This Row],[Horas Vendidas REAL]]</f>
        <v>0</v>
      </c>
      <c r="AH111" s="102" t="e">
        <f>Tabla5[[#This Row],[Horas Vendidas REAL]]/Tabla5[[#This Row],[Horas disponibles Taller]]</f>
        <v>#DIV/0!</v>
      </c>
    </row>
    <row r="112" spans="1:34">
      <c r="A112" s="89">
        <v>45037</v>
      </c>
      <c r="B112" s="3" t="str">
        <f t="shared" si="18"/>
        <v>abril</v>
      </c>
      <c r="C112" s="3" t="str">
        <f t="shared" si="19"/>
        <v>viernes</v>
      </c>
      <c r="E112" s="99">
        <f>Tabla5[[#This Row],[Técnicos]]*8</f>
        <v>0</v>
      </c>
      <c r="F112" s="90">
        <f t="shared" si="22"/>
        <v>0</v>
      </c>
      <c r="M112" s="2">
        <f>SUM(Tabla5[[#This Row],[DIAG]:[J. TALLER]])</f>
        <v>0</v>
      </c>
      <c r="Q112" s="2" t="e">
        <f t="shared" si="20"/>
        <v>#DIV/0!</v>
      </c>
      <c r="S112" s="2" t="e">
        <f t="shared" si="21"/>
        <v>#DIV/0!</v>
      </c>
      <c r="U112" s="102" t="e">
        <f>Tabla5[[#This Row],[No Show]]/Tabla5[[#This Row],[Citas Agendadas]]</f>
        <v>#DIV/0!</v>
      </c>
      <c r="W112" s="102" t="e">
        <f>Tabla5[[#This Row],[Horas no show2]]/Tabla5[[#This Row],[Horas Prog. Total]]</f>
        <v>#DIV/0!</v>
      </c>
      <c r="Z112" s="2">
        <f>Tabla5[[#This Row],[CITAS CONCRETADAS]]+Tabla5[[#This Row],[Sin Cita]]</f>
        <v>0</v>
      </c>
      <c r="AA112" s="99">
        <f>Tabla5[[#This Row],[Horas Prog. Total]]-Tabla5[[#This Row],[Horas no show2]]</f>
        <v>0</v>
      </c>
      <c r="AC112" s="102" t="e">
        <f>Tabla5[[#This Row],[Sin Cita]]/Tabla5[[#This Row],[CITAS CONCRETADAS]]</f>
        <v>#DIV/0!</v>
      </c>
      <c r="AD112" s="102" t="e">
        <f>Tabla5[[#This Row],[Sin Cita]]/Tabla5[[#This Row],[Total Clientes en servicio]]</f>
        <v>#DIV/0!</v>
      </c>
      <c r="AE112" s="102" t="e">
        <f>Tabla5[[#This Row],[Horas Prog. Total]]/Tabla5[[#This Row],[Horas Disp. En citas]]</f>
        <v>#DIV/0!</v>
      </c>
      <c r="AG112" s="99">
        <f>Tabla5[[#This Row],[Horas concretadas Citas]]-Tabla5[[#This Row],[Horas Vendidas REAL]]</f>
        <v>0</v>
      </c>
      <c r="AH112" s="102" t="e">
        <f>Tabla5[[#This Row],[Horas Vendidas REAL]]/Tabla5[[#This Row],[Horas disponibles Taller]]</f>
        <v>#DIV/0!</v>
      </c>
    </row>
    <row r="113" spans="1:34">
      <c r="A113" s="89">
        <v>45038</v>
      </c>
      <c r="B113" s="3" t="str">
        <f t="shared" si="18"/>
        <v>abril</v>
      </c>
      <c r="C113" s="3" t="str">
        <f t="shared" si="19"/>
        <v>sábado</v>
      </c>
      <c r="E113" s="99">
        <f>Tabla5[[#This Row],[Técnicos]]*8</f>
        <v>0</v>
      </c>
      <c r="F113" s="90">
        <f t="shared" si="22"/>
        <v>0</v>
      </c>
      <c r="M113" s="2">
        <f>SUM(Tabla5[[#This Row],[DIAG]:[J. TALLER]])</f>
        <v>0</v>
      </c>
      <c r="Q113" s="2" t="e">
        <f t="shared" si="20"/>
        <v>#DIV/0!</v>
      </c>
      <c r="S113" s="2" t="e">
        <f t="shared" si="21"/>
        <v>#DIV/0!</v>
      </c>
      <c r="U113" s="102" t="e">
        <f>Tabla5[[#This Row],[No Show]]/Tabla5[[#This Row],[Citas Agendadas]]</f>
        <v>#DIV/0!</v>
      </c>
      <c r="W113" s="102" t="e">
        <f>Tabla5[[#This Row],[Horas no show2]]/Tabla5[[#This Row],[Horas Prog. Total]]</f>
        <v>#DIV/0!</v>
      </c>
      <c r="Z113" s="2">
        <f>Tabla5[[#This Row],[CITAS CONCRETADAS]]+Tabla5[[#This Row],[Sin Cita]]</f>
        <v>0</v>
      </c>
      <c r="AA113" s="99">
        <f>Tabla5[[#This Row],[Horas Prog. Total]]-Tabla5[[#This Row],[Horas no show2]]</f>
        <v>0</v>
      </c>
      <c r="AC113" s="102" t="e">
        <f>Tabla5[[#This Row],[Sin Cita]]/Tabla5[[#This Row],[CITAS CONCRETADAS]]</f>
        <v>#DIV/0!</v>
      </c>
      <c r="AD113" s="102" t="e">
        <f>Tabla5[[#This Row],[Sin Cita]]/Tabla5[[#This Row],[Total Clientes en servicio]]</f>
        <v>#DIV/0!</v>
      </c>
      <c r="AE113" s="102" t="e">
        <f>Tabla5[[#This Row],[Horas Prog. Total]]/Tabla5[[#This Row],[Horas Disp. En citas]]</f>
        <v>#DIV/0!</v>
      </c>
      <c r="AG113" s="99">
        <f>Tabla5[[#This Row],[Horas concretadas Citas]]-Tabla5[[#This Row],[Horas Vendidas REAL]]</f>
        <v>0</v>
      </c>
      <c r="AH113" s="102" t="e">
        <f>Tabla5[[#This Row],[Horas Vendidas REAL]]/Tabla5[[#This Row],[Horas disponibles Taller]]</f>
        <v>#DIV/0!</v>
      </c>
    </row>
    <row r="114" spans="1:34">
      <c r="A114" s="89">
        <v>45039</v>
      </c>
      <c r="B114" s="3" t="str">
        <f t="shared" si="18"/>
        <v>abril</v>
      </c>
      <c r="C114" s="3" t="str">
        <f t="shared" si="19"/>
        <v>domingo</v>
      </c>
      <c r="E114" s="99">
        <f>Tabla5[[#This Row],[Técnicos]]*8</f>
        <v>0</v>
      </c>
      <c r="F114" s="90">
        <f t="shared" si="22"/>
        <v>0</v>
      </c>
      <c r="M114" s="2">
        <f>SUM(Tabla5[[#This Row],[DIAG]:[J. TALLER]])</f>
        <v>0</v>
      </c>
      <c r="Q114" s="2" t="e">
        <f t="shared" si="20"/>
        <v>#DIV/0!</v>
      </c>
      <c r="S114" s="2" t="e">
        <f t="shared" si="21"/>
        <v>#DIV/0!</v>
      </c>
      <c r="U114" s="102" t="e">
        <f>Tabla5[[#This Row],[No Show]]/Tabla5[[#This Row],[Citas Agendadas]]</f>
        <v>#DIV/0!</v>
      </c>
      <c r="W114" s="102" t="e">
        <f>Tabla5[[#This Row],[Horas no show2]]/Tabla5[[#This Row],[Horas Prog. Total]]</f>
        <v>#DIV/0!</v>
      </c>
      <c r="Z114" s="2">
        <f>Tabla5[[#This Row],[CITAS CONCRETADAS]]+Tabla5[[#This Row],[Sin Cita]]</f>
        <v>0</v>
      </c>
      <c r="AA114" s="99">
        <f>Tabla5[[#This Row],[Horas Prog. Total]]-Tabla5[[#This Row],[Horas no show2]]</f>
        <v>0</v>
      </c>
      <c r="AC114" s="102" t="e">
        <f>Tabla5[[#This Row],[Sin Cita]]/Tabla5[[#This Row],[CITAS CONCRETADAS]]</f>
        <v>#DIV/0!</v>
      </c>
      <c r="AD114" s="102" t="e">
        <f>Tabla5[[#This Row],[Sin Cita]]/Tabla5[[#This Row],[Total Clientes en servicio]]</f>
        <v>#DIV/0!</v>
      </c>
      <c r="AE114" s="102" t="e">
        <f>Tabla5[[#This Row],[Horas Prog. Total]]/Tabla5[[#This Row],[Horas Disp. En citas]]</f>
        <v>#DIV/0!</v>
      </c>
      <c r="AG114" s="99">
        <f>Tabla5[[#This Row],[Horas concretadas Citas]]-Tabla5[[#This Row],[Horas Vendidas REAL]]</f>
        <v>0</v>
      </c>
      <c r="AH114" s="102" t="e">
        <f>Tabla5[[#This Row],[Horas Vendidas REAL]]/Tabla5[[#This Row],[Horas disponibles Taller]]</f>
        <v>#DIV/0!</v>
      </c>
    </row>
    <row r="115" spans="1:34">
      <c r="A115" s="89">
        <v>45040</v>
      </c>
      <c r="B115" s="3" t="str">
        <f t="shared" si="18"/>
        <v>abril</v>
      </c>
      <c r="C115" s="3" t="str">
        <f t="shared" si="19"/>
        <v>lunes</v>
      </c>
      <c r="E115" s="99">
        <f>Tabla5[[#This Row],[Técnicos]]*8</f>
        <v>0</v>
      </c>
      <c r="F115" s="90">
        <f t="shared" si="22"/>
        <v>0</v>
      </c>
      <c r="M115" s="2">
        <f>SUM(Tabla5[[#This Row],[DIAG]:[J. TALLER]])</f>
        <v>0</v>
      </c>
      <c r="Q115" s="2" t="e">
        <f t="shared" si="20"/>
        <v>#DIV/0!</v>
      </c>
      <c r="S115" s="2" t="e">
        <f t="shared" si="21"/>
        <v>#DIV/0!</v>
      </c>
      <c r="U115" s="102" t="e">
        <f>Tabla5[[#This Row],[No Show]]/Tabla5[[#This Row],[Citas Agendadas]]</f>
        <v>#DIV/0!</v>
      </c>
      <c r="W115" s="102" t="e">
        <f>Tabla5[[#This Row],[Horas no show2]]/Tabla5[[#This Row],[Horas Prog. Total]]</f>
        <v>#DIV/0!</v>
      </c>
      <c r="Z115" s="2">
        <f>Tabla5[[#This Row],[CITAS CONCRETADAS]]+Tabla5[[#This Row],[Sin Cita]]</f>
        <v>0</v>
      </c>
      <c r="AA115" s="99">
        <f>Tabla5[[#This Row],[Horas Prog. Total]]-Tabla5[[#This Row],[Horas no show2]]</f>
        <v>0</v>
      </c>
      <c r="AC115" s="102" t="e">
        <f>Tabla5[[#This Row],[Sin Cita]]/Tabla5[[#This Row],[CITAS CONCRETADAS]]</f>
        <v>#DIV/0!</v>
      </c>
      <c r="AD115" s="102" t="e">
        <f>Tabla5[[#This Row],[Sin Cita]]/Tabla5[[#This Row],[Total Clientes en servicio]]</f>
        <v>#DIV/0!</v>
      </c>
      <c r="AE115" s="102" t="e">
        <f>Tabla5[[#This Row],[Horas Prog. Total]]/Tabla5[[#This Row],[Horas Disp. En citas]]</f>
        <v>#DIV/0!</v>
      </c>
      <c r="AG115" s="99">
        <f>Tabla5[[#This Row],[Horas concretadas Citas]]-Tabla5[[#This Row],[Horas Vendidas REAL]]</f>
        <v>0</v>
      </c>
      <c r="AH115" s="102" t="e">
        <f>Tabla5[[#This Row],[Horas Vendidas REAL]]/Tabla5[[#This Row],[Horas disponibles Taller]]</f>
        <v>#DIV/0!</v>
      </c>
    </row>
    <row r="116" spans="1:34">
      <c r="A116" s="89">
        <v>45041</v>
      </c>
      <c r="B116" s="3" t="str">
        <f t="shared" si="18"/>
        <v>abril</v>
      </c>
      <c r="C116" s="3" t="str">
        <f t="shared" si="19"/>
        <v>martes</v>
      </c>
      <c r="E116" s="99">
        <f>Tabla5[[#This Row],[Técnicos]]*8</f>
        <v>0</v>
      </c>
      <c r="F116" s="90">
        <f t="shared" si="22"/>
        <v>0</v>
      </c>
      <c r="M116" s="2">
        <f>SUM(Tabla5[[#This Row],[DIAG]:[J. TALLER]])</f>
        <v>0</v>
      </c>
      <c r="Q116" s="2" t="e">
        <f t="shared" si="20"/>
        <v>#DIV/0!</v>
      </c>
      <c r="S116" s="2" t="e">
        <f t="shared" si="21"/>
        <v>#DIV/0!</v>
      </c>
      <c r="U116" s="102" t="e">
        <f>Tabla5[[#This Row],[No Show]]/Tabla5[[#This Row],[Citas Agendadas]]</f>
        <v>#DIV/0!</v>
      </c>
      <c r="W116" s="102" t="e">
        <f>Tabla5[[#This Row],[Horas no show2]]/Tabla5[[#This Row],[Horas Prog. Total]]</f>
        <v>#DIV/0!</v>
      </c>
      <c r="Z116" s="2">
        <f>Tabla5[[#This Row],[CITAS CONCRETADAS]]+Tabla5[[#This Row],[Sin Cita]]</f>
        <v>0</v>
      </c>
      <c r="AA116" s="99">
        <f>Tabla5[[#This Row],[Horas Prog. Total]]-Tabla5[[#This Row],[Horas no show2]]</f>
        <v>0</v>
      </c>
      <c r="AC116" s="102" t="e">
        <f>Tabla5[[#This Row],[Sin Cita]]/Tabla5[[#This Row],[CITAS CONCRETADAS]]</f>
        <v>#DIV/0!</v>
      </c>
      <c r="AD116" s="102" t="e">
        <f>Tabla5[[#This Row],[Sin Cita]]/Tabla5[[#This Row],[Total Clientes en servicio]]</f>
        <v>#DIV/0!</v>
      </c>
      <c r="AE116" s="102" t="e">
        <f>Tabla5[[#This Row],[Horas Prog. Total]]/Tabla5[[#This Row],[Horas Disp. En citas]]</f>
        <v>#DIV/0!</v>
      </c>
      <c r="AG116" s="99">
        <f>Tabla5[[#This Row],[Horas concretadas Citas]]-Tabla5[[#This Row],[Horas Vendidas REAL]]</f>
        <v>0</v>
      </c>
      <c r="AH116" s="102" t="e">
        <f>Tabla5[[#This Row],[Horas Vendidas REAL]]/Tabla5[[#This Row],[Horas disponibles Taller]]</f>
        <v>#DIV/0!</v>
      </c>
    </row>
    <row r="117" spans="1:34">
      <c r="A117" s="89">
        <v>45042</v>
      </c>
      <c r="B117" s="3" t="str">
        <f t="shared" si="18"/>
        <v>abril</v>
      </c>
      <c r="C117" s="3" t="str">
        <f t="shared" si="19"/>
        <v>miércoles</v>
      </c>
      <c r="E117" s="99">
        <f>Tabla5[[#This Row],[Técnicos]]*8</f>
        <v>0</v>
      </c>
      <c r="F117" s="90">
        <f t="shared" si="22"/>
        <v>0</v>
      </c>
      <c r="M117" s="2">
        <f>SUM(Tabla5[[#This Row],[DIAG]:[J. TALLER]])</f>
        <v>0</v>
      </c>
      <c r="Q117" s="2" t="e">
        <f t="shared" si="20"/>
        <v>#DIV/0!</v>
      </c>
      <c r="S117" s="2" t="e">
        <f t="shared" si="21"/>
        <v>#DIV/0!</v>
      </c>
      <c r="U117" s="102" t="e">
        <f>Tabla5[[#This Row],[No Show]]/Tabla5[[#This Row],[Citas Agendadas]]</f>
        <v>#DIV/0!</v>
      </c>
      <c r="W117" s="102" t="e">
        <f>Tabla5[[#This Row],[Horas no show2]]/Tabla5[[#This Row],[Horas Prog. Total]]</f>
        <v>#DIV/0!</v>
      </c>
      <c r="Z117" s="2">
        <f>Tabla5[[#This Row],[CITAS CONCRETADAS]]+Tabla5[[#This Row],[Sin Cita]]</f>
        <v>0</v>
      </c>
      <c r="AA117" s="99">
        <f>Tabla5[[#This Row],[Horas Prog. Total]]-Tabla5[[#This Row],[Horas no show2]]</f>
        <v>0</v>
      </c>
      <c r="AC117" s="102" t="e">
        <f>Tabla5[[#This Row],[Sin Cita]]/Tabla5[[#This Row],[CITAS CONCRETADAS]]</f>
        <v>#DIV/0!</v>
      </c>
      <c r="AD117" s="102" t="e">
        <f>Tabla5[[#This Row],[Sin Cita]]/Tabla5[[#This Row],[Total Clientes en servicio]]</f>
        <v>#DIV/0!</v>
      </c>
      <c r="AE117" s="102" t="e">
        <f>Tabla5[[#This Row],[Horas Prog. Total]]/Tabla5[[#This Row],[Horas Disp. En citas]]</f>
        <v>#DIV/0!</v>
      </c>
      <c r="AG117" s="99">
        <f>Tabla5[[#This Row],[Horas concretadas Citas]]-Tabla5[[#This Row],[Horas Vendidas REAL]]</f>
        <v>0</v>
      </c>
      <c r="AH117" s="102" t="e">
        <f>Tabla5[[#This Row],[Horas Vendidas REAL]]/Tabla5[[#This Row],[Horas disponibles Taller]]</f>
        <v>#DIV/0!</v>
      </c>
    </row>
    <row r="118" spans="1:34">
      <c r="A118" s="89">
        <v>45043</v>
      </c>
      <c r="B118" s="3" t="str">
        <f t="shared" si="18"/>
        <v>abril</v>
      </c>
      <c r="C118" s="3" t="str">
        <f t="shared" si="19"/>
        <v>jueves</v>
      </c>
      <c r="E118" s="99">
        <f>Tabla5[[#This Row],[Técnicos]]*8</f>
        <v>0</v>
      </c>
      <c r="F118" s="90">
        <f t="shared" si="22"/>
        <v>0</v>
      </c>
      <c r="M118" s="2">
        <f>SUM(Tabla5[[#This Row],[DIAG]:[J. TALLER]])</f>
        <v>0</v>
      </c>
      <c r="Q118" s="2" t="e">
        <f t="shared" si="20"/>
        <v>#DIV/0!</v>
      </c>
      <c r="S118" s="2" t="e">
        <f t="shared" si="21"/>
        <v>#DIV/0!</v>
      </c>
      <c r="U118" s="102" t="e">
        <f>Tabla5[[#This Row],[No Show]]/Tabla5[[#This Row],[Citas Agendadas]]</f>
        <v>#DIV/0!</v>
      </c>
      <c r="W118" s="102" t="e">
        <f>Tabla5[[#This Row],[Horas no show2]]/Tabla5[[#This Row],[Horas Prog. Total]]</f>
        <v>#DIV/0!</v>
      </c>
      <c r="Z118" s="2">
        <f>Tabla5[[#This Row],[CITAS CONCRETADAS]]+Tabla5[[#This Row],[Sin Cita]]</f>
        <v>0</v>
      </c>
      <c r="AA118" s="99">
        <f>Tabla5[[#This Row],[Horas Prog. Total]]-Tabla5[[#This Row],[Horas no show2]]</f>
        <v>0</v>
      </c>
      <c r="AC118" s="102" t="e">
        <f>Tabla5[[#This Row],[Sin Cita]]/Tabla5[[#This Row],[CITAS CONCRETADAS]]</f>
        <v>#DIV/0!</v>
      </c>
      <c r="AD118" s="102" t="e">
        <f>Tabla5[[#This Row],[Sin Cita]]/Tabla5[[#This Row],[Total Clientes en servicio]]</f>
        <v>#DIV/0!</v>
      </c>
      <c r="AE118" s="102" t="e">
        <f>Tabla5[[#This Row],[Horas Prog. Total]]/Tabla5[[#This Row],[Horas Disp. En citas]]</f>
        <v>#DIV/0!</v>
      </c>
      <c r="AG118" s="99">
        <f>Tabla5[[#This Row],[Horas concretadas Citas]]-Tabla5[[#This Row],[Horas Vendidas REAL]]</f>
        <v>0</v>
      </c>
      <c r="AH118" s="102" t="e">
        <f>Tabla5[[#This Row],[Horas Vendidas REAL]]/Tabla5[[#This Row],[Horas disponibles Taller]]</f>
        <v>#DIV/0!</v>
      </c>
    </row>
    <row r="119" spans="1:34">
      <c r="A119" s="89">
        <v>45044</v>
      </c>
      <c r="B119" s="3" t="str">
        <f t="shared" si="18"/>
        <v>abril</v>
      </c>
      <c r="C119" s="3" t="str">
        <f t="shared" si="19"/>
        <v>viernes</v>
      </c>
      <c r="E119" s="99">
        <f>Tabla5[[#This Row],[Técnicos]]*8</f>
        <v>0</v>
      </c>
      <c r="F119" s="90">
        <f t="shared" si="22"/>
        <v>0</v>
      </c>
      <c r="M119" s="2">
        <f>SUM(Tabla5[[#This Row],[DIAG]:[J. TALLER]])</f>
        <v>0</v>
      </c>
      <c r="Q119" s="2" t="e">
        <f t="shared" si="20"/>
        <v>#DIV/0!</v>
      </c>
      <c r="S119" s="2" t="e">
        <f t="shared" si="21"/>
        <v>#DIV/0!</v>
      </c>
      <c r="U119" s="102" t="e">
        <f>Tabla5[[#This Row],[No Show]]/Tabla5[[#This Row],[Citas Agendadas]]</f>
        <v>#DIV/0!</v>
      </c>
      <c r="W119" s="102" t="e">
        <f>Tabla5[[#This Row],[Horas no show2]]/Tabla5[[#This Row],[Horas Prog. Total]]</f>
        <v>#DIV/0!</v>
      </c>
      <c r="Z119" s="2">
        <f>Tabla5[[#This Row],[CITAS CONCRETADAS]]+Tabla5[[#This Row],[Sin Cita]]</f>
        <v>0</v>
      </c>
      <c r="AA119" s="99">
        <f>Tabla5[[#This Row],[Horas Prog. Total]]-Tabla5[[#This Row],[Horas no show2]]</f>
        <v>0</v>
      </c>
      <c r="AC119" s="102" t="e">
        <f>Tabla5[[#This Row],[Sin Cita]]/Tabla5[[#This Row],[CITAS CONCRETADAS]]</f>
        <v>#DIV/0!</v>
      </c>
      <c r="AD119" s="102" t="e">
        <f>Tabla5[[#This Row],[Sin Cita]]/Tabla5[[#This Row],[Total Clientes en servicio]]</f>
        <v>#DIV/0!</v>
      </c>
      <c r="AE119" s="102" t="e">
        <f>Tabla5[[#This Row],[Horas Prog. Total]]/Tabla5[[#This Row],[Horas Disp. En citas]]</f>
        <v>#DIV/0!</v>
      </c>
      <c r="AG119" s="99">
        <f>Tabla5[[#This Row],[Horas concretadas Citas]]-Tabla5[[#This Row],[Horas Vendidas REAL]]</f>
        <v>0</v>
      </c>
      <c r="AH119" s="102" t="e">
        <f>Tabla5[[#This Row],[Horas Vendidas REAL]]/Tabla5[[#This Row],[Horas disponibles Taller]]</f>
        <v>#DIV/0!</v>
      </c>
    </row>
    <row r="120" spans="1:34">
      <c r="A120" s="89">
        <v>45045</v>
      </c>
      <c r="B120" s="3" t="str">
        <f t="shared" si="18"/>
        <v>abril</v>
      </c>
      <c r="C120" s="3" t="str">
        <f t="shared" si="19"/>
        <v>sábado</v>
      </c>
      <c r="E120" s="99">
        <f>Tabla5[[#This Row],[Técnicos]]*8</f>
        <v>0</v>
      </c>
      <c r="F120" s="90">
        <f t="shared" si="22"/>
        <v>0</v>
      </c>
      <c r="M120" s="2">
        <f>SUM(Tabla5[[#This Row],[DIAG]:[J. TALLER]])</f>
        <v>0</v>
      </c>
      <c r="Q120" s="2" t="e">
        <f t="shared" si="20"/>
        <v>#DIV/0!</v>
      </c>
      <c r="S120" s="2" t="e">
        <f t="shared" si="21"/>
        <v>#DIV/0!</v>
      </c>
      <c r="U120" s="102" t="e">
        <f>Tabla5[[#This Row],[No Show]]/Tabla5[[#This Row],[Citas Agendadas]]</f>
        <v>#DIV/0!</v>
      </c>
      <c r="W120" s="102" t="e">
        <f>Tabla5[[#This Row],[Horas no show2]]/Tabla5[[#This Row],[Horas Prog. Total]]</f>
        <v>#DIV/0!</v>
      </c>
      <c r="Z120" s="2">
        <f>Tabla5[[#This Row],[CITAS CONCRETADAS]]+Tabla5[[#This Row],[Sin Cita]]</f>
        <v>0</v>
      </c>
      <c r="AA120" s="99">
        <f>Tabla5[[#This Row],[Horas Prog. Total]]-Tabla5[[#This Row],[Horas no show2]]</f>
        <v>0</v>
      </c>
      <c r="AC120" s="102" t="e">
        <f>Tabla5[[#This Row],[Sin Cita]]/Tabla5[[#This Row],[CITAS CONCRETADAS]]</f>
        <v>#DIV/0!</v>
      </c>
      <c r="AD120" s="102" t="e">
        <f>Tabla5[[#This Row],[Sin Cita]]/Tabla5[[#This Row],[Total Clientes en servicio]]</f>
        <v>#DIV/0!</v>
      </c>
      <c r="AE120" s="102" t="e">
        <f>Tabla5[[#This Row],[Horas Prog. Total]]/Tabla5[[#This Row],[Horas Disp. En citas]]</f>
        <v>#DIV/0!</v>
      </c>
      <c r="AG120" s="99">
        <f>Tabla5[[#This Row],[Horas concretadas Citas]]-Tabla5[[#This Row],[Horas Vendidas REAL]]</f>
        <v>0</v>
      </c>
      <c r="AH120" s="102" t="e">
        <f>Tabla5[[#This Row],[Horas Vendidas REAL]]/Tabla5[[#This Row],[Horas disponibles Taller]]</f>
        <v>#DIV/0!</v>
      </c>
    </row>
    <row r="121" spans="1:34">
      <c r="A121" s="89">
        <v>45046</v>
      </c>
      <c r="B121" s="3" t="str">
        <f t="shared" si="18"/>
        <v>abril</v>
      </c>
      <c r="C121" s="3" t="str">
        <f t="shared" si="19"/>
        <v>domingo</v>
      </c>
      <c r="E121" s="99">
        <f>Tabla5[[#This Row],[Técnicos]]*8</f>
        <v>0</v>
      </c>
      <c r="F121" s="90">
        <f t="shared" si="22"/>
        <v>0</v>
      </c>
      <c r="M121" s="2">
        <f>SUM(Tabla5[[#This Row],[DIAG]:[J. TALLER]])</f>
        <v>0</v>
      </c>
      <c r="Q121" s="2" t="e">
        <f t="shared" si="20"/>
        <v>#DIV/0!</v>
      </c>
      <c r="S121" s="2" t="e">
        <f t="shared" si="21"/>
        <v>#DIV/0!</v>
      </c>
      <c r="U121" s="102" t="e">
        <f>Tabla5[[#This Row],[No Show]]/Tabla5[[#This Row],[Citas Agendadas]]</f>
        <v>#DIV/0!</v>
      </c>
      <c r="W121" s="102" t="e">
        <f>Tabla5[[#This Row],[Horas no show2]]/Tabla5[[#This Row],[Horas Prog. Total]]</f>
        <v>#DIV/0!</v>
      </c>
      <c r="Z121" s="2">
        <f>Tabla5[[#This Row],[CITAS CONCRETADAS]]+Tabla5[[#This Row],[Sin Cita]]</f>
        <v>0</v>
      </c>
      <c r="AA121" s="99">
        <f>Tabla5[[#This Row],[Horas Prog. Total]]-Tabla5[[#This Row],[Horas no show2]]</f>
        <v>0</v>
      </c>
      <c r="AC121" s="102" t="e">
        <f>Tabla5[[#This Row],[Sin Cita]]/Tabla5[[#This Row],[CITAS CONCRETADAS]]</f>
        <v>#DIV/0!</v>
      </c>
      <c r="AD121" s="102" t="e">
        <f>Tabla5[[#This Row],[Sin Cita]]/Tabla5[[#This Row],[Total Clientes en servicio]]</f>
        <v>#DIV/0!</v>
      </c>
      <c r="AE121" s="102" t="e">
        <f>Tabla5[[#This Row],[Horas Prog. Total]]/Tabla5[[#This Row],[Horas Disp. En citas]]</f>
        <v>#DIV/0!</v>
      </c>
      <c r="AG121" s="99">
        <f>Tabla5[[#This Row],[Horas concretadas Citas]]-Tabla5[[#This Row],[Horas Vendidas REAL]]</f>
        <v>0</v>
      </c>
      <c r="AH121" s="102" t="e">
        <f>Tabla5[[#This Row],[Horas Vendidas REAL]]/Tabla5[[#This Row],[Horas disponibles Taller]]</f>
        <v>#DIV/0!</v>
      </c>
    </row>
    <row r="122" spans="1:34">
      <c r="A122" s="89">
        <v>45047</v>
      </c>
      <c r="B122" s="3" t="str">
        <f t="shared" si="18"/>
        <v>mayo</v>
      </c>
      <c r="C122" s="3" t="str">
        <f t="shared" si="19"/>
        <v>lunes</v>
      </c>
      <c r="E122" s="99">
        <f>Tabla5[[#This Row],[Técnicos]]*8</f>
        <v>0</v>
      </c>
      <c r="F122" s="90">
        <f t="shared" si="22"/>
        <v>0</v>
      </c>
      <c r="M122" s="2">
        <f>SUM(Tabla5[[#This Row],[DIAG]:[J. TALLER]])</f>
        <v>0</v>
      </c>
      <c r="Q122" s="2" t="e">
        <f t="shared" si="20"/>
        <v>#DIV/0!</v>
      </c>
      <c r="S122" s="2" t="e">
        <f t="shared" si="21"/>
        <v>#DIV/0!</v>
      </c>
      <c r="U122" s="102" t="e">
        <f>Tabla5[[#This Row],[No Show]]/Tabla5[[#This Row],[Citas Agendadas]]</f>
        <v>#DIV/0!</v>
      </c>
      <c r="W122" s="102" t="e">
        <f>Tabla5[[#This Row],[Horas no show2]]/Tabla5[[#This Row],[Horas Prog. Total]]</f>
        <v>#DIV/0!</v>
      </c>
      <c r="Z122" s="2">
        <f>Tabla5[[#This Row],[CITAS CONCRETADAS]]+Tabla5[[#This Row],[Sin Cita]]</f>
        <v>0</v>
      </c>
      <c r="AA122" s="99">
        <f>Tabla5[[#This Row],[Horas Prog. Total]]-Tabla5[[#This Row],[Horas no show2]]</f>
        <v>0</v>
      </c>
      <c r="AC122" s="102" t="e">
        <f>Tabla5[[#This Row],[Sin Cita]]/Tabla5[[#This Row],[CITAS CONCRETADAS]]</f>
        <v>#DIV/0!</v>
      </c>
      <c r="AD122" s="102" t="e">
        <f>Tabla5[[#This Row],[Sin Cita]]/Tabla5[[#This Row],[Total Clientes en servicio]]</f>
        <v>#DIV/0!</v>
      </c>
      <c r="AE122" s="102" t="e">
        <f>Tabla5[[#This Row],[Horas Prog. Total]]/Tabla5[[#This Row],[Horas Disp. En citas]]</f>
        <v>#DIV/0!</v>
      </c>
      <c r="AG122" s="99">
        <f>Tabla5[[#This Row],[Horas concretadas Citas]]-Tabla5[[#This Row],[Horas Vendidas REAL]]</f>
        <v>0</v>
      </c>
      <c r="AH122" s="102" t="e">
        <f>Tabla5[[#This Row],[Horas Vendidas REAL]]/Tabla5[[#This Row],[Horas disponibles Taller]]</f>
        <v>#DIV/0!</v>
      </c>
    </row>
    <row r="123" spans="1:34">
      <c r="A123" s="89">
        <v>45048</v>
      </c>
      <c r="B123" s="3" t="str">
        <f t="shared" si="18"/>
        <v>mayo</v>
      </c>
      <c r="C123" s="3" t="str">
        <f t="shared" si="19"/>
        <v>martes</v>
      </c>
      <c r="E123" s="99">
        <f>Tabla5[[#This Row],[Técnicos]]*8</f>
        <v>0</v>
      </c>
      <c r="F123" s="90">
        <f t="shared" si="22"/>
        <v>0</v>
      </c>
      <c r="M123" s="2">
        <f>SUM(Tabla5[[#This Row],[DIAG]:[J. TALLER]])</f>
        <v>0</v>
      </c>
      <c r="Q123" s="2" t="e">
        <f t="shared" si="20"/>
        <v>#DIV/0!</v>
      </c>
      <c r="S123" s="2" t="e">
        <f t="shared" si="21"/>
        <v>#DIV/0!</v>
      </c>
      <c r="U123" s="102" t="e">
        <f>Tabla5[[#This Row],[No Show]]/Tabla5[[#This Row],[Citas Agendadas]]</f>
        <v>#DIV/0!</v>
      </c>
      <c r="W123" s="102" t="e">
        <f>Tabla5[[#This Row],[Horas no show2]]/Tabla5[[#This Row],[Horas Prog. Total]]</f>
        <v>#DIV/0!</v>
      </c>
      <c r="Z123" s="2">
        <f>Tabla5[[#This Row],[CITAS CONCRETADAS]]+Tabla5[[#This Row],[Sin Cita]]</f>
        <v>0</v>
      </c>
      <c r="AA123" s="99">
        <f>Tabla5[[#This Row],[Horas Prog. Total]]-Tabla5[[#This Row],[Horas no show2]]</f>
        <v>0</v>
      </c>
      <c r="AC123" s="102" t="e">
        <f>Tabla5[[#This Row],[Sin Cita]]/Tabla5[[#This Row],[CITAS CONCRETADAS]]</f>
        <v>#DIV/0!</v>
      </c>
      <c r="AD123" s="102" t="e">
        <f>Tabla5[[#This Row],[Sin Cita]]/Tabla5[[#This Row],[Total Clientes en servicio]]</f>
        <v>#DIV/0!</v>
      </c>
      <c r="AE123" s="102" t="e">
        <f>Tabla5[[#This Row],[Horas Prog. Total]]/Tabla5[[#This Row],[Horas Disp. En citas]]</f>
        <v>#DIV/0!</v>
      </c>
      <c r="AG123" s="99">
        <f>Tabla5[[#This Row],[Horas concretadas Citas]]-Tabla5[[#This Row],[Horas Vendidas REAL]]</f>
        <v>0</v>
      </c>
      <c r="AH123" s="102" t="e">
        <f>Tabla5[[#This Row],[Horas Vendidas REAL]]/Tabla5[[#This Row],[Horas disponibles Taller]]</f>
        <v>#DIV/0!</v>
      </c>
    </row>
    <row r="124" spans="1:34">
      <c r="A124" s="89">
        <v>45049</v>
      </c>
      <c r="B124" s="3" t="str">
        <f t="shared" ref="B124:B155" si="23">TEXT(A124,"MMMM")</f>
        <v>mayo</v>
      </c>
      <c r="C124" s="3" t="str">
        <f t="shared" ref="C124:C155" si="24">TEXT(A124,"dddd")</f>
        <v>miércoles</v>
      </c>
      <c r="E124" s="99">
        <f>Tabla5[[#This Row],[Técnicos]]*8</f>
        <v>0</v>
      </c>
      <c r="F124" s="90">
        <f t="shared" si="22"/>
        <v>0</v>
      </c>
      <c r="M124" s="2">
        <f>SUM(Tabla5[[#This Row],[DIAG]:[J. TALLER]])</f>
        <v>0</v>
      </c>
      <c r="Q124" s="2" t="e">
        <f t="shared" ref="Q124:Q155" si="25">P124/O124</f>
        <v>#DIV/0!</v>
      </c>
      <c r="S124" s="2" t="e">
        <f t="shared" ref="S124:S155" si="26">R124/O124</f>
        <v>#DIV/0!</v>
      </c>
      <c r="U124" s="102" t="e">
        <f>Tabla5[[#This Row],[No Show]]/Tabla5[[#This Row],[Citas Agendadas]]</f>
        <v>#DIV/0!</v>
      </c>
      <c r="W124" s="102" t="e">
        <f>Tabla5[[#This Row],[Horas no show2]]/Tabla5[[#This Row],[Horas Prog. Total]]</f>
        <v>#DIV/0!</v>
      </c>
      <c r="Z124" s="2">
        <f>Tabla5[[#This Row],[CITAS CONCRETADAS]]+Tabla5[[#This Row],[Sin Cita]]</f>
        <v>0</v>
      </c>
      <c r="AA124" s="99">
        <f>Tabla5[[#This Row],[Horas Prog. Total]]-Tabla5[[#This Row],[Horas no show2]]</f>
        <v>0</v>
      </c>
      <c r="AC124" s="102" t="e">
        <f>Tabla5[[#This Row],[Sin Cita]]/Tabla5[[#This Row],[CITAS CONCRETADAS]]</f>
        <v>#DIV/0!</v>
      </c>
      <c r="AD124" s="102" t="e">
        <f>Tabla5[[#This Row],[Sin Cita]]/Tabla5[[#This Row],[Total Clientes en servicio]]</f>
        <v>#DIV/0!</v>
      </c>
      <c r="AE124" s="102" t="e">
        <f>Tabla5[[#This Row],[Horas Prog. Total]]/Tabla5[[#This Row],[Horas Disp. En citas]]</f>
        <v>#DIV/0!</v>
      </c>
      <c r="AG124" s="99">
        <f>Tabla5[[#This Row],[Horas concretadas Citas]]-Tabla5[[#This Row],[Horas Vendidas REAL]]</f>
        <v>0</v>
      </c>
      <c r="AH124" s="102" t="e">
        <f>Tabla5[[#This Row],[Horas Vendidas REAL]]/Tabla5[[#This Row],[Horas disponibles Taller]]</f>
        <v>#DIV/0!</v>
      </c>
    </row>
    <row r="125" spans="1:34">
      <c r="A125" s="89">
        <v>45050</v>
      </c>
      <c r="B125" s="3" t="str">
        <f t="shared" si="23"/>
        <v>mayo</v>
      </c>
      <c r="C125" s="3" t="str">
        <f t="shared" si="24"/>
        <v>jueves</v>
      </c>
      <c r="E125" s="99">
        <f>Tabla5[[#This Row],[Técnicos]]*8</f>
        <v>0</v>
      </c>
      <c r="F125" s="90">
        <f t="shared" si="22"/>
        <v>0</v>
      </c>
      <c r="M125" s="2">
        <f>SUM(Tabla5[[#This Row],[DIAG]:[J. TALLER]])</f>
        <v>0</v>
      </c>
      <c r="Q125" s="2" t="e">
        <f t="shared" si="25"/>
        <v>#DIV/0!</v>
      </c>
      <c r="S125" s="2" t="e">
        <f t="shared" si="26"/>
        <v>#DIV/0!</v>
      </c>
      <c r="U125" s="102" t="e">
        <f>Tabla5[[#This Row],[No Show]]/Tabla5[[#This Row],[Citas Agendadas]]</f>
        <v>#DIV/0!</v>
      </c>
      <c r="W125" s="102" t="e">
        <f>Tabla5[[#This Row],[Horas no show2]]/Tabla5[[#This Row],[Horas Prog. Total]]</f>
        <v>#DIV/0!</v>
      </c>
      <c r="Z125" s="2">
        <f>Tabla5[[#This Row],[CITAS CONCRETADAS]]+Tabla5[[#This Row],[Sin Cita]]</f>
        <v>0</v>
      </c>
      <c r="AA125" s="99">
        <f>Tabla5[[#This Row],[Horas Prog. Total]]-Tabla5[[#This Row],[Horas no show2]]</f>
        <v>0</v>
      </c>
      <c r="AC125" s="102" t="e">
        <f>Tabla5[[#This Row],[Sin Cita]]/Tabla5[[#This Row],[CITAS CONCRETADAS]]</f>
        <v>#DIV/0!</v>
      </c>
      <c r="AD125" s="102" t="e">
        <f>Tabla5[[#This Row],[Sin Cita]]/Tabla5[[#This Row],[Total Clientes en servicio]]</f>
        <v>#DIV/0!</v>
      </c>
      <c r="AE125" s="102" t="e">
        <f>Tabla5[[#This Row],[Horas Prog. Total]]/Tabla5[[#This Row],[Horas Disp. En citas]]</f>
        <v>#DIV/0!</v>
      </c>
      <c r="AG125" s="99">
        <f>Tabla5[[#This Row],[Horas concretadas Citas]]-Tabla5[[#This Row],[Horas Vendidas REAL]]</f>
        <v>0</v>
      </c>
      <c r="AH125" s="102" t="e">
        <f>Tabla5[[#This Row],[Horas Vendidas REAL]]/Tabla5[[#This Row],[Horas disponibles Taller]]</f>
        <v>#DIV/0!</v>
      </c>
    </row>
    <row r="126" spans="1:34">
      <c r="A126" s="89">
        <v>45051</v>
      </c>
      <c r="B126" s="3" t="str">
        <f t="shared" si="23"/>
        <v>mayo</v>
      </c>
      <c r="C126" s="3" t="str">
        <f t="shared" si="24"/>
        <v>viernes</v>
      </c>
      <c r="E126" s="99">
        <f>Tabla5[[#This Row],[Técnicos]]*8</f>
        <v>0</v>
      </c>
      <c r="F126" s="90">
        <f t="shared" si="22"/>
        <v>0</v>
      </c>
      <c r="M126" s="2">
        <f>SUM(Tabla5[[#This Row],[DIAG]:[J. TALLER]])</f>
        <v>0</v>
      </c>
      <c r="Q126" s="2" t="e">
        <f t="shared" si="25"/>
        <v>#DIV/0!</v>
      </c>
      <c r="S126" s="2" t="e">
        <f t="shared" si="26"/>
        <v>#DIV/0!</v>
      </c>
      <c r="U126" s="102" t="e">
        <f>Tabla5[[#This Row],[No Show]]/Tabla5[[#This Row],[Citas Agendadas]]</f>
        <v>#DIV/0!</v>
      </c>
      <c r="W126" s="102" t="e">
        <f>Tabla5[[#This Row],[Horas no show2]]/Tabla5[[#This Row],[Horas Prog. Total]]</f>
        <v>#DIV/0!</v>
      </c>
      <c r="Z126" s="2">
        <f>Tabla5[[#This Row],[CITAS CONCRETADAS]]+Tabla5[[#This Row],[Sin Cita]]</f>
        <v>0</v>
      </c>
      <c r="AA126" s="99">
        <f>Tabla5[[#This Row],[Horas Prog. Total]]-Tabla5[[#This Row],[Horas no show2]]</f>
        <v>0</v>
      </c>
      <c r="AC126" s="102" t="e">
        <f>Tabla5[[#This Row],[Sin Cita]]/Tabla5[[#This Row],[CITAS CONCRETADAS]]</f>
        <v>#DIV/0!</v>
      </c>
      <c r="AD126" s="102" t="e">
        <f>Tabla5[[#This Row],[Sin Cita]]/Tabla5[[#This Row],[Total Clientes en servicio]]</f>
        <v>#DIV/0!</v>
      </c>
      <c r="AE126" s="102" t="e">
        <f>Tabla5[[#This Row],[Horas Prog. Total]]/Tabla5[[#This Row],[Horas Disp. En citas]]</f>
        <v>#DIV/0!</v>
      </c>
      <c r="AG126" s="99">
        <f>Tabla5[[#This Row],[Horas concretadas Citas]]-Tabla5[[#This Row],[Horas Vendidas REAL]]</f>
        <v>0</v>
      </c>
      <c r="AH126" s="102" t="e">
        <f>Tabla5[[#This Row],[Horas Vendidas REAL]]/Tabla5[[#This Row],[Horas disponibles Taller]]</f>
        <v>#DIV/0!</v>
      </c>
    </row>
    <row r="127" spans="1:34">
      <c r="A127" s="89">
        <v>45052</v>
      </c>
      <c r="B127" s="3" t="str">
        <f t="shared" si="23"/>
        <v>mayo</v>
      </c>
      <c r="C127" s="3" t="str">
        <f t="shared" si="24"/>
        <v>sábado</v>
      </c>
      <c r="E127" s="99">
        <f>Tabla5[[#This Row],[Técnicos]]*8</f>
        <v>0</v>
      </c>
      <c r="F127" s="90">
        <f t="shared" si="22"/>
        <v>0</v>
      </c>
      <c r="M127" s="2">
        <f>SUM(Tabla5[[#This Row],[DIAG]:[J. TALLER]])</f>
        <v>0</v>
      </c>
      <c r="Q127" s="2" t="e">
        <f t="shared" si="25"/>
        <v>#DIV/0!</v>
      </c>
      <c r="S127" s="2" t="e">
        <f t="shared" si="26"/>
        <v>#DIV/0!</v>
      </c>
      <c r="U127" s="102" t="e">
        <f>Tabla5[[#This Row],[No Show]]/Tabla5[[#This Row],[Citas Agendadas]]</f>
        <v>#DIV/0!</v>
      </c>
      <c r="W127" s="102" t="e">
        <f>Tabla5[[#This Row],[Horas no show2]]/Tabla5[[#This Row],[Horas Prog. Total]]</f>
        <v>#DIV/0!</v>
      </c>
      <c r="Z127" s="2">
        <f>Tabla5[[#This Row],[CITAS CONCRETADAS]]+Tabla5[[#This Row],[Sin Cita]]</f>
        <v>0</v>
      </c>
      <c r="AA127" s="99">
        <f>Tabla5[[#This Row],[Horas Prog. Total]]-Tabla5[[#This Row],[Horas no show2]]</f>
        <v>0</v>
      </c>
      <c r="AC127" s="102" t="e">
        <f>Tabla5[[#This Row],[Sin Cita]]/Tabla5[[#This Row],[CITAS CONCRETADAS]]</f>
        <v>#DIV/0!</v>
      </c>
      <c r="AD127" s="102" t="e">
        <f>Tabla5[[#This Row],[Sin Cita]]/Tabla5[[#This Row],[Total Clientes en servicio]]</f>
        <v>#DIV/0!</v>
      </c>
      <c r="AE127" s="102" t="e">
        <f>Tabla5[[#This Row],[Horas Prog. Total]]/Tabla5[[#This Row],[Horas Disp. En citas]]</f>
        <v>#DIV/0!</v>
      </c>
      <c r="AG127" s="99">
        <f>Tabla5[[#This Row],[Horas concretadas Citas]]-Tabla5[[#This Row],[Horas Vendidas REAL]]</f>
        <v>0</v>
      </c>
      <c r="AH127" s="102" t="e">
        <f>Tabla5[[#This Row],[Horas Vendidas REAL]]/Tabla5[[#This Row],[Horas disponibles Taller]]</f>
        <v>#DIV/0!</v>
      </c>
    </row>
    <row r="128" spans="1:34">
      <c r="A128" s="89">
        <v>45053</v>
      </c>
      <c r="B128" s="3" t="str">
        <f t="shared" si="23"/>
        <v>mayo</v>
      </c>
      <c r="C128" s="3" t="str">
        <f t="shared" si="24"/>
        <v>domingo</v>
      </c>
      <c r="E128" s="99">
        <f>Tabla5[[#This Row],[Técnicos]]*8</f>
        <v>0</v>
      </c>
      <c r="F128" s="90">
        <f t="shared" si="22"/>
        <v>0</v>
      </c>
      <c r="M128" s="2">
        <f>SUM(Tabla5[[#This Row],[DIAG]:[J. TALLER]])</f>
        <v>0</v>
      </c>
      <c r="Q128" s="2" t="e">
        <f t="shared" si="25"/>
        <v>#DIV/0!</v>
      </c>
      <c r="S128" s="2" t="e">
        <f t="shared" si="26"/>
        <v>#DIV/0!</v>
      </c>
      <c r="U128" s="102" t="e">
        <f>Tabla5[[#This Row],[No Show]]/Tabla5[[#This Row],[Citas Agendadas]]</f>
        <v>#DIV/0!</v>
      </c>
      <c r="W128" s="102" t="e">
        <f>Tabla5[[#This Row],[Horas no show2]]/Tabla5[[#This Row],[Horas Prog. Total]]</f>
        <v>#DIV/0!</v>
      </c>
      <c r="Z128" s="2">
        <f>Tabla5[[#This Row],[CITAS CONCRETADAS]]+Tabla5[[#This Row],[Sin Cita]]</f>
        <v>0</v>
      </c>
      <c r="AA128" s="99">
        <f>Tabla5[[#This Row],[Horas Prog. Total]]-Tabla5[[#This Row],[Horas no show2]]</f>
        <v>0</v>
      </c>
      <c r="AC128" s="102" t="e">
        <f>Tabla5[[#This Row],[Sin Cita]]/Tabla5[[#This Row],[CITAS CONCRETADAS]]</f>
        <v>#DIV/0!</v>
      </c>
      <c r="AD128" s="102" t="e">
        <f>Tabla5[[#This Row],[Sin Cita]]/Tabla5[[#This Row],[Total Clientes en servicio]]</f>
        <v>#DIV/0!</v>
      </c>
      <c r="AE128" s="102" t="e">
        <f>Tabla5[[#This Row],[Horas Prog. Total]]/Tabla5[[#This Row],[Horas Disp. En citas]]</f>
        <v>#DIV/0!</v>
      </c>
      <c r="AG128" s="99">
        <f>Tabla5[[#This Row],[Horas concretadas Citas]]-Tabla5[[#This Row],[Horas Vendidas REAL]]</f>
        <v>0</v>
      </c>
      <c r="AH128" s="102" t="e">
        <f>Tabla5[[#This Row],[Horas Vendidas REAL]]/Tabla5[[#This Row],[Horas disponibles Taller]]</f>
        <v>#DIV/0!</v>
      </c>
    </row>
    <row r="129" spans="1:34">
      <c r="A129" s="89">
        <v>45054</v>
      </c>
      <c r="B129" s="3" t="str">
        <f t="shared" si="23"/>
        <v>mayo</v>
      </c>
      <c r="C129" s="3" t="str">
        <f t="shared" si="24"/>
        <v>lunes</v>
      </c>
      <c r="E129" s="99">
        <f>Tabla5[[#This Row],[Técnicos]]*8</f>
        <v>0</v>
      </c>
      <c r="F129" s="90">
        <f t="shared" si="22"/>
        <v>0</v>
      </c>
      <c r="M129" s="2">
        <f>SUM(Tabla5[[#This Row],[DIAG]:[J. TALLER]])</f>
        <v>0</v>
      </c>
      <c r="Q129" s="2" t="e">
        <f t="shared" si="25"/>
        <v>#DIV/0!</v>
      </c>
      <c r="S129" s="2" t="e">
        <f t="shared" si="26"/>
        <v>#DIV/0!</v>
      </c>
      <c r="U129" s="102" t="e">
        <f>Tabla5[[#This Row],[No Show]]/Tabla5[[#This Row],[Citas Agendadas]]</f>
        <v>#DIV/0!</v>
      </c>
      <c r="W129" s="102" t="e">
        <f>Tabla5[[#This Row],[Horas no show2]]/Tabla5[[#This Row],[Horas Prog. Total]]</f>
        <v>#DIV/0!</v>
      </c>
      <c r="Z129" s="2">
        <f>Tabla5[[#This Row],[CITAS CONCRETADAS]]+Tabla5[[#This Row],[Sin Cita]]</f>
        <v>0</v>
      </c>
      <c r="AA129" s="99">
        <f>Tabla5[[#This Row],[Horas Prog. Total]]-Tabla5[[#This Row],[Horas no show2]]</f>
        <v>0</v>
      </c>
      <c r="AC129" s="102" t="e">
        <f>Tabla5[[#This Row],[Sin Cita]]/Tabla5[[#This Row],[CITAS CONCRETADAS]]</f>
        <v>#DIV/0!</v>
      </c>
      <c r="AD129" s="102" t="e">
        <f>Tabla5[[#This Row],[Sin Cita]]/Tabla5[[#This Row],[Total Clientes en servicio]]</f>
        <v>#DIV/0!</v>
      </c>
      <c r="AE129" s="102" t="e">
        <f>Tabla5[[#This Row],[Horas Prog. Total]]/Tabla5[[#This Row],[Horas Disp. En citas]]</f>
        <v>#DIV/0!</v>
      </c>
      <c r="AG129" s="99">
        <f>Tabla5[[#This Row],[Horas concretadas Citas]]-Tabla5[[#This Row],[Horas Vendidas REAL]]</f>
        <v>0</v>
      </c>
      <c r="AH129" s="102" t="e">
        <f>Tabla5[[#This Row],[Horas Vendidas REAL]]/Tabla5[[#This Row],[Horas disponibles Taller]]</f>
        <v>#DIV/0!</v>
      </c>
    </row>
    <row r="130" spans="1:34">
      <c r="A130" s="89">
        <v>45055</v>
      </c>
      <c r="B130" s="3" t="str">
        <f t="shared" si="23"/>
        <v>mayo</v>
      </c>
      <c r="C130" s="3" t="str">
        <f t="shared" si="24"/>
        <v>martes</v>
      </c>
      <c r="E130" s="99">
        <f>Tabla5[[#This Row],[Técnicos]]*8</f>
        <v>0</v>
      </c>
      <c r="F130" s="90">
        <f t="shared" si="22"/>
        <v>0</v>
      </c>
      <c r="M130" s="2">
        <f>SUM(Tabla5[[#This Row],[DIAG]:[J. TALLER]])</f>
        <v>0</v>
      </c>
      <c r="Q130" s="2" t="e">
        <f t="shared" si="25"/>
        <v>#DIV/0!</v>
      </c>
      <c r="S130" s="2" t="e">
        <f t="shared" si="26"/>
        <v>#DIV/0!</v>
      </c>
      <c r="U130" s="102" t="e">
        <f>Tabla5[[#This Row],[No Show]]/Tabla5[[#This Row],[Citas Agendadas]]</f>
        <v>#DIV/0!</v>
      </c>
      <c r="W130" s="102" t="e">
        <f>Tabla5[[#This Row],[Horas no show2]]/Tabla5[[#This Row],[Horas Prog. Total]]</f>
        <v>#DIV/0!</v>
      </c>
      <c r="Z130" s="2">
        <f>Tabla5[[#This Row],[CITAS CONCRETADAS]]+Tabla5[[#This Row],[Sin Cita]]</f>
        <v>0</v>
      </c>
      <c r="AA130" s="99">
        <f>Tabla5[[#This Row],[Horas Prog. Total]]-Tabla5[[#This Row],[Horas no show2]]</f>
        <v>0</v>
      </c>
      <c r="AC130" s="102" t="e">
        <f>Tabla5[[#This Row],[Sin Cita]]/Tabla5[[#This Row],[CITAS CONCRETADAS]]</f>
        <v>#DIV/0!</v>
      </c>
      <c r="AD130" s="102" t="e">
        <f>Tabla5[[#This Row],[Sin Cita]]/Tabla5[[#This Row],[Total Clientes en servicio]]</f>
        <v>#DIV/0!</v>
      </c>
      <c r="AE130" s="102" t="e">
        <f>Tabla5[[#This Row],[Horas Prog. Total]]/Tabla5[[#This Row],[Horas Disp. En citas]]</f>
        <v>#DIV/0!</v>
      </c>
      <c r="AG130" s="99">
        <f>Tabla5[[#This Row],[Horas concretadas Citas]]-Tabla5[[#This Row],[Horas Vendidas REAL]]</f>
        <v>0</v>
      </c>
      <c r="AH130" s="102" t="e">
        <f>Tabla5[[#This Row],[Horas Vendidas REAL]]/Tabla5[[#This Row],[Horas disponibles Taller]]</f>
        <v>#DIV/0!</v>
      </c>
    </row>
    <row r="131" spans="1:34">
      <c r="A131" s="89">
        <v>45056</v>
      </c>
      <c r="B131" s="3" t="str">
        <f t="shared" si="23"/>
        <v>mayo</v>
      </c>
      <c r="C131" s="3" t="str">
        <f t="shared" si="24"/>
        <v>miércoles</v>
      </c>
      <c r="E131" s="99">
        <f>Tabla5[[#This Row],[Técnicos]]*8</f>
        <v>0</v>
      </c>
      <c r="F131" s="90">
        <f t="shared" si="22"/>
        <v>0</v>
      </c>
      <c r="M131" s="2">
        <f>SUM(Tabla5[[#This Row],[DIAG]:[J. TALLER]])</f>
        <v>0</v>
      </c>
      <c r="Q131" s="2" t="e">
        <f t="shared" si="25"/>
        <v>#DIV/0!</v>
      </c>
      <c r="S131" s="2" t="e">
        <f t="shared" si="26"/>
        <v>#DIV/0!</v>
      </c>
      <c r="U131" s="102" t="e">
        <f>Tabla5[[#This Row],[No Show]]/Tabla5[[#This Row],[Citas Agendadas]]</f>
        <v>#DIV/0!</v>
      </c>
      <c r="W131" s="102" t="e">
        <f>Tabla5[[#This Row],[Horas no show2]]/Tabla5[[#This Row],[Horas Prog. Total]]</f>
        <v>#DIV/0!</v>
      </c>
      <c r="Z131" s="2">
        <f>Tabla5[[#This Row],[CITAS CONCRETADAS]]+Tabla5[[#This Row],[Sin Cita]]</f>
        <v>0</v>
      </c>
      <c r="AA131" s="99">
        <f>Tabla5[[#This Row],[Horas Prog. Total]]-Tabla5[[#This Row],[Horas no show2]]</f>
        <v>0</v>
      </c>
      <c r="AC131" s="102" t="e">
        <f>Tabla5[[#This Row],[Sin Cita]]/Tabla5[[#This Row],[CITAS CONCRETADAS]]</f>
        <v>#DIV/0!</v>
      </c>
      <c r="AD131" s="102" t="e">
        <f>Tabla5[[#This Row],[Sin Cita]]/Tabla5[[#This Row],[Total Clientes en servicio]]</f>
        <v>#DIV/0!</v>
      </c>
      <c r="AE131" s="102" t="e">
        <f>Tabla5[[#This Row],[Horas Prog. Total]]/Tabla5[[#This Row],[Horas Disp. En citas]]</f>
        <v>#DIV/0!</v>
      </c>
      <c r="AG131" s="99">
        <f>Tabla5[[#This Row],[Horas concretadas Citas]]-Tabla5[[#This Row],[Horas Vendidas REAL]]</f>
        <v>0</v>
      </c>
      <c r="AH131" s="102" t="e">
        <f>Tabla5[[#This Row],[Horas Vendidas REAL]]/Tabla5[[#This Row],[Horas disponibles Taller]]</f>
        <v>#DIV/0!</v>
      </c>
    </row>
    <row r="132" spans="1:34">
      <c r="A132" s="89">
        <v>45057</v>
      </c>
      <c r="B132" s="3" t="str">
        <f t="shared" si="23"/>
        <v>mayo</v>
      </c>
      <c r="C132" s="3" t="str">
        <f t="shared" si="24"/>
        <v>jueves</v>
      </c>
      <c r="E132" s="99">
        <f>Tabla5[[#This Row],[Técnicos]]*8</f>
        <v>0</v>
      </c>
      <c r="F132" s="90">
        <f t="shared" si="22"/>
        <v>0</v>
      </c>
      <c r="M132" s="2">
        <f>SUM(Tabla5[[#This Row],[DIAG]:[J. TALLER]])</f>
        <v>0</v>
      </c>
      <c r="Q132" s="2" t="e">
        <f t="shared" si="25"/>
        <v>#DIV/0!</v>
      </c>
      <c r="S132" s="2" t="e">
        <f t="shared" si="26"/>
        <v>#DIV/0!</v>
      </c>
      <c r="U132" s="102" t="e">
        <f>Tabla5[[#This Row],[No Show]]/Tabla5[[#This Row],[Citas Agendadas]]</f>
        <v>#DIV/0!</v>
      </c>
      <c r="W132" s="102" t="e">
        <f>Tabla5[[#This Row],[Horas no show2]]/Tabla5[[#This Row],[Horas Prog. Total]]</f>
        <v>#DIV/0!</v>
      </c>
      <c r="Z132" s="2">
        <f>Tabla5[[#This Row],[CITAS CONCRETADAS]]+Tabla5[[#This Row],[Sin Cita]]</f>
        <v>0</v>
      </c>
      <c r="AA132" s="99">
        <f>Tabla5[[#This Row],[Horas Prog. Total]]-Tabla5[[#This Row],[Horas no show2]]</f>
        <v>0</v>
      </c>
      <c r="AC132" s="102" t="e">
        <f>Tabla5[[#This Row],[Sin Cita]]/Tabla5[[#This Row],[CITAS CONCRETADAS]]</f>
        <v>#DIV/0!</v>
      </c>
      <c r="AD132" s="102" t="e">
        <f>Tabla5[[#This Row],[Sin Cita]]/Tabla5[[#This Row],[Total Clientes en servicio]]</f>
        <v>#DIV/0!</v>
      </c>
      <c r="AE132" s="102" t="e">
        <f>Tabla5[[#This Row],[Horas Prog. Total]]/Tabla5[[#This Row],[Horas Disp. En citas]]</f>
        <v>#DIV/0!</v>
      </c>
      <c r="AG132" s="99">
        <f>Tabla5[[#This Row],[Horas concretadas Citas]]-Tabla5[[#This Row],[Horas Vendidas REAL]]</f>
        <v>0</v>
      </c>
      <c r="AH132" s="102" t="e">
        <f>Tabla5[[#This Row],[Horas Vendidas REAL]]/Tabla5[[#This Row],[Horas disponibles Taller]]</f>
        <v>#DIV/0!</v>
      </c>
    </row>
    <row r="133" spans="1:34">
      <c r="A133" s="89">
        <v>45058</v>
      </c>
      <c r="B133" s="3" t="str">
        <f t="shared" si="23"/>
        <v>mayo</v>
      </c>
      <c r="C133" s="3" t="str">
        <f t="shared" si="24"/>
        <v>viernes</v>
      </c>
      <c r="E133" s="99">
        <f>Tabla5[[#This Row],[Técnicos]]*8</f>
        <v>0</v>
      </c>
      <c r="F133" s="90">
        <f t="shared" si="22"/>
        <v>0</v>
      </c>
      <c r="M133" s="2">
        <f>SUM(Tabla5[[#This Row],[DIAG]:[J. TALLER]])</f>
        <v>0</v>
      </c>
      <c r="Q133" s="2" t="e">
        <f t="shared" si="25"/>
        <v>#DIV/0!</v>
      </c>
      <c r="S133" s="2" t="e">
        <f t="shared" si="26"/>
        <v>#DIV/0!</v>
      </c>
      <c r="U133" s="102" t="e">
        <f>Tabla5[[#This Row],[No Show]]/Tabla5[[#This Row],[Citas Agendadas]]</f>
        <v>#DIV/0!</v>
      </c>
      <c r="W133" s="102" t="e">
        <f>Tabla5[[#This Row],[Horas no show2]]/Tabla5[[#This Row],[Horas Prog. Total]]</f>
        <v>#DIV/0!</v>
      </c>
      <c r="Z133" s="2">
        <f>Tabla5[[#This Row],[CITAS CONCRETADAS]]+Tabla5[[#This Row],[Sin Cita]]</f>
        <v>0</v>
      </c>
      <c r="AA133" s="99">
        <f>Tabla5[[#This Row],[Horas Prog. Total]]-Tabla5[[#This Row],[Horas no show2]]</f>
        <v>0</v>
      </c>
      <c r="AC133" s="102" t="e">
        <f>Tabla5[[#This Row],[Sin Cita]]/Tabla5[[#This Row],[CITAS CONCRETADAS]]</f>
        <v>#DIV/0!</v>
      </c>
      <c r="AD133" s="102" t="e">
        <f>Tabla5[[#This Row],[Sin Cita]]/Tabla5[[#This Row],[Total Clientes en servicio]]</f>
        <v>#DIV/0!</v>
      </c>
      <c r="AE133" s="102" t="e">
        <f>Tabla5[[#This Row],[Horas Prog. Total]]/Tabla5[[#This Row],[Horas Disp. En citas]]</f>
        <v>#DIV/0!</v>
      </c>
      <c r="AG133" s="99">
        <f>Tabla5[[#This Row],[Horas concretadas Citas]]-Tabla5[[#This Row],[Horas Vendidas REAL]]</f>
        <v>0</v>
      </c>
      <c r="AH133" s="102" t="e">
        <f>Tabla5[[#This Row],[Horas Vendidas REAL]]/Tabla5[[#This Row],[Horas disponibles Taller]]</f>
        <v>#DIV/0!</v>
      </c>
    </row>
    <row r="134" spans="1:34">
      <c r="A134" s="89">
        <v>45059</v>
      </c>
      <c r="B134" s="3" t="str">
        <f t="shared" si="23"/>
        <v>mayo</v>
      </c>
      <c r="C134" s="3" t="str">
        <f t="shared" si="24"/>
        <v>sábado</v>
      </c>
      <c r="E134" s="99">
        <f>Tabla5[[#This Row],[Técnicos]]*8</f>
        <v>0</v>
      </c>
      <c r="F134" s="90">
        <f t="shared" si="22"/>
        <v>0</v>
      </c>
      <c r="M134" s="2">
        <f>SUM(Tabla5[[#This Row],[DIAG]:[J. TALLER]])</f>
        <v>0</v>
      </c>
      <c r="Q134" s="2" t="e">
        <f t="shared" si="25"/>
        <v>#DIV/0!</v>
      </c>
      <c r="S134" s="2" t="e">
        <f t="shared" si="26"/>
        <v>#DIV/0!</v>
      </c>
      <c r="U134" s="102" t="e">
        <f>Tabla5[[#This Row],[No Show]]/Tabla5[[#This Row],[Citas Agendadas]]</f>
        <v>#DIV/0!</v>
      </c>
      <c r="W134" s="102" t="e">
        <f>Tabla5[[#This Row],[Horas no show2]]/Tabla5[[#This Row],[Horas Prog. Total]]</f>
        <v>#DIV/0!</v>
      </c>
      <c r="Z134" s="2">
        <f>Tabla5[[#This Row],[CITAS CONCRETADAS]]+Tabla5[[#This Row],[Sin Cita]]</f>
        <v>0</v>
      </c>
      <c r="AA134" s="99">
        <f>Tabla5[[#This Row],[Horas Prog. Total]]-Tabla5[[#This Row],[Horas no show2]]</f>
        <v>0</v>
      </c>
      <c r="AC134" s="102" t="e">
        <f>Tabla5[[#This Row],[Sin Cita]]/Tabla5[[#This Row],[CITAS CONCRETADAS]]</f>
        <v>#DIV/0!</v>
      </c>
      <c r="AD134" s="102" t="e">
        <f>Tabla5[[#This Row],[Sin Cita]]/Tabla5[[#This Row],[Total Clientes en servicio]]</f>
        <v>#DIV/0!</v>
      </c>
      <c r="AE134" s="102" t="e">
        <f>Tabla5[[#This Row],[Horas Prog. Total]]/Tabla5[[#This Row],[Horas Disp. En citas]]</f>
        <v>#DIV/0!</v>
      </c>
      <c r="AG134" s="99">
        <f>Tabla5[[#This Row],[Horas concretadas Citas]]-Tabla5[[#This Row],[Horas Vendidas REAL]]</f>
        <v>0</v>
      </c>
      <c r="AH134" s="102" t="e">
        <f>Tabla5[[#This Row],[Horas Vendidas REAL]]/Tabla5[[#This Row],[Horas disponibles Taller]]</f>
        <v>#DIV/0!</v>
      </c>
    </row>
    <row r="135" spans="1:34">
      <c r="A135" s="89">
        <v>45060</v>
      </c>
      <c r="B135" s="3" t="str">
        <f t="shared" si="23"/>
        <v>mayo</v>
      </c>
      <c r="C135" s="3" t="str">
        <f t="shared" si="24"/>
        <v>domingo</v>
      </c>
      <c r="E135" s="99">
        <f>Tabla5[[#This Row],[Técnicos]]*8</f>
        <v>0</v>
      </c>
      <c r="F135" s="90">
        <f t="shared" si="22"/>
        <v>0</v>
      </c>
      <c r="M135" s="2">
        <f>SUM(Tabla5[[#This Row],[DIAG]:[J. TALLER]])</f>
        <v>0</v>
      </c>
      <c r="Q135" s="2" t="e">
        <f t="shared" si="25"/>
        <v>#DIV/0!</v>
      </c>
      <c r="S135" s="2" t="e">
        <f t="shared" si="26"/>
        <v>#DIV/0!</v>
      </c>
      <c r="U135" s="102" t="e">
        <f>Tabla5[[#This Row],[No Show]]/Tabla5[[#This Row],[Citas Agendadas]]</f>
        <v>#DIV/0!</v>
      </c>
      <c r="W135" s="102" t="e">
        <f>Tabla5[[#This Row],[Horas no show2]]/Tabla5[[#This Row],[Horas Prog. Total]]</f>
        <v>#DIV/0!</v>
      </c>
      <c r="Z135" s="2">
        <f>Tabla5[[#This Row],[CITAS CONCRETADAS]]+Tabla5[[#This Row],[Sin Cita]]</f>
        <v>0</v>
      </c>
      <c r="AA135" s="99">
        <f>Tabla5[[#This Row],[Horas Prog. Total]]-Tabla5[[#This Row],[Horas no show2]]</f>
        <v>0</v>
      </c>
      <c r="AC135" s="102" t="e">
        <f>Tabla5[[#This Row],[Sin Cita]]/Tabla5[[#This Row],[CITAS CONCRETADAS]]</f>
        <v>#DIV/0!</v>
      </c>
      <c r="AD135" s="102" t="e">
        <f>Tabla5[[#This Row],[Sin Cita]]/Tabla5[[#This Row],[Total Clientes en servicio]]</f>
        <v>#DIV/0!</v>
      </c>
      <c r="AE135" s="102" t="e">
        <f>Tabla5[[#This Row],[Horas Prog. Total]]/Tabla5[[#This Row],[Horas Disp. En citas]]</f>
        <v>#DIV/0!</v>
      </c>
      <c r="AG135" s="99">
        <f>Tabla5[[#This Row],[Horas concretadas Citas]]-Tabla5[[#This Row],[Horas Vendidas REAL]]</f>
        <v>0</v>
      </c>
      <c r="AH135" s="102" t="e">
        <f>Tabla5[[#This Row],[Horas Vendidas REAL]]/Tabla5[[#This Row],[Horas disponibles Taller]]</f>
        <v>#DIV/0!</v>
      </c>
    </row>
    <row r="136" spans="1:34">
      <c r="A136" s="89">
        <v>45061</v>
      </c>
      <c r="B136" s="3" t="str">
        <f t="shared" si="23"/>
        <v>mayo</v>
      </c>
      <c r="C136" s="3" t="str">
        <f t="shared" si="24"/>
        <v>lunes</v>
      </c>
      <c r="E136" s="99">
        <f>Tabla5[[#This Row],[Técnicos]]*8</f>
        <v>0</v>
      </c>
      <c r="F136" s="90">
        <f t="shared" si="22"/>
        <v>0</v>
      </c>
      <c r="M136" s="2">
        <f>SUM(Tabla5[[#This Row],[DIAG]:[J. TALLER]])</f>
        <v>0</v>
      </c>
      <c r="Q136" s="2" t="e">
        <f t="shared" si="25"/>
        <v>#DIV/0!</v>
      </c>
      <c r="S136" s="2" t="e">
        <f t="shared" si="26"/>
        <v>#DIV/0!</v>
      </c>
      <c r="U136" s="102" t="e">
        <f>Tabla5[[#This Row],[No Show]]/Tabla5[[#This Row],[Citas Agendadas]]</f>
        <v>#DIV/0!</v>
      </c>
      <c r="W136" s="102" t="e">
        <f>Tabla5[[#This Row],[Horas no show2]]/Tabla5[[#This Row],[Horas Prog. Total]]</f>
        <v>#DIV/0!</v>
      </c>
      <c r="Z136" s="2">
        <f>Tabla5[[#This Row],[CITAS CONCRETADAS]]+Tabla5[[#This Row],[Sin Cita]]</f>
        <v>0</v>
      </c>
      <c r="AA136" s="99">
        <f>Tabla5[[#This Row],[Horas Prog. Total]]-Tabla5[[#This Row],[Horas no show2]]</f>
        <v>0</v>
      </c>
      <c r="AC136" s="102" t="e">
        <f>Tabla5[[#This Row],[Sin Cita]]/Tabla5[[#This Row],[CITAS CONCRETADAS]]</f>
        <v>#DIV/0!</v>
      </c>
      <c r="AD136" s="102" t="e">
        <f>Tabla5[[#This Row],[Sin Cita]]/Tabla5[[#This Row],[Total Clientes en servicio]]</f>
        <v>#DIV/0!</v>
      </c>
      <c r="AE136" s="102" t="e">
        <f>Tabla5[[#This Row],[Horas Prog. Total]]/Tabla5[[#This Row],[Horas Disp. En citas]]</f>
        <v>#DIV/0!</v>
      </c>
      <c r="AG136" s="99">
        <f>Tabla5[[#This Row],[Horas concretadas Citas]]-Tabla5[[#This Row],[Horas Vendidas REAL]]</f>
        <v>0</v>
      </c>
      <c r="AH136" s="102" t="e">
        <f>Tabla5[[#This Row],[Horas Vendidas REAL]]/Tabla5[[#This Row],[Horas disponibles Taller]]</f>
        <v>#DIV/0!</v>
      </c>
    </row>
    <row r="137" spans="1:34">
      <c r="A137" s="89">
        <v>45062</v>
      </c>
      <c r="B137" s="3" t="str">
        <f t="shared" si="23"/>
        <v>mayo</v>
      </c>
      <c r="C137" s="3" t="str">
        <f t="shared" si="24"/>
        <v>martes</v>
      </c>
      <c r="E137" s="99">
        <f>Tabla5[[#This Row],[Técnicos]]*8</f>
        <v>0</v>
      </c>
      <c r="F137" s="90">
        <f t="shared" si="22"/>
        <v>0</v>
      </c>
      <c r="M137" s="2">
        <f>SUM(Tabla5[[#This Row],[DIAG]:[J. TALLER]])</f>
        <v>0</v>
      </c>
      <c r="Q137" s="2" t="e">
        <f t="shared" si="25"/>
        <v>#DIV/0!</v>
      </c>
      <c r="S137" s="2" t="e">
        <f t="shared" si="26"/>
        <v>#DIV/0!</v>
      </c>
      <c r="U137" s="102" t="e">
        <f>Tabla5[[#This Row],[No Show]]/Tabla5[[#This Row],[Citas Agendadas]]</f>
        <v>#DIV/0!</v>
      </c>
      <c r="W137" s="102" t="e">
        <f>Tabla5[[#This Row],[Horas no show2]]/Tabla5[[#This Row],[Horas Prog. Total]]</f>
        <v>#DIV/0!</v>
      </c>
      <c r="Z137" s="2">
        <f>Tabla5[[#This Row],[CITAS CONCRETADAS]]+Tabla5[[#This Row],[Sin Cita]]</f>
        <v>0</v>
      </c>
      <c r="AA137" s="99">
        <f>Tabla5[[#This Row],[Horas Prog. Total]]-Tabla5[[#This Row],[Horas no show2]]</f>
        <v>0</v>
      </c>
      <c r="AC137" s="102" t="e">
        <f>Tabla5[[#This Row],[Sin Cita]]/Tabla5[[#This Row],[CITAS CONCRETADAS]]</f>
        <v>#DIV/0!</v>
      </c>
      <c r="AD137" s="102" t="e">
        <f>Tabla5[[#This Row],[Sin Cita]]/Tabla5[[#This Row],[Total Clientes en servicio]]</f>
        <v>#DIV/0!</v>
      </c>
      <c r="AE137" s="102" t="e">
        <f>Tabla5[[#This Row],[Horas Prog. Total]]/Tabla5[[#This Row],[Horas Disp. En citas]]</f>
        <v>#DIV/0!</v>
      </c>
      <c r="AG137" s="99">
        <f>Tabla5[[#This Row],[Horas concretadas Citas]]-Tabla5[[#This Row],[Horas Vendidas REAL]]</f>
        <v>0</v>
      </c>
      <c r="AH137" s="102" t="e">
        <f>Tabla5[[#This Row],[Horas Vendidas REAL]]/Tabla5[[#This Row],[Horas disponibles Taller]]</f>
        <v>#DIV/0!</v>
      </c>
    </row>
    <row r="138" spans="1:34">
      <c r="A138" s="89">
        <v>45063</v>
      </c>
      <c r="B138" s="3" t="str">
        <f t="shared" si="23"/>
        <v>mayo</v>
      </c>
      <c r="C138" s="3" t="str">
        <f t="shared" si="24"/>
        <v>miércoles</v>
      </c>
      <c r="E138" s="99">
        <f>Tabla5[[#This Row],[Técnicos]]*8</f>
        <v>0</v>
      </c>
      <c r="F138" s="90">
        <f t="shared" si="22"/>
        <v>0</v>
      </c>
      <c r="M138" s="2">
        <f>SUM(Tabla5[[#This Row],[DIAG]:[J. TALLER]])</f>
        <v>0</v>
      </c>
      <c r="Q138" s="2" t="e">
        <f t="shared" si="25"/>
        <v>#DIV/0!</v>
      </c>
      <c r="S138" s="2" t="e">
        <f t="shared" si="26"/>
        <v>#DIV/0!</v>
      </c>
      <c r="U138" s="102" t="e">
        <f>Tabla5[[#This Row],[No Show]]/Tabla5[[#This Row],[Citas Agendadas]]</f>
        <v>#DIV/0!</v>
      </c>
      <c r="W138" s="102" t="e">
        <f>Tabla5[[#This Row],[Horas no show2]]/Tabla5[[#This Row],[Horas Prog. Total]]</f>
        <v>#DIV/0!</v>
      </c>
      <c r="Z138" s="2">
        <f>Tabla5[[#This Row],[CITAS CONCRETADAS]]+Tabla5[[#This Row],[Sin Cita]]</f>
        <v>0</v>
      </c>
      <c r="AA138" s="99">
        <f>Tabla5[[#This Row],[Horas Prog. Total]]-Tabla5[[#This Row],[Horas no show2]]</f>
        <v>0</v>
      </c>
      <c r="AC138" s="102" t="e">
        <f>Tabla5[[#This Row],[Sin Cita]]/Tabla5[[#This Row],[CITAS CONCRETADAS]]</f>
        <v>#DIV/0!</v>
      </c>
      <c r="AD138" s="102" t="e">
        <f>Tabla5[[#This Row],[Sin Cita]]/Tabla5[[#This Row],[Total Clientes en servicio]]</f>
        <v>#DIV/0!</v>
      </c>
      <c r="AE138" s="102" t="e">
        <f>Tabla5[[#This Row],[Horas Prog. Total]]/Tabla5[[#This Row],[Horas Disp. En citas]]</f>
        <v>#DIV/0!</v>
      </c>
      <c r="AG138" s="99">
        <f>Tabla5[[#This Row],[Horas concretadas Citas]]-Tabla5[[#This Row],[Horas Vendidas REAL]]</f>
        <v>0</v>
      </c>
      <c r="AH138" s="102" t="e">
        <f>Tabla5[[#This Row],[Horas Vendidas REAL]]/Tabla5[[#This Row],[Horas disponibles Taller]]</f>
        <v>#DIV/0!</v>
      </c>
    </row>
    <row r="139" spans="1:34">
      <c r="A139" s="89">
        <v>45064</v>
      </c>
      <c r="B139" s="3" t="str">
        <f t="shared" si="23"/>
        <v>mayo</v>
      </c>
      <c r="C139" s="3" t="str">
        <f t="shared" si="24"/>
        <v>jueves</v>
      </c>
      <c r="E139" s="99">
        <f>Tabla5[[#This Row],[Técnicos]]*8</f>
        <v>0</v>
      </c>
      <c r="F139" s="90">
        <f t="shared" si="22"/>
        <v>0</v>
      </c>
      <c r="M139" s="2">
        <f>SUM(Tabla5[[#This Row],[DIAG]:[J. TALLER]])</f>
        <v>0</v>
      </c>
      <c r="Q139" s="2" t="e">
        <f t="shared" si="25"/>
        <v>#DIV/0!</v>
      </c>
      <c r="S139" s="2" t="e">
        <f t="shared" si="26"/>
        <v>#DIV/0!</v>
      </c>
      <c r="U139" s="102" t="e">
        <f>Tabla5[[#This Row],[No Show]]/Tabla5[[#This Row],[Citas Agendadas]]</f>
        <v>#DIV/0!</v>
      </c>
      <c r="W139" s="102" t="e">
        <f>Tabla5[[#This Row],[Horas no show2]]/Tabla5[[#This Row],[Horas Prog. Total]]</f>
        <v>#DIV/0!</v>
      </c>
      <c r="Z139" s="2">
        <f>Tabla5[[#This Row],[CITAS CONCRETADAS]]+Tabla5[[#This Row],[Sin Cita]]</f>
        <v>0</v>
      </c>
      <c r="AA139" s="99">
        <f>Tabla5[[#This Row],[Horas Prog. Total]]-Tabla5[[#This Row],[Horas no show2]]</f>
        <v>0</v>
      </c>
      <c r="AC139" s="102" t="e">
        <f>Tabla5[[#This Row],[Sin Cita]]/Tabla5[[#This Row],[CITAS CONCRETADAS]]</f>
        <v>#DIV/0!</v>
      </c>
      <c r="AD139" s="102" t="e">
        <f>Tabla5[[#This Row],[Sin Cita]]/Tabla5[[#This Row],[Total Clientes en servicio]]</f>
        <v>#DIV/0!</v>
      </c>
      <c r="AE139" s="102" t="e">
        <f>Tabla5[[#This Row],[Horas Prog. Total]]/Tabla5[[#This Row],[Horas Disp. En citas]]</f>
        <v>#DIV/0!</v>
      </c>
      <c r="AG139" s="99">
        <f>Tabla5[[#This Row],[Horas concretadas Citas]]-Tabla5[[#This Row],[Horas Vendidas REAL]]</f>
        <v>0</v>
      </c>
      <c r="AH139" s="102" t="e">
        <f>Tabla5[[#This Row],[Horas Vendidas REAL]]/Tabla5[[#This Row],[Horas disponibles Taller]]</f>
        <v>#DIV/0!</v>
      </c>
    </row>
    <row r="140" spans="1:34">
      <c r="A140" s="89">
        <v>45065</v>
      </c>
      <c r="B140" s="3" t="str">
        <f t="shared" si="23"/>
        <v>mayo</v>
      </c>
      <c r="C140" s="3" t="str">
        <f t="shared" si="24"/>
        <v>viernes</v>
      </c>
      <c r="E140" s="99">
        <f>Tabla5[[#This Row],[Técnicos]]*8</f>
        <v>0</v>
      </c>
      <c r="F140" s="90">
        <f t="shared" si="22"/>
        <v>0</v>
      </c>
      <c r="M140" s="2">
        <f>SUM(Tabla5[[#This Row],[DIAG]:[J. TALLER]])</f>
        <v>0</v>
      </c>
      <c r="Q140" s="2" t="e">
        <f t="shared" si="25"/>
        <v>#DIV/0!</v>
      </c>
      <c r="S140" s="2" t="e">
        <f t="shared" si="26"/>
        <v>#DIV/0!</v>
      </c>
      <c r="U140" s="102" t="e">
        <f>Tabla5[[#This Row],[No Show]]/Tabla5[[#This Row],[Citas Agendadas]]</f>
        <v>#DIV/0!</v>
      </c>
      <c r="W140" s="102" t="e">
        <f>Tabla5[[#This Row],[Horas no show2]]/Tabla5[[#This Row],[Horas Prog. Total]]</f>
        <v>#DIV/0!</v>
      </c>
      <c r="Z140" s="2">
        <f>Tabla5[[#This Row],[CITAS CONCRETADAS]]+Tabla5[[#This Row],[Sin Cita]]</f>
        <v>0</v>
      </c>
      <c r="AA140" s="99">
        <f>Tabla5[[#This Row],[Horas Prog. Total]]-Tabla5[[#This Row],[Horas no show2]]</f>
        <v>0</v>
      </c>
      <c r="AC140" s="102" t="e">
        <f>Tabla5[[#This Row],[Sin Cita]]/Tabla5[[#This Row],[CITAS CONCRETADAS]]</f>
        <v>#DIV/0!</v>
      </c>
      <c r="AD140" s="102" t="e">
        <f>Tabla5[[#This Row],[Sin Cita]]/Tabla5[[#This Row],[Total Clientes en servicio]]</f>
        <v>#DIV/0!</v>
      </c>
      <c r="AE140" s="102" t="e">
        <f>Tabla5[[#This Row],[Horas Prog. Total]]/Tabla5[[#This Row],[Horas Disp. En citas]]</f>
        <v>#DIV/0!</v>
      </c>
      <c r="AG140" s="99">
        <f>Tabla5[[#This Row],[Horas concretadas Citas]]-Tabla5[[#This Row],[Horas Vendidas REAL]]</f>
        <v>0</v>
      </c>
      <c r="AH140" s="102" t="e">
        <f>Tabla5[[#This Row],[Horas Vendidas REAL]]/Tabla5[[#This Row],[Horas disponibles Taller]]</f>
        <v>#DIV/0!</v>
      </c>
    </row>
    <row r="141" spans="1:34">
      <c r="A141" s="89">
        <v>45066</v>
      </c>
      <c r="B141" s="3" t="str">
        <f t="shared" si="23"/>
        <v>mayo</v>
      </c>
      <c r="C141" s="3" t="str">
        <f t="shared" si="24"/>
        <v>sábado</v>
      </c>
      <c r="E141" s="99">
        <f>Tabla5[[#This Row],[Técnicos]]*8</f>
        <v>0</v>
      </c>
      <c r="F141" s="90">
        <f t="shared" si="22"/>
        <v>0</v>
      </c>
      <c r="M141" s="2">
        <f>SUM(Tabla5[[#This Row],[DIAG]:[J. TALLER]])</f>
        <v>0</v>
      </c>
      <c r="Q141" s="2" t="e">
        <f t="shared" si="25"/>
        <v>#DIV/0!</v>
      </c>
      <c r="S141" s="2" t="e">
        <f t="shared" si="26"/>
        <v>#DIV/0!</v>
      </c>
      <c r="U141" s="102" t="e">
        <f>Tabla5[[#This Row],[No Show]]/Tabla5[[#This Row],[Citas Agendadas]]</f>
        <v>#DIV/0!</v>
      </c>
      <c r="W141" s="102" t="e">
        <f>Tabla5[[#This Row],[Horas no show2]]/Tabla5[[#This Row],[Horas Prog. Total]]</f>
        <v>#DIV/0!</v>
      </c>
      <c r="Z141" s="2">
        <f>Tabla5[[#This Row],[CITAS CONCRETADAS]]+Tabla5[[#This Row],[Sin Cita]]</f>
        <v>0</v>
      </c>
      <c r="AA141" s="99">
        <f>Tabla5[[#This Row],[Horas Prog. Total]]-Tabla5[[#This Row],[Horas no show2]]</f>
        <v>0</v>
      </c>
      <c r="AC141" s="102" t="e">
        <f>Tabla5[[#This Row],[Sin Cita]]/Tabla5[[#This Row],[CITAS CONCRETADAS]]</f>
        <v>#DIV/0!</v>
      </c>
      <c r="AD141" s="102" t="e">
        <f>Tabla5[[#This Row],[Sin Cita]]/Tabla5[[#This Row],[Total Clientes en servicio]]</f>
        <v>#DIV/0!</v>
      </c>
      <c r="AE141" s="102" t="e">
        <f>Tabla5[[#This Row],[Horas Prog. Total]]/Tabla5[[#This Row],[Horas Disp. En citas]]</f>
        <v>#DIV/0!</v>
      </c>
      <c r="AG141" s="99">
        <f>Tabla5[[#This Row],[Horas concretadas Citas]]-Tabla5[[#This Row],[Horas Vendidas REAL]]</f>
        <v>0</v>
      </c>
      <c r="AH141" s="102" t="e">
        <f>Tabla5[[#This Row],[Horas Vendidas REAL]]/Tabla5[[#This Row],[Horas disponibles Taller]]</f>
        <v>#DIV/0!</v>
      </c>
    </row>
    <row r="142" spans="1:34">
      <c r="A142" s="89">
        <v>45067</v>
      </c>
      <c r="B142" s="3" t="str">
        <f t="shared" si="23"/>
        <v>mayo</v>
      </c>
      <c r="C142" s="3" t="str">
        <f t="shared" si="24"/>
        <v>domingo</v>
      </c>
      <c r="E142" s="99">
        <f>Tabla5[[#This Row],[Técnicos]]*8</f>
        <v>0</v>
      </c>
      <c r="F142" s="90">
        <f t="shared" si="22"/>
        <v>0</v>
      </c>
      <c r="M142" s="2">
        <f>SUM(Tabla5[[#This Row],[DIAG]:[J. TALLER]])</f>
        <v>0</v>
      </c>
      <c r="Q142" s="2" t="e">
        <f t="shared" si="25"/>
        <v>#DIV/0!</v>
      </c>
      <c r="S142" s="2" t="e">
        <f t="shared" si="26"/>
        <v>#DIV/0!</v>
      </c>
      <c r="U142" s="102" t="e">
        <f>Tabla5[[#This Row],[No Show]]/Tabla5[[#This Row],[Citas Agendadas]]</f>
        <v>#DIV/0!</v>
      </c>
      <c r="W142" s="102" t="e">
        <f>Tabla5[[#This Row],[Horas no show2]]/Tabla5[[#This Row],[Horas Prog. Total]]</f>
        <v>#DIV/0!</v>
      </c>
      <c r="Z142" s="2">
        <f>Tabla5[[#This Row],[CITAS CONCRETADAS]]+Tabla5[[#This Row],[Sin Cita]]</f>
        <v>0</v>
      </c>
      <c r="AA142" s="99">
        <f>Tabla5[[#This Row],[Horas Prog. Total]]-Tabla5[[#This Row],[Horas no show2]]</f>
        <v>0</v>
      </c>
      <c r="AC142" s="102" t="e">
        <f>Tabla5[[#This Row],[Sin Cita]]/Tabla5[[#This Row],[CITAS CONCRETADAS]]</f>
        <v>#DIV/0!</v>
      </c>
      <c r="AD142" s="102" t="e">
        <f>Tabla5[[#This Row],[Sin Cita]]/Tabla5[[#This Row],[Total Clientes en servicio]]</f>
        <v>#DIV/0!</v>
      </c>
      <c r="AE142" s="102" t="e">
        <f>Tabla5[[#This Row],[Horas Prog. Total]]/Tabla5[[#This Row],[Horas Disp. En citas]]</f>
        <v>#DIV/0!</v>
      </c>
      <c r="AG142" s="99">
        <f>Tabla5[[#This Row],[Horas concretadas Citas]]-Tabla5[[#This Row],[Horas Vendidas REAL]]</f>
        <v>0</v>
      </c>
      <c r="AH142" s="102" t="e">
        <f>Tabla5[[#This Row],[Horas Vendidas REAL]]/Tabla5[[#This Row],[Horas disponibles Taller]]</f>
        <v>#DIV/0!</v>
      </c>
    </row>
    <row r="143" spans="1:34">
      <c r="A143" s="89">
        <v>45068</v>
      </c>
      <c r="B143" s="3" t="str">
        <f t="shared" si="23"/>
        <v>mayo</v>
      </c>
      <c r="C143" s="3" t="str">
        <f t="shared" si="24"/>
        <v>lunes</v>
      </c>
      <c r="E143" s="99">
        <f>Tabla5[[#This Row],[Técnicos]]*8</f>
        <v>0</v>
      </c>
      <c r="F143" s="90">
        <f t="shared" si="22"/>
        <v>0</v>
      </c>
      <c r="M143" s="2">
        <f>SUM(Tabla5[[#This Row],[DIAG]:[J. TALLER]])</f>
        <v>0</v>
      </c>
      <c r="Q143" s="2" t="e">
        <f t="shared" si="25"/>
        <v>#DIV/0!</v>
      </c>
      <c r="S143" s="2" t="e">
        <f t="shared" si="26"/>
        <v>#DIV/0!</v>
      </c>
      <c r="U143" s="102" t="e">
        <f>Tabla5[[#This Row],[No Show]]/Tabla5[[#This Row],[Citas Agendadas]]</f>
        <v>#DIV/0!</v>
      </c>
      <c r="W143" s="102" t="e">
        <f>Tabla5[[#This Row],[Horas no show2]]/Tabla5[[#This Row],[Horas Prog. Total]]</f>
        <v>#DIV/0!</v>
      </c>
      <c r="Z143" s="2">
        <f>Tabla5[[#This Row],[CITAS CONCRETADAS]]+Tabla5[[#This Row],[Sin Cita]]</f>
        <v>0</v>
      </c>
      <c r="AA143" s="99">
        <f>Tabla5[[#This Row],[Horas Prog. Total]]-Tabla5[[#This Row],[Horas no show2]]</f>
        <v>0</v>
      </c>
      <c r="AC143" s="102" t="e">
        <f>Tabla5[[#This Row],[Sin Cita]]/Tabla5[[#This Row],[CITAS CONCRETADAS]]</f>
        <v>#DIV/0!</v>
      </c>
      <c r="AD143" s="102" t="e">
        <f>Tabla5[[#This Row],[Sin Cita]]/Tabla5[[#This Row],[Total Clientes en servicio]]</f>
        <v>#DIV/0!</v>
      </c>
      <c r="AE143" s="102" t="e">
        <f>Tabla5[[#This Row],[Horas Prog. Total]]/Tabla5[[#This Row],[Horas Disp. En citas]]</f>
        <v>#DIV/0!</v>
      </c>
      <c r="AG143" s="99">
        <f>Tabla5[[#This Row],[Horas concretadas Citas]]-Tabla5[[#This Row],[Horas Vendidas REAL]]</f>
        <v>0</v>
      </c>
      <c r="AH143" s="102" t="e">
        <f>Tabla5[[#This Row],[Horas Vendidas REAL]]/Tabla5[[#This Row],[Horas disponibles Taller]]</f>
        <v>#DIV/0!</v>
      </c>
    </row>
    <row r="144" spans="1:34">
      <c r="A144" s="89">
        <v>45069</v>
      </c>
      <c r="B144" s="3" t="str">
        <f t="shared" si="23"/>
        <v>mayo</v>
      </c>
      <c r="C144" s="3" t="str">
        <f t="shared" si="24"/>
        <v>martes</v>
      </c>
      <c r="E144" s="99">
        <f>Tabla5[[#This Row],[Técnicos]]*8</f>
        <v>0</v>
      </c>
      <c r="F144" s="90">
        <f t="shared" si="22"/>
        <v>0</v>
      </c>
      <c r="M144" s="2">
        <f>SUM(Tabla5[[#This Row],[DIAG]:[J. TALLER]])</f>
        <v>0</v>
      </c>
      <c r="Q144" s="2" t="e">
        <f t="shared" si="25"/>
        <v>#DIV/0!</v>
      </c>
      <c r="S144" s="2" t="e">
        <f t="shared" si="26"/>
        <v>#DIV/0!</v>
      </c>
      <c r="U144" s="102" t="e">
        <f>Tabla5[[#This Row],[No Show]]/Tabla5[[#This Row],[Citas Agendadas]]</f>
        <v>#DIV/0!</v>
      </c>
      <c r="W144" s="102" t="e">
        <f>Tabla5[[#This Row],[Horas no show2]]/Tabla5[[#This Row],[Horas Prog. Total]]</f>
        <v>#DIV/0!</v>
      </c>
      <c r="Z144" s="2">
        <f>Tabla5[[#This Row],[CITAS CONCRETADAS]]+Tabla5[[#This Row],[Sin Cita]]</f>
        <v>0</v>
      </c>
      <c r="AA144" s="99">
        <f>Tabla5[[#This Row],[Horas Prog. Total]]-Tabla5[[#This Row],[Horas no show2]]</f>
        <v>0</v>
      </c>
      <c r="AC144" s="102" t="e">
        <f>Tabla5[[#This Row],[Sin Cita]]/Tabla5[[#This Row],[CITAS CONCRETADAS]]</f>
        <v>#DIV/0!</v>
      </c>
      <c r="AD144" s="102" t="e">
        <f>Tabla5[[#This Row],[Sin Cita]]/Tabla5[[#This Row],[Total Clientes en servicio]]</f>
        <v>#DIV/0!</v>
      </c>
      <c r="AE144" s="102" t="e">
        <f>Tabla5[[#This Row],[Horas Prog. Total]]/Tabla5[[#This Row],[Horas Disp. En citas]]</f>
        <v>#DIV/0!</v>
      </c>
      <c r="AG144" s="99">
        <f>Tabla5[[#This Row],[Horas concretadas Citas]]-Tabla5[[#This Row],[Horas Vendidas REAL]]</f>
        <v>0</v>
      </c>
      <c r="AH144" s="102" t="e">
        <f>Tabla5[[#This Row],[Horas Vendidas REAL]]/Tabla5[[#This Row],[Horas disponibles Taller]]</f>
        <v>#DIV/0!</v>
      </c>
    </row>
    <row r="145" spans="1:34">
      <c r="A145" s="89">
        <v>45070</v>
      </c>
      <c r="B145" s="3" t="str">
        <f t="shared" si="23"/>
        <v>mayo</v>
      </c>
      <c r="C145" s="3" t="str">
        <f t="shared" si="24"/>
        <v>miércoles</v>
      </c>
      <c r="E145" s="99">
        <f>Tabla5[[#This Row],[Técnicos]]*8</f>
        <v>0</v>
      </c>
      <c r="F145" s="90">
        <f t="shared" si="22"/>
        <v>0</v>
      </c>
      <c r="M145" s="2">
        <f>SUM(Tabla5[[#This Row],[DIAG]:[J. TALLER]])</f>
        <v>0</v>
      </c>
      <c r="Q145" s="2" t="e">
        <f t="shared" si="25"/>
        <v>#DIV/0!</v>
      </c>
      <c r="S145" s="2" t="e">
        <f t="shared" si="26"/>
        <v>#DIV/0!</v>
      </c>
      <c r="U145" s="102" t="e">
        <f>Tabla5[[#This Row],[No Show]]/Tabla5[[#This Row],[Citas Agendadas]]</f>
        <v>#DIV/0!</v>
      </c>
      <c r="W145" s="102" t="e">
        <f>Tabla5[[#This Row],[Horas no show2]]/Tabla5[[#This Row],[Horas Prog. Total]]</f>
        <v>#DIV/0!</v>
      </c>
      <c r="Z145" s="2">
        <f>Tabla5[[#This Row],[CITAS CONCRETADAS]]+Tabla5[[#This Row],[Sin Cita]]</f>
        <v>0</v>
      </c>
      <c r="AA145" s="99">
        <f>Tabla5[[#This Row],[Horas Prog. Total]]-Tabla5[[#This Row],[Horas no show2]]</f>
        <v>0</v>
      </c>
      <c r="AC145" s="102" t="e">
        <f>Tabla5[[#This Row],[Sin Cita]]/Tabla5[[#This Row],[CITAS CONCRETADAS]]</f>
        <v>#DIV/0!</v>
      </c>
      <c r="AD145" s="102" t="e">
        <f>Tabla5[[#This Row],[Sin Cita]]/Tabla5[[#This Row],[Total Clientes en servicio]]</f>
        <v>#DIV/0!</v>
      </c>
      <c r="AE145" s="102" t="e">
        <f>Tabla5[[#This Row],[Horas Prog. Total]]/Tabla5[[#This Row],[Horas Disp. En citas]]</f>
        <v>#DIV/0!</v>
      </c>
      <c r="AG145" s="99">
        <f>Tabla5[[#This Row],[Horas concretadas Citas]]-Tabla5[[#This Row],[Horas Vendidas REAL]]</f>
        <v>0</v>
      </c>
      <c r="AH145" s="102" t="e">
        <f>Tabla5[[#This Row],[Horas Vendidas REAL]]/Tabla5[[#This Row],[Horas disponibles Taller]]</f>
        <v>#DIV/0!</v>
      </c>
    </row>
    <row r="146" spans="1:34">
      <c r="A146" s="89">
        <v>45071</v>
      </c>
      <c r="B146" s="3" t="str">
        <f t="shared" si="23"/>
        <v>mayo</v>
      </c>
      <c r="C146" s="3" t="str">
        <f t="shared" si="24"/>
        <v>jueves</v>
      </c>
      <c r="E146" s="99">
        <f>Tabla5[[#This Row],[Técnicos]]*8</f>
        <v>0</v>
      </c>
      <c r="F146" s="90">
        <f t="shared" si="22"/>
        <v>0</v>
      </c>
      <c r="M146" s="2">
        <f>SUM(Tabla5[[#This Row],[DIAG]:[J. TALLER]])</f>
        <v>0</v>
      </c>
      <c r="Q146" s="2" t="e">
        <f t="shared" si="25"/>
        <v>#DIV/0!</v>
      </c>
      <c r="S146" s="2" t="e">
        <f t="shared" si="26"/>
        <v>#DIV/0!</v>
      </c>
      <c r="U146" s="102" t="e">
        <f>Tabla5[[#This Row],[No Show]]/Tabla5[[#This Row],[Citas Agendadas]]</f>
        <v>#DIV/0!</v>
      </c>
      <c r="W146" s="102" t="e">
        <f>Tabla5[[#This Row],[Horas no show2]]/Tabla5[[#This Row],[Horas Prog. Total]]</f>
        <v>#DIV/0!</v>
      </c>
      <c r="Z146" s="2">
        <f>Tabla5[[#This Row],[CITAS CONCRETADAS]]+Tabla5[[#This Row],[Sin Cita]]</f>
        <v>0</v>
      </c>
      <c r="AA146" s="99">
        <f>Tabla5[[#This Row],[Horas Prog. Total]]-Tabla5[[#This Row],[Horas no show2]]</f>
        <v>0</v>
      </c>
      <c r="AC146" s="102" t="e">
        <f>Tabla5[[#This Row],[Sin Cita]]/Tabla5[[#This Row],[CITAS CONCRETADAS]]</f>
        <v>#DIV/0!</v>
      </c>
      <c r="AD146" s="102" t="e">
        <f>Tabla5[[#This Row],[Sin Cita]]/Tabla5[[#This Row],[Total Clientes en servicio]]</f>
        <v>#DIV/0!</v>
      </c>
      <c r="AE146" s="102" t="e">
        <f>Tabla5[[#This Row],[Horas Prog. Total]]/Tabla5[[#This Row],[Horas Disp. En citas]]</f>
        <v>#DIV/0!</v>
      </c>
      <c r="AG146" s="99">
        <f>Tabla5[[#This Row],[Horas concretadas Citas]]-Tabla5[[#This Row],[Horas Vendidas REAL]]</f>
        <v>0</v>
      </c>
      <c r="AH146" s="102" t="e">
        <f>Tabla5[[#This Row],[Horas Vendidas REAL]]/Tabla5[[#This Row],[Horas disponibles Taller]]</f>
        <v>#DIV/0!</v>
      </c>
    </row>
    <row r="147" spans="1:34">
      <c r="A147" s="89">
        <v>45072</v>
      </c>
      <c r="B147" s="3" t="str">
        <f t="shared" si="23"/>
        <v>mayo</v>
      </c>
      <c r="C147" s="3" t="str">
        <f t="shared" si="24"/>
        <v>viernes</v>
      </c>
      <c r="E147" s="99">
        <f>Tabla5[[#This Row],[Técnicos]]*8</f>
        <v>0</v>
      </c>
      <c r="F147" s="90">
        <f t="shared" si="22"/>
        <v>0</v>
      </c>
      <c r="M147" s="2">
        <f>SUM(Tabla5[[#This Row],[DIAG]:[J. TALLER]])</f>
        <v>0</v>
      </c>
      <c r="Q147" s="2" t="e">
        <f t="shared" si="25"/>
        <v>#DIV/0!</v>
      </c>
      <c r="S147" s="2" t="e">
        <f t="shared" si="26"/>
        <v>#DIV/0!</v>
      </c>
      <c r="U147" s="102" t="e">
        <f>Tabla5[[#This Row],[No Show]]/Tabla5[[#This Row],[Citas Agendadas]]</f>
        <v>#DIV/0!</v>
      </c>
      <c r="W147" s="102" t="e">
        <f>Tabla5[[#This Row],[Horas no show2]]/Tabla5[[#This Row],[Horas Prog. Total]]</f>
        <v>#DIV/0!</v>
      </c>
      <c r="Z147" s="2">
        <f>Tabla5[[#This Row],[CITAS CONCRETADAS]]+Tabla5[[#This Row],[Sin Cita]]</f>
        <v>0</v>
      </c>
      <c r="AA147" s="99">
        <f>Tabla5[[#This Row],[Horas Prog. Total]]-Tabla5[[#This Row],[Horas no show2]]</f>
        <v>0</v>
      </c>
      <c r="AC147" s="102" t="e">
        <f>Tabla5[[#This Row],[Sin Cita]]/Tabla5[[#This Row],[CITAS CONCRETADAS]]</f>
        <v>#DIV/0!</v>
      </c>
      <c r="AD147" s="102" t="e">
        <f>Tabla5[[#This Row],[Sin Cita]]/Tabla5[[#This Row],[Total Clientes en servicio]]</f>
        <v>#DIV/0!</v>
      </c>
      <c r="AE147" s="102" t="e">
        <f>Tabla5[[#This Row],[Horas Prog. Total]]/Tabla5[[#This Row],[Horas Disp. En citas]]</f>
        <v>#DIV/0!</v>
      </c>
      <c r="AG147" s="99">
        <f>Tabla5[[#This Row],[Horas concretadas Citas]]-Tabla5[[#This Row],[Horas Vendidas REAL]]</f>
        <v>0</v>
      </c>
      <c r="AH147" s="102" t="e">
        <f>Tabla5[[#This Row],[Horas Vendidas REAL]]/Tabla5[[#This Row],[Horas disponibles Taller]]</f>
        <v>#DIV/0!</v>
      </c>
    </row>
    <row r="148" spans="1:34">
      <c r="A148" s="89">
        <v>45073</v>
      </c>
      <c r="B148" s="3" t="str">
        <f t="shared" si="23"/>
        <v>mayo</v>
      </c>
      <c r="C148" s="3" t="str">
        <f t="shared" si="24"/>
        <v>sábado</v>
      </c>
      <c r="E148" s="99">
        <f>Tabla5[[#This Row],[Técnicos]]*8</f>
        <v>0</v>
      </c>
      <c r="F148" s="90">
        <f t="shared" si="22"/>
        <v>0</v>
      </c>
      <c r="Q148" s="2" t="e">
        <f t="shared" si="25"/>
        <v>#DIV/0!</v>
      </c>
      <c r="S148" s="2" t="e">
        <f t="shared" si="26"/>
        <v>#DIV/0!</v>
      </c>
      <c r="U148" s="102" t="e">
        <f>Tabla5[[#This Row],[No Show]]/Tabla5[[#This Row],[Citas Agendadas]]</f>
        <v>#DIV/0!</v>
      </c>
      <c r="W148" s="102" t="e">
        <f>Tabla5[[#This Row],[Horas no show2]]/Tabla5[[#This Row],[Horas Prog. Total]]</f>
        <v>#DIV/0!</v>
      </c>
      <c r="Z148" s="2">
        <f>Tabla5[[#This Row],[CITAS CONCRETADAS]]+Tabla5[[#This Row],[Sin Cita]]</f>
        <v>0</v>
      </c>
      <c r="AA148" s="99">
        <f>Tabla5[[#This Row],[Horas Prog. Total]]-Tabla5[[#This Row],[Horas no show2]]</f>
        <v>0</v>
      </c>
      <c r="AC148" s="102" t="e">
        <f>Tabla5[[#This Row],[Sin Cita]]/Tabla5[[#This Row],[CITAS CONCRETADAS]]</f>
        <v>#DIV/0!</v>
      </c>
      <c r="AD148" s="102" t="e">
        <f>Tabla5[[#This Row],[Sin Cita]]/Tabla5[[#This Row],[Total Clientes en servicio]]</f>
        <v>#DIV/0!</v>
      </c>
      <c r="AE148" s="102" t="e">
        <f>Tabla5[[#This Row],[Horas Prog. Total]]/Tabla5[[#This Row],[Horas Disp. En citas]]</f>
        <v>#DIV/0!</v>
      </c>
      <c r="AG148" s="99">
        <f>Tabla5[[#This Row],[Horas concretadas Citas]]-Tabla5[[#This Row],[Horas Vendidas REAL]]</f>
        <v>0</v>
      </c>
      <c r="AH148" s="102" t="e">
        <f>Tabla5[[#This Row],[Horas Vendidas REAL]]/Tabla5[[#This Row],[Horas disponibles Taller]]</f>
        <v>#DIV/0!</v>
      </c>
    </row>
    <row r="149" spans="1:34">
      <c r="A149" s="89">
        <v>45074</v>
      </c>
      <c r="B149" s="3" t="str">
        <f t="shared" si="23"/>
        <v>mayo</v>
      </c>
      <c r="C149" s="3" t="str">
        <f t="shared" si="24"/>
        <v>domingo</v>
      </c>
      <c r="E149" s="99">
        <f>Tabla5[[#This Row],[Técnicos]]*8</f>
        <v>0</v>
      </c>
      <c r="F149" s="90">
        <f t="shared" si="22"/>
        <v>0</v>
      </c>
      <c r="Q149" s="2" t="e">
        <f t="shared" si="25"/>
        <v>#DIV/0!</v>
      </c>
      <c r="S149" s="2" t="e">
        <f t="shared" si="26"/>
        <v>#DIV/0!</v>
      </c>
      <c r="U149" s="102" t="e">
        <f>Tabla5[[#This Row],[No Show]]/Tabla5[[#This Row],[Citas Agendadas]]</f>
        <v>#DIV/0!</v>
      </c>
      <c r="W149" s="102" t="e">
        <f>Tabla5[[#This Row],[Horas no show2]]/Tabla5[[#This Row],[Horas Prog. Total]]</f>
        <v>#DIV/0!</v>
      </c>
      <c r="Z149" s="2">
        <f>Tabla5[[#This Row],[CITAS CONCRETADAS]]+Tabla5[[#This Row],[Sin Cita]]</f>
        <v>0</v>
      </c>
      <c r="AA149" s="99">
        <f>Tabla5[[#This Row],[Horas Prog. Total]]-Tabla5[[#This Row],[Horas no show2]]</f>
        <v>0</v>
      </c>
      <c r="AC149" s="102" t="e">
        <f>Tabla5[[#This Row],[Sin Cita]]/Tabla5[[#This Row],[CITAS CONCRETADAS]]</f>
        <v>#DIV/0!</v>
      </c>
      <c r="AD149" s="102" t="e">
        <f>Tabla5[[#This Row],[Sin Cita]]/Tabla5[[#This Row],[Total Clientes en servicio]]</f>
        <v>#DIV/0!</v>
      </c>
      <c r="AE149" s="102" t="e">
        <f>Tabla5[[#This Row],[Horas Prog. Total]]/Tabla5[[#This Row],[Horas Disp. En citas]]</f>
        <v>#DIV/0!</v>
      </c>
      <c r="AG149" s="99">
        <f>Tabla5[[#This Row],[Horas concretadas Citas]]-Tabla5[[#This Row],[Horas Vendidas REAL]]</f>
        <v>0</v>
      </c>
      <c r="AH149" s="102" t="e">
        <f>Tabla5[[#This Row],[Horas Vendidas REAL]]/Tabla5[[#This Row],[Horas disponibles Taller]]</f>
        <v>#DIV/0!</v>
      </c>
    </row>
    <row r="150" spans="1:34">
      <c r="A150" s="89">
        <v>45075</v>
      </c>
      <c r="B150" s="3" t="str">
        <f t="shared" si="23"/>
        <v>mayo</v>
      </c>
      <c r="C150" s="3" t="str">
        <f t="shared" si="24"/>
        <v>lunes</v>
      </c>
      <c r="E150" s="99">
        <f>Tabla5[[#This Row],[Técnicos]]*8</f>
        <v>0</v>
      </c>
      <c r="F150" s="90">
        <f t="shared" si="22"/>
        <v>0</v>
      </c>
      <c r="Q150" s="2" t="e">
        <f t="shared" si="25"/>
        <v>#DIV/0!</v>
      </c>
      <c r="S150" s="2" t="e">
        <f t="shared" si="26"/>
        <v>#DIV/0!</v>
      </c>
      <c r="U150" s="102" t="e">
        <f>Tabla5[[#This Row],[No Show]]/Tabla5[[#This Row],[Citas Agendadas]]</f>
        <v>#DIV/0!</v>
      </c>
      <c r="W150" s="102" t="e">
        <f>Tabla5[[#This Row],[Horas no show2]]/Tabla5[[#This Row],[Horas Prog. Total]]</f>
        <v>#DIV/0!</v>
      </c>
      <c r="Z150" s="2">
        <f>Tabla5[[#This Row],[CITAS CONCRETADAS]]+Tabla5[[#This Row],[Sin Cita]]</f>
        <v>0</v>
      </c>
      <c r="AA150" s="99">
        <f>Tabla5[[#This Row],[Horas Prog. Total]]-Tabla5[[#This Row],[Horas no show2]]</f>
        <v>0</v>
      </c>
      <c r="AC150" s="102" t="e">
        <f>Tabla5[[#This Row],[Sin Cita]]/Tabla5[[#This Row],[CITAS CONCRETADAS]]</f>
        <v>#DIV/0!</v>
      </c>
      <c r="AD150" s="102" t="e">
        <f>Tabla5[[#This Row],[Sin Cita]]/Tabla5[[#This Row],[Total Clientes en servicio]]</f>
        <v>#DIV/0!</v>
      </c>
      <c r="AE150" s="102" t="e">
        <f>Tabla5[[#This Row],[Horas Prog. Total]]/Tabla5[[#This Row],[Horas Disp. En citas]]</f>
        <v>#DIV/0!</v>
      </c>
      <c r="AG150" s="99">
        <f>Tabla5[[#This Row],[Horas concretadas Citas]]-Tabla5[[#This Row],[Horas Vendidas REAL]]</f>
        <v>0</v>
      </c>
      <c r="AH150" s="102" t="e">
        <f>Tabla5[[#This Row],[Horas Vendidas REAL]]/Tabla5[[#This Row],[Horas disponibles Taller]]</f>
        <v>#DIV/0!</v>
      </c>
    </row>
    <row r="151" spans="1:34">
      <c r="A151" s="89">
        <v>45076</v>
      </c>
      <c r="B151" s="3" t="str">
        <f t="shared" si="23"/>
        <v>mayo</v>
      </c>
      <c r="C151" s="3" t="str">
        <f t="shared" si="24"/>
        <v>martes</v>
      </c>
      <c r="E151" s="99">
        <f>Tabla5[[#This Row],[Técnicos]]*8</f>
        <v>0</v>
      </c>
      <c r="F151" s="90">
        <f t="shared" si="22"/>
        <v>0</v>
      </c>
      <c r="Q151" s="2" t="e">
        <f t="shared" si="25"/>
        <v>#DIV/0!</v>
      </c>
      <c r="S151" s="2" t="e">
        <f t="shared" si="26"/>
        <v>#DIV/0!</v>
      </c>
      <c r="U151" s="102" t="e">
        <f>Tabla5[[#This Row],[No Show]]/Tabla5[[#This Row],[Citas Agendadas]]</f>
        <v>#DIV/0!</v>
      </c>
      <c r="W151" s="102" t="e">
        <f>Tabla5[[#This Row],[Horas no show2]]/Tabla5[[#This Row],[Horas Prog. Total]]</f>
        <v>#DIV/0!</v>
      </c>
      <c r="Z151" s="2">
        <f>Tabla5[[#This Row],[CITAS CONCRETADAS]]+Tabla5[[#This Row],[Sin Cita]]</f>
        <v>0</v>
      </c>
      <c r="AA151" s="99">
        <f>Tabla5[[#This Row],[Horas Prog. Total]]-Tabla5[[#This Row],[Horas no show2]]</f>
        <v>0</v>
      </c>
      <c r="AC151" s="102" t="e">
        <f>Tabla5[[#This Row],[Sin Cita]]/Tabla5[[#This Row],[CITAS CONCRETADAS]]</f>
        <v>#DIV/0!</v>
      </c>
      <c r="AD151" s="102" t="e">
        <f>Tabla5[[#This Row],[Sin Cita]]/Tabla5[[#This Row],[Total Clientes en servicio]]</f>
        <v>#DIV/0!</v>
      </c>
      <c r="AE151" s="102" t="e">
        <f>Tabla5[[#This Row],[Horas Prog. Total]]/Tabla5[[#This Row],[Horas Disp. En citas]]</f>
        <v>#DIV/0!</v>
      </c>
      <c r="AG151" s="99">
        <f>Tabla5[[#This Row],[Horas concretadas Citas]]-Tabla5[[#This Row],[Horas Vendidas REAL]]</f>
        <v>0</v>
      </c>
      <c r="AH151" s="102" t="e">
        <f>Tabla5[[#This Row],[Horas Vendidas REAL]]/Tabla5[[#This Row],[Horas disponibles Taller]]</f>
        <v>#DIV/0!</v>
      </c>
    </row>
    <row r="152" spans="1:34">
      <c r="A152" s="89">
        <v>45077</v>
      </c>
      <c r="B152" s="3" t="str">
        <f t="shared" si="23"/>
        <v>mayo</v>
      </c>
      <c r="C152" s="3" t="str">
        <f t="shared" si="24"/>
        <v>miércoles</v>
      </c>
      <c r="E152" s="99">
        <f>Tabla5[[#This Row],[Técnicos]]*8</f>
        <v>0</v>
      </c>
      <c r="F152" s="90">
        <f t="shared" si="22"/>
        <v>0</v>
      </c>
      <c r="Q152" s="2" t="e">
        <f t="shared" si="25"/>
        <v>#DIV/0!</v>
      </c>
      <c r="S152" s="2" t="e">
        <f t="shared" si="26"/>
        <v>#DIV/0!</v>
      </c>
      <c r="U152" s="102" t="e">
        <f>Tabla5[[#This Row],[No Show]]/Tabla5[[#This Row],[Citas Agendadas]]</f>
        <v>#DIV/0!</v>
      </c>
      <c r="W152" s="102" t="e">
        <f>Tabla5[[#This Row],[Horas no show2]]/Tabla5[[#This Row],[Horas Prog. Total]]</f>
        <v>#DIV/0!</v>
      </c>
      <c r="Z152" s="2">
        <f>Tabla5[[#This Row],[CITAS CONCRETADAS]]+Tabla5[[#This Row],[Sin Cita]]</f>
        <v>0</v>
      </c>
      <c r="AA152" s="99">
        <f>Tabla5[[#This Row],[Horas Prog. Total]]-Tabla5[[#This Row],[Horas no show2]]</f>
        <v>0</v>
      </c>
      <c r="AC152" s="102" t="e">
        <f>Tabla5[[#This Row],[Sin Cita]]/Tabla5[[#This Row],[CITAS CONCRETADAS]]</f>
        <v>#DIV/0!</v>
      </c>
      <c r="AD152" s="102" t="e">
        <f>Tabla5[[#This Row],[Sin Cita]]/Tabla5[[#This Row],[Total Clientes en servicio]]</f>
        <v>#DIV/0!</v>
      </c>
      <c r="AE152" s="102" t="e">
        <f>Tabla5[[#This Row],[Horas Prog. Total]]/Tabla5[[#This Row],[Horas Disp. En citas]]</f>
        <v>#DIV/0!</v>
      </c>
      <c r="AG152" s="99">
        <f>Tabla5[[#This Row],[Horas concretadas Citas]]-Tabla5[[#This Row],[Horas Vendidas REAL]]</f>
        <v>0</v>
      </c>
      <c r="AH152" s="102" t="e">
        <f>Tabla5[[#This Row],[Horas Vendidas REAL]]/Tabla5[[#This Row],[Horas disponibles Taller]]</f>
        <v>#DIV/0!</v>
      </c>
    </row>
    <row r="153" spans="1:34">
      <c r="A153" s="89">
        <v>45078</v>
      </c>
      <c r="B153" s="3" t="str">
        <f t="shared" si="23"/>
        <v>junio</v>
      </c>
      <c r="C153" s="3" t="str">
        <f t="shared" si="24"/>
        <v>jueves</v>
      </c>
      <c r="E153" s="99">
        <f>Tabla5[[#This Row],[Técnicos]]*8</f>
        <v>0</v>
      </c>
      <c r="F153" s="90">
        <f t="shared" si="22"/>
        <v>0</v>
      </c>
      <c r="Q153" s="2" t="e">
        <f t="shared" si="25"/>
        <v>#DIV/0!</v>
      </c>
      <c r="S153" s="2" t="e">
        <f t="shared" si="26"/>
        <v>#DIV/0!</v>
      </c>
      <c r="U153" s="102" t="e">
        <f>Tabla5[[#This Row],[No Show]]/Tabla5[[#This Row],[Citas Agendadas]]</f>
        <v>#DIV/0!</v>
      </c>
      <c r="W153" s="102" t="e">
        <f>Tabla5[[#This Row],[Horas no show2]]/Tabla5[[#This Row],[Horas Prog. Total]]</f>
        <v>#DIV/0!</v>
      </c>
      <c r="Z153" s="2">
        <f>Tabla5[[#This Row],[CITAS CONCRETADAS]]+Tabla5[[#This Row],[Sin Cita]]</f>
        <v>0</v>
      </c>
      <c r="AA153" s="99">
        <f>Tabla5[[#This Row],[Horas Prog. Total]]-Tabla5[[#This Row],[Horas no show2]]</f>
        <v>0</v>
      </c>
      <c r="AC153" s="102" t="e">
        <f>Tabla5[[#This Row],[Sin Cita]]/Tabla5[[#This Row],[CITAS CONCRETADAS]]</f>
        <v>#DIV/0!</v>
      </c>
      <c r="AD153" s="102" t="e">
        <f>Tabla5[[#This Row],[Sin Cita]]/Tabla5[[#This Row],[Total Clientes en servicio]]</f>
        <v>#DIV/0!</v>
      </c>
      <c r="AE153" s="102" t="e">
        <f>Tabla5[[#This Row],[Horas Prog. Total]]/Tabla5[[#This Row],[Horas Disp. En citas]]</f>
        <v>#DIV/0!</v>
      </c>
      <c r="AG153" s="99">
        <f>Tabla5[[#This Row],[Horas concretadas Citas]]-Tabla5[[#This Row],[Horas Vendidas REAL]]</f>
        <v>0</v>
      </c>
      <c r="AH153" s="102" t="e">
        <f>Tabla5[[#This Row],[Horas Vendidas REAL]]/Tabla5[[#This Row],[Horas disponibles Taller]]</f>
        <v>#DIV/0!</v>
      </c>
    </row>
    <row r="154" spans="1:34">
      <c r="A154" s="89">
        <v>45079</v>
      </c>
      <c r="B154" s="3" t="str">
        <f t="shared" si="23"/>
        <v>junio</v>
      </c>
      <c r="C154" s="3" t="str">
        <f t="shared" si="24"/>
        <v>viernes</v>
      </c>
      <c r="E154" s="99">
        <f>Tabla5[[#This Row],[Técnicos]]*8</f>
        <v>0</v>
      </c>
      <c r="F154" s="90">
        <f t="shared" si="22"/>
        <v>0</v>
      </c>
      <c r="Q154" s="2" t="e">
        <f t="shared" si="25"/>
        <v>#DIV/0!</v>
      </c>
      <c r="S154" s="2" t="e">
        <f t="shared" si="26"/>
        <v>#DIV/0!</v>
      </c>
      <c r="U154" s="102" t="e">
        <f>Tabla5[[#This Row],[No Show]]/Tabla5[[#This Row],[Citas Agendadas]]</f>
        <v>#DIV/0!</v>
      </c>
      <c r="W154" s="102" t="e">
        <f>Tabla5[[#This Row],[Horas no show2]]/Tabla5[[#This Row],[Horas Prog. Total]]</f>
        <v>#DIV/0!</v>
      </c>
      <c r="Z154" s="2">
        <f>Tabla5[[#This Row],[CITAS CONCRETADAS]]+Tabla5[[#This Row],[Sin Cita]]</f>
        <v>0</v>
      </c>
      <c r="AA154" s="99">
        <f>Tabla5[[#This Row],[Horas Prog. Total]]-Tabla5[[#This Row],[Horas no show2]]</f>
        <v>0</v>
      </c>
      <c r="AC154" s="102" t="e">
        <f>Tabla5[[#This Row],[Sin Cita]]/Tabla5[[#This Row],[CITAS CONCRETADAS]]</f>
        <v>#DIV/0!</v>
      </c>
      <c r="AD154" s="102" t="e">
        <f>Tabla5[[#This Row],[Sin Cita]]/Tabla5[[#This Row],[Total Clientes en servicio]]</f>
        <v>#DIV/0!</v>
      </c>
      <c r="AE154" s="102" t="e">
        <f>Tabla5[[#This Row],[Horas Prog. Total]]/Tabla5[[#This Row],[Horas Disp. En citas]]</f>
        <v>#DIV/0!</v>
      </c>
      <c r="AG154" s="99">
        <f>Tabla5[[#This Row],[Horas concretadas Citas]]-Tabla5[[#This Row],[Horas Vendidas REAL]]</f>
        <v>0</v>
      </c>
      <c r="AH154" s="102" t="e">
        <f>Tabla5[[#This Row],[Horas Vendidas REAL]]/Tabla5[[#This Row],[Horas disponibles Taller]]</f>
        <v>#DIV/0!</v>
      </c>
    </row>
    <row r="155" spans="1:34">
      <c r="A155" s="89">
        <v>45080</v>
      </c>
      <c r="B155" s="3" t="str">
        <f t="shared" si="23"/>
        <v>junio</v>
      </c>
      <c r="C155" s="3" t="str">
        <f t="shared" si="24"/>
        <v>sábado</v>
      </c>
      <c r="E155" s="99">
        <f>Tabla5[[#This Row],[Técnicos]]*8</f>
        <v>0</v>
      </c>
      <c r="F155" s="90">
        <f t="shared" si="22"/>
        <v>0</v>
      </c>
      <c r="Q155" s="2" t="e">
        <f t="shared" si="25"/>
        <v>#DIV/0!</v>
      </c>
      <c r="S155" s="2" t="e">
        <f t="shared" si="26"/>
        <v>#DIV/0!</v>
      </c>
      <c r="U155" s="102" t="e">
        <f>Tabla5[[#This Row],[No Show]]/Tabla5[[#This Row],[Citas Agendadas]]</f>
        <v>#DIV/0!</v>
      </c>
      <c r="W155" s="102" t="e">
        <f>Tabla5[[#This Row],[Horas no show2]]/Tabla5[[#This Row],[Horas Prog. Total]]</f>
        <v>#DIV/0!</v>
      </c>
      <c r="Z155" s="2">
        <f>Tabla5[[#This Row],[CITAS CONCRETADAS]]+Tabla5[[#This Row],[Sin Cita]]</f>
        <v>0</v>
      </c>
      <c r="AA155" s="99">
        <f>Tabla5[[#This Row],[Horas Prog. Total]]-Tabla5[[#This Row],[Horas no show2]]</f>
        <v>0</v>
      </c>
      <c r="AC155" s="102" t="e">
        <f>Tabla5[[#This Row],[Sin Cita]]/Tabla5[[#This Row],[CITAS CONCRETADAS]]</f>
        <v>#DIV/0!</v>
      </c>
      <c r="AD155" s="102" t="e">
        <f>Tabla5[[#This Row],[Sin Cita]]/Tabla5[[#This Row],[Total Clientes en servicio]]</f>
        <v>#DIV/0!</v>
      </c>
      <c r="AE155" s="102" t="e">
        <f>Tabla5[[#This Row],[Horas Prog. Total]]/Tabla5[[#This Row],[Horas Disp. En citas]]</f>
        <v>#DIV/0!</v>
      </c>
      <c r="AG155" s="99">
        <f>Tabla5[[#This Row],[Horas concretadas Citas]]-Tabla5[[#This Row],[Horas Vendidas REAL]]</f>
        <v>0</v>
      </c>
      <c r="AH155" s="102" t="e">
        <f>Tabla5[[#This Row],[Horas Vendidas REAL]]/Tabla5[[#This Row],[Horas disponibles Taller]]</f>
        <v>#DIV/0!</v>
      </c>
    </row>
    <row r="156" spans="1:34">
      <c r="A156" s="89">
        <v>45081</v>
      </c>
      <c r="B156" s="3" t="str">
        <f t="shared" ref="B156:B187" si="27">TEXT(A156,"MMMM")</f>
        <v>junio</v>
      </c>
      <c r="C156" s="3" t="str">
        <f t="shared" ref="C156:C187" si="28">TEXT(A156,"dddd")</f>
        <v>domingo</v>
      </c>
      <c r="E156" s="99">
        <f>Tabla5[[#This Row],[Técnicos]]*8</f>
        <v>0</v>
      </c>
      <c r="F156" s="90">
        <f t="shared" si="22"/>
        <v>0</v>
      </c>
      <c r="Q156" s="2" t="e">
        <f t="shared" ref="Q156:Q187" si="29">P156/O156</f>
        <v>#DIV/0!</v>
      </c>
      <c r="S156" s="2" t="e">
        <f t="shared" ref="S156:S187" si="30">R156/O156</f>
        <v>#DIV/0!</v>
      </c>
      <c r="U156" s="102" t="e">
        <f>Tabla5[[#This Row],[No Show]]/Tabla5[[#This Row],[Citas Agendadas]]</f>
        <v>#DIV/0!</v>
      </c>
      <c r="W156" s="102" t="e">
        <f>Tabla5[[#This Row],[Horas no show2]]/Tabla5[[#This Row],[Horas Prog. Total]]</f>
        <v>#DIV/0!</v>
      </c>
      <c r="Z156" s="2">
        <f>Tabla5[[#This Row],[CITAS CONCRETADAS]]+Tabla5[[#This Row],[Sin Cita]]</f>
        <v>0</v>
      </c>
      <c r="AA156" s="99">
        <f>Tabla5[[#This Row],[Horas Prog. Total]]-Tabla5[[#This Row],[Horas no show2]]</f>
        <v>0</v>
      </c>
      <c r="AC156" s="102" t="e">
        <f>Tabla5[[#This Row],[Sin Cita]]/Tabla5[[#This Row],[CITAS CONCRETADAS]]</f>
        <v>#DIV/0!</v>
      </c>
      <c r="AD156" s="102" t="e">
        <f>Tabla5[[#This Row],[Sin Cita]]/Tabla5[[#This Row],[Total Clientes en servicio]]</f>
        <v>#DIV/0!</v>
      </c>
      <c r="AE156" s="102" t="e">
        <f>Tabla5[[#This Row],[Horas Prog. Total]]/Tabla5[[#This Row],[Horas Disp. En citas]]</f>
        <v>#DIV/0!</v>
      </c>
      <c r="AG156" s="99">
        <f>Tabla5[[#This Row],[Horas concretadas Citas]]-Tabla5[[#This Row],[Horas Vendidas REAL]]</f>
        <v>0</v>
      </c>
      <c r="AH156" s="102" t="e">
        <f>Tabla5[[#This Row],[Horas Vendidas REAL]]/Tabla5[[#This Row],[Horas disponibles Taller]]</f>
        <v>#DIV/0!</v>
      </c>
    </row>
    <row r="157" spans="1:34">
      <c r="A157" s="89">
        <v>45082</v>
      </c>
      <c r="B157" s="3" t="str">
        <f t="shared" si="27"/>
        <v>junio</v>
      </c>
      <c r="C157" s="3" t="str">
        <f t="shared" si="28"/>
        <v>lunes</v>
      </c>
      <c r="E157" s="99">
        <f>Tabla5[[#This Row],[Técnicos]]*8</f>
        <v>0</v>
      </c>
      <c r="F157" s="90">
        <f t="shared" si="22"/>
        <v>0</v>
      </c>
      <c r="Q157" s="2" t="e">
        <f t="shared" si="29"/>
        <v>#DIV/0!</v>
      </c>
      <c r="S157" s="2" t="e">
        <f t="shared" si="30"/>
        <v>#DIV/0!</v>
      </c>
      <c r="U157" s="102" t="e">
        <f>Tabla5[[#This Row],[No Show]]/Tabla5[[#This Row],[Citas Agendadas]]</f>
        <v>#DIV/0!</v>
      </c>
      <c r="W157" s="102" t="e">
        <f>Tabla5[[#This Row],[Horas no show2]]/Tabla5[[#This Row],[Horas Prog. Total]]</f>
        <v>#DIV/0!</v>
      </c>
      <c r="Z157" s="2">
        <f>Tabla5[[#This Row],[CITAS CONCRETADAS]]+Tabla5[[#This Row],[Sin Cita]]</f>
        <v>0</v>
      </c>
      <c r="AA157" s="99">
        <f>Tabla5[[#This Row],[Horas Prog. Total]]-Tabla5[[#This Row],[Horas no show2]]</f>
        <v>0</v>
      </c>
      <c r="AC157" s="102" t="e">
        <f>Tabla5[[#This Row],[Sin Cita]]/Tabla5[[#This Row],[CITAS CONCRETADAS]]</f>
        <v>#DIV/0!</v>
      </c>
      <c r="AD157" s="102" t="e">
        <f>Tabla5[[#This Row],[Sin Cita]]/Tabla5[[#This Row],[Total Clientes en servicio]]</f>
        <v>#DIV/0!</v>
      </c>
      <c r="AE157" s="102" t="e">
        <f>Tabla5[[#This Row],[Horas Prog. Total]]/Tabla5[[#This Row],[Horas Disp. En citas]]</f>
        <v>#DIV/0!</v>
      </c>
      <c r="AG157" s="99">
        <f>Tabla5[[#This Row],[Horas concretadas Citas]]-Tabla5[[#This Row],[Horas Vendidas REAL]]</f>
        <v>0</v>
      </c>
      <c r="AH157" s="102" t="e">
        <f>Tabla5[[#This Row],[Horas Vendidas REAL]]/Tabla5[[#This Row],[Horas disponibles Taller]]</f>
        <v>#DIV/0!</v>
      </c>
    </row>
    <row r="158" spans="1:34">
      <c r="A158" s="89">
        <v>45083</v>
      </c>
      <c r="B158" s="3" t="str">
        <f t="shared" si="27"/>
        <v>junio</v>
      </c>
      <c r="C158" s="3" t="str">
        <f t="shared" si="28"/>
        <v>martes</v>
      </c>
      <c r="E158" s="99">
        <f>Tabla5[[#This Row],[Técnicos]]*8</f>
        <v>0</v>
      </c>
      <c r="F158" s="117"/>
      <c r="Q158" s="2" t="e">
        <f t="shared" si="29"/>
        <v>#DIV/0!</v>
      </c>
      <c r="S158" s="2" t="e">
        <f t="shared" si="30"/>
        <v>#DIV/0!</v>
      </c>
      <c r="U158" s="102" t="e">
        <f>Tabla5[[#This Row],[No Show]]/Tabla5[[#This Row],[Citas Agendadas]]</f>
        <v>#DIV/0!</v>
      </c>
      <c r="W158" s="102" t="e">
        <f>Tabla5[[#This Row],[Horas no show2]]/Tabla5[[#This Row],[Horas Prog. Total]]</f>
        <v>#DIV/0!</v>
      </c>
      <c r="Z158" s="2">
        <f>Tabla5[[#This Row],[CITAS CONCRETADAS]]+Tabla5[[#This Row],[Sin Cita]]</f>
        <v>0</v>
      </c>
      <c r="AA158" s="99">
        <f>Tabla5[[#This Row],[Horas Prog. Total]]-Tabla5[[#This Row],[Horas no show2]]</f>
        <v>0</v>
      </c>
      <c r="AC158" s="102" t="e">
        <f>Tabla5[[#This Row],[Sin Cita]]/Tabla5[[#This Row],[CITAS CONCRETADAS]]</f>
        <v>#DIV/0!</v>
      </c>
      <c r="AD158" s="102" t="e">
        <f>Tabla5[[#This Row],[Sin Cita]]/Tabla5[[#This Row],[Total Clientes en servicio]]</f>
        <v>#DIV/0!</v>
      </c>
      <c r="AE158" s="102" t="e">
        <f>Tabla5[[#This Row],[Horas Prog. Total]]/Tabla5[[#This Row],[Horas Disp. En citas]]</f>
        <v>#DIV/0!</v>
      </c>
      <c r="AG158" s="99">
        <f>Tabla5[[#This Row],[Horas concretadas Citas]]-Tabla5[[#This Row],[Horas Vendidas REAL]]</f>
        <v>0</v>
      </c>
      <c r="AH158" s="102" t="e">
        <f>Tabla5[[#This Row],[Horas Vendidas REAL]]/Tabla5[[#This Row],[Horas disponibles Taller]]</f>
        <v>#DIV/0!</v>
      </c>
    </row>
    <row r="159" spans="1:34">
      <c r="A159" s="89">
        <v>45084</v>
      </c>
      <c r="B159" s="3" t="str">
        <f t="shared" si="27"/>
        <v>junio</v>
      </c>
      <c r="C159" s="3" t="str">
        <f t="shared" si="28"/>
        <v>miércoles</v>
      </c>
      <c r="E159" s="99">
        <f>Tabla5[[#This Row],[Técnicos]]*8</f>
        <v>0</v>
      </c>
      <c r="F159" s="117"/>
      <c r="Q159" s="2" t="e">
        <f t="shared" si="29"/>
        <v>#DIV/0!</v>
      </c>
      <c r="S159" s="2" t="e">
        <f t="shared" si="30"/>
        <v>#DIV/0!</v>
      </c>
      <c r="U159" s="102" t="e">
        <f>Tabla5[[#This Row],[No Show]]/Tabla5[[#This Row],[Citas Agendadas]]</f>
        <v>#DIV/0!</v>
      </c>
      <c r="W159" s="102" t="e">
        <f>Tabla5[[#This Row],[Horas no show2]]/Tabla5[[#This Row],[Horas Prog. Total]]</f>
        <v>#DIV/0!</v>
      </c>
      <c r="Z159" s="2">
        <f>Tabla5[[#This Row],[CITAS CONCRETADAS]]+Tabla5[[#This Row],[Sin Cita]]</f>
        <v>0</v>
      </c>
      <c r="AA159" s="99">
        <f>Tabla5[[#This Row],[Horas Prog. Total]]-Tabla5[[#This Row],[Horas no show2]]</f>
        <v>0</v>
      </c>
      <c r="AC159" s="102" t="e">
        <f>Tabla5[[#This Row],[Sin Cita]]/Tabla5[[#This Row],[CITAS CONCRETADAS]]</f>
        <v>#DIV/0!</v>
      </c>
      <c r="AD159" s="102" t="e">
        <f>Tabla5[[#This Row],[Sin Cita]]/Tabla5[[#This Row],[Total Clientes en servicio]]</f>
        <v>#DIV/0!</v>
      </c>
      <c r="AE159" s="102" t="e">
        <f>Tabla5[[#This Row],[Horas Prog. Total]]/Tabla5[[#This Row],[Horas Disp. En citas]]</f>
        <v>#DIV/0!</v>
      </c>
      <c r="AG159" s="99">
        <f>Tabla5[[#This Row],[Horas concretadas Citas]]-Tabla5[[#This Row],[Horas Vendidas REAL]]</f>
        <v>0</v>
      </c>
      <c r="AH159" s="102" t="e">
        <f>Tabla5[[#This Row],[Horas Vendidas REAL]]/Tabla5[[#This Row],[Horas disponibles Taller]]</f>
        <v>#DIV/0!</v>
      </c>
    </row>
    <row r="160" spans="1:34">
      <c r="A160" s="89">
        <v>45085</v>
      </c>
      <c r="B160" s="3" t="str">
        <f t="shared" si="27"/>
        <v>junio</v>
      </c>
      <c r="C160" s="3" t="str">
        <f t="shared" si="28"/>
        <v>jueves</v>
      </c>
      <c r="E160" s="99">
        <f>Tabla5[[#This Row],[Técnicos]]*8</f>
        <v>0</v>
      </c>
      <c r="F160" s="117"/>
      <c r="Q160" s="2" t="e">
        <f t="shared" si="29"/>
        <v>#DIV/0!</v>
      </c>
      <c r="S160" s="2" t="e">
        <f t="shared" si="30"/>
        <v>#DIV/0!</v>
      </c>
      <c r="U160" s="102" t="e">
        <f>Tabla5[[#This Row],[No Show]]/Tabla5[[#This Row],[Citas Agendadas]]</f>
        <v>#DIV/0!</v>
      </c>
      <c r="W160" s="102" t="e">
        <f>Tabla5[[#This Row],[Horas no show2]]/Tabla5[[#This Row],[Horas Prog. Total]]</f>
        <v>#DIV/0!</v>
      </c>
      <c r="Z160" s="2">
        <f>Tabla5[[#This Row],[CITAS CONCRETADAS]]+Tabla5[[#This Row],[Sin Cita]]</f>
        <v>0</v>
      </c>
      <c r="AA160" s="99">
        <f>Tabla5[[#This Row],[Horas Prog. Total]]-Tabla5[[#This Row],[Horas no show2]]</f>
        <v>0</v>
      </c>
      <c r="AC160" s="102" t="e">
        <f>Tabla5[[#This Row],[Sin Cita]]/Tabla5[[#This Row],[CITAS CONCRETADAS]]</f>
        <v>#DIV/0!</v>
      </c>
      <c r="AD160" s="102" t="e">
        <f>Tabla5[[#This Row],[Sin Cita]]/Tabla5[[#This Row],[Total Clientes en servicio]]</f>
        <v>#DIV/0!</v>
      </c>
      <c r="AE160" s="102" t="e">
        <f>Tabla5[[#This Row],[Horas Prog. Total]]/Tabla5[[#This Row],[Horas Disp. En citas]]</f>
        <v>#DIV/0!</v>
      </c>
      <c r="AG160" s="99">
        <f>Tabla5[[#This Row],[Horas concretadas Citas]]-Tabla5[[#This Row],[Horas Vendidas REAL]]</f>
        <v>0</v>
      </c>
      <c r="AH160" s="102" t="e">
        <f>Tabla5[[#This Row],[Horas Vendidas REAL]]/Tabla5[[#This Row],[Horas disponibles Taller]]</f>
        <v>#DIV/0!</v>
      </c>
    </row>
    <row r="161" spans="1:34">
      <c r="A161" s="89">
        <v>45086</v>
      </c>
      <c r="B161" s="3" t="str">
        <f t="shared" si="27"/>
        <v>junio</v>
      </c>
      <c r="C161" s="3" t="str">
        <f t="shared" si="28"/>
        <v>viernes</v>
      </c>
      <c r="E161" s="99">
        <f>Tabla5[[#This Row],[Técnicos]]*8</f>
        <v>0</v>
      </c>
      <c r="F161" s="117"/>
      <c r="Q161" s="2" t="e">
        <f t="shared" si="29"/>
        <v>#DIV/0!</v>
      </c>
      <c r="S161" s="2" t="e">
        <f t="shared" si="30"/>
        <v>#DIV/0!</v>
      </c>
      <c r="U161" s="102" t="e">
        <f>Tabla5[[#This Row],[No Show]]/Tabla5[[#This Row],[Citas Agendadas]]</f>
        <v>#DIV/0!</v>
      </c>
      <c r="W161" s="102" t="e">
        <f>Tabla5[[#This Row],[Horas no show2]]/Tabla5[[#This Row],[Horas Prog. Total]]</f>
        <v>#DIV/0!</v>
      </c>
      <c r="Z161" s="2">
        <f>Tabla5[[#This Row],[CITAS CONCRETADAS]]+Tabla5[[#This Row],[Sin Cita]]</f>
        <v>0</v>
      </c>
      <c r="AA161" s="99">
        <f>Tabla5[[#This Row],[Horas Prog. Total]]-Tabla5[[#This Row],[Horas no show2]]</f>
        <v>0</v>
      </c>
      <c r="AC161" s="102" t="e">
        <f>Tabla5[[#This Row],[Sin Cita]]/Tabla5[[#This Row],[CITAS CONCRETADAS]]</f>
        <v>#DIV/0!</v>
      </c>
      <c r="AD161" s="102" t="e">
        <f>Tabla5[[#This Row],[Sin Cita]]/Tabla5[[#This Row],[Total Clientes en servicio]]</f>
        <v>#DIV/0!</v>
      </c>
      <c r="AE161" s="102" t="e">
        <f>Tabla5[[#This Row],[Horas Prog. Total]]/Tabla5[[#This Row],[Horas Disp. En citas]]</f>
        <v>#DIV/0!</v>
      </c>
      <c r="AG161" s="99">
        <f>Tabla5[[#This Row],[Horas concretadas Citas]]-Tabla5[[#This Row],[Horas Vendidas REAL]]</f>
        <v>0</v>
      </c>
      <c r="AH161" s="102" t="e">
        <f>Tabla5[[#This Row],[Horas Vendidas REAL]]/Tabla5[[#This Row],[Horas disponibles Taller]]</f>
        <v>#DIV/0!</v>
      </c>
    </row>
    <row r="162" spans="1:34">
      <c r="A162" s="89">
        <v>45087</v>
      </c>
      <c r="B162" s="3" t="str">
        <f t="shared" si="27"/>
        <v>junio</v>
      </c>
      <c r="C162" s="3" t="str">
        <f t="shared" si="28"/>
        <v>sábado</v>
      </c>
      <c r="E162" s="99">
        <f>Tabla5[[#This Row],[Técnicos]]*8</f>
        <v>0</v>
      </c>
      <c r="F162" s="117"/>
      <c r="Q162" s="2" t="e">
        <f t="shared" si="29"/>
        <v>#DIV/0!</v>
      </c>
      <c r="S162" s="2" t="e">
        <f t="shared" si="30"/>
        <v>#DIV/0!</v>
      </c>
      <c r="U162" s="102" t="e">
        <f>Tabla5[[#This Row],[No Show]]/Tabla5[[#This Row],[Citas Agendadas]]</f>
        <v>#DIV/0!</v>
      </c>
      <c r="W162" s="102" t="e">
        <f>Tabla5[[#This Row],[Horas no show2]]/Tabla5[[#This Row],[Horas Prog. Total]]</f>
        <v>#DIV/0!</v>
      </c>
      <c r="Z162" s="2">
        <f>Tabla5[[#This Row],[CITAS CONCRETADAS]]+Tabla5[[#This Row],[Sin Cita]]</f>
        <v>0</v>
      </c>
      <c r="AA162" s="99">
        <f>Tabla5[[#This Row],[Horas Prog. Total]]-Tabla5[[#This Row],[Horas no show2]]</f>
        <v>0</v>
      </c>
      <c r="AC162" s="102" t="e">
        <f>Tabla5[[#This Row],[Sin Cita]]/Tabla5[[#This Row],[CITAS CONCRETADAS]]</f>
        <v>#DIV/0!</v>
      </c>
      <c r="AD162" s="102" t="e">
        <f>Tabla5[[#This Row],[Sin Cita]]/Tabla5[[#This Row],[Total Clientes en servicio]]</f>
        <v>#DIV/0!</v>
      </c>
      <c r="AE162" s="102" t="e">
        <f>Tabla5[[#This Row],[Horas Prog. Total]]/Tabla5[[#This Row],[Horas Disp. En citas]]</f>
        <v>#DIV/0!</v>
      </c>
      <c r="AG162" s="99">
        <f>Tabla5[[#This Row],[Horas concretadas Citas]]-Tabla5[[#This Row],[Horas Vendidas REAL]]</f>
        <v>0</v>
      </c>
      <c r="AH162" s="102" t="e">
        <f>Tabla5[[#This Row],[Horas Vendidas REAL]]/Tabla5[[#This Row],[Horas disponibles Taller]]</f>
        <v>#DIV/0!</v>
      </c>
    </row>
    <row r="163" spans="1:34">
      <c r="A163" s="89">
        <v>45088</v>
      </c>
      <c r="B163" s="3" t="str">
        <f t="shared" si="27"/>
        <v>junio</v>
      </c>
      <c r="C163" s="3" t="str">
        <f t="shared" si="28"/>
        <v>domingo</v>
      </c>
      <c r="E163" s="99">
        <f>Tabla5[[#This Row],[Técnicos]]*8</f>
        <v>0</v>
      </c>
      <c r="F163" s="117"/>
      <c r="Q163" s="2" t="e">
        <f t="shared" si="29"/>
        <v>#DIV/0!</v>
      </c>
      <c r="S163" s="2" t="e">
        <f t="shared" si="30"/>
        <v>#DIV/0!</v>
      </c>
      <c r="U163" s="102" t="e">
        <f>Tabla5[[#This Row],[No Show]]/Tabla5[[#This Row],[Citas Agendadas]]</f>
        <v>#DIV/0!</v>
      </c>
      <c r="W163" s="102" t="e">
        <f>Tabla5[[#This Row],[Horas no show2]]/Tabla5[[#This Row],[Horas Prog. Total]]</f>
        <v>#DIV/0!</v>
      </c>
      <c r="Z163" s="2">
        <f>Tabla5[[#This Row],[CITAS CONCRETADAS]]+Tabla5[[#This Row],[Sin Cita]]</f>
        <v>0</v>
      </c>
      <c r="AA163" s="99">
        <f>Tabla5[[#This Row],[Horas Prog. Total]]-Tabla5[[#This Row],[Horas no show2]]</f>
        <v>0</v>
      </c>
      <c r="AC163" s="102" t="e">
        <f>Tabla5[[#This Row],[Sin Cita]]/Tabla5[[#This Row],[CITAS CONCRETADAS]]</f>
        <v>#DIV/0!</v>
      </c>
      <c r="AD163" s="102" t="e">
        <f>Tabla5[[#This Row],[Sin Cita]]/Tabla5[[#This Row],[Total Clientes en servicio]]</f>
        <v>#DIV/0!</v>
      </c>
      <c r="AE163" s="102" t="e">
        <f>Tabla5[[#This Row],[Horas Prog. Total]]/Tabla5[[#This Row],[Horas Disp. En citas]]</f>
        <v>#DIV/0!</v>
      </c>
      <c r="AG163" s="99">
        <f>Tabla5[[#This Row],[Horas concretadas Citas]]-Tabla5[[#This Row],[Horas Vendidas REAL]]</f>
        <v>0</v>
      </c>
      <c r="AH163" s="102" t="e">
        <f>Tabla5[[#This Row],[Horas Vendidas REAL]]/Tabla5[[#This Row],[Horas disponibles Taller]]</f>
        <v>#DIV/0!</v>
      </c>
    </row>
    <row r="164" spans="1:34">
      <c r="A164" s="89">
        <v>45089</v>
      </c>
      <c r="B164" s="3" t="str">
        <f t="shared" si="27"/>
        <v>junio</v>
      </c>
      <c r="C164" s="3" t="str">
        <f t="shared" si="28"/>
        <v>lunes</v>
      </c>
      <c r="E164" s="99">
        <f>Tabla5[[#This Row],[Técnicos]]*8</f>
        <v>0</v>
      </c>
      <c r="F164" s="117"/>
      <c r="Q164" s="2" t="e">
        <f t="shared" si="29"/>
        <v>#DIV/0!</v>
      </c>
      <c r="S164" s="2" t="e">
        <f t="shared" si="30"/>
        <v>#DIV/0!</v>
      </c>
      <c r="U164" s="102" t="e">
        <f>Tabla5[[#This Row],[No Show]]/Tabla5[[#This Row],[Citas Agendadas]]</f>
        <v>#DIV/0!</v>
      </c>
      <c r="W164" s="102" t="e">
        <f>Tabla5[[#This Row],[Horas no show2]]/Tabla5[[#This Row],[Horas Prog. Total]]</f>
        <v>#DIV/0!</v>
      </c>
      <c r="Z164" s="2">
        <f>Tabla5[[#This Row],[CITAS CONCRETADAS]]+Tabla5[[#This Row],[Sin Cita]]</f>
        <v>0</v>
      </c>
      <c r="AA164" s="99">
        <f>Tabla5[[#This Row],[Horas Prog. Total]]-Tabla5[[#This Row],[Horas no show2]]</f>
        <v>0</v>
      </c>
      <c r="AC164" s="102" t="e">
        <f>Tabla5[[#This Row],[Sin Cita]]/Tabla5[[#This Row],[CITAS CONCRETADAS]]</f>
        <v>#DIV/0!</v>
      </c>
      <c r="AD164" s="102" t="e">
        <f>Tabla5[[#This Row],[Sin Cita]]/Tabla5[[#This Row],[Total Clientes en servicio]]</f>
        <v>#DIV/0!</v>
      </c>
      <c r="AE164" s="102" t="e">
        <f>Tabla5[[#This Row],[Horas Prog. Total]]/Tabla5[[#This Row],[Horas Disp. En citas]]</f>
        <v>#DIV/0!</v>
      </c>
      <c r="AG164" s="99">
        <f>Tabla5[[#This Row],[Horas concretadas Citas]]-Tabla5[[#This Row],[Horas Vendidas REAL]]</f>
        <v>0</v>
      </c>
      <c r="AH164" s="102" t="e">
        <f>Tabla5[[#This Row],[Horas Vendidas REAL]]/Tabla5[[#This Row],[Horas disponibles Taller]]</f>
        <v>#DIV/0!</v>
      </c>
    </row>
    <row r="165" spans="1:34">
      <c r="A165" s="89">
        <v>45090</v>
      </c>
      <c r="B165" s="3" t="str">
        <f t="shared" si="27"/>
        <v>junio</v>
      </c>
      <c r="C165" s="3" t="str">
        <f t="shared" si="28"/>
        <v>martes</v>
      </c>
      <c r="E165" s="99">
        <f>Tabla5[[#This Row],[Técnicos]]*8</f>
        <v>0</v>
      </c>
      <c r="F165" s="117"/>
      <c r="Q165" s="2" t="e">
        <f t="shared" si="29"/>
        <v>#DIV/0!</v>
      </c>
      <c r="S165" s="2" t="e">
        <f t="shared" si="30"/>
        <v>#DIV/0!</v>
      </c>
      <c r="U165" s="102" t="e">
        <f>Tabla5[[#This Row],[No Show]]/Tabla5[[#This Row],[Citas Agendadas]]</f>
        <v>#DIV/0!</v>
      </c>
      <c r="W165" s="102" t="e">
        <f>Tabla5[[#This Row],[Horas no show2]]/Tabla5[[#This Row],[Horas Prog. Total]]</f>
        <v>#DIV/0!</v>
      </c>
      <c r="Z165" s="2">
        <f>Tabla5[[#This Row],[CITAS CONCRETADAS]]+Tabla5[[#This Row],[Sin Cita]]</f>
        <v>0</v>
      </c>
      <c r="AA165" s="99">
        <f>Tabla5[[#This Row],[Horas Prog. Total]]-Tabla5[[#This Row],[Horas no show2]]</f>
        <v>0</v>
      </c>
      <c r="AC165" s="102" t="e">
        <f>Tabla5[[#This Row],[Sin Cita]]/Tabla5[[#This Row],[CITAS CONCRETADAS]]</f>
        <v>#DIV/0!</v>
      </c>
      <c r="AD165" s="102" t="e">
        <f>Tabla5[[#This Row],[Sin Cita]]/Tabla5[[#This Row],[Total Clientes en servicio]]</f>
        <v>#DIV/0!</v>
      </c>
      <c r="AE165" s="102" t="e">
        <f>Tabla5[[#This Row],[Horas Prog. Total]]/Tabla5[[#This Row],[Horas Disp. En citas]]</f>
        <v>#DIV/0!</v>
      </c>
      <c r="AG165" s="99">
        <f>Tabla5[[#This Row],[Horas concretadas Citas]]-Tabla5[[#This Row],[Horas Vendidas REAL]]</f>
        <v>0</v>
      </c>
      <c r="AH165" s="102" t="e">
        <f>Tabla5[[#This Row],[Horas Vendidas REAL]]/Tabla5[[#This Row],[Horas disponibles Taller]]</f>
        <v>#DIV/0!</v>
      </c>
    </row>
    <row r="166" spans="1:34">
      <c r="A166" s="89">
        <v>45091</v>
      </c>
      <c r="B166" s="3" t="str">
        <f t="shared" si="27"/>
        <v>junio</v>
      </c>
      <c r="C166" s="3" t="str">
        <f t="shared" si="28"/>
        <v>miércoles</v>
      </c>
      <c r="E166" s="99">
        <f>Tabla5[[#This Row],[Técnicos]]*8</f>
        <v>0</v>
      </c>
      <c r="F166" s="117"/>
      <c r="Q166" s="2" t="e">
        <f t="shared" si="29"/>
        <v>#DIV/0!</v>
      </c>
      <c r="S166" s="2" t="e">
        <f t="shared" si="30"/>
        <v>#DIV/0!</v>
      </c>
      <c r="U166" s="102" t="e">
        <f>Tabla5[[#This Row],[No Show]]/Tabla5[[#This Row],[Citas Agendadas]]</f>
        <v>#DIV/0!</v>
      </c>
      <c r="W166" s="102" t="e">
        <f>Tabla5[[#This Row],[Horas no show2]]/Tabla5[[#This Row],[Horas Prog. Total]]</f>
        <v>#DIV/0!</v>
      </c>
      <c r="Z166" s="2">
        <f>Tabla5[[#This Row],[CITAS CONCRETADAS]]+Tabla5[[#This Row],[Sin Cita]]</f>
        <v>0</v>
      </c>
      <c r="AA166" s="99">
        <f>Tabla5[[#This Row],[Horas Prog. Total]]-Tabla5[[#This Row],[Horas no show2]]</f>
        <v>0</v>
      </c>
      <c r="AC166" s="102" t="e">
        <f>Tabla5[[#This Row],[Sin Cita]]/Tabla5[[#This Row],[CITAS CONCRETADAS]]</f>
        <v>#DIV/0!</v>
      </c>
      <c r="AD166" s="102" t="e">
        <f>Tabla5[[#This Row],[Sin Cita]]/Tabla5[[#This Row],[Total Clientes en servicio]]</f>
        <v>#DIV/0!</v>
      </c>
      <c r="AE166" s="102" t="e">
        <f>Tabla5[[#This Row],[Horas Prog. Total]]/Tabla5[[#This Row],[Horas Disp. En citas]]</f>
        <v>#DIV/0!</v>
      </c>
      <c r="AG166" s="99">
        <f>Tabla5[[#This Row],[Horas concretadas Citas]]-Tabla5[[#This Row],[Horas Vendidas REAL]]</f>
        <v>0</v>
      </c>
      <c r="AH166" s="102" t="e">
        <f>Tabla5[[#This Row],[Horas Vendidas REAL]]/Tabla5[[#This Row],[Horas disponibles Taller]]</f>
        <v>#DIV/0!</v>
      </c>
    </row>
    <row r="167" spans="1:34">
      <c r="A167" s="89">
        <v>45092</v>
      </c>
      <c r="B167" s="3" t="str">
        <f t="shared" si="27"/>
        <v>junio</v>
      </c>
      <c r="C167" s="3" t="str">
        <f t="shared" si="28"/>
        <v>jueves</v>
      </c>
      <c r="E167" s="99">
        <f>Tabla5[[#This Row],[Técnicos]]*8</f>
        <v>0</v>
      </c>
      <c r="F167" s="117"/>
      <c r="Q167" s="2" t="e">
        <f t="shared" si="29"/>
        <v>#DIV/0!</v>
      </c>
      <c r="S167" s="2" t="e">
        <f t="shared" si="30"/>
        <v>#DIV/0!</v>
      </c>
      <c r="U167" s="102" t="e">
        <f>Tabla5[[#This Row],[No Show]]/Tabla5[[#This Row],[Citas Agendadas]]</f>
        <v>#DIV/0!</v>
      </c>
      <c r="W167" s="102" t="e">
        <f>Tabla5[[#This Row],[Horas no show2]]/Tabla5[[#This Row],[Horas Prog. Total]]</f>
        <v>#DIV/0!</v>
      </c>
      <c r="Z167" s="2">
        <f>Tabla5[[#This Row],[CITAS CONCRETADAS]]+Tabla5[[#This Row],[Sin Cita]]</f>
        <v>0</v>
      </c>
      <c r="AA167" s="99">
        <f>Tabla5[[#This Row],[Horas Prog. Total]]-Tabla5[[#This Row],[Horas no show2]]</f>
        <v>0</v>
      </c>
      <c r="AC167" s="102" t="e">
        <f>Tabla5[[#This Row],[Sin Cita]]/Tabla5[[#This Row],[CITAS CONCRETADAS]]</f>
        <v>#DIV/0!</v>
      </c>
      <c r="AD167" s="102" t="e">
        <f>Tabla5[[#This Row],[Sin Cita]]/Tabla5[[#This Row],[Total Clientes en servicio]]</f>
        <v>#DIV/0!</v>
      </c>
      <c r="AE167" s="102" t="e">
        <f>Tabla5[[#This Row],[Horas Prog. Total]]/Tabla5[[#This Row],[Horas Disp. En citas]]</f>
        <v>#DIV/0!</v>
      </c>
      <c r="AG167" s="99">
        <f>Tabla5[[#This Row],[Horas concretadas Citas]]-Tabla5[[#This Row],[Horas Vendidas REAL]]</f>
        <v>0</v>
      </c>
      <c r="AH167" s="102" t="e">
        <f>Tabla5[[#This Row],[Horas Vendidas REAL]]/Tabla5[[#This Row],[Horas disponibles Taller]]</f>
        <v>#DIV/0!</v>
      </c>
    </row>
    <row r="168" spans="1:34">
      <c r="A168" s="89">
        <v>45093</v>
      </c>
      <c r="B168" s="3" t="str">
        <f t="shared" si="27"/>
        <v>junio</v>
      </c>
      <c r="C168" s="3" t="str">
        <f t="shared" si="28"/>
        <v>viernes</v>
      </c>
      <c r="E168" s="99">
        <f>Tabla5[[#This Row],[Técnicos]]*8</f>
        <v>0</v>
      </c>
      <c r="F168" s="117"/>
      <c r="Q168" s="2" t="e">
        <f t="shared" si="29"/>
        <v>#DIV/0!</v>
      </c>
      <c r="S168" s="2" t="e">
        <f t="shared" si="30"/>
        <v>#DIV/0!</v>
      </c>
      <c r="U168" s="102" t="e">
        <f>Tabla5[[#This Row],[No Show]]/Tabla5[[#This Row],[Citas Agendadas]]</f>
        <v>#DIV/0!</v>
      </c>
      <c r="W168" s="102" t="e">
        <f>Tabla5[[#This Row],[Horas no show2]]/Tabla5[[#This Row],[Horas Prog. Total]]</f>
        <v>#DIV/0!</v>
      </c>
      <c r="Z168" s="2">
        <f>Tabla5[[#This Row],[CITAS CONCRETADAS]]+Tabla5[[#This Row],[Sin Cita]]</f>
        <v>0</v>
      </c>
      <c r="AA168" s="99">
        <f>Tabla5[[#This Row],[Horas Prog. Total]]-Tabla5[[#This Row],[Horas no show2]]</f>
        <v>0</v>
      </c>
      <c r="AC168" s="102" t="e">
        <f>Tabla5[[#This Row],[Sin Cita]]/Tabla5[[#This Row],[CITAS CONCRETADAS]]</f>
        <v>#DIV/0!</v>
      </c>
      <c r="AD168" s="102" t="e">
        <f>Tabla5[[#This Row],[Sin Cita]]/Tabla5[[#This Row],[Total Clientes en servicio]]</f>
        <v>#DIV/0!</v>
      </c>
      <c r="AE168" s="102" t="e">
        <f>Tabla5[[#This Row],[Horas Prog. Total]]/Tabla5[[#This Row],[Horas Disp. En citas]]</f>
        <v>#DIV/0!</v>
      </c>
      <c r="AG168" s="99">
        <f>Tabla5[[#This Row],[Horas concretadas Citas]]-Tabla5[[#This Row],[Horas Vendidas REAL]]</f>
        <v>0</v>
      </c>
      <c r="AH168" s="102" t="e">
        <f>Tabla5[[#This Row],[Horas Vendidas REAL]]/Tabla5[[#This Row],[Horas disponibles Taller]]</f>
        <v>#DIV/0!</v>
      </c>
    </row>
    <row r="169" spans="1:34">
      <c r="A169" s="89">
        <v>45094</v>
      </c>
      <c r="B169" s="3" t="str">
        <f t="shared" si="27"/>
        <v>junio</v>
      </c>
      <c r="C169" s="3" t="str">
        <f t="shared" si="28"/>
        <v>sábado</v>
      </c>
      <c r="E169" s="99">
        <f>Tabla5[[#This Row],[Técnicos]]*8</f>
        <v>0</v>
      </c>
      <c r="F169" s="117"/>
      <c r="Q169" s="2" t="e">
        <f t="shared" si="29"/>
        <v>#DIV/0!</v>
      </c>
      <c r="S169" s="2" t="e">
        <f t="shared" si="30"/>
        <v>#DIV/0!</v>
      </c>
      <c r="U169" s="102" t="e">
        <f>Tabla5[[#This Row],[No Show]]/Tabla5[[#This Row],[Citas Agendadas]]</f>
        <v>#DIV/0!</v>
      </c>
      <c r="W169" s="102" t="e">
        <f>Tabla5[[#This Row],[Horas no show2]]/Tabla5[[#This Row],[Horas Prog. Total]]</f>
        <v>#DIV/0!</v>
      </c>
      <c r="Z169" s="2">
        <f>Tabla5[[#This Row],[CITAS CONCRETADAS]]+Tabla5[[#This Row],[Sin Cita]]</f>
        <v>0</v>
      </c>
      <c r="AA169" s="99">
        <f>Tabla5[[#This Row],[Horas Prog. Total]]-Tabla5[[#This Row],[Horas no show2]]</f>
        <v>0</v>
      </c>
      <c r="AC169" s="102" t="e">
        <f>Tabla5[[#This Row],[Sin Cita]]/Tabla5[[#This Row],[CITAS CONCRETADAS]]</f>
        <v>#DIV/0!</v>
      </c>
      <c r="AD169" s="102" t="e">
        <f>Tabla5[[#This Row],[Sin Cita]]/Tabla5[[#This Row],[Total Clientes en servicio]]</f>
        <v>#DIV/0!</v>
      </c>
      <c r="AE169" s="102" t="e">
        <f>Tabla5[[#This Row],[Horas Prog. Total]]/Tabla5[[#This Row],[Horas Disp. En citas]]</f>
        <v>#DIV/0!</v>
      </c>
      <c r="AG169" s="99">
        <f>Tabla5[[#This Row],[Horas concretadas Citas]]-Tabla5[[#This Row],[Horas Vendidas REAL]]</f>
        <v>0</v>
      </c>
      <c r="AH169" s="102" t="e">
        <f>Tabla5[[#This Row],[Horas Vendidas REAL]]/Tabla5[[#This Row],[Horas disponibles Taller]]</f>
        <v>#DIV/0!</v>
      </c>
    </row>
    <row r="170" spans="1:34">
      <c r="A170" s="89">
        <v>45095</v>
      </c>
      <c r="B170" s="3" t="str">
        <f t="shared" si="27"/>
        <v>junio</v>
      </c>
      <c r="C170" s="3" t="str">
        <f t="shared" si="28"/>
        <v>domingo</v>
      </c>
      <c r="E170" s="99">
        <f>Tabla5[[#This Row],[Técnicos]]*8</f>
        <v>0</v>
      </c>
      <c r="F170" s="117"/>
      <c r="Q170" s="2" t="e">
        <f t="shared" si="29"/>
        <v>#DIV/0!</v>
      </c>
      <c r="S170" s="2" t="e">
        <f t="shared" si="30"/>
        <v>#DIV/0!</v>
      </c>
      <c r="U170" s="102" t="e">
        <f>Tabla5[[#This Row],[No Show]]/Tabla5[[#This Row],[Citas Agendadas]]</f>
        <v>#DIV/0!</v>
      </c>
      <c r="W170" s="102" t="e">
        <f>Tabla5[[#This Row],[Horas no show2]]/Tabla5[[#This Row],[Horas Prog. Total]]</f>
        <v>#DIV/0!</v>
      </c>
      <c r="Z170" s="2">
        <f>Tabla5[[#This Row],[CITAS CONCRETADAS]]+Tabla5[[#This Row],[Sin Cita]]</f>
        <v>0</v>
      </c>
      <c r="AA170" s="99">
        <f>Tabla5[[#This Row],[Horas Prog. Total]]-Tabla5[[#This Row],[Horas no show2]]</f>
        <v>0</v>
      </c>
      <c r="AC170" s="102" t="e">
        <f>Tabla5[[#This Row],[Sin Cita]]/Tabla5[[#This Row],[CITAS CONCRETADAS]]</f>
        <v>#DIV/0!</v>
      </c>
      <c r="AD170" s="102" t="e">
        <f>Tabla5[[#This Row],[Sin Cita]]/Tabla5[[#This Row],[Total Clientes en servicio]]</f>
        <v>#DIV/0!</v>
      </c>
      <c r="AE170" s="102" t="e">
        <f>Tabla5[[#This Row],[Horas Prog. Total]]/Tabla5[[#This Row],[Horas Disp. En citas]]</f>
        <v>#DIV/0!</v>
      </c>
      <c r="AG170" s="99">
        <f>Tabla5[[#This Row],[Horas concretadas Citas]]-Tabla5[[#This Row],[Horas Vendidas REAL]]</f>
        <v>0</v>
      </c>
      <c r="AH170" s="102" t="e">
        <f>Tabla5[[#This Row],[Horas Vendidas REAL]]/Tabla5[[#This Row],[Horas disponibles Taller]]</f>
        <v>#DIV/0!</v>
      </c>
    </row>
    <row r="171" spans="1:34">
      <c r="A171" s="89">
        <v>45096</v>
      </c>
      <c r="B171" s="3" t="str">
        <f t="shared" si="27"/>
        <v>junio</v>
      </c>
      <c r="C171" s="3" t="str">
        <f t="shared" si="28"/>
        <v>lunes</v>
      </c>
      <c r="E171" s="99">
        <f>Tabla5[[#This Row],[Técnicos]]*8</f>
        <v>0</v>
      </c>
      <c r="F171" s="117"/>
      <c r="Q171" s="2" t="e">
        <f t="shared" si="29"/>
        <v>#DIV/0!</v>
      </c>
      <c r="S171" s="2" t="e">
        <f t="shared" si="30"/>
        <v>#DIV/0!</v>
      </c>
      <c r="U171" s="102" t="e">
        <f>Tabla5[[#This Row],[No Show]]/Tabla5[[#This Row],[Citas Agendadas]]</f>
        <v>#DIV/0!</v>
      </c>
      <c r="W171" s="102" t="e">
        <f>Tabla5[[#This Row],[Horas no show2]]/Tabla5[[#This Row],[Horas Prog. Total]]</f>
        <v>#DIV/0!</v>
      </c>
      <c r="Z171" s="2">
        <f>Tabla5[[#This Row],[CITAS CONCRETADAS]]+Tabla5[[#This Row],[Sin Cita]]</f>
        <v>0</v>
      </c>
      <c r="AA171" s="99">
        <f>Tabla5[[#This Row],[Horas Prog. Total]]-Tabla5[[#This Row],[Horas no show2]]</f>
        <v>0</v>
      </c>
      <c r="AC171" s="102" t="e">
        <f>Tabla5[[#This Row],[Sin Cita]]/Tabla5[[#This Row],[CITAS CONCRETADAS]]</f>
        <v>#DIV/0!</v>
      </c>
      <c r="AD171" s="102" t="e">
        <f>Tabla5[[#This Row],[Sin Cita]]/Tabla5[[#This Row],[Total Clientes en servicio]]</f>
        <v>#DIV/0!</v>
      </c>
      <c r="AE171" s="102" t="e">
        <f>Tabla5[[#This Row],[Horas Prog. Total]]/Tabla5[[#This Row],[Horas Disp. En citas]]</f>
        <v>#DIV/0!</v>
      </c>
      <c r="AG171" s="99">
        <f>Tabla5[[#This Row],[Horas concretadas Citas]]-Tabla5[[#This Row],[Horas Vendidas REAL]]</f>
        <v>0</v>
      </c>
      <c r="AH171" s="102" t="e">
        <f>Tabla5[[#This Row],[Horas Vendidas REAL]]/Tabla5[[#This Row],[Horas disponibles Taller]]</f>
        <v>#DIV/0!</v>
      </c>
    </row>
    <row r="172" spans="1:34">
      <c r="A172" s="89">
        <v>45097</v>
      </c>
      <c r="B172" s="3" t="str">
        <f t="shared" si="27"/>
        <v>junio</v>
      </c>
      <c r="C172" s="3" t="str">
        <f t="shared" si="28"/>
        <v>martes</v>
      </c>
      <c r="E172" s="99">
        <f>Tabla5[[#This Row],[Técnicos]]*8</f>
        <v>0</v>
      </c>
      <c r="F172" s="117"/>
      <c r="Q172" s="2" t="e">
        <f t="shared" si="29"/>
        <v>#DIV/0!</v>
      </c>
      <c r="S172" s="2" t="e">
        <f t="shared" si="30"/>
        <v>#DIV/0!</v>
      </c>
      <c r="U172" s="102" t="e">
        <f>Tabla5[[#This Row],[No Show]]/Tabla5[[#This Row],[Citas Agendadas]]</f>
        <v>#DIV/0!</v>
      </c>
      <c r="W172" s="102" t="e">
        <f>Tabla5[[#This Row],[Horas no show2]]/Tabla5[[#This Row],[Horas Prog. Total]]</f>
        <v>#DIV/0!</v>
      </c>
      <c r="Z172" s="2">
        <f>Tabla5[[#This Row],[CITAS CONCRETADAS]]+Tabla5[[#This Row],[Sin Cita]]</f>
        <v>0</v>
      </c>
      <c r="AA172" s="99">
        <f>Tabla5[[#This Row],[Horas Prog. Total]]-Tabla5[[#This Row],[Horas no show2]]</f>
        <v>0</v>
      </c>
      <c r="AC172" s="102" t="e">
        <f>Tabla5[[#This Row],[Sin Cita]]/Tabla5[[#This Row],[CITAS CONCRETADAS]]</f>
        <v>#DIV/0!</v>
      </c>
      <c r="AD172" s="102" t="e">
        <f>Tabla5[[#This Row],[Sin Cita]]/Tabla5[[#This Row],[Total Clientes en servicio]]</f>
        <v>#DIV/0!</v>
      </c>
      <c r="AE172" s="102" t="e">
        <f>Tabla5[[#This Row],[Horas Prog. Total]]/Tabla5[[#This Row],[Horas Disp. En citas]]</f>
        <v>#DIV/0!</v>
      </c>
      <c r="AG172" s="99">
        <f>Tabla5[[#This Row],[Horas concretadas Citas]]-Tabla5[[#This Row],[Horas Vendidas REAL]]</f>
        <v>0</v>
      </c>
      <c r="AH172" s="102" t="e">
        <f>Tabla5[[#This Row],[Horas Vendidas REAL]]/Tabla5[[#This Row],[Horas disponibles Taller]]</f>
        <v>#DIV/0!</v>
      </c>
    </row>
    <row r="173" spans="1:34">
      <c r="A173" s="89">
        <v>45098</v>
      </c>
      <c r="B173" s="3" t="str">
        <f t="shared" si="27"/>
        <v>junio</v>
      </c>
      <c r="C173" s="3" t="str">
        <f t="shared" si="28"/>
        <v>miércoles</v>
      </c>
      <c r="E173" s="99">
        <f>Tabla5[[#This Row],[Técnicos]]*8</f>
        <v>0</v>
      </c>
      <c r="F173" s="117"/>
      <c r="Q173" s="2" t="e">
        <f t="shared" si="29"/>
        <v>#DIV/0!</v>
      </c>
      <c r="S173" s="2" t="e">
        <f t="shared" si="30"/>
        <v>#DIV/0!</v>
      </c>
      <c r="U173" s="102" t="e">
        <f>Tabla5[[#This Row],[No Show]]/Tabla5[[#This Row],[Citas Agendadas]]</f>
        <v>#DIV/0!</v>
      </c>
      <c r="W173" s="102" t="e">
        <f>Tabla5[[#This Row],[Horas no show2]]/Tabla5[[#This Row],[Horas Prog. Total]]</f>
        <v>#DIV/0!</v>
      </c>
      <c r="Z173" s="2">
        <f>Tabla5[[#This Row],[CITAS CONCRETADAS]]+Tabla5[[#This Row],[Sin Cita]]</f>
        <v>0</v>
      </c>
      <c r="AA173" s="99">
        <f>Tabla5[[#This Row],[Horas Prog. Total]]-Tabla5[[#This Row],[Horas no show2]]</f>
        <v>0</v>
      </c>
      <c r="AC173" s="102" t="e">
        <f>Tabla5[[#This Row],[Sin Cita]]/Tabla5[[#This Row],[CITAS CONCRETADAS]]</f>
        <v>#DIV/0!</v>
      </c>
      <c r="AD173" s="102" t="e">
        <f>Tabla5[[#This Row],[Sin Cita]]/Tabla5[[#This Row],[Total Clientes en servicio]]</f>
        <v>#DIV/0!</v>
      </c>
      <c r="AE173" s="102" t="e">
        <f>Tabla5[[#This Row],[Horas Prog. Total]]/Tabla5[[#This Row],[Horas Disp. En citas]]</f>
        <v>#DIV/0!</v>
      </c>
      <c r="AG173" s="99">
        <f>Tabla5[[#This Row],[Horas concretadas Citas]]-Tabla5[[#This Row],[Horas Vendidas REAL]]</f>
        <v>0</v>
      </c>
      <c r="AH173" s="102" t="e">
        <f>Tabla5[[#This Row],[Horas Vendidas REAL]]/Tabla5[[#This Row],[Horas disponibles Taller]]</f>
        <v>#DIV/0!</v>
      </c>
    </row>
    <row r="174" spans="1:34">
      <c r="A174" s="89">
        <v>45099</v>
      </c>
      <c r="B174" s="3" t="str">
        <f t="shared" si="27"/>
        <v>junio</v>
      </c>
      <c r="C174" s="3" t="str">
        <f t="shared" si="28"/>
        <v>jueves</v>
      </c>
      <c r="E174" s="99">
        <f>Tabla5[[#This Row],[Técnicos]]*8</f>
        <v>0</v>
      </c>
      <c r="F174" s="117"/>
      <c r="Q174" s="2" t="e">
        <f t="shared" si="29"/>
        <v>#DIV/0!</v>
      </c>
      <c r="S174" s="2" t="e">
        <f t="shared" si="30"/>
        <v>#DIV/0!</v>
      </c>
      <c r="U174" s="102" t="e">
        <f>Tabla5[[#This Row],[No Show]]/Tabla5[[#This Row],[Citas Agendadas]]</f>
        <v>#DIV/0!</v>
      </c>
      <c r="W174" s="102" t="e">
        <f>Tabla5[[#This Row],[Horas no show2]]/Tabla5[[#This Row],[Horas Prog. Total]]</f>
        <v>#DIV/0!</v>
      </c>
      <c r="Z174" s="2">
        <f>Tabla5[[#This Row],[CITAS CONCRETADAS]]+Tabla5[[#This Row],[Sin Cita]]</f>
        <v>0</v>
      </c>
      <c r="AA174" s="99">
        <f>Tabla5[[#This Row],[Horas Prog. Total]]-Tabla5[[#This Row],[Horas no show2]]</f>
        <v>0</v>
      </c>
      <c r="AC174" s="102" t="e">
        <f>Tabla5[[#This Row],[Sin Cita]]/Tabla5[[#This Row],[CITAS CONCRETADAS]]</f>
        <v>#DIV/0!</v>
      </c>
      <c r="AD174" s="102" t="e">
        <f>Tabla5[[#This Row],[Sin Cita]]/Tabla5[[#This Row],[Total Clientes en servicio]]</f>
        <v>#DIV/0!</v>
      </c>
      <c r="AE174" s="102" t="e">
        <f>Tabla5[[#This Row],[Horas Prog. Total]]/Tabla5[[#This Row],[Horas Disp. En citas]]</f>
        <v>#DIV/0!</v>
      </c>
      <c r="AG174" s="99">
        <f>Tabla5[[#This Row],[Horas concretadas Citas]]-Tabla5[[#This Row],[Horas Vendidas REAL]]</f>
        <v>0</v>
      </c>
      <c r="AH174" s="102" t="e">
        <f>Tabla5[[#This Row],[Horas Vendidas REAL]]/Tabla5[[#This Row],[Horas disponibles Taller]]</f>
        <v>#DIV/0!</v>
      </c>
    </row>
    <row r="175" spans="1:34">
      <c r="A175" s="89">
        <v>45100</v>
      </c>
      <c r="B175" s="3" t="str">
        <f t="shared" si="27"/>
        <v>junio</v>
      </c>
      <c r="C175" s="3" t="str">
        <f t="shared" si="28"/>
        <v>viernes</v>
      </c>
      <c r="E175" s="99">
        <f>Tabla5[[#This Row],[Técnicos]]*8</f>
        <v>0</v>
      </c>
      <c r="F175" s="117"/>
      <c r="Q175" s="2" t="e">
        <f t="shared" si="29"/>
        <v>#DIV/0!</v>
      </c>
      <c r="S175" s="2" t="e">
        <f t="shared" si="30"/>
        <v>#DIV/0!</v>
      </c>
      <c r="U175" s="102" t="e">
        <f>Tabla5[[#This Row],[No Show]]/Tabla5[[#This Row],[Citas Agendadas]]</f>
        <v>#DIV/0!</v>
      </c>
      <c r="W175" s="102" t="e">
        <f>Tabla5[[#This Row],[Horas no show2]]/Tabla5[[#This Row],[Horas Prog. Total]]</f>
        <v>#DIV/0!</v>
      </c>
      <c r="Z175" s="2">
        <f>Tabla5[[#This Row],[CITAS CONCRETADAS]]+Tabla5[[#This Row],[Sin Cita]]</f>
        <v>0</v>
      </c>
      <c r="AA175" s="99">
        <f>Tabla5[[#This Row],[Horas Prog. Total]]-Tabla5[[#This Row],[Horas no show2]]</f>
        <v>0</v>
      </c>
      <c r="AC175" s="102" t="e">
        <f>Tabla5[[#This Row],[Sin Cita]]/Tabla5[[#This Row],[CITAS CONCRETADAS]]</f>
        <v>#DIV/0!</v>
      </c>
      <c r="AD175" s="102" t="e">
        <f>Tabla5[[#This Row],[Sin Cita]]/Tabla5[[#This Row],[Total Clientes en servicio]]</f>
        <v>#DIV/0!</v>
      </c>
      <c r="AE175" s="102" t="e">
        <f>Tabla5[[#This Row],[Horas Prog. Total]]/Tabla5[[#This Row],[Horas Disp. En citas]]</f>
        <v>#DIV/0!</v>
      </c>
      <c r="AG175" s="99">
        <f>Tabla5[[#This Row],[Horas concretadas Citas]]-Tabla5[[#This Row],[Horas Vendidas REAL]]</f>
        <v>0</v>
      </c>
      <c r="AH175" s="102" t="e">
        <f>Tabla5[[#This Row],[Horas Vendidas REAL]]/Tabla5[[#This Row],[Horas disponibles Taller]]</f>
        <v>#DIV/0!</v>
      </c>
    </row>
    <row r="176" spans="1:34">
      <c r="A176" s="89">
        <v>45101</v>
      </c>
      <c r="B176" s="3" t="str">
        <f t="shared" si="27"/>
        <v>junio</v>
      </c>
      <c r="C176" s="3" t="str">
        <f t="shared" si="28"/>
        <v>sábado</v>
      </c>
      <c r="E176" s="99">
        <f>Tabla5[[#This Row],[Técnicos]]*8</f>
        <v>0</v>
      </c>
      <c r="F176" s="117"/>
      <c r="Q176" s="2" t="e">
        <f t="shared" si="29"/>
        <v>#DIV/0!</v>
      </c>
      <c r="S176" s="2" t="e">
        <f t="shared" si="30"/>
        <v>#DIV/0!</v>
      </c>
      <c r="U176" s="102" t="e">
        <f>Tabla5[[#This Row],[No Show]]/Tabla5[[#This Row],[Citas Agendadas]]</f>
        <v>#DIV/0!</v>
      </c>
      <c r="W176" s="102" t="e">
        <f>Tabla5[[#This Row],[Horas no show2]]/Tabla5[[#This Row],[Horas Prog. Total]]</f>
        <v>#DIV/0!</v>
      </c>
      <c r="Z176" s="2">
        <f>Tabla5[[#This Row],[CITAS CONCRETADAS]]+Tabla5[[#This Row],[Sin Cita]]</f>
        <v>0</v>
      </c>
      <c r="AA176" s="99">
        <f>Tabla5[[#This Row],[Horas Prog. Total]]-Tabla5[[#This Row],[Horas no show2]]</f>
        <v>0</v>
      </c>
      <c r="AC176" s="102" t="e">
        <f>Tabla5[[#This Row],[Sin Cita]]/Tabla5[[#This Row],[CITAS CONCRETADAS]]</f>
        <v>#DIV/0!</v>
      </c>
      <c r="AD176" s="102" t="e">
        <f>Tabla5[[#This Row],[Sin Cita]]/Tabla5[[#This Row],[Total Clientes en servicio]]</f>
        <v>#DIV/0!</v>
      </c>
      <c r="AE176" s="102" t="e">
        <f>Tabla5[[#This Row],[Horas Prog. Total]]/Tabla5[[#This Row],[Horas Disp. En citas]]</f>
        <v>#DIV/0!</v>
      </c>
      <c r="AG176" s="99">
        <f>Tabla5[[#This Row],[Horas concretadas Citas]]-Tabla5[[#This Row],[Horas Vendidas REAL]]</f>
        <v>0</v>
      </c>
      <c r="AH176" s="102" t="e">
        <f>Tabla5[[#This Row],[Horas Vendidas REAL]]/Tabla5[[#This Row],[Horas disponibles Taller]]</f>
        <v>#DIV/0!</v>
      </c>
    </row>
    <row r="177" spans="1:34">
      <c r="A177" s="89">
        <v>45102</v>
      </c>
      <c r="B177" s="3" t="str">
        <f t="shared" si="27"/>
        <v>junio</v>
      </c>
      <c r="C177" s="3" t="str">
        <f t="shared" si="28"/>
        <v>domingo</v>
      </c>
      <c r="E177" s="99">
        <f>Tabla5[[#This Row],[Técnicos]]*8</f>
        <v>0</v>
      </c>
      <c r="F177" s="117"/>
      <c r="Q177" s="2" t="e">
        <f t="shared" si="29"/>
        <v>#DIV/0!</v>
      </c>
      <c r="S177" s="2" t="e">
        <f t="shared" si="30"/>
        <v>#DIV/0!</v>
      </c>
      <c r="U177" s="102" t="e">
        <f>Tabla5[[#This Row],[No Show]]/Tabla5[[#This Row],[Citas Agendadas]]</f>
        <v>#DIV/0!</v>
      </c>
      <c r="W177" s="102" t="e">
        <f>Tabla5[[#This Row],[Horas no show2]]/Tabla5[[#This Row],[Horas Prog. Total]]</f>
        <v>#DIV/0!</v>
      </c>
      <c r="Z177" s="2">
        <f>Tabla5[[#This Row],[CITAS CONCRETADAS]]+Tabla5[[#This Row],[Sin Cita]]</f>
        <v>0</v>
      </c>
      <c r="AA177" s="99">
        <f>Tabla5[[#This Row],[Horas Prog. Total]]-Tabla5[[#This Row],[Horas no show2]]</f>
        <v>0</v>
      </c>
      <c r="AC177" s="102" t="e">
        <f>Tabla5[[#This Row],[Sin Cita]]/Tabla5[[#This Row],[CITAS CONCRETADAS]]</f>
        <v>#DIV/0!</v>
      </c>
      <c r="AD177" s="102" t="e">
        <f>Tabla5[[#This Row],[Sin Cita]]/Tabla5[[#This Row],[Total Clientes en servicio]]</f>
        <v>#DIV/0!</v>
      </c>
      <c r="AE177" s="102" t="e">
        <f>Tabla5[[#This Row],[Horas Prog. Total]]/Tabla5[[#This Row],[Horas Disp. En citas]]</f>
        <v>#DIV/0!</v>
      </c>
      <c r="AG177" s="99">
        <f>Tabla5[[#This Row],[Horas concretadas Citas]]-Tabla5[[#This Row],[Horas Vendidas REAL]]</f>
        <v>0</v>
      </c>
      <c r="AH177" s="102" t="e">
        <f>Tabla5[[#This Row],[Horas Vendidas REAL]]/Tabla5[[#This Row],[Horas disponibles Taller]]</f>
        <v>#DIV/0!</v>
      </c>
    </row>
    <row r="178" spans="1:34">
      <c r="A178" s="89">
        <v>45103</v>
      </c>
      <c r="B178" s="3" t="str">
        <f t="shared" si="27"/>
        <v>junio</v>
      </c>
      <c r="C178" s="3" t="str">
        <f t="shared" si="28"/>
        <v>lunes</v>
      </c>
      <c r="E178" s="99">
        <f>Tabla5[[#This Row],[Técnicos]]*8</f>
        <v>0</v>
      </c>
      <c r="F178" s="117"/>
      <c r="Q178" s="2" t="e">
        <f t="shared" si="29"/>
        <v>#DIV/0!</v>
      </c>
      <c r="S178" s="2" t="e">
        <f t="shared" si="30"/>
        <v>#DIV/0!</v>
      </c>
      <c r="U178" s="102" t="e">
        <f>Tabla5[[#This Row],[No Show]]/Tabla5[[#This Row],[Citas Agendadas]]</f>
        <v>#DIV/0!</v>
      </c>
      <c r="W178" s="102" t="e">
        <f>Tabla5[[#This Row],[Horas no show2]]/Tabla5[[#This Row],[Horas Prog. Total]]</f>
        <v>#DIV/0!</v>
      </c>
      <c r="Z178" s="2">
        <f>Tabla5[[#This Row],[CITAS CONCRETADAS]]+Tabla5[[#This Row],[Sin Cita]]</f>
        <v>0</v>
      </c>
      <c r="AA178" s="99">
        <f>Tabla5[[#This Row],[Horas Prog. Total]]-Tabla5[[#This Row],[Horas no show2]]</f>
        <v>0</v>
      </c>
      <c r="AC178" s="102" t="e">
        <f>Tabla5[[#This Row],[Sin Cita]]/Tabla5[[#This Row],[CITAS CONCRETADAS]]</f>
        <v>#DIV/0!</v>
      </c>
      <c r="AD178" s="102" t="e">
        <f>Tabla5[[#This Row],[Sin Cita]]/Tabla5[[#This Row],[Total Clientes en servicio]]</f>
        <v>#DIV/0!</v>
      </c>
      <c r="AE178" s="102" t="e">
        <f>Tabla5[[#This Row],[Horas Prog. Total]]/Tabla5[[#This Row],[Horas Disp. En citas]]</f>
        <v>#DIV/0!</v>
      </c>
      <c r="AG178" s="99">
        <f>Tabla5[[#This Row],[Horas concretadas Citas]]-Tabla5[[#This Row],[Horas Vendidas REAL]]</f>
        <v>0</v>
      </c>
      <c r="AH178" s="102" t="e">
        <f>Tabla5[[#This Row],[Horas Vendidas REAL]]/Tabla5[[#This Row],[Horas disponibles Taller]]</f>
        <v>#DIV/0!</v>
      </c>
    </row>
    <row r="179" spans="1:34">
      <c r="A179" s="89">
        <v>45104</v>
      </c>
      <c r="B179" s="3" t="str">
        <f t="shared" si="27"/>
        <v>junio</v>
      </c>
      <c r="C179" s="3" t="str">
        <f t="shared" si="28"/>
        <v>martes</v>
      </c>
      <c r="E179" s="99">
        <f>Tabla5[[#This Row],[Técnicos]]*8</f>
        <v>0</v>
      </c>
      <c r="F179" s="117"/>
      <c r="Q179" s="2" t="e">
        <f t="shared" si="29"/>
        <v>#DIV/0!</v>
      </c>
      <c r="S179" s="2" t="e">
        <f t="shared" si="30"/>
        <v>#DIV/0!</v>
      </c>
      <c r="U179" s="102" t="e">
        <f>Tabla5[[#This Row],[No Show]]/Tabla5[[#This Row],[Citas Agendadas]]</f>
        <v>#DIV/0!</v>
      </c>
      <c r="W179" s="102" t="e">
        <f>Tabla5[[#This Row],[Horas no show2]]/Tabla5[[#This Row],[Horas Prog. Total]]</f>
        <v>#DIV/0!</v>
      </c>
      <c r="Z179" s="2">
        <f>Tabla5[[#This Row],[CITAS CONCRETADAS]]+Tabla5[[#This Row],[Sin Cita]]</f>
        <v>0</v>
      </c>
      <c r="AA179" s="99">
        <f>Tabla5[[#This Row],[Horas Prog. Total]]-Tabla5[[#This Row],[Horas no show2]]</f>
        <v>0</v>
      </c>
      <c r="AC179" s="102" t="e">
        <f>Tabla5[[#This Row],[Sin Cita]]/Tabla5[[#This Row],[CITAS CONCRETADAS]]</f>
        <v>#DIV/0!</v>
      </c>
      <c r="AD179" s="102" t="e">
        <f>Tabla5[[#This Row],[Sin Cita]]/Tabla5[[#This Row],[Total Clientes en servicio]]</f>
        <v>#DIV/0!</v>
      </c>
      <c r="AE179" s="102" t="e">
        <f>Tabla5[[#This Row],[Horas Prog. Total]]/Tabla5[[#This Row],[Horas Disp. En citas]]</f>
        <v>#DIV/0!</v>
      </c>
      <c r="AG179" s="99">
        <f>Tabla5[[#This Row],[Horas concretadas Citas]]-Tabla5[[#This Row],[Horas Vendidas REAL]]</f>
        <v>0</v>
      </c>
      <c r="AH179" s="102" t="e">
        <f>Tabla5[[#This Row],[Horas Vendidas REAL]]/Tabla5[[#This Row],[Horas disponibles Taller]]</f>
        <v>#DIV/0!</v>
      </c>
    </row>
    <row r="180" spans="1:34">
      <c r="A180" s="89">
        <v>45105</v>
      </c>
      <c r="B180" s="3" t="str">
        <f t="shared" si="27"/>
        <v>junio</v>
      </c>
      <c r="C180" s="3" t="str">
        <f t="shared" si="28"/>
        <v>miércoles</v>
      </c>
      <c r="E180" s="99">
        <f>Tabla5[[#This Row],[Técnicos]]*8</f>
        <v>0</v>
      </c>
      <c r="F180" s="117"/>
      <c r="Q180" s="2" t="e">
        <f t="shared" si="29"/>
        <v>#DIV/0!</v>
      </c>
      <c r="S180" s="2" t="e">
        <f t="shared" si="30"/>
        <v>#DIV/0!</v>
      </c>
      <c r="U180" s="102" t="e">
        <f>Tabla5[[#This Row],[No Show]]/Tabla5[[#This Row],[Citas Agendadas]]</f>
        <v>#DIV/0!</v>
      </c>
      <c r="W180" s="102" t="e">
        <f>Tabla5[[#This Row],[Horas no show2]]/Tabla5[[#This Row],[Horas Prog. Total]]</f>
        <v>#DIV/0!</v>
      </c>
      <c r="Z180" s="2">
        <f>Tabla5[[#This Row],[CITAS CONCRETADAS]]+Tabla5[[#This Row],[Sin Cita]]</f>
        <v>0</v>
      </c>
      <c r="AA180" s="99">
        <f>Tabla5[[#This Row],[Horas Prog. Total]]-Tabla5[[#This Row],[Horas no show2]]</f>
        <v>0</v>
      </c>
      <c r="AC180" s="102" t="e">
        <f>Tabla5[[#This Row],[Sin Cita]]/Tabla5[[#This Row],[CITAS CONCRETADAS]]</f>
        <v>#DIV/0!</v>
      </c>
      <c r="AD180" s="102" t="e">
        <f>Tabla5[[#This Row],[Sin Cita]]/Tabla5[[#This Row],[Total Clientes en servicio]]</f>
        <v>#DIV/0!</v>
      </c>
      <c r="AE180" s="102" t="e">
        <f>Tabla5[[#This Row],[Horas Prog. Total]]/Tabla5[[#This Row],[Horas Disp. En citas]]</f>
        <v>#DIV/0!</v>
      </c>
      <c r="AG180" s="99">
        <f>Tabla5[[#This Row],[Horas concretadas Citas]]-Tabla5[[#This Row],[Horas Vendidas REAL]]</f>
        <v>0</v>
      </c>
      <c r="AH180" s="102" t="e">
        <f>Tabla5[[#This Row],[Horas Vendidas REAL]]/Tabla5[[#This Row],[Horas disponibles Taller]]</f>
        <v>#DIV/0!</v>
      </c>
    </row>
    <row r="181" spans="1:34">
      <c r="A181" s="89">
        <v>45106</v>
      </c>
      <c r="B181" s="3" t="str">
        <f t="shared" si="27"/>
        <v>junio</v>
      </c>
      <c r="C181" s="3" t="str">
        <f t="shared" si="28"/>
        <v>jueves</v>
      </c>
      <c r="E181" s="99">
        <f>Tabla5[[#This Row],[Técnicos]]*8</f>
        <v>0</v>
      </c>
      <c r="F181" s="117"/>
      <c r="Q181" s="2" t="e">
        <f t="shared" si="29"/>
        <v>#DIV/0!</v>
      </c>
      <c r="S181" s="2" t="e">
        <f t="shared" si="30"/>
        <v>#DIV/0!</v>
      </c>
      <c r="U181" s="102" t="e">
        <f>Tabla5[[#This Row],[No Show]]/Tabla5[[#This Row],[Citas Agendadas]]</f>
        <v>#DIV/0!</v>
      </c>
      <c r="W181" s="102" t="e">
        <f>Tabla5[[#This Row],[Horas no show2]]/Tabla5[[#This Row],[Horas Prog. Total]]</f>
        <v>#DIV/0!</v>
      </c>
      <c r="Z181" s="2">
        <f>Tabla5[[#This Row],[CITAS CONCRETADAS]]+Tabla5[[#This Row],[Sin Cita]]</f>
        <v>0</v>
      </c>
      <c r="AA181" s="99">
        <f>Tabla5[[#This Row],[Horas Prog. Total]]-Tabla5[[#This Row],[Horas no show2]]</f>
        <v>0</v>
      </c>
      <c r="AC181" s="102" t="e">
        <f>Tabla5[[#This Row],[Sin Cita]]/Tabla5[[#This Row],[CITAS CONCRETADAS]]</f>
        <v>#DIV/0!</v>
      </c>
      <c r="AD181" s="102" t="e">
        <f>Tabla5[[#This Row],[Sin Cita]]/Tabla5[[#This Row],[Total Clientes en servicio]]</f>
        <v>#DIV/0!</v>
      </c>
      <c r="AE181" s="102" t="e">
        <f>Tabla5[[#This Row],[Horas Prog. Total]]/Tabla5[[#This Row],[Horas Disp. En citas]]</f>
        <v>#DIV/0!</v>
      </c>
      <c r="AG181" s="99">
        <f>Tabla5[[#This Row],[Horas concretadas Citas]]-Tabla5[[#This Row],[Horas Vendidas REAL]]</f>
        <v>0</v>
      </c>
      <c r="AH181" s="102" t="e">
        <f>Tabla5[[#This Row],[Horas Vendidas REAL]]/Tabla5[[#This Row],[Horas disponibles Taller]]</f>
        <v>#DIV/0!</v>
      </c>
    </row>
    <row r="182" spans="1:34">
      <c r="A182" s="89">
        <v>45107</v>
      </c>
      <c r="B182" s="3" t="str">
        <f t="shared" si="27"/>
        <v>junio</v>
      </c>
      <c r="C182" s="3" t="str">
        <f t="shared" si="28"/>
        <v>viernes</v>
      </c>
      <c r="E182" s="99">
        <f>Tabla5[[#This Row],[Técnicos]]*8</f>
        <v>0</v>
      </c>
      <c r="F182" s="117"/>
      <c r="Q182" s="2" t="e">
        <f t="shared" si="29"/>
        <v>#DIV/0!</v>
      </c>
      <c r="S182" s="2" t="e">
        <f t="shared" si="30"/>
        <v>#DIV/0!</v>
      </c>
      <c r="U182" s="102" t="e">
        <f>Tabla5[[#This Row],[No Show]]/Tabla5[[#This Row],[Citas Agendadas]]</f>
        <v>#DIV/0!</v>
      </c>
      <c r="W182" s="102" t="e">
        <f>Tabla5[[#This Row],[Horas no show2]]/Tabla5[[#This Row],[Horas Prog. Total]]</f>
        <v>#DIV/0!</v>
      </c>
      <c r="Z182" s="2">
        <f>Tabla5[[#This Row],[CITAS CONCRETADAS]]+Tabla5[[#This Row],[Sin Cita]]</f>
        <v>0</v>
      </c>
      <c r="AA182" s="99">
        <f>Tabla5[[#This Row],[Horas Prog. Total]]-Tabla5[[#This Row],[Horas no show2]]</f>
        <v>0</v>
      </c>
      <c r="AC182" s="102" t="e">
        <f>Tabla5[[#This Row],[Sin Cita]]/Tabla5[[#This Row],[CITAS CONCRETADAS]]</f>
        <v>#DIV/0!</v>
      </c>
      <c r="AD182" s="102" t="e">
        <f>Tabla5[[#This Row],[Sin Cita]]/Tabla5[[#This Row],[Total Clientes en servicio]]</f>
        <v>#DIV/0!</v>
      </c>
      <c r="AE182" s="102" t="e">
        <f>Tabla5[[#This Row],[Horas Prog. Total]]/Tabla5[[#This Row],[Horas Disp. En citas]]</f>
        <v>#DIV/0!</v>
      </c>
      <c r="AG182" s="99">
        <f>Tabla5[[#This Row],[Horas concretadas Citas]]-Tabla5[[#This Row],[Horas Vendidas REAL]]</f>
        <v>0</v>
      </c>
      <c r="AH182" s="102" t="e">
        <f>Tabla5[[#This Row],[Horas Vendidas REAL]]/Tabla5[[#This Row],[Horas disponibles Taller]]</f>
        <v>#DIV/0!</v>
      </c>
    </row>
    <row r="183" spans="1:34">
      <c r="A183" s="89">
        <v>45108</v>
      </c>
      <c r="B183" s="3" t="str">
        <f t="shared" si="27"/>
        <v>julio</v>
      </c>
      <c r="C183" s="3" t="str">
        <f t="shared" si="28"/>
        <v>sábado</v>
      </c>
      <c r="E183" s="99">
        <f>Tabla5[[#This Row],[Técnicos]]*8</f>
        <v>0</v>
      </c>
      <c r="F183" s="117"/>
      <c r="Q183" s="2" t="e">
        <f t="shared" si="29"/>
        <v>#DIV/0!</v>
      </c>
      <c r="S183" s="2" t="e">
        <f t="shared" si="30"/>
        <v>#DIV/0!</v>
      </c>
      <c r="U183" s="102" t="e">
        <f>Tabla5[[#This Row],[No Show]]/Tabla5[[#This Row],[Citas Agendadas]]</f>
        <v>#DIV/0!</v>
      </c>
      <c r="W183" s="102" t="e">
        <f>Tabla5[[#This Row],[Horas no show2]]/Tabla5[[#This Row],[Horas Prog. Total]]</f>
        <v>#DIV/0!</v>
      </c>
      <c r="Z183" s="2">
        <f>Tabla5[[#This Row],[CITAS CONCRETADAS]]+Tabla5[[#This Row],[Sin Cita]]</f>
        <v>0</v>
      </c>
      <c r="AA183" s="99">
        <f>Tabla5[[#This Row],[Horas Prog. Total]]-Tabla5[[#This Row],[Horas no show2]]</f>
        <v>0</v>
      </c>
      <c r="AC183" s="102" t="e">
        <f>Tabla5[[#This Row],[Sin Cita]]/Tabla5[[#This Row],[CITAS CONCRETADAS]]</f>
        <v>#DIV/0!</v>
      </c>
      <c r="AD183" s="102" t="e">
        <f>Tabla5[[#This Row],[Sin Cita]]/Tabla5[[#This Row],[Total Clientes en servicio]]</f>
        <v>#DIV/0!</v>
      </c>
      <c r="AE183" s="102" t="e">
        <f>Tabla5[[#This Row],[Horas Prog. Total]]/Tabla5[[#This Row],[Horas Disp. En citas]]</f>
        <v>#DIV/0!</v>
      </c>
      <c r="AG183" s="99">
        <f>Tabla5[[#This Row],[Horas concretadas Citas]]-Tabla5[[#This Row],[Horas Vendidas REAL]]</f>
        <v>0</v>
      </c>
      <c r="AH183" s="102" t="e">
        <f>Tabla5[[#This Row],[Horas Vendidas REAL]]/Tabla5[[#This Row],[Horas disponibles Taller]]</f>
        <v>#DIV/0!</v>
      </c>
    </row>
    <row r="184" spans="1:34">
      <c r="A184" s="89">
        <v>45109</v>
      </c>
      <c r="B184" s="3" t="str">
        <f t="shared" si="27"/>
        <v>julio</v>
      </c>
      <c r="C184" s="3" t="str">
        <f t="shared" si="28"/>
        <v>domingo</v>
      </c>
      <c r="E184" s="99">
        <f>Tabla5[[#This Row],[Técnicos]]*8</f>
        <v>0</v>
      </c>
      <c r="F184" s="117"/>
      <c r="Q184" s="2" t="e">
        <f t="shared" si="29"/>
        <v>#DIV/0!</v>
      </c>
      <c r="S184" s="2" t="e">
        <f t="shared" si="30"/>
        <v>#DIV/0!</v>
      </c>
      <c r="U184" s="102" t="e">
        <f>Tabla5[[#This Row],[No Show]]/Tabla5[[#This Row],[Citas Agendadas]]</f>
        <v>#DIV/0!</v>
      </c>
      <c r="W184" s="102" t="e">
        <f>Tabla5[[#This Row],[Horas no show2]]/Tabla5[[#This Row],[Horas Prog. Total]]</f>
        <v>#DIV/0!</v>
      </c>
      <c r="Z184" s="2">
        <f>Tabla5[[#This Row],[CITAS CONCRETADAS]]+Tabla5[[#This Row],[Sin Cita]]</f>
        <v>0</v>
      </c>
      <c r="AA184" s="99">
        <f>Tabla5[[#This Row],[Horas Prog. Total]]-Tabla5[[#This Row],[Horas no show2]]</f>
        <v>0</v>
      </c>
      <c r="AC184" s="102" t="e">
        <f>Tabla5[[#This Row],[Sin Cita]]/Tabla5[[#This Row],[CITAS CONCRETADAS]]</f>
        <v>#DIV/0!</v>
      </c>
      <c r="AD184" s="102" t="e">
        <f>Tabla5[[#This Row],[Sin Cita]]/Tabla5[[#This Row],[Total Clientes en servicio]]</f>
        <v>#DIV/0!</v>
      </c>
      <c r="AE184" s="102" t="e">
        <f>Tabla5[[#This Row],[Horas Prog. Total]]/Tabla5[[#This Row],[Horas Disp. En citas]]</f>
        <v>#DIV/0!</v>
      </c>
      <c r="AG184" s="99">
        <f>Tabla5[[#This Row],[Horas concretadas Citas]]-Tabla5[[#This Row],[Horas Vendidas REAL]]</f>
        <v>0</v>
      </c>
      <c r="AH184" s="102" t="e">
        <f>Tabla5[[#This Row],[Horas Vendidas REAL]]/Tabla5[[#This Row],[Horas disponibles Taller]]</f>
        <v>#DIV/0!</v>
      </c>
    </row>
    <row r="185" spans="1:34">
      <c r="A185" s="89">
        <v>45110</v>
      </c>
      <c r="B185" s="3" t="str">
        <f t="shared" si="27"/>
        <v>julio</v>
      </c>
      <c r="C185" s="3" t="str">
        <f t="shared" si="28"/>
        <v>lunes</v>
      </c>
      <c r="E185" s="99">
        <f>Tabla5[[#This Row],[Técnicos]]*8</f>
        <v>0</v>
      </c>
      <c r="F185" s="117"/>
      <c r="Q185" s="2" t="e">
        <f t="shared" si="29"/>
        <v>#DIV/0!</v>
      </c>
      <c r="S185" s="2" t="e">
        <f t="shared" si="30"/>
        <v>#DIV/0!</v>
      </c>
      <c r="U185" s="102" t="e">
        <f>Tabla5[[#This Row],[No Show]]/Tabla5[[#This Row],[Citas Agendadas]]</f>
        <v>#DIV/0!</v>
      </c>
      <c r="W185" s="102" t="e">
        <f>Tabla5[[#This Row],[Horas no show2]]/Tabla5[[#This Row],[Horas Prog. Total]]</f>
        <v>#DIV/0!</v>
      </c>
      <c r="Z185" s="2">
        <f>Tabla5[[#This Row],[CITAS CONCRETADAS]]+Tabla5[[#This Row],[Sin Cita]]</f>
        <v>0</v>
      </c>
      <c r="AA185" s="99">
        <f>Tabla5[[#This Row],[Horas Prog. Total]]-Tabla5[[#This Row],[Horas no show2]]</f>
        <v>0</v>
      </c>
      <c r="AC185" s="102" t="e">
        <f>Tabla5[[#This Row],[Sin Cita]]/Tabla5[[#This Row],[CITAS CONCRETADAS]]</f>
        <v>#DIV/0!</v>
      </c>
      <c r="AD185" s="102" t="e">
        <f>Tabla5[[#This Row],[Sin Cita]]/Tabla5[[#This Row],[Total Clientes en servicio]]</f>
        <v>#DIV/0!</v>
      </c>
      <c r="AE185" s="102" t="e">
        <f>Tabla5[[#This Row],[Horas Prog. Total]]/Tabla5[[#This Row],[Horas Disp. En citas]]</f>
        <v>#DIV/0!</v>
      </c>
      <c r="AG185" s="99">
        <f>Tabla5[[#This Row],[Horas concretadas Citas]]-Tabla5[[#This Row],[Horas Vendidas REAL]]</f>
        <v>0</v>
      </c>
      <c r="AH185" s="102" t="e">
        <f>Tabla5[[#This Row],[Horas Vendidas REAL]]/Tabla5[[#This Row],[Horas disponibles Taller]]</f>
        <v>#DIV/0!</v>
      </c>
    </row>
    <row r="186" spans="1:34">
      <c r="A186" s="89">
        <v>45111</v>
      </c>
      <c r="B186" s="3" t="str">
        <f t="shared" si="27"/>
        <v>julio</v>
      </c>
      <c r="C186" s="3" t="str">
        <f t="shared" si="28"/>
        <v>martes</v>
      </c>
      <c r="E186" s="99">
        <f>Tabla5[[#This Row],[Técnicos]]*8</f>
        <v>0</v>
      </c>
      <c r="F186" s="117"/>
      <c r="Q186" s="2" t="e">
        <f t="shared" si="29"/>
        <v>#DIV/0!</v>
      </c>
      <c r="S186" s="2" t="e">
        <f t="shared" si="30"/>
        <v>#DIV/0!</v>
      </c>
      <c r="U186" s="102" t="e">
        <f>Tabla5[[#This Row],[No Show]]/Tabla5[[#This Row],[Citas Agendadas]]</f>
        <v>#DIV/0!</v>
      </c>
      <c r="W186" s="102" t="e">
        <f>Tabla5[[#This Row],[Horas no show2]]/Tabla5[[#This Row],[Horas Prog. Total]]</f>
        <v>#DIV/0!</v>
      </c>
      <c r="Z186" s="2">
        <f>Tabla5[[#This Row],[CITAS CONCRETADAS]]+Tabla5[[#This Row],[Sin Cita]]</f>
        <v>0</v>
      </c>
      <c r="AA186" s="99">
        <f>Tabla5[[#This Row],[Horas Prog. Total]]-Tabla5[[#This Row],[Horas no show2]]</f>
        <v>0</v>
      </c>
      <c r="AC186" s="102" t="e">
        <f>Tabla5[[#This Row],[Sin Cita]]/Tabla5[[#This Row],[CITAS CONCRETADAS]]</f>
        <v>#DIV/0!</v>
      </c>
      <c r="AD186" s="102" t="e">
        <f>Tabla5[[#This Row],[Sin Cita]]/Tabla5[[#This Row],[Total Clientes en servicio]]</f>
        <v>#DIV/0!</v>
      </c>
      <c r="AE186" s="102" t="e">
        <f>Tabla5[[#This Row],[Horas Prog. Total]]/Tabla5[[#This Row],[Horas Disp. En citas]]</f>
        <v>#DIV/0!</v>
      </c>
      <c r="AG186" s="99">
        <f>Tabla5[[#This Row],[Horas concretadas Citas]]-Tabla5[[#This Row],[Horas Vendidas REAL]]</f>
        <v>0</v>
      </c>
      <c r="AH186" s="102" t="e">
        <f>Tabla5[[#This Row],[Horas Vendidas REAL]]/Tabla5[[#This Row],[Horas disponibles Taller]]</f>
        <v>#DIV/0!</v>
      </c>
    </row>
    <row r="187" spans="1:34">
      <c r="A187" s="89">
        <v>45112</v>
      </c>
      <c r="B187" s="3" t="str">
        <f t="shared" si="27"/>
        <v>julio</v>
      </c>
      <c r="C187" s="3" t="str">
        <f t="shared" si="28"/>
        <v>miércoles</v>
      </c>
      <c r="E187" s="99">
        <f>Tabla5[[#This Row],[Técnicos]]*8</f>
        <v>0</v>
      </c>
      <c r="F187" s="117"/>
      <c r="Q187" s="2" t="e">
        <f t="shared" si="29"/>
        <v>#DIV/0!</v>
      </c>
      <c r="S187" s="2" t="e">
        <f t="shared" si="30"/>
        <v>#DIV/0!</v>
      </c>
      <c r="U187" s="102" t="e">
        <f>Tabla5[[#This Row],[No Show]]/Tabla5[[#This Row],[Citas Agendadas]]</f>
        <v>#DIV/0!</v>
      </c>
      <c r="W187" s="102" t="e">
        <f>Tabla5[[#This Row],[Horas no show2]]/Tabla5[[#This Row],[Horas Prog. Total]]</f>
        <v>#DIV/0!</v>
      </c>
      <c r="Z187" s="2">
        <f>Tabla5[[#This Row],[CITAS CONCRETADAS]]+Tabla5[[#This Row],[Sin Cita]]</f>
        <v>0</v>
      </c>
      <c r="AA187" s="99">
        <f>Tabla5[[#This Row],[Horas Prog. Total]]-Tabla5[[#This Row],[Horas no show2]]</f>
        <v>0</v>
      </c>
      <c r="AC187" s="102" t="e">
        <f>Tabla5[[#This Row],[Sin Cita]]/Tabla5[[#This Row],[CITAS CONCRETADAS]]</f>
        <v>#DIV/0!</v>
      </c>
      <c r="AD187" s="102" t="e">
        <f>Tabla5[[#This Row],[Sin Cita]]/Tabla5[[#This Row],[Total Clientes en servicio]]</f>
        <v>#DIV/0!</v>
      </c>
      <c r="AE187" s="102" t="e">
        <f>Tabla5[[#This Row],[Horas Prog. Total]]/Tabla5[[#This Row],[Horas Disp. En citas]]</f>
        <v>#DIV/0!</v>
      </c>
      <c r="AG187" s="99">
        <f>Tabla5[[#This Row],[Horas concretadas Citas]]-Tabla5[[#This Row],[Horas Vendidas REAL]]</f>
        <v>0</v>
      </c>
      <c r="AH187" s="102" t="e">
        <f>Tabla5[[#This Row],[Horas Vendidas REAL]]/Tabla5[[#This Row],[Horas disponibles Taller]]</f>
        <v>#DIV/0!</v>
      </c>
    </row>
    <row r="188" spans="1:34">
      <c r="A188" s="89">
        <v>45113</v>
      </c>
      <c r="B188" s="3" t="str">
        <f t="shared" ref="B188:B219" si="31">TEXT(A188,"MMMM")</f>
        <v>julio</v>
      </c>
      <c r="C188" s="3" t="str">
        <f t="shared" ref="C188:C221" si="32">TEXT(A188,"dddd")</f>
        <v>jueves</v>
      </c>
      <c r="E188" s="99">
        <f>Tabla5[[#This Row],[Técnicos]]*8</f>
        <v>0</v>
      </c>
      <c r="F188" s="117"/>
      <c r="Q188" s="2" t="e">
        <f t="shared" ref="Q188:Q219" si="33">P188/O188</f>
        <v>#DIV/0!</v>
      </c>
      <c r="S188" s="2" t="e">
        <f t="shared" ref="S188:S219" si="34">R188/O188</f>
        <v>#DIV/0!</v>
      </c>
      <c r="U188" s="102" t="e">
        <f>Tabla5[[#This Row],[No Show]]/Tabla5[[#This Row],[Citas Agendadas]]</f>
        <v>#DIV/0!</v>
      </c>
      <c r="W188" s="102" t="e">
        <f>Tabla5[[#This Row],[Horas no show2]]/Tabla5[[#This Row],[Horas Prog. Total]]</f>
        <v>#DIV/0!</v>
      </c>
      <c r="Z188" s="2">
        <f>Tabla5[[#This Row],[CITAS CONCRETADAS]]+Tabla5[[#This Row],[Sin Cita]]</f>
        <v>0</v>
      </c>
      <c r="AA188" s="99">
        <f>Tabla5[[#This Row],[Horas Prog. Total]]-Tabla5[[#This Row],[Horas no show2]]</f>
        <v>0</v>
      </c>
      <c r="AC188" s="102" t="e">
        <f>Tabla5[[#This Row],[Sin Cita]]/Tabla5[[#This Row],[CITAS CONCRETADAS]]</f>
        <v>#DIV/0!</v>
      </c>
      <c r="AD188" s="102" t="e">
        <f>Tabla5[[#This Row],[Sin Cita]]/Tabla5[[#This Row],[Total Clientes en servicio]]</f>
        <v>#DIV/0!</v>
      </c>
      <c r="AE188" s="102" t="e">
        <f>Tabla5[[#This Row],[Horas Prog. Total]]/Tabla5[[#This Row],[Horas Disp. En citas]]</f>
        <v>#DIV/0!</v>
      </c>
      <c r="AG188" s="99">
        <f>Tabla5[[#This Row],[Horas concretadas Citas]]-Tabla5[[#This Row],[Horas Vendidas REAL]]</f>
        <v>0</v>
      </c>
      <c r="AH188" s="102" t="e">
        <f>Tabla5[[#This Row],[Horas Vendidas REAL]]/Tabla5[[#This Row],[Horas disponibles Taller]]</f>
        <v>#DIV/0!</v>
      </c>
    </row>
    <row r="189" spans="1:34">
      <c r="A189" s="89">
        <v>45114</v>
      </c>
      <c r="B189" s="3" t="str">
        <f t="shared" si="31"/>
        <v>julio</v>
      </c>
      <c r="C189" s="3" t="str">
        <f t="shared" si="32"/>
        <v>viernes</v>
      </c>
      <c r="E189" s="99">
        <f>Tabla5[[#This Row],[Técnicos]]*8</f>
        <v>0</v>
      </c>
      <c r="F189" s="117"/>
      <c r="Q189" s="2" t="e">
        <f t="shared" si="33"/>
        <v>#DIV/0!</v>
      </c>
      <c r="S189" s="2" t="e">
        <f t="shared" si="34"/>
        <v>#DIV/0!</v>
      </c>
      <c r="U189" s="102" t="e">
        <f>Tabla5[[#This Row],[No Show]]/Tabla5[[#This Row],[Citas Agendadas]]</f>
        <v>#DIV/0!</v>
      </c>
      <c r="W189" s="102" t="e">
        <f>Tabla5[[#This Row],[Horas no show2]]/Tabla5[[#This Row],[Horas Prog. Total]]</f>
        <v>#DIV/0!</v>
      </c>
      <c r="Z189" s="2">
        <f>Tabla5[[#This Row],[CITAS CONCRETADAS]]+Tabla5[[#This Row],[Sin Cita]]</f>
        <v>0</v>
      </c>
      <c r="AA189" s="99">
        <f>Tabla5[[#This Row],[Horas Prog. Total]]-Tabla5[[#This Row],[Horas no show2]]</f>
        <v>0</v>
      </c>
      <c r="AC189" s="102" t="e">
        <f>Tabla5[[#This Row],[Sin Cita]]/Tabla5[[#This Row],[CITAS CONCRETADAS]]</f>
        <v>#DIV/0!</v>
      </c>
      <c r="AD189" s="102" t="e">
        <f>Tabla5[[#This Row],[Sin Cita]]/Tabla5[[#This Row],[Total Clientes en servicio]]</f>
        <v>#DIV/0!</v>
      </c>
      <c r="AE189" s="102" t="e">
        <f>Tabla5[[#This Row],[Horas Prog. Total]]/Tabla5[[#This Row],[Horas Disp. En citas]]</f>
        <v>#DIV/0!</v>
      </c>
      <c r="AG189" s="99">
        <f>Tabla5[[#This Row],[Horas concretadas Citas]]-Tabla5[[#This Row],[Horas Vendidas REAL]]</f>
        <v>0</v>
      </c>
      <c r="AH189" s="102" t="e">
        <f>Tabla5[[#This Row],[Horas Vendidas REAL]]/Tabla5[[#This Row],[Horas disponibles Taller]]</f>
        <v>#DIV/0!</v>
      </c>
    </row>
    <row r="190" spans="1:34">
      <c r="A190" s="89">
        <v>45115</v>
      </c>
      <c r="B190" s="3" t="str">
        <f t="shared" si="31"/>
        <v>julio</v>
      </c>
      <c r="C190" s="3" t="str">
        <f t="shared" si="32"/>
        <v>sábado</v>
      </c>
      <c r="E190" s="99">
        <f>Tabla5[[#This Row],[Técnicos]]*8</f>
        <v>0</v>
      </c>
      <c r="F190" s="117"/>
      <c r="Q190" s="2" t="e">
        <f t="shared" si="33"/>
        <v>#DIV/0!</v>
      </c>
      <c r="S190" s="2" t="e">
        <f t="shared" si="34"/>
        <v>#DIV/0!</v>
      </c>
      <c r="U190" s="102" t="e">
        <f>Tabla5[[#This Row],[No Show]]/Tabla5[[#This Row],[Citas Agendadas]]</f>
        <v>#DIV/0!</v>
      </c>
      <c r="W190" s="102" t="e">
        <f>Tabla5[[#This Row],[Horas no show2]]/Tabla5[[#This Row],[Horas Prog. Total]]</f>
        <v>#DIV/0!</v>
      </c>
      <c r="Z190" s="2">
        <f>Tabla5[[#This Row],[CITAS CONCRETADAS]]+Tabla5[[#This Row],[Sin Cita]]</f>
        <v>0</v>
      </c>
      <c r="AA190" s="99">
        <f>Tabla5[[#This Row],[Horas Prog. Total]]-Tabla5[[#This Row],[Horas no show2]]</f>
        <v>0</v>
      </c>
      <c r="AC190" s="102" t="e">
        <f>Tabla5[[#This Row],[Sin Cita]]/Tabla5[[#This Row],[CITAS CONCRETADAS]]</f>
        <v>#DIV/0!</v>
      </c>
      <c r="AD190" s="102" t="e">
        <f>Tabla5[[#This Row],[Sin Cita]]/Tabla5[[#This Row],[Total Clientes en servicio]]</f>
        <v>#DIV/0!</v>
      </c>
      <c r="AE190" s="102" t="e">
        <f>Tabla5[[#This Row],[Horas Prog. Total]]/Tabla5[[#This Row],[Horas Disp. En citas]]</f>
        <v>#DIV/0!</v>
      </c>
      <c r="AG190" s="99">
        <f>Tabla5[[#This Row],[Horas concretadas Citas]]-Tabla5[[#This Row],[Horas Vendidas REAL]]</f>
        <v>0</v>
      </c>
      <c r="AH190" s="102" t="e">
        <f>Tabla5[[#This Row],[Horas Vendidas REAL]]/Tabla5[[#This Row],[Horas disponibles Taller]]</f>
        <v>#DIV/0!</v>
      </c>
    </row>
    <row r="191" spans="1:34">
      <c r="A191" s="89">
        <v>45116</v>
      </c>
      <c r="B191" s="3" t="str">
        <f t="shared" si="31"/>
        <v>julio</v>
      </c>
      <c r="C191" s="3" t="str">
        <f t="shared" si="32"/>
        <v>domingo</v>
      </c>
      <c r="E191" s="99">
        <f>Tabla5[[#This Row],[Técnicos]]*8</f>
        <v>0</v>
      </c>
      <c r="F191" s="117"/>
      <c r="Q191" s="2" t="e">
        <f t="shared" si="33"/>
        <v>#DIV/0!</v>
      </c>
      <c r="S191" s="2" t="e">
        <f t="shared" si="34"/>
        <v>#DIV/0!</v>
      </c>
      <c r="U191" s="102" t="e">
        <f>Tabla5[[#This Row],[No Show]]/Tabla5[[#This Row],[Citas Agendadas]]</f>
        <v>#DIV/0!</v>
      </c>
      <c r="W191" s="102" t="e">
        <f>Tabla5[[#This Row],[Horas no show2]]/Tabla5[[#This Row],[Horas Prog. Total]]</f>
        <v>#DIV/0!</v>
      </c>
      <c r="Z191" s="2">
        <f>Tabla5[[#This Row],[CITAS CONCRETADAS]]+Tabla5[[#This Row],[Sin Cita]]</f>
        <v>0</v>
      </c>
      <c r="AA191" s="99">
        <f>Tabla5[[#This Row],[Horas Prog. Total]]-Tabla5[[#This Row],[Horas no show2]]</f>
        <v>0</v>
      </c>
      <c r="AC191" s="102" t="e">
        <f>Tabla5[[#This Row],[Sin Cita]]/Tabla5[[#This Row],[CITAS CONCRETADAS]]</f>
        <v>#DIV/0!</v>
      </c>
      <c r="AD191" s="102" t="e">
        <f>Tabla5[[#This Row],[Sin Cita]]/Tabla5[[#This Row],[Total Clientes en servicio]]</f>
        <v>#DIV/0!</v>
      </c>
      <c r="AE191" s="102" t="e">
        <f>Tabla5[[#This Row],[Horas Prog. Total]]/Tabla5[[#This Row],[Horas Disp. En citas]]</f>
        <v>#DIV/0!</v>
      </c>
      <c r="AG191" s="99">
        <f>Tabla5[[#This Row],[Horas concretadas Citas]]-Tabla5[[#This Row],[Horas Vendidas REAL]]</f>
        <v>0</v>
      </c>
      <c r="AH191" s="102" t="e">
        <f>Tabla5[[#This Row],[Horas Vendidas REAL]]/Tabla5[[#This Row],[Horas disponibles Taller]]</f>
        <v>#DIV/0!</v>
      </c>
    </row>
    <row r="192" spans="1:34">
      <c r="A192" s="89">
        <v>45117</v>
      </c>
      <c r="B192" s="3" t="str">
        <f t="shared" si="31"/>
        <v>julio</v>
      </c>
      <c r="C192" s="3" t="str">
        <f t="shared" si="32"/>
        <v>lunes</v>
      </c>
      <c r="E192" s="99">
        <f>Tabla5[[#This Row],[Técnicos]]*8</f>
        <v>0</v>
      </c>
      <c r="F192" s="117"/>
      <c r="Q192" s="2" t="e">
        <f t="shared" si="33"/>
        <v>#DIV/0!</v>
      </c>
      <c r="S192" s="2" t="e">
        <f t="shared" si="34"/>
        <v>#DIV/0!</v>
      </c>
      <c r="U192" s="102" t="e">
        <f>Tabla5[[#This Row],[No Show]]/Tabla5[[#This Row],[Citas Agendadas]]</f>
        <v>#DIV/0!</v>
      </c>
      <c r="W192" s="102" t="e">
        <f>Tabla5[[#This Row],[Horas no show2]]/Tabla5[[#This Row],[Horas Prog. Total]]</f>
        <v>#DIV/0!</v>
      </c>
      <c r="Z192" s="2">
        <f>Tabla5[[#This Row],[CITAS CONCRETADAS]]+Tabla5[[#This Row],[Sin Cita]]</f>
        <v>0</v>
      </c>
      <c r="AA192" s="99">
        <f>Tabla5[[#This Row],[Horas Prog. Total]]-Tabla5[[#This Row],[Horas no show2]]</f>
        <v>0</v>
      </c>
      <c r="AC192" s="102" t="e">
        <f>Tabla5[[#This Row],[Sin Cita]]/Tabla5[[#This Row],[CITAS CONCRETADAS]]</f>
        <v>#DIV/0!</v>
      </c>
      <c r="AD192" s="102" t="e">
        <f>Tabla5[[#This Row],[Sin Cita]]/Tabla5[[#This Row],[Total Clientes en servicio]]</f>
        <v>#DIV/0!</v>
      </c>
      <c r="AE192" s="102" t="e">
        <f>Tabla5[[#This Row],[Horas Prog. Total]]/Tabla5[[#This Row],[Horas Disp. En citas]]</f>
        <v>#DIV/0!</v>
      </c>
      <c r="AG192" s="99">
        <f>Tabla5[[#This Row],[Horas concretadas Citas]]-Tabla5[[#This Row],[Horas Vendidas REAL]]</f>
        <v>0</v>
      </c>
      <c r="AH192" s="102" t="e">
        <f>Tabla5[[#This Row],[Horas Vendidas REAL]]/Tabla5[[#This Row],[Horas disponibles Taller]]</f>
        <v>#DIV/0!</v>
      </c>
    </row>
    <row r="193" spans="1:34">
      <c r="A193" s="89">
        <v>45118</v>
      </c>
      <c r="B193" s="3" t="str">
        <f t="shared" si="31"/>
        <v>julio</v>
      </c>
      <c r="C193" s="3" t="str">
        <f t="shared" si="32"/>
        <v>martes</v>
      </c>
      <c r="E193" s="99">
        <f>Tabla5[[#This Row],[Técnicos]]*8</f>
        <v>0</v>
      </c>
      <c r="F193" s="117"/>
      <c r="Q193" s="2" t="e">
        <f t="shared" si="33"/>
        <v>#DIV/0!</v>
      </c>
      <c r="S193" s="2" t="e">
        <f t="shared" si="34"/>
        <v>#DIV/0!</v>
      </c>
      <c r="U193" s="102" t="e">
        <f>Tabla5[[#This Row],[No Show]]/Tabla5[[#This Row],[Citas Agendadas]]</f>
        <v>#DIV/0!</v>
      </c>
      <c r="W193" s="102" t="e">
        <f>Tabla5[[#This Row],[Horas no show2]]/Tabla5[[#This Row],[Horas Prog. Total]]</f>
        <v>#DIV/0!</v>
      </c>
      <c r="Z193" s="2">
        <f>Tabla5[[#This Row],[CITAS CONCRETADAS]]+Tabla5[[#This Row],[Sin Cita]]</f>
        <v>0</v>
      </c>
      <c r="AA193" s="99">
        <f>Tabla5[[#This Row],[Horas Prog. Total]]-Tabla5[[#This Row],[Horas no show2]]</f>
        <v>0</v>
      </c>
      <c r="AC193" s="102" t="e">
        <f>Tabla5[[#This Row],[Sin Cita]]/Tabla5[[#This Row],[CITAS CONCRETADAS]]</f>
        <v>#DIV/0!</v>
      </c>
      <c r="AD193" s="102" t="e">
        <f>Tabla5[[#This Row],[Sin Cita]]/Tabla5[[#This Row],[Total Clientes en servicio]]</f>
        <v>#DIV/0!</v>
      </c>
      <c r="AE193" s="102" t="e">
        <f>Tabla5[[#This Row],[Horas Prog. Total]]/Tabla5[[#This Row],[Horas Disp. En citas]]</f>
        <v>#DIV/0!</v>
      </c>
      <c r="AG193" s="99">
        <f>Tabla5[[#This Row],[Horas concretadas Citas]]-Tabla5[[#This Row],[Horas Vendidas REAL]]</f>
        <v>0</v>
      </c>
      <c r="AH193" s="102" t="e">
        <f>Tabla5[[#This Row],[Horas Vendidas REAL]]/Tabla5[[#This Row],[Horas disponibles Taller]]</f>
        <v>#DIV/0!</v>
      </c>
    </row>
    <row r="194" spans="1:34">
      <c r="A194" s="89">
        <v>45119</v>
      </c>
      <c r="B194" s="3" t="str">
        <f t="shared" si="31"/>
        <v>julio</v>
      </c>
      <c r="C194" s="3" t="str">
        <f t="shared" si="32"/>
        <v>miércoles</v>
      </c>
      <c r="E194" s="99">
        <f>Tabla5[[#This Row],[Técnicos]]*8</f>
        <v>0</v>
      </c>
      <c r="F194" s="117"/>
      <c r="Q194" s="2" t="e">
        <f t="shared" si="33"/>
        <v>#DIV/0!</v>
      </c>
      <c r="S194" s="2" t="e">
        <f t="shared" si="34"/>
        <v>#DIV/0!</v>
      </c>
      <c r="U194" s="102" t="e">
        <f>Tabla5[[#This Row],[No Show]]/Tabla5[[#This Row],[Citas Agendadas]]</f>
        <v>#DIV/0!</v>
      </c>
      <c r="W194" s="102" t="e">
        <f>Tabla5[[#This Row],[Horas no show2]]/Tabla5[[#This Row],[Horas Prog. Total]]</f>
        <v>#DIV/0!</v>
      </c>
      <c r="Z194" s="2">
        <f>Tabla5[[#This Row],[CITAS CONCRETADAS]]+Tabla5[[#This Row],[Sin Cita]]</f>
        <v>0</v>
      </c>
      <c r="AA194" s="99">
        <f>Tabla5[[#This Row],[Horas Prog. Total]]-Tabla5[[#This Row],[Horas no show2]]</f>
        <v>0</v>
      </c>
      <c r="AC194" s="102" t="e">
        <f>Tabla5[[#This Row],[Sin Cita]]/Tabla5[[#This Row],[CITAS CONCRETADAS]]</f>
        <v>#DIV/0!</v>
      </c>
      <c r="AD194" s="102" t="e">
        <f>Tabla5[[#This Row],[Sin Cita]]/Tabla5[[#This Row],[Total Clientes en servicio]]</f>
        <v>#DIV/0!</v>
      </c>
      <c r="AE194" s="102" t="e">
        <f>Tabla5[[#This Row],[Horas Prog. Total]]/Tabla5[[#This Row],[Horas Disp. En citas]]</f>
        <v>#DIV/0!</v>
      </c>
      <c r="AG194" s="99">
        <f>Tabla5[[#This Row],[Horas concretadas Citas]]-Tabla5[[#This Row],[Horas Vendidas REAL]]</f>
        <v>0</v>
      </c>
      <c r="AH194" s="102" t="e">
        <f>Tabla5[[#This Row],[Horas Vendidas REAL]]/Tabla5[[#This Row],[Horas disponibles Taller]]</f>
        <v>#DIV/0!</v>
      </c>
    </row>
    <row r="195" spans="1:34">
      <c r="A195" s="89">
        <v>45120</v>
      </c>
      <c r="B195" s="3" t="str">
        <f t="shared" si="31"/>
        <v>julio</v>
      </c>
      <c r="C195" s="3" t="str">
        <f t="shared" si="32"/>
        <v>jueves</v>
      </c>
      <c r="E195" s="99">
        <f>Tabla5[[#This Row],[Técnicos]]*8</f>
        <v>0</v>
      </c>
      <c r="F195" s="117"/>
      <c r="Q195" s="2" t="e">
        <f t="shared" si="33"/>
        <v>#DIV/0!</v>
      </c>
      <c r="S195" s="2" t="e">
        <f t="shared" si="34"/>
        <v>#DIV/0!</v>
      </c>
      <c r="U195" s="102" t="e">
        <f>Tabla5[[#This Row],[No Show]]/Tabla5[[#This Row],[Citas Agendadas]]</f>
        <v>#DIV/0!</v>
      </c>
      <c r="W195" s="102" t="e">
        <f>Tabla5[[#This Row],[Horas no show2]]/Tabla5[[#This Row],[Horas Prog. Total]]</f>
        <v>#DIV/0!</v>
      </c>
      <c r="Z195" s="2">
        <f>Tabla5[[#This Row],[CITAS CONCRETADAS]]+Tabla5[[#This Row],[Sin Cita]]</f>
        <v>0</v>
      </c>
      <c r="AA195" s="99">
        <f>Tabla5[[#This Row],[Horas Prog. Total]]-Tabla5[[#This Row],[Horas no show2]]</f>
        <v>0</v>
      </c>
      <c r="AC195" s="102" t="e">
        <f>Tabla5[[#This Row],[Sin Cita]]/Tabla5[[#This Row],[CITAS CONCRETADAS]]</f>
        <v>#DIV/0!</v>
      </c>
      <c r="AD195" s="102" t="e">
        <f>Tabla5[[#This Row],[Sin Cita]]/Tabla5[[#This Row],[Total Clientes en servicio]]</f>
        <v>#DIV/0!</v>
      </c>
      <c r="AE195" s="102" t="e">
        <f>Tabla5[[#This Row],[Horas Prog. Total]]/Tabla5[[#This Row],[Horas Disp. En citas]]</f>
        <v>#DIV/0!</v>
      </c>
      <c r="AG195" s="99">
        <f>Tabla5[[#This Row],[Horas concretadas Citas]]-Tabla5[[#This Row],[Horas Vendidas REAL]]</f>
        <v>0</v>
      </c>
      <c r="AH195" s="102" t="e">
        <f>Tabla5[[#This Row],[Horas Vendidas REAL]]/Tabla5[[#This Row],[Horas disponibles Taller]]</f>
        <v>#DIV/0!</v>
      </c>
    </row>
    <row r="196" spans="1:34">
      <c r="A196" s="89">
        <v>45121</v>
      </c>
      <c r="B196" s="3" t="str">
        <f t="shared" si="31"/>
        <v>julio</v>
      </c>
      <c r="C196" s="3" t="str">
        <f t="shared" si="32"/>
        <v>viernes</v>
      </c>
      <c r="E196" s="99">
        <f>Tabla5[[#This Row],[Técnicos]]*8</f>
        <v>0</v>
      </c>
      <c r="F196" s="117"/>
      <c r="Q196" s="2" t="e">
        <f t="shared" si="33"/>
        <v>#DIV/0!</v>
      </c>
      <c r="S196" s="2" t="e">
        <f t="shared" si="34"/>
        <v>#DIV/0!</v>
      </c>
      <c r="U196" s="102" t="e">
        <f>Tabla5[[#This Row],[No Show]]/Tabla5[[#This Row],[Citas Agendadas]]</f>
        <v>#DIV/0!</v>
      </c>
      <c r="W196" s="102" t="e">
        <f>Tabla5[[#This Row],[Horas no show2]]/Tabla5[[#This Row],[Horas Prog. Total]]</f>
        <v>#DIV/0!</v>
      </c>
      <c r="Z196" s="2">
        <f>Tabla5[[#This Row],[CITAS CONCRETADAS]]+Tabla5[[#This Row],[Sin Cita]]</f>
        <v>0</v>
      </c>
      <c r="AA196" s="99">
        <f>Tabla5[[#This Row],[Horas Prog. Total]]-Tabla5[[#This Row],[Horas no show2]]</f>
        <v>0</v>
      </c>
      <c r="AC196" s="102" t="e">
        <f>Tabla5[[#This Row],[Sin Cita]]/Tabla5[[#This Row],[CITAS CONCRETADAS]]</f>
        <v>#DIV/0!</v>
      </c>
      <c r="AD196" s="102" t="e">
        <f>Tabla5[[#This Row],[Sin Cita]]/Tabla5[[#This Row],[Total Clientes en servicio]]</f>
        <v>#DIV/0!</v>
      </c>
      <c r="AE196" s="102" t="e">
        <f>Tabla5[[#This Row],[Horas Prog. Total]]/Tabla5[[#This Row],[Horas Disp. En citas]]</f>
        <v>#DIV/0!</v>
      </c>
      <c r="AG196" s="99">
        <f>Tabla5[[#This Row],[Horas concretadas Citas]]-Tabla5[[#This Row],[Horas Vendidas REAL]]</f>
        <v>0</v>
      </c>
      <c r="AH196" s="102" t="e">
        <f>Tabla5[[#This Row],[Horas Vendidas REAL]]/Tabla5[[#This Row],[Horas disponibles Taller]]</f>
        <v>#DIV/0!</v>
      </c>
    </row>
    <row r="197" spans="1:34">
      <c r="A197" s="89">
        <v>45122</v>
      </c>
      <c r="B197" s="3" t="str">
        <f t="shared" si="31"/>
        <v>julio</v>
      </c>
      <c r="C197" s="3" t="str">
        <f t="shared" si="32"/>
        <v>sábado</v>
      </c>
      <c r="E197" s="99">
        <f>Tabla5[[#This Row],[Técnicos]]*8</f>
        <v>0</v>
      </c>
      <c r="F197" s="117"/>
      <c r="Q197" s="2" t="e">
        <f t="shared" si="33"/>
        <v>#DIV/0!</v>
      </c>
      <c r="S197" s="2" t="e">
        <f t="shared" si="34"/>
        <v>#DIV/0!</v>
      </c>
      <c r="U197" s="102" t="e">
        <f>Tabla5[[#This Row],[No Show]]/Tabla5[[#This Row],[Citas Agendadas]]</f>
        <v>#DIV/0!</v>
      </c>
      <c r="W197" s="102" t="e">
        <f>Tabla5[[#This Row],[Horas no show2]]/Tabla5[[#This Row],[Horas Prog. Total]]</f>
        <v>#DIV/0!</v>
      </c>
      <c r="Z197" s="2">
        <f>Tabla5[[#This Row],[CITAS CONCRETADAS]]+Tabla5[[#This Row],[Sin Cita]]</f>
        <v>0</v>
      </c>
      <c r="AA197" s="99">
        <f>Tabla5[[#This Row],[Horas Prog. Total]]-Tabla5[[#This Row],[Horas no show2]]</f>
        <v>0</v>
      </c>
      <c r="AC197" s="102" t="e">
        <f>Tabla5[[#This Row],[Sin Cita]]/Tabla5[[#This Row],[CITAS CONCRETADAS]]</f>
        <v>#DIV/0!</v>
      </c>
      <c r="AD197" s="102" t="e">
        <f>Tabla5[[#This Row],[Sin Cita]]/Tabla5[[#This Row],[Total Clientes en servicio]]</f>
        <v>#DIV/0!</v>
      </c>
      <c r="AE197" s="102" t="e">
        <f>Tabla5[[#This Row],[Horas Prog. Total]]/Tabla5[[#This Row],[Horas Disp. En citas]]</f>
        <v>#DIV/0!</v>
      </c>
      <c r="AG197" s="99">
        <f>Tabla5[[#This Row],[Horas concretadas Citas]]-Tabla5[[#This Row],[Horas Vendidas REAL]]</f>
        <v>0</v>
      </c>
      <c r="AH197" s="102" t="e">
        <f>Tabla5[[#This Row],[Horas Vendidas REAL]]/Tabla5[[#This Row],[Horas disponibles Taller]]</f>
        <v>#DIV/0!</v>
      </c>
    </row>
    <row r="198" spans="1:34">
      <c r="A198" s="89">
        <v>45123</v>
      </c>
      <c r="B198" s="3" t="str">
        <f t="shared" si="31"/>
        <v>julio</v>
      </c>
      <c r="C198" s="3" t="str">
        <f t="shared" si="32"/>
        <v>domingo</v>
      </c>
      <c r="E198" s="99">
        <f>Tabla5[[#This Row],[Técnicos]]*8</f>
        <v>0</v>
      </c>
      <c r="F198" s="117"/>
      <c r="Q198" s="2" t="e">
        <f t="shared" si="33"/>
        <v>#DIV/0!</v>
      </c>
      <c r="S198" s="2" t="e">
        <f t="shared" si="34"/>
        <v>#DIV/0!</v>
      </c>
      <c r="U198" s="102" t="e">
        <f>Tabla5[[#This Row],[No Show]]/Tabla5[[#This Row],[Citas Agendadas]]</f>
        <v>#DIV/0!</v>
      </c>
      <c r="W198" s="102" t="e">
        <f>Tabla5[[#This Row],[Horas no show2]]/Tabla5[[#This Row],[Horas Prog. Total]]</f>
        <v>#DIV/0!</v>
      </c>
      <c r="Z198" s="2">
        <f>Tabla5[[#This Row],[CITAS CONCRETADAS]]+Tabla5[[#This Row],[Sin Cita]]</f>
        <v>0</v>
      </c>
      <c r="AA198" s="99">
        <f>Tabla5[[#This Row],[Horas Prog. Total]]-Tabla5[[#This Row],[Horas no show2]]</f>
        <v>0</v>
      </c>
      <c r="AC198" s="102" t="e">
        <f>Tabla5[[#This Row],[Sin Cita]]/Tabla5[[#This Row],[CITAS CONCRETADAS]]</f>
        <v>#DIV/0!</v>
      </c>
      <c r="AD198" s="102" t="e">
        <f>Tabla5[[#This Row],[Sin Cita]]/Tabla5[[#This Row],[Total Clientes en servicio]]</f>
        <v>#DIV/0!</v>
      </c>
      <c r="AE198" s="102" t="e">
        <f>Tabla5[[#This Row],[Horas Prog. Total]]/Tabla5[[#This Row],[Horas Disp. En citas]]</f>
        <v>#DIV/0!</v>
      </c>
      <c r="AG198" s="99">
        <f>Tabla5[[#This Row],[Horas concretadas Citas]]-Tabla5[[#This Row],[Horas Vendidas REAL]]</f>
        <v>0</v>
      </c>
      <c r="AH198" s="102" t="e">
        <f>Tabla5[[#This Row],[Horas Vendidas REAL]]/Tabla5[[#This Row],[Horas disponibles Taller]]</f>
        <v>#DIV/0!</v>
      </c>
    </row>
    <row r="199" spans="1:34">
      <c r="A199" s="89">
        <v>45124</v>
      </c>
      <c r="B199" s="3" t="str">
        <f t="shared" si="31"/>
        <v>julio</v>
      </c>
      <c r="C199" s="3" t="str">
        <f t="shared" si="32"/>
        <v>lunes</v>
      </c>
      <c r="E199" s="99">
        <f>Tabla5[[#This Row],[Técnicos]]*8</f>
        <v>0</v>
      </c>
      <c r="F199" s="117"/>
      <c r="Q199" s="2" t="e">
        <f t="shared" si="33"/>
        <v>#DIV/0!</v>
      </c>
      <c r="S199" s="2" t="e">
        <f t="shared" si="34"/>
        <v>#DIV/0!</v>
      </c>
      <c r="U199" s="102" t="e">
        <f>Tabla5[[#This Row],[No Show]]/Tabla5[[#This Row],[Citas Agendadas]]</f>
        <v>#DIV/0!</v>
      </c>
      <c r="W199" s="102" t="e">
        <f>Tabla5[[#This Row],[Horas no show2]]/Tabla5[[#This Row],[Horas Prog. Total]]</f>
        <v>#DIV/0!</v>
      </c>
      <c r="Z199" s="2">
        <f>Tabla5[[#This Row],[CITAS CONCRETADAS]]+Tabla5[[#This Row],[Sin Cita]]</f>
        <v>0</v>
      </c>
      <c r="AA199" s="99">
        <f>Tabla5[[#This Row],[Horas Prog. Total]]-Tabla5[[#This Row],[Horas no show2]]</f>
        <v>0</v>
      </c>
      <c r="AC199" s="102" t="e">
        <f>Tabla5[[#This Row],[Sin Cita]]/Tabla5[[#This Row],[CITAS CONCRETADAS]]</f>
        <v>#DIV/0!</v>
      </c>
      <c r="AD199" s="102" t="e">
        <f>Tabla5[[#This Row],[Sin Cita]]/Tabla5[[#This Row],[Total Clientes en servicio]]</f>
        <v>#DIV/0!</v>
      </c>
      <c r="AE199" s="102" t="e">
        <f>Tabla5[[#This Row],[Horas Prog. Total]]/Tabla5[[#This Row],[Horas Disp. En citas]]</f>
        <v>#DIV/0!</v>
      </c>
      <c r="AG199" s="99">
        <f>Tabla5[[#This Row],[Horas concretadas Citas]]-Tabla5[[#This Row],[Horas Vendidas REAL]]</f>
        <v>0</v>
      </c>
      <c r="AH199" s="102" t="e">
        <f>Tabla5[[#This Row],[Horas Vendidas REAL]]/Tabla5[[#This Row],[Horas disponibles Taller]]</f>
        <v>#DIV/0!</v>
      </c>
    </row>
    <row r="200" spans="1:34">
      <c r="A200" s="89">
        <v>45125</v>
      </c>
      <c r="B200" s="3" t="str">
        <f t="shared" si="31"/>
        <v>julio</v>
      </c>
      <c r="C200" s="3" t="str">
        <f t="shared" si="32"/>
        <v>martes</v>
      </c>
      <c r="E200" s="99">
        <f>Tabla5[[#This Row],[Técnicos]]*8</f>
        <v>0</v>
      </c>
      <c r="F200" s="117"/>
      <c r="Q200" s="2" t="e">
        <f t="shared" si="33"/>
        <v>#DIV/0!</v>
      </c>
      <c r="S200" s="2" t="e">
        <f t="shared" si="34"/>
        <v>#DIV/0!</v>
      </c>
      <c r="U200" s="102" t="e">
        <f>Tabla5[[#This Row],[No Show]]/Tabla5[[#This Row],[Citas Agendadas]]</f>
        <v>#DIV/0!</v>
      </c>
      <c r="W200" s="102" t="e">
        <f>Tabla5[[#This Row],[Horas no show2]]/Tabla5[[#This Row],[Horas Prog. Total]]</f>
        <v>#DIV/0!</v>
      </c>
      <c r="Z200" s="2">
        <f>Tabla5[[#This Row],[CITAS CONCRETADAS]]+Tabla5[[#This Row],[Sin Cita]]</f>
        <v>0</v>
      </c>
      <c r="AA200" s="99">
        <f>Tabla5[[#This Row],[Horas Prog. Total]]-Tabla5[[#This Row],[Horas no show2]]</f>
        <v>0</v>
      </c>
      <c r="AC200" s="102" t="e">
        <f>Tabla5[[#This Row],[Sin Cita]]/Tabla5[[#This Row],[CITAS CONCRETADAS]]</f>
        <v>#DIV/0!</v>
      </c>
      <c r="AD200" s="102" t="e">
        <f>Tabla5[[#This Row],[Sin Cita]]/Tabla5[[#This Row],[Total Clientes en servicio]]</f>
        <v>#DIV/0!</v>
      </c>
      <c r="AE200" s="102" t="e">
        <f>Tabla5[[#This Row],[Horas Prog. Total]]/Tabla5[[#This Row],[Horas Disp. En citas]]</f>
        <v>#DIV/0!</v>
      </c>
      <c r="AG200" s="99">
        <f>Tabla5[[#This Row],[Horas concretadas Citas]]-Tabla5[[#This Row],[Horas Vendidas REAL]]</f>
        <v>0</v>
      </c>
      <c r="AH200" s="102" t="e">
        <f>Tabla5[[#This Row],[Horas Vendidas REAL]]/Tabla5[[#This Row],[Horas disponibles Taller]]</f>
        <v>#DIV/0!</v>
      </c>
    </row>
    <row r="201" spans="1:34">
      <c r="A201" s="89">
        <v>45126</v>
      </c>
      <c r="B201" s="3" t="str">
        <f t="shared" si="31"/>
        <v>julio</v>
      </c>
      <c r="C201" s="3" t="str">
        <f t="shared" si="32"/>
        <v>miércoles</v>
      </c>
      <c r="E201" s="99">
        <f>Tabla5[[#This Row],[Técnicos]]*8</f>
        <v>0</v>
      </c>
      <c r="F201" s="117"/>
      <c r="Q201" s="2" t="e">
        <f t="shared" si="33"/>
        <v>#DIV/0!</v>
      </c>
      <c r="S201" s="2" t="e">
        <f t="shared" si="34"/>
        <v>#DIV/0!</v>
      </c>
      <c r="U201" s="102" t="e">
        <f>Tabla5[[#This Row],[No Show]]/Tabla5[[#This Row],[Citas Agendadas]]</f>
        <v>#DIV/0!</v>
      </c>
      <c r="W201" s="102" t="e">
        <f>Tabla5[[#This Row],[Horas no show2]]/Tabla5[[#This Row],[Horas Prog. Total]]</f>
        <v>#DIV/0!</v>
      </c>
      <c r="Z201" s="2">
        <f>Tabla5[[#This Row],[CITAS CONCRETADAS]]+Tabla5[[#This Row],[Sin Cita]]</f>
        <v>0</v>
      </c>
      <c r="AA201" s="99">
        <f>Tabla5[[#This Row],[Horas Prog. Total]]-Tabla5[[#This Row],[Horas no show2]]</f>
        <v>0</v>
      </c>
      <c r="AC201" s="102" t="e">
        <f>Tabla5[[#This Row],[Sin Cita]]/Tabla5[[#This Row],[CITAS CONCRETADAS]]</f>
        <v>#DIV/0!</v>
      </c>
      <c r="AD201" s="102" t="e">
        <f>Tabla5[[#This Row],[Sin Cita]]/Tabla5[[#This Row],[Total Clientes en servicio]]</f>
        <v>#DIV/0!</v>
      </c>
      <c r="AE201" s="102" t="e">
        <f>Tabla5[[#This Row],[Horas Prog. Total]]/Tabla5[[#This Row],[Horas Disp. En citas]]</f>
        <v>#DIV/0!</v>
      </c>
      <c r="AG201" s="99">
        <f>Tabla5[[#This Row],[Horas concretadas Citas]]-Tabla5[[#This Row],[Horas Vendidas REAL]]</f>
        <v>0</v>
      </c>
      <c r="AH201" s="102" t="e">
        <f>Tabla5[[#This Row],[Horas Vendidas REAL]]/Tabla5[[#This Row],[Horas disponibles Taller]]</f>
        <v>#DIV/0!</v>
      </c>
    </row>
    <row r="202" spans="1:34">
      <c r="A202" s="89">
        <v>45127</v>
      </c>
      <c r="B202" s="3" t="str">
        <f t="shared" si="31"/>
        <v>julio</v>
      </c>
      <c r="C202" s="3" t="str">
        <f t="shared" si="32"/>
        <v>jueves</v>
      </c>
      <c r="E202" s="99">
        <f>Tabla5[[#This Row],[Técnicos]]*8</f>
        <v>0</v>
      </c>
      <c r="F202" s="117"/>
      <c r="Q202" s="2" t="e">
        <f t="shared" si="33"/>
        <v>#DIV/0!</v>
      </c>
      <c r="S202" s="2" t="e">
        <f t="shared" si="34"/>
        <v>#DIV/0!</v>
      </c>
      <c r="U202" s="102" t="e">
        <f>Tabla5[[#This Row],[No Show]]/Tabla5[[#This Row],[Citas Agendadas]]</f>
        <v>#DIV/0!</v>
      </c>
      <c r="W202" s="102" t="e">
        <f>Tabla5[[#This Row],[Horas no show2]]/Tabla5[[#This Row],[Horas Prog. Total]]</f>
        <v>#DIV/0!</v>
      </c>
      <c r="Z202" s="2">
        <f>Tabla5[[#This Row],[CITAS CONCRETADAS]]+Tabla5[[#This Row],[Sin Cita]]</f>
        <v>0</v>
      </c>
      <c r="AA202" s="99">
        <f>Tabla5[[#This Row],[Horas Prog. Total]]-Tabla5[[#This Row],[Horas no show2]]</f>
        <v>0</v>
      </c>
      <c r="AC202" s="102" t="e">
        <f>Tabla5[[#This Row],[Sin Cita]]/Tabla5[[#This Row],[CITAS CONCRETADAS]]</f>
        <v>#DIV/0!</v>
      </c>
      <c r="AD202" s="102" t="e">
        <f>Tabla5[[#This Row],[Sin Cita]]/Tabla5[[#This Row],[Total Clientes en servicio]]</f>
        <v>#DIV/0!</v>
      </c>
      <c r="AE202" s="102" t="e">
        <f>Tabla5[[#This Row],[Horas Prog. Total]]/Tabla5[[#This Row],[Horas Disp. En citas]]</f>
        <v>#DIV/0!</v>
      </c>
      <c r="AG202" s="99">
        <f>Tabla5[[#This Row],[Horas concretadas Citas]]-Tabla5[[#This Row],[Horas Vendidas REAL]]</f>
        <v>0</v>
      </c>
      <c r="AH202" s="102" t="e">
        <f>Tabla5[[#This Row],[Horas Vendidas REAL]]/Tabla5[[#This Row],[Horas disponibles Taller]]</f>
        <v>#DIV/0!</v>
      </c>
    </row>
    <row r="203" spans="1:34">
      <c r="A203" s="89">
        <v>45128</v>
      </c>
      <c r="B203" s="3" t="str">
        <f t="shared" si="31"/>
        <v>julio</v>
      </c>
      <c r="C203" s="3" t="str">
        <f t="shared" si="32"/>
        <v>viernes</v>
      </c>
      <c r="E203" s="99">
        <f>Tabla5[[#This Row],[Técnicos]]*8</f>
        <v>0</v>
      </c>
      <c r="F203" s="117"/>
      <c r="Q203" s="2" t="e">
        <f t="shared" si="33"/>
        <v>#DIV/0!</v>
      </c>
      <c r="S203" s="2" t="e">
        <f t="shared" si="34"/>
        <v>#DIV/0!</v>
      </c>
      <c r="U203" s="102" t="e">
        <f>Tabla5[[#This Row],[No Show]]/Tabla5[[#This Row],[Citas Agendadas]]</f>
        <v>#DIV/0!</v>
      </c>
      <c r="W203" s="102" t="e">
        <f>Tabla5[[#This Row],[Horas no show2]]/Tabla5[[#This Row],[Horas Prog. Total]]</f>
        <v>#DIV/0!</v>
      </c>
      <c r="Z203" s="2">
        <f>Tabla5[[#This Row],[CITAS CONCRETADAS]]+Tabla5[[#This Row],[Sin Cita]]</f>
        <v>0</v>
      </c>
      <c r="AA203" s="99">
        <f>Tabla5[[#This Row],[Horas Prog. Total]]-Tabla5[[#This Row],[Horas no show2]]</f>
        <v>0</v>
      </c>
      <c r="AC203" s="102" t="e">
        <f>Tabla5[[#This Row],[Sin Cita]]/Tabla5[[#This Row],[CITAS CONCRETADAS]]</f>
        <v>#DIV/0!</v>
      </c>
      <c r="AD203" s="102" t="e">
        <f>Tabla5[[#This Row],[Sin Cita]]/Tabla5[[#This Row],[Total Clientes en servicio]]</f>
        <v>#DIV/0!</v>
      </c>
      <c r="AE203" s="102" t="e">
        <f>Tabla5[[#This Row],[Horas Prog. Total]]/Tabla5[[#This Row],[Horas Disp. En citas]]</f>
        <v>#DIV/0!</v>
      </c>
      <c r="AG203" s="99">
        <f>Tabla5[[#This Row],[Horas concretadas Citas]]-Tabla5[[#This Row],[Horas Vendidas REAL]]</f>
        <v>0</v>
      </c>
      <c r="AH203" s="102" t="e">
        <f>Tabla5[[#This Row],[Horas Vendidas REAL]]/Tabla5[[#This Row],[Horas disponibles Taller]]</f>
        <v>#DIV/0!</v>
      </c>
    </row>
    <row r="204" spans="1:34">
      <c r="A204" s="89">
        <v>45129</v>
      </c>
      <c r="B204" s="3" t="str">
        <f t="shared" si="31"/>
        <v>julio</v>
      </c>
      <c r="C204" s="3" t="str">
        <f t="shared" si="32"/>
        <v>sábado</v>
      </c>
      <c r="E204" s="99">
        <f>Tabla5[[#This Row],[Técnicos]]*8</f>
        <v>0</v>
      </c>
      <c r="F204" s="117"/>
      <c r="Q204" s="2" t="e">
        <f t="shared" si="33"/>
        <v>#DIV/0!</v>
      </c>
      <c r="S204" s="2" t="e">
        <f t="shared" si="34"/>
        <v>#DIV/0!</v>
      </c>
      <c r="U204" s="102" t="e">
        <f>Tabla5[[#This Row],[No Show]]/Tabla5[[#This Row],[Citas Agendadas]]</f>
        <v>#DIV/0!</v>
      </c>
      <c r="W204" s="102" t="e">
        <f>Tabla5[[#This Row],[Horas no show2]]/Tabla5[[#This Row],[Horas Prog. Total]]</f>
        <v>#DIV/0!</v>
      </c>
      <c r="Z204" s="2">
        <f>Tabla5[[#This Row],[CITAS CONCRETADAS]]+Tabla5[[#This Row],[Sin Cita]]</f>
        <v>0</v>
      </c>
      <c r="AA204" s="99">
        <f>Tabla5[[#This Row],[Horas Prog. Total]]-Tabla5[[#This Row],[Horas no show2]]</f>
        <v>0</v>
      </c>
      <c r="AC204" s="102" t="e">
        <f>Tabla5[[#This Row],[Sin Cita]]/Tabla5[[#This Row],[CITAS CONCRETADAS]]</f>
        <v>#DIV/0!</v>
      </c>
      <c r="AD204" s="102" t="e">
        <f>Tabla5[[#This Row],[Sin Cita]]/Tabla5[[#This Row],[Total Clientes en servicio]]</f>
        <v>#DIV/0!</v>
      </c>
      <c r="AE204" s="102" t="e">
        <f>Tabla5[[#This Row],[Horas Prog. Total]]/Tabla5[[#This Row],[Horas Disp. En citas]]</f>
        <v>#DIV/0!</v>
      </c>
      <c r="AG204" s="99">
        <f>Tabla5[[#This Row],[Horas concretadas Citas]]-Tabla5[[#This Row],[Horas Vendidas REAL]]</f>
        <v>0</v>
      </c>
      <c r="AH204" s="102" t="e">
        <f>Tabla5[[#This Row],[Horas Vendidas REAL]]/Tabla5[[#This Row],[Horas disponibles Taller]]</f>
        <v>#DIV/0!</v>
      </c>
    </row>
    <row r="205" spans="1:34">
      <c r="A205" s="89">
        <v>45130</v>
      </c>
      <c r="B205" s="3" t="str">
        <f t="shared" si="31"/>
        <v>julio</v>
      </c>
      <c r="C205" s="3" t="str">
        <f t="shared" si="32"/>
        <v>domingo</v>
      </c>
      <c r="E205" s="99">
        <f>Tabla5[[#This Row],[Técnicos]]*8</f>
        <v>0</v>
      </c>
      <c r="F205" s="117"/>
      <c r="Q205" s="2" t="e">
        <f t="shared" si="33"/>
        <v>#DIV/0!</v>
      </c>
      <c r="S205" s="2" t="e">
        <f t="shared" si="34"/>
        <v>#DIV/0!</v>
      </c>
      <c r="U205" s="102" t="e">
        <f>Tabla5[[#This Row],[No Show]]/Tabla5[[#This Row],[Citas Agendadas]]</f>
        <v>#DIV/0!</v>
      </c>
      <c r="W205" s="102" t="e">
        <f>Tabla5[[#This Row],[Horas no show2]]/Tabla5[[#This Row],[Horas Prog. Total]]</f>
        <v>#DIV/0!</v>
      </c>
      <c r="Z205" s="2">
        <f>Tabla5[[#This Row],[CITAS CONCRETADAS]]+Tabla5[[#This Row],[Sin Cita]]</f>
        <v>0</v>
      </c>
      <c r="AA205" s="99">
        <f>Tabla5[[#This Row],[Horas Prog. Total]]-Tabla5[[#This Row],[Horas no show2]]</f>
        <v>0</v>
      </c>
      <c r="AC205" s="102" t="e">
        <f>Tabla5[[#This Row],[Sin Cita]]/Tabla5[[#This Row],[CITAS CONCRETADAS]]</f>
        <v>#DIV/0!</v>
      </c>
      <c r="AD205" s="102" t="e">
        <f>Tabla5[[#This Row],[Sin Cita]]/Tabla5[[#This Row],[Total Clientes en servicio]]</f>
        <v>#DIV/0!</v>
      </c>
      <c r="AE205" s="102" t="e">
        <f>Tabla5[[#This Row],[Horas Prog. Total]]/Tabla5[[#This Row],[Horas Disp. En citas]]</f>
        <v>#DIV/0!</v>
      </c>
      <c r="AG205" s="99">
        <f>Tabla5[[#This Row],[Horas concretadas Citas]]-Tabla5[[#This Row],[Horas Vendidas REAL]]</f>
        <v>0</v>
      </c>
      <c r="AH205" s="102" t="e">
        <f>Tabla5[[#This Row],[Horas Vendidas REAL]]/Tabla5[[#This Row],[Horas disponibles Taller]]</f>
        <v>#DIV/0!</v>
      </c>
    </row>
    <row r="206" spans="1:34">
      <c r="A206" s="89">
        <v>45131</v>
      </c>
      <c r="B206" s="3" t="str">
        <f t="shared" si="31"/>
        <v>julio</v>
      </c>
      <c r="C206" s="3" t="str">
        <f t="shared" si="32"/>
        <v>lunes</v>
      </c>
      <c r="E206" s="99">
        <f>Tabla5[[#This Row],[Técnicos]]*8</f>
        <v>0</v>
      </c>
      <c r="F206" s="117"/>
      <c r="Q206" s="2" t="e">
        <f t="shared" si="33"/>
        <v>#DIV/0!</v>
      </c>
      <c r="S206" s="2" t="e">
        <f t="shared" si="34"/>
        <v>#DIV/0!</v>
      </c>
      <c r="U206" s="102" t="e">
        <f>Tabla5[[#This Row],[No Show]]/Tabla5[[#This Row],[Citas Agendadas]]</f>
        <v>#DIV/0!</v>
      </c>
      <c r="W206" s="102" t="e">
        <f>Tabla5[[#This Row],[Horas no show2]]/Tabla5[[#This Row],[Horas Prog. Total]]</f>
        <v>#DIV/0!</v>
      </c>
      <c r="Z206" s="2">
        <f>Tabla5[[#This Row],[CITAS CONCRETADAS]]+Tabla5[[#This Row],[Sin Cita]]</f>
        <v>0</v>
      </c>
      <c r="AA206" s="99">
        <f>Tabla5[[#This Row],[Horas Prog. Total]]-Tabla5[[#This Row],[Horas no show2]]</f>
        <v>0</v>
      </c>
      <c r="AC206" s="102" t="e">
        <f>Tabla5[[#This Row],[Sin Cita]]/Tabla5[[#This Row],[CITAS CONCRETADAS]]</f>
        <v>#DIV/0!</v>
      </c>
      <c r="AD206" s="102" t="e">
        <f>Tabla5[[#This Row],[Sin Cita]]/Tabla5[[#This Row],[Total Clientes en servicio]]</f>
        <v>#DIV/0!</v>
      </c>
      <c r="AE206" s="102" t="e">
        <f>Tabla5[[#This Row],[Horas Prog. Total]]/Tabla5[[#This Row],[Horas Disp. En citas]]</f>
        <v>#DIV/0!</v>
      </c>
      <c r="AG206" s="99">
        <f>Tabla5[[#This Row],[Horas concretadas Citas]]-Tabla5[[#This Row],[Horas Vendidas REAL]]</f>
        <v>0</v>
      </c>
      <c r="AH206" s="102" t="e">
        <f>Tabla5[[#This Row],[Horas Vendidas REAL]]/Tabla5[[#This Row],[Horas disponibles Taller]]</f>
        <v>#DIV/0!</v>
      </c>
    </row>
    <row r="207" spans="1:34">
      <c r="A207" s="89">
        <v>45132</v>
      </c>
      <c r="B207" s="3" t="str">
        <f t="shared" si="31"/>
        <v>julio</v>
      </c>
      <c r="C207" s="3" t="str">
        <f t="shared" si="32"/>
        <v>martes</v>
      </c>
      <c r="E207" s="99">
        <f>Tabla5[[#This Row],[Técnicos]]*8</f>
        <v>0</v>
      </c>
      <c r="F207" s="117"/>
      <c r="Q207" s="2" t="e">
        <f t="shared" si="33"/>
        <v>#DIV/0!</v>
      </c>
      <c r="S207" s="2" t="e">
        <f t="shared" si="34"/>
        <v>#DIV/0!</v>
      </c>
      <c r="U207" s="102" t="e">
        <f>Tabla5[[#This Row],[No Show]]/Tabla5[[#This Row],[Citas Agendadas]]</f>
        <v>#DIV/0!</v>
      </c>
      <c r="W207" s="102" t="e">
        <f>Tabla5[[#This Row],[Horas no show2]]/Tabla5[[#This Row],[Horas Prog. Total]]</f>
        <v>#DIV/0!</v>
      </c>
      <c r="Z207" s="2">
        <f>Tabla5[[#This Row],[CITAS CONCRETADAS]]+Tabla5[[#This Row],[Sin Cita]]</f>
        <v>0</v>
      </c>
      <c r="AA207" s="99">
        <f>Tabla5[[#This Row],[Horas Prog. Total]]-Tabla5[[#This Row],[Horas no show2]]</f>
        <v>0</v>
      </c>
      <c r="AC207" s="102" t="e">
        <f>Tabla5[[#This Row],[Sin Cita]]/Tabla5[[#This Row],[CITAS CONCRETADAS]]</f>
        <v>#DIV/0!</v>
      </c>
      <c r="AD207" s="102" t="e">
        <f>Tabla5[[#This Row],[Sin Cita]]/Tabla5[[#This Row],[Total Clientes en servicio]]</f>
        <v>#DIV/0!</v>
      </c>
      <c r="AE207" s="102" t="e">
        <f>Tabla5[[#This Row],[Horas Prog. Total]]/Tabla5[[#This Row],[Horas Disp. En citas]]</f>
        <v>#DIV/0!</v>
      </c>
      <c r="AG207" s="99">
        <f>Tabla5[[#This Row],[Horas concretadas Citas]]-Tabla5[[#This Row],[Horas Vendidas REAL]]</f>
        <v>0</v>
      </c>
      <c r="AH207" s="102" t="e">
        <f>Tabla5[[#This Row],[Horas Vendidas REAL]]/Tabla5[[#This Row],[Horas disponibles Taller]]</f>
        <v>#DIV/0!</v>
      </c>
    </row>
    <row r="208" spans="1:34">
      <c r="A208" s="89">
        <v>45133</v>
      </c>
      <c r="B208" s="3" t="str">
        <f t="shared" si="31"/>
        <v>julio</v>
      </c>
      <c r="C208" s="3" t="str">
        <f t="shared" si="32"/>
        <v>miércoles</v>
      </c>
      <c r="E208" s="99">
        <f>Tabla5[[#This Row],[Técnicos]]*8</f>
        <v>0</v>
      </c>
      <c r="F208" s="117"/>
      <c r="Q208" s="2" t="e">
        <f t="shared" si="33"/>
        <v>#DIV/0!</v>
      </c>
      <c r="S208" s="2" t="e">
        <f t="shared" si="34"/>
        <v>#DIV/0!</v>
      </c>
      <c r="U208" s="102" t="e">
        <f>Tabla5[[#This Row],[No Show]]/Tabla5[[#This Row],[Citas Agendadas]]</f>
        <v>#DIV/0!</v>
      </c>
      <c r="W208" s="102" t="e">
        <f>Tabla5[[#This Row],[Horas no show2]]/Tabla5[[#This Row],[Horas Prog. Total]]</f>
        <v>#DIV/0!</v>
      </c>
      <c r="Z208" s="2">
        <f>Tabla5[[#This Row],[CITAS CONCRETADAS]]+Tabla5[[#This Row],[Sin Cita]]</f>
        <v>0</v>
      </c>
      <c r="AA208" s="99">
        <f>Tabla5[[#This Row],[Horas Prog. Total]]-Tabla5[[#This Row],[Horas no show2]]</f>
        <v>0</v>
      </c>
      <c r="AC208" s="102" t="e">
        <f>Tabla5[[#This Row],[Sin Cita]]/Tabla5[[#This Row],[CITAS CONCRETADAS]]</f>
        <v>#DIV/0!</v>
      </c>
      <c r="AD208" s="102" t="e">
        <f>Tabla5[[#This Row],[Sin Cita]]/Tabla5[[#This Row],[Total Clientes en servicio]]</f>
        <v>#DIV/0!</v>
      </c>
      <c r="AE208" s="102" t="e">
        <f>Tabla5[[#This Row],[Horas Prog. Total]]/Tabla5[[#This Row],[Horas Disp. En citas]]</f>
        <v>#DIV/0!</v>
      </c>
      <c r="AG208" s="99">
        <f>Tabla5[[#This Row],[Horas concretadas Citas]]-Tabla5[[#This Row],[Horas Vendidas REAL]]</f>
        <v>0</v>
      </c>
      <c r="AH208" s="102" t="e">
        <f>Tabla5[[#This Row],[Horas Vendidas REAL]]/Tabla5[[#This Row],[Horas disponibles Taller]]</f>
        <v>#DIV/0!</v>
      </c>
    </row>
    <row r="209" spans="1:34">
      <c r="A209" s="89">
        <v>45134</v>
      </c>
      <c r="B209" s="3" t="str">
        <f t="shared" si="31"/>
        <v>julio</v>
      </c>
      <c r="C209" s="3" t="str">
        <f t="shared" si="32"/>
        <v>jueves</v>
      </c>
      <c r="E209" s="99">
        <f>Tabla5[[#This Row],[Técnicos]]*8</f>
        <v>0</v>
      </c>
      <c r="F209" s="117"/>
      <c r="Q209" s="2" t="e">
        <f t="shared" si="33"/>
        <v>#DIV/0!</v>
      </c>
      <c r="S209" s="2" t="e">
        <f t="shared" si="34"/>
        <v>#DIV/0!</v>
      </c>
      <c r="U209" s="102" t="e">
        <f>Tabla5[[#This Row],[No Show]]/Tabla5[[#This Row],[Citas Agendadas]]</f>
        <v>#DIV/0!</v>
      </c>
      <c r="W209" s="102" t="e">
        <f>Tabla5[[#This Row],[Horas no show2]]/Tabla5[[#This Row],[Horas Prog. Total]]</f>
        <v>#DIV/0!</v>
      </c>
      <c r="Z209" s="2">
        <f>Tabla5[[#This Row],[CITAS CONCRETADAS]]+Tabla5[[#This Row],[Sin Cita]]</f>
        <v>0</v>
      </c>
      <c r="AA209" s="99">
        <f>Tabla5[[#This Row],[Horas Prog. Total]]-Tabla5[[#This Row],[Horas no show2]]</f>
        <v>0</v>
      </c>
      <c r="AC209" s="102" t="e">
        <f>Tabla5[[#This Row],[Sin Cita]]/Tabla5[[#This Row],[CITAS CONCRETADAS]]</f>
        <v>#DIV/0!</v>
      </c>
      <c r="AD209" s="102" t="e">
        <f>Tabla5[[#This Row],[Sin Cita]]/Tabla5[[#This Row],[Total Clientes en servicio]]</f>
        <v>#DIV/0!</v>
      </c>
      <c r="AE209" s="102" t="e">
        <f>Tabla5[[#This Row],[Horas Prog. Total]]/Tabla5[[#This Row],[Horas Disp. En citas]]</f>
        <v>#DIV/0!</v>
      </c>
      <c r="AG209" s="99">
        <f>Tabla5[[#This Row],[Horas concretadas Citas]]-Tabla5[[#This Row],[Horas Vendidas REAL]]</f>
        <v>0</v>
      </c>
      <c r="AH209" s="102" t="e">
        <f>Tabla5[[#This Row],[Horas Vendidas REAL]]/Tabla5[[#This Row],[Horas disponibles Taller]]</f>
        <v>#DIV/0!</v>
      </c>
    </row>
    <row r="210" spans="1:34">
      <c r="A210" s="89">
        <v>45135</v>
      </c>
      <c r="B210" s="3" t="str">
        <f t="shared" si="31"/>
        <v>julio</v>
      </c>
      <c r="C210" s="3" t="str">
        <f t="shared" si="32"/>
        <v>viernes</v>
      </c>
      <c r="E210" s="99">
        <f>Tabla5[[#This Row],[Técnicos]]*8</f>
        <v>0</v>
      </c>
      <c r="F210" s="117"/>
      <c r="Q210" s="2" t="e">
        <f t="shared" si="33"/>
        <v>#DIV/0!</v>
      </c>
      <c r="S210" s="2" t="e">
        <f t="shared" si="34"/>
        <v>#DIV/0!</v>
      </c>
      <c r="U210" s="102" t="e">
        <f>Tabla5[[#This Row],[No Show]]/Tabla5[[#This Row],[Citas Agendadas]]</f>
        <v>#DIV/0!</v>
      </c>
      <c r="W210" s="102" t="e">
        <f>Tabla5[[#This Row],[Horas no show2]]/Tabla5[[#This Row],[Horas Prog. Total]]</f>
        <v>#DIV/0!</v>
      </c>
      <c r="Z210" s="2">
        <f>Tabla5[[#This Row],[CITAS CONCRETADAS]]+Tabla5[[#This Row],[Sin Cita]]</f>
        <v>0</v>
      </c>
      <c r="AA210" s="99">
        <f>Tabla5[[#This Row],[Horas Prog. Total]]-Tabla5[[#This Row],[Horas no show2]]</f>
        <v>0</v>
      </c>
      <c r="AC210" s="102" t="e">
        <f>Tabla5[[#This Row],[Sin Cita]]/Tabla5[[#This Row],[CITAS CONCRETADAS]]</f>
        <v>#DIV/0!</v>
      </c>
      <c r="AD210" s="102" t="e">
        <f>Tabla5[[#This Row],[Sin Cita]]/Tabla5[[#This Row],[Total Clientes en servicio]]</f>
        <v>#DIV/0!</v>
      </c>
      <c r="AE210" s="102" t="e">
        <f>Tabla5[[#This Row],[Horas Prog. Total]]/Tabla5[[#This Row],[Horas Disp. En citas]]</f>
        <v>#DIV/0!</v>
      </c>
      <c r="AG210" s="99">
        <f>Tabla5[[#This Row],[Horas concretadas Citas]]-Tabla5[[#This Row],[Horas Vendidas REAL]]</f>
        <v>0</v>
      </c>
      <c r="AH210" s="102" t="e">
        <f>Tabla5[[#This Row],[Horas Vendidas REAL]]/Tabla5[[#This Row],[Horas disponibles Taller]]</f>
        <v>#DIV/0!</v>
      </c>
    </row>
    <row r="211" spans="1:34">
      <c r="A211" s="89">
        <v>45136</v>
      </c>
      <c r="B211" s="3" t="str">
        <f t="shared" si="31"/>
        <v>julio</v>
      </c>
      <c r="C211" s="3" t="str">
        <f t="shared" si="32"/>
        <v>sábado</v>
      </c>
      <c r="E211" s="99">
        <f>Tabla5[[#This Row],[Técnicos]]*8</f>
        <v>0</v>
      </c>
      <c r="F211" s="117"/>
      <c r="Q211" s="2" t="e">
        <f t="shared" si="33"/>
        <v>#DIV/0!</v>
      </c>
      <c r="S211" s="2" t="e">
        <f t="shared" si="34"/>
        <v>#DIV/0!</v>
      </c>
      <c r="U211" s="102" t="e">
        <f>Tabla5[[#This Row],[No Show]]/Tabla5[[#This Row],[Citas Agendadas]]</f>
        <v>#DIV/0!</v>
      </c>
      <c r="W211" s="102" t="e">
        <f>Tabla5[[#This Row],[Horas no show2]]/Tabla5[[#This Row],[Horas Prog. Total]]</f>
        <v>#DIV/0!</v>
      </c>
      <c r="Z211" s="2">
        <f>Tabla5[[#This Row],[CITAS CONCRETADAS]]+Tabla5[[#This Row],[Sin Cita]]</f>
        <v>0</v>
      </c>
      <c r="AA211" s="99">
        <f>Tabla5[[#This Row],[Horas Prog. Total]]-Tabla5[[#This Row],[Horas no show2]]</f>
        <v>0</v>
      </c>
      <c r="AC211" s="102" t="e">
        <f>Tabla5[[#This Row],[Sin Cita]]/Tabla5[[#This Row],[CITAS CONCRETADAS]]</f>
        <v>#DIV/0!</v>
      </c>
      <c r="AD211" s="102" t="e">
        <f>Tabla5[[#This Row],[Sin Cita]]/Tabla5[[#This Row],[Total Clientes en servicio]]</f>
        <v>#DIV/0!</v>
      </c>
      <c r="AE211" s="102" t="e">
        <f>Tabla5[[#This Row],[Horas Prog. Total]]/Tabla5[[#This Row],[Horas Disp. En citas]]</f>
        <v>#DIV/0!</v>
      </c>
      <c r="AG211" s="99">
        <f>Tabla5[[#This Row],[Horas concretadas Citas]]-Tabla5[[#This Row],[Horas Vendidas REAL]]</f>
        <v>0</v>
      </c>
      <c r="AH211" s="102" t="e">
        <f>Tabla5[[#This Row],[Horas Vendidas REAL]]/Tabla5[[#This Row],[Horas disponibles Taller]]</f>
        <v>#DIV/0!</v>
      </c>
    </row>
    <row r="212" spans="1:34">
      <c r="A212" s="89">
        <v>45137</v>
      </c>
      <c r="B212" s="3" t="str">
        <f t="shared" si="31"/>
        <v>julio</v>
      </c>
      <c r="C212" s="3" t="str">
        <f t="shared" si="32"/>
        <v>domingo</v>
      </c>
      <c r="E212" s="99">
        <f>Tabla5[[#This Row],[Técnicos]]*8</f>
        <v>0</v>
      </c>
      <c r="F212" s="117"/>
      <c r="Q212" s="2" t="e">
        <f t="shared" si="33"/>
        <v>#DIV/0!</v>
      </c>
      <c r="S212" s="2" t="e">
        <f t="shared" si="34"/>
        <v>#DIV/0!</v>
      </c>
      <c r="U212" s="102" t="e">
        <f>Tabla5[[#This Row],[No Show]]/Tabla5[[#This Row],[Citas Agendadas]]</f>
        <v>#DIV/0!</v>
      </c>
      <c r="W212" s="102" t="e">
        <f>Tabla5[[#This Row],[Horas no show2]]/Tabla5[[#This Row],[Horas Prog. Total]]</f>
        <v>#DIV/0!</v>
      </c>
      <c r="Z212" s="2">
        <f>Tabla5[[#This Row],[CITAS CONCRETADAS]]+Tabla5[[#This Row],[Sin Cita]]</f>
        <v>0</v>
      </c>
      <c r="AA212" s="99">
        <f>Tabla5[[#This Row],[Horas Prog. Total]]-Tabla5[[#This Row],[Horas no show2]]</f>
        <v>0</v>
      </c>
      <c r="AC212" s="102" t="e">
        <f>Tabla5[[#This Row],[Sin Cita]]/Tabla5[[#This Row],[CITAS CONCRETADAS]]</f>
        <v>#DIV/0!</v>
      </c>
      <c r="AD212" s="102" t="e">
        <f>Tabla5[[#This Row],[Sin Cita]]/Tabla5[[#This Row],[Total Clientes en servicio]]</f>
        <v>#DIV/0!</v>
      </c>
      <c r="AE212" s="102" t="e">
        <f>Tabla5[[#This Row],[Horas Prog. Total]]/Tabla5[[#This Row],[Horas Disp. En citas]]</f>
        <v>#DIV/0!</v>
      </c>
      <c r="AG212" s="99">
        <f>Tabla5[[#This Row],[Horas concretadas Citas]]-Tabla5[[#This Row],[Horas Vendidas REAL]]</f>
        <v>0</v>
      </c>
      <c r="AH212" s="102" t="e">
        <f>Tabla5[[#This Row],[Horas Vendidas REAL]]/Tabla5[[#This Row],[Horas disponibles Taller]]</f>
        <v>#DIV/0!</v>
      </c>
    </row>
    <row r="213" spans="1:34">
      <c r="A213" s="89">
        <v>45138</v>
      </c>
      <c r="B213" s="3" t="str">
        <f t="shared" si="31"/>
        <v>julio</v>
      </c>
      <c r="C213" s="3" t="str">
        <f t="shared" si="32"/>
        <v>lunes</v>
      </c>
      <c r="E213" s="99">
        <f>Tabla5[[#This Row],[Técnicos]]*8</f>
        <v>0</v>
      </c>
      <c r="F213" s="117"/>
      <c r="Q213" s="2" t="e">
        <f t="shared" si="33"/>
        <v>#DIV/0!</v>
      </c>
      <c r="S213" s="2" t="e">
        <f t="shared" si="34"/>
        <v>#DIV/0!</v>
      </c>
      <c r="U213" s="102" t="e">
        <f>Tabla5[[#This Row],[No Show]]/Tabla5[[#This Row],[Citas Agendadas]]</f>
        <v>#DIV/0!</v>
      </c>
      <c r="W213" s="102" t="e">
        <f>Tabla5[[#This Row],[Horas no show2]]/Tabla5[[#This Row],[Horas Prog. Total]]</f>
        <v>#DIV/0!</v>
      </c>
      <c r="Z213" s="2">
        <f>Tabla5[[#This Row],[CITAS CONCRETADAS]]+Tabla5[[#This Row],[Sin Cita]]</f>
        <v>0</v>
      </c>
      <c r="AA213" s="99">
        <f>Tabla5[[#This Row],[Horas Prog. Total]]-Tabla5[[#This Row],[Horas no show2]]</f>
        <v>0</v>
      </c>
      <c r="AC213" s="102" t="e">
        <f>Tabla5[[#This Row],[Sin Cita]]/Tabla5[[#This Row],[CITAS CONCRETADAS]]</f>
        <v>#DIV/0!</v>
      </c>
      <c r="AD213" s="102" t="e">
        <f>Tabla5[[#This Row],[Sin Cita]]/Tabla5[[#This Row],[Total Clientes en servicio]]</f>
        <v>#DIV/0!</v>
      </c>
      <c r="AE213" s="102" t="e">
        <f>Tabla5[[#This Row],[Horas Prog. Total]]/Tabla5[[#This Row],[Horas Disp. En citas]]</f>
        <v>#DIV/0!</v>
      </c>
      <c r="AG213" s="99">
        <f>Tabla5[[#This Row],[Horas concretadas Citas]]-Tabla5[[#This Row],[Horas Vendidas REAL]]</f>
        <v>0</v>
      </c>
      <c r="AH213" s="102" t="e">
        <f>Tabla5[[#This Row],[Horas Vendidas REAL]]/Tabla5[[#This Row],[Horas disponibles Taller]]</f>
        <v>#DIV/0!</v>
      </c>
    </row>
    <row r="214" spans="1:34">
      <c r="A214" s="89">
        <v>45139</v>
      </c>
      <c r="B214" s="3" t="str">
        <f t="shared" si="31"/>
        <v>agosto</v>
      </c>
      <c r="C214" s="3" t="str">
        <f t="shared" si="32"/>
        <v>martes</v>
      </c>
      <c r="E214" s="99">
        <f>Tabla5[[#This Row],[Técnicos]]*8</f>
        <v>0</v>
      </c>
      <c r="F214" s="117"/>
      <c r="Q214" s="2" t="e">
        <f t="shared" si="33"/>
        <v>#DIV/0!</v>
      </c>
      <c r="S214" s="2" t="e">
        <f t="shared" si="34"/>
        <v>#DIV/0!</v>
      </c>
      <c r="U214" s="102" t="e">
        <f>Tabla5[[#This Row],[No Show]]/Tabla5[[#This Row],[Citas Agendadas]]</f>
        <v>#DIV/0!</v>
      </c>
      <c r="W214" s="102" t="e">
        <f>Tabla5[[#This Row],[Horas no show2]]/Tabla5[[#This Row],[Horas Prog. Total]]</f>
        <v>#DIV/0!</v>
      </c>
      <c r="Z214" s="2">
        <f>Tabla5[[#This Row],[CITAS CONCRETADAS]]+Tabla5[[#This Row],[Sin Cita]]</f>
        <v>0</v>
      </c>
      <c r="AA214" s="99">
        <f>Tabla5[[#This Row],[Horas Prog. Total]]-Tabla5[[#This Row],[Horas no show2]]</f>
        <v>0</v>
      </c>
      <c r="AC214" s="102" t="e">
        <f>Tabla5[[#This Row],[Sin Cita]]/Tabla5[[#This Row],[CITAS CONCRETADAS]]</f>
        <v>#DIV/0!</v>
      </c>
      <c r="AD214" s="102" t="e">
        <f>Tabla5[[#This Row],[Sin Cita]]/Tabla5[[#This Row],[Total Clientes en servicio]]</f>
        <v>#DIV/0!</v>
      </c>
      <c r="AE214" s="102" t="e">
        <f>Tabla5[[#This Row],[Horas Prog. Total]]/Tabla5[[#This Row],[Horas Disp. En citas]]</f>
        <v>#DIV/0!</v>
      </c>
      <c r="AG214" s="99">
        <f>Tabla5[[#This Row],[Horas concretadas Citas]]-Tabla5[[#This Row],[Horas Vendidas REAL]]</f>
        <v>0</v>
      </c>
      <c r="AH214" s="102" t="e">
        <f>Tabla5[[#This Row],[Horas Vendidas REAL]]/Tabla5[[#This Row],[Horas disponibles Taller]]</f>
        <v>#DIV/0!</v>
      </c>
    </row>
    <row r="215" spans="1:34">
      <c r="A215" s="89">
        <v>45140</v>
      </c>
      <c r="B215" s="3" t="str">
        <f t="shared" si="31"/>
        <v>agosto</v>
      </c>
      <c r="C215" s="3" t="str">
        <f t="shared" si="32"/>
        <v>miércoles</v>
      </c>
      <c r="E215" s="99">
        <f>Tabla5[[#This Row],[Técnicos]]*8</f>
        <v>0</v>
      </c>
      <c r="F215" s="117"/>
      <c r="Q215" s="2" t="e">
        <f t="shared" si="33"/>
        <v>#DIV/0!</v>
      </c>
      <c r="S215" s="2" t="e">
        <f t="shared" si="34"/>
        <v>#DIV/0!</v>
      </c>
      <c r="U215" s="102" t="e">
        <f>Tabla5[[#This Row],[No Show]]/Tabla5[[#This Row],[Citas Agendadas]]</f>
        <v>#DIV/0!</v>
      </c>
      <c r="W215" s="102" t="e">
        <f>Tabla5[[#This Row],[Horas no show2]]/Tabla5[[#This Row],[Horas Prog. Total]]</f>
        <v>#DIV/0!</v>
      </c>
      <c r="Z215" s="2">
        <f>Tabla5[[#This Row],[CITAS CONCRETADAS]]+Tabla5[[#This Row],[Sin Cita]]</f>
        <v>0</v>
      </c>
      <c r="AA215" s="99">
        <f>Tabla5[[#This Row],[Horas Prog. Total]]-Tabla5[[#This Row],[Horas no show2]]</f>
        <v>0</v>
      </c>
      <c r="AC215" s="102" t="e">
        <f>Tabla5[[#This Row],[Sin Cita]]/Tabla5[[#This Row],[CITAS CONCRETADAS]]</f>
        <v>#DIV/0!</v>
      </c>
      <c r="AD215" s="102" t="e">
        <f>Tabla5[[#This Row],[Sin Cita]]/Tabla5[[#This Row],[Total Clientes en servicio]]</f>
        <v>#DIV/0!</v>
      </c>
      <c r="AE215" s="102" t="e">
        <f>Tabla5[[#This Row],[Horas Prog. Total]]/Tabla5[[#This Row],[Horas Disp. En citas]]</f>
        <v>#DIV/0!</v>
      </c>
      <c r="AG215" s="99">
        <f>Tabla5[[#This Row],[Horas concretadas Citas]]-Tabla5[[#This Row],[Horas Vendidas REAL]]</f>
        <v>0</v>
      </c>
      <c r="AH215" s="102" t="e">
        <f>Tabla5[[#This Row],[Horas Vendidas REAL]]/Tabla5[[#This Row],[Horas disponibles Taller]]</f>
        <v>#DIV/0!</v>
      </c>
    </row>
    <row r="216" spans="1:34">
      <c r="A216" s="89">
        <v>45141</v>
      </c>
      <c r="B216" s="3" t="str">
        <f t="shared" si="31"/>
        <v>agosto</v>
      </c>
      <c r="C216" s="3" t="str">
        <f t="shared" si="32"/>
        <v>jueves</v>
      </c>
      <c r="E216" s="99">
        <f>Tabla5[[#This Row],[Técnicos]]*8</f>
        <v>0</v>
      </c>
      <c r="F216" s="117"/>
      <c r="Q216" s="2" t="e">
        <f t="shared" si="33"/>
        <v>#DIV/0!</v>
      </c>
      <c r="S216" s="2" t="e">
        <f t="shared" si="34"/>
        <v>#DIV/0!</v>
      </c>
      <c r="U216" s="102" t="e">
        <f>Tabla5[[#This Row],[No Show]]/Tabla5[[#This Row],[Citas Agendadas]]</f>
        <v>#DIV/0!</v>
      </c>
      <c r="W216" s="102" t="e">
        <f>Tabla5[[#This Row],[Horas no show2]]/Tabla5[[#This Row],[Horas Prog. Total]]</f>
        <v>#DIV/0!</v>
      </c>
      <c r="Z216" s="2">
        <f>Tabla5[[#This Row],[CITAS CONCRETADAS]]+Tabla5[[#This Row],[Sin Cita]]</f>
        <v>0</v>
      </c>
      <c r="AA216" s="99">
        <f>Tabla5[[#This Row],[Horas Prog. Total]]-Tabla5[[#This Row],[Horas no show2]]</f>
        <v>0</v>
      </c>
      <c r="AC216" s="102" t="e">
        <f>Tabla5[[#This Row],[Sin Cita]]/Tabla5[[#This Row],[CITAS CONCRETADAS]]</f>
        <v>#DIV/0!</v>
      </c>
      <c r="AD216" s="102" t="e">
        <f>Tabla5[[#This Row],[Sin Cita]]/Tabla5[[#This Row],[Total Clientes en servicio]]</f>
        <v>#DIV/0!</v>
      </c>
      <c r="AE216" s="102" t="e">
        <f>Tabla5[[#This Row],[Horas Prog. Total]]/Tabla5[[#This Row],[Horas Disp. En citas]]</f>
        <v>#DIV/0!</v>
      </c>
      <c r="AG216" s="99">
        <f>Tabla5[[#This Row],[Horas concretadas Citas]]-Tabla5[[#This Row],[Horas Vendidas REAL]]</f>
        <v>0</v>
      </c>
      <c r="AH216" s="102" t="e">
        <f>Tabla5[[#This Row],[Horas Vendidas REAL]]/Tabla5[[#This Row],[Horas disponibles Taller]]</f>
        <v>#DIV/0!</v>
      </c>
    </row>
    <row r="217" spans="1:34">
      <c r="A217" s="89">
        <v>45142</v>
      </c>
      <c r="B217" s="3" t="str">
        <f t="shared" si="31"/>
        <v>agosto</v>
      </c>
      <c r="C217" s="3" t="str">
        <f t="shared" si="32"/>
        <v>viernes</v>
      </c>
      <c r="E217" s="99">
        <f>Tabla5[[#This Row],[Técnicos]]*8</f>
        <v>0</v>
      </c>
      <c r="F217" s="117"/>
      <c r="Q217" s="2" t="e">
        <f t="shared" si="33"/>
        <v>#DIV/0!</v>
      </c>
      <c r="S217" s="2" t="e">
        <f t="shared" si="34"/>
        <v>#DIV/0!</v>
      </c>
      <c r="U217" s="102" t="e">
        <f>Tabla5[[#This Row],[No Show]]/Tabla5[[#This Row],[Citas Agendadas]]</f>
        <v>#DIV/0!</v>
      </c>
      <c r="W217" s="102" t="e">
        <f>Tabla5[[#This Row],[Horas no show2]]/Tabla5[[#This Row],[Horas Prog. Total]]</f>
        <v>#DIV/0!</v>
      </c>
      <c r="Z217" s="2">
        <f>Tabla5[[#This Row],[CITAS CONCRETADAS]]+Tabla5[[#This Row],[Sin Cita]]</f>
        <v>0</v>
      </c>
      <c r="AA217" s="99">
        <f>Tabla5[[#This Row],[Horas Prog. Total]]-Tabla5[[#This Row],[Horas no show2]]</f>
        <v>0</v>
      </c>
      <c r="AC217" s="102" t="e">
        <f>Tabla5[[#This Row],[Sin Cita]]/Tabla5[[#This Row],[CITAS CONCRETADAS]]</f>
        <v>#DIV/0!</v>
      </c>
      <c r="AD217" s="102" t="e">
        <f>Tabla5[[#This Row],[Sin Cita]]/Tabla5[[#This Row],[Total Clientes en servicio]]</f>
        <v>#DIV/0!</v>
      </c>
      <c r="AE217" s="102" t="e">
        <f>Tabla5[[#This Row],[Horas Prog. Total]]/Tabla5[[#This Row],[Horas Disp. En citas]]</f>
        <v>#DIV/0!</v>
      </c>
      <c r="AG217" s="99">
        <f>Tabla5[[#This Row],[Horas concretadas Citas]]-Tabla5[[#This Row],[Horas Vendidas REAL]]</f>
        <v>0</v>
      </c>
      <c r="AH217" s="102" t="e">
        <f>Tabla5[[#This Row],[Horas Vendidas REAL]]/Tabla5[[#This Row],[Horas disponibles Taller]]</f>
        <v>#DIV/0!</v>
      </c>
    </row>
    <row r="218" spans="1:34">
      <c r="A218" s="89">
        <v>45143</v>
      </c>
      <c r="B218" s="3" t="str">
        <f t="shared" si="31"/>
        <v>agosto</v>
      </c>
      <c r="C218" s="3" t="str">
        <f t="shared" si="32"/>
        <v>sábado</v>
      </c>
      <c r="E218" s="99">
        <f>Tabla5[[#This Row],[Técnicos]]*8</f>
        <v>0</v>
      </c>
      <c r="F218" s="117"/>
      <c r="Q218" s="2" t="e">
        <f t="shared" si="33"/>
        <v>#DIV/0!</v>
      </c>
      <c r="S218" s="2" t="e">
        <f t="shared" si="34"/>
        <v>#DIV/0!</v>
      </c>
      <c r="U218" s="102" t="e">
        <f>Tabla5[[#This Row],[No Show]]/Tabla5[[#This Row],[Citas Agendadas]]</f>
        <v>#DIV/0!</v>
      </c>
      <c r="W218" s="102" t="e">
        <f>Tabla5[[#This Row],[Horas no show2]]/Tabla5[[#This Row],[Horas Prog. Total]]</f>
        <v>#DIV/0!</v>
      </c>
      <c r="Z218" s="2">
        <f>Tabla5[[#This Row],[CITAS CONCRETADAS]]+Tabla5[[#This Row],[Sin Cita]]</f>
        <v>0</v>
      </c>
      <c r="AA218" s="99">
        <f>Tabla5[[#This Row],[Horas Prog. Total]]-Tabla5[[#This Row],[Horas no show2]]</f>
        <v>0</v>
      </c>
      <c r="AC218" s="102" t="e">
        <f>Tabla5[[#This Row],[Sin Cita]]/Tabla5[[#This Row],[CITAS CONCRETADAS]]</f>
        <v>#DIV/0!</v>
      </c>
      <c r="AD218" s="102" t="e">
        <f>Tabla5[[#This Row],[Sin Cita]]/Tabla5[[#This Row],[Total Clientes en servicio]]</f>
        <v>#DIV/0!</v>
      </c>
      <c r="AE218" s="102" t="e">
        <f>Tabla5[[#This Row],[Horas Prog. Total]]/Tabla5[[#This Row],[Horas Disp. En citas]]</f>
        <v>#DIV/0!</v>
      </c>
      <c r="AG218" s="99">
        <f>Tabla5[[#This Row],[Horas concretadas Citas]]-Tabla5[[#This Row],[Horas Vendidas REAL]]</f>
        <v>0</v>
      </c>
      <c r="AH218" s="102" t="e">
        <f>Tabla5[[#This Row],[Horas Vendidas REAL]]/Tabla5[[#This Row],[Horas disponibles Taller]]</f>
        <v>#DIV/0!</v>
      </c>
    </row>
    <row r="219" spans="1:34">
      <c r="A219" s="89">
        <v>45144</v>
      </c>
      <c r="B219" s="3" t="str">
        <f t="shared" si="31"/>
        <v>agosto</v>
      </c>
      <c r="C219" s="3" t="str">
        <f t="shared" si="32"/>
        <v>domingo</v>
      </c>
      <c r="E219" s="99">
        <f>Tabla5[[#This Row],[Técnicos]]*8</f>
        <v>0</v>
      </c>
      <c r="F219" s="117"/>
      <c r="Q219" s="2" t="e">
        <f t="shared" si="33"/>
        <v>#DIV/0!</v>
      </c>
      <c r="S219" s="2" t="e">
        <f t="shared" si="34"/>
        <v>#DIV/0!</v>
      </c>
      <c r="U219" s="102" t="e">
        <f>Tabla5[[#This Row],[No Show]]/Tabla5[[#This Row],[Citas Agendadas]]</f>
        <v>#DIV/0!</v>
      </c>
      <c r="W219" s="102" t="e">
        <f>Tabla5[[#This Row],[Horas no show2]]/Tabla5[[#This Row],[Horas Prog. Total]]</f>
        <v>#DIV/0!</v>
      </c>
      <c r="Z219" s="2">
        <f>Tabla5[[#This Row],[CITAS CONCRETADAS]]+Tabla5[[#This Row],[Sin Cita]]</f>
        <v>0</v>
      </c>
      <c r="AA219" s="99">
        <f>Tabla5[[#This Row],[Horas Prog. Total]]-Tabla5[[#This Row],[Horas no show2]]</f>
        <v>0</v>
      </c>
      <c r="AC219" s="102" t="e">
        <f>Tabla5[[#This Row],[Sin Cita]]/Tabla5[[#This Row],[CITAS CONCRETADAS]]</f>
        <v>#DIV/0!</v>
      </c>
      <c r="AD219" s="102" t="e">
        <f>Tabla5[[#This Row],[Sin Cita]]/Tabla5[[#This Row],[Total Clientes en servicio]]</f>
        <v>#DIV/0!</v>
      </c>
      <c r="AE219" s="102" t="e">
        <f>Tabla5[[#This Row],[Horas Prog. Total]]/Tabla5[[#This Row],[Horas Disp. En citas]]</f>
        <v>#DIV/0!</v>
      </c>
      <c r="AG219" s="99">
        <f>Tabla5[[#This Row],[Horas concretadas Citas]]-Tabla5[[#This Row],[Horas Vendidas REAL]]</f>
        <v>0</v>
      </c>
      <c r="AH219" s="102" t="e">
        <f>Tabla5[[#This Row],[Horas Vendidas REAL]]/Tabla5[[#This Row],[Horas disponibles Taller]]</f>
        <v>#DIV/0!</v>
      </c>
    </row>
    <row r="220" spans="1:34">
      <c r="A220" s="89">
        <v>45145</v>
      </c>
      <c r="B220" s="3" t="str">
        <f t="shared" ref="B220:B221" si="35">TEXT(A220,"MMMM")</f>
        <v>agosto</v>
      </c>
      <c r="C220" s="3" t="str">
        <f t="shared" si="32"/>
        <v>lunes</v>
      </c>
      <c r="E220" s="99">
        <f>Tabla5[[#This Row],[Técnicos]]*8</f>
        <v>0</v>
      </c>
      <c r="F220" s="117"/>
      <c r="Q220" s="2" t="e">
        <f t="shared" ref="Q220:Q221" si="36">P220/O220</f>
        <v>#DIV/0!</v>
      </c>
      <c r="S220" s="2" t="e">
        <f t="shared" ref="S220:S221" si="37">R220/O220</f>
        <v>#DIV/0!</v>
      </c>
      <c r="U220" s="102" t="e">
        <f>Tabla5[[#This Row],[No Show]]/Tabla5[[#This Row],[Citas Agendadas]]</f>
        <v>#DIV/0!</v>
      </c>
      <c r="W220" s="102" t="e">
        <f>Tabla5[[#This Row],[Horas no show2]]/Tabla5[[#This Row],[Horas Prog. Total]]</f>
        <v>#DIV/0!</v>
      </c>
      <c r="Z220" s="2">
        <f>Tabla5[[#This Row],[CITAS CONCRETADAS]]+Tabla5[[#This Row],[Sin Cita]]</f>
        <v>0</v>
      </c>
      <c r="AA220" s="99">
        <f>Tabla5[[#This Row],[Horas Prog. Total]]-Tabla5[[#This Row],[Horas no show2]]</f>
        <v>0</v>
      </c>
      <c r="AC220" s="102" t="e">
        <f>Tabla5[[#This Row],[Sin Cita]]/Tabla5[[#This Row],[CITAS CONCRETADAS]]</f>
        <v>#DIV/0!</v>
      </c>
      <c r="AD220" s="102" t="e">
        <f>Tabla5[[#This Row],[Sin Cita]]/Tabla5[[#This Row],[Total Clientes en servicio]]</f>
        <v>#DIV/0!</v>
      </c>
      <c r="AE220" s="102" t="e">
        <f>Tabla5[[#This Row],[Horas Prog. Total]]/Tabla5[[#This Row],[Horas Disp. En citas]]</f>
        <v>#DIV/0!</v>
      </c>
      <c r="AG220" s="99">
        <f>Tabla5[[#This Row],[Horas concretadas Citas]]-Tabla5[[#This Row],[Horas Vendidas REAL]]</f>
        <v>0</v>
      </c>
      <c r="AH220" s="102" t="e">
        <f>Tabla5[[#This Row],[Horas Vendidas REAL]]/Tabla5[[#This Row],[Horas disponibles Taller]]</f>
        <v>#DIV/0!</v>
      </c>
    </row>
    <row r="221" spans="1:34">
      <c r="A221" s="89">
        <v>45146</v>
      </c>
      <c r="B221" s="3" t="str">
        <f t="shared" si="35"/>
        <v>agosto</v>
      </c>
      <c r="C221" s="3" t="str">
        <f t="shared" si="32"/>
        <v>martes</v>
      </c>
      <c r="E221" s="99">
        <f>Tabla5[[#This Row],[Técnicos]]*8</f>
        <v>0</v>
      </c>
      <c r="F221" s="117"/>
      <c r="Q221" s="2" t="e">
        <f t="shared" si="36"/>
        <v>#DIV/0!</v>
      </c>
      <c r="S221" s="2" t="e">
        <f t="shared" si="37"/>
        <v>#DIV/0!</v>
      </c>
      <c r="U221" s="102" t="e">
        <f>Tabla5[[#This Row],[No Show]]/Tabla5[[#This Row],[Citas Agendadas]]</f>
        <v>#DIV/0!</v>
      </c>
      <c r="W221" s="102" t="e">
        <f>Tabla5[[#This Row],[Horas no show2]]/Tabla5[[#This Row],[Horas Prog. Total]]</f>
        <v>#DIV/0!</v>
      </c>
      <c r="Z221" s="2">
        <f>Tabla5[[#This Row],[CITAS CONCRETADAS]]+Tabla5[[#This Row],[Sin Cita]]</f>
        <v>0</v>
      </c>
      <c r="AA221" s="99">
        <f>Tabla5[[#This Row],[Horas Prog. Total]]-Tabla5[[#This Row],[Horas no show2]]</f>
        <v>0</v>
      </c>
      <c r="AC221" s="102" t="e">
        <f>Tabla5[[#This Row],[Sin Cita]]/Tabla5[[#This Row],[CITAS CONCRETADAS]]</f>
        <v>#DIV/0!</v>
      </c>
      <c r="AD221" s="102" t="e">
        <f>Tabla5[[#This Row],[Sin Cita]]/Tabla5[[#This Row],[Total Clientes en servicio]]</f>
        <v>#DIV/0!</v>
      </c>
      <c r="AE221" s="102" t="e">
        <f>Tabla5[[#This Row],[Horas Prog. Total]]/Tabla5[[#This Row],[Horas Disp. En citas]]</f>
        <v>#DIV/0!</v>
      </c>
      <c r="AG221" s="99">
        <f>Tabla5[[#This Row],[Horas concretadas Citas]]-Tabla5[[#This Row],[Horas Vendidas REAL]]</f>
        <v>0</v>
      </c>
      <c r="AH221" s="102" t="e">
        <f>Tabla5[[#This Row],[Horas Vendidas REAL]]/Tabla5[[#This Row],[Horas disponibles Taller]]</f>
        <v>#DIV/0!</v>
      </c>
    </row>
    <row r="222" spans="1:34">
      <c r="A222" s="89">
        <v>45147</v>
      </c>
      <c r="B222" s="3" t="str">
        <f t="shared" ref="B222:B223" si="38">TEXT(A222,"MMMM")</f>
        <v>agosto</v>
      </c>
      <c r="C222" s="3" t="str">
        <f t="shared" ref="C222:C223" si="39">TEXT(A222,"dddd")</f>
        <v>miércoles</v>
      </c>
      <c r="E222" s="99">
        <f>Tabla5[[#This Row],[Técnicos]]*8</f>
        <v>0</v>
      </c>
      <c r="F222" s="117"/>
      <c r="Q222" s="2" t="e">
        <f t="shared" ref="Q222:Q223" si="40">P222/O222</f>
        <v>#DIV/0!</v>
      </c>
      <c r="S222" s="2" t="e">
        <f t="shared" ref="S222:S223" si="41">R222/O222</f>
        <v>#DIV/0!</v>
      </c>
      <c r="U222" s="102" t="e">
        <f>Tabla5[[#This Row],[No Show]]/Tabla5[[#This Row],[Citas Agendadas]]</f>
        <v>#DIV/0!</v>
      </c>
      <c r="W222" s="102" t="e">
        <f>Tabla5[[#This Row],[Horas no show2]]/Tabla5[[#This Row],[Horas Prog. Total]]</f>
        <v>#DIV/0!</v>
      </c>
      <c r="Z222" s="2">
        <f>Tabla5[[#This Row],[CITAS CONCRETADAS]]+Tabla5[[#This Row],[Sin Cita]]</f>
        <v>0</v>
      </c>
      <c r="AA222" s="99">
        <f>Tabla5[[#This Row],[Horas Prog. Total]]-Tabla5[[#This Row],[Horas no show2]]</f>
        <v>0</v>
      </c>
      <c r="AC222" s="102" t="e">
        <f>Tabla5[[#This Row],[Sin Cita]]/Tabla5[[#This Row],[CITAS CONCRETADAS]]</f>
        <v>#DIV/0!</v>
      </c>
      <c r="AD222" s="102" t="e">
        <f>Tabla5[[#This Row],[Sin Cita]]/Tabla5[[#This Row],[Total Clientes en servicio]]</f>
        <v>#DIV/0!</v>
      </c>
      <c r="AE222" s="102" t="e">
        <f>Tabla5[[#This Row],[Horas Prog. Total]]/Tabla5[[#This Row],[Horas Disp. En citas]]</f>
        <v>#DIV/0!</v>
      </c>
      <c r="AG222" s="99">
        <f>Tabla5[[#This Row],[Horas concretadas Citas]]-Tabla5[[#This Row],[Horas Vendidas REAL]]</f>
        <v>0</v>
      </c>
      <c r="AH222" s="102" t="e">
        <f>Tabla5[[#This Row],[Horas Vendidas REAL]]/Tabla5[[#This Row],[Horas disponibles Taller]]</f>
        <v>#DIV/0!</v>
      </c>
    </row>
    <row r="223" spans="1:34">
      <c r="A223" s="89">
        <v>45148</v>
      </c>
      <c r="B223" s="3" t="str">
        <f t="shared" si="38"/>
        <v>agosto</v>
      </c>
      <c r="C223" s="3" t="str">
        <f t="shared" si="39"/>
        <v>jueves</v>
      </c>
      <c r="E223" s="99">
        <f>Tabla5[[#This Row],[Técnicos]]*8</f>
        <v>0</v>
      </c>
      <c r="F223" s="117"/>
      <c r="Q223" s="2" t="e">
        <f t="shared" si="40"/>
        <v>#DIV/0!</v>
      </c>
      <c r="S223" s="2" t="e">
        <f t="shared" si="41"/>
        <v>#DIV/0!</v>
      </c>
      <c r="U223" s="102" t="e">
        <f>Tabla5[[#This Row],[No Show]]/Tabla5[[#This Row],[Citas Agendadas]]</f>
        <v>#DIV/0!</v>
      </c>
      <c r="W223" s="102" t="e">
        <f>Tabla5[[#This Row],[Horas no show2]]/Tabla5[[#This Row],[Horas Prog. Total]]</f>
        <v>#DIV/0!</v>
      </c>
      <c r="Z223" s="2">
        <f>Tabla5[[#This Row],[CITAS CONCRETADAS]]+Tabla5[[#This Row],[Sin Cita]]</f>
        <v>0</v>
      </c>
      <c r="AA223" s="99">
        <f>Tabla5[[#This Row],[Horas Prog. Total]]-Tabla5[[#This Row],[Horas no show2]]</f>
        <v>0</v>
      </c>
      <c r="AC223" s="102" t="e">
        <f>Tabla5[[#This Row],[Sin Cita]]/Tabla5[[#This Row],[CITAS CONCRETADAS]]</f>
        <v>#DIV/0!</v>
      </c>
      <c r="AD223" s="102" t="e">
        <f>Tabla5[[#This Row],[Sin Cita]]/Tabla5[[#This Row],[Total Clientes en servicio]]</f>
        <v>#DIV/0!</v>
      </c>
      <c r="AE223" s="102" t="e">
        <f>Tabla5[[#This Row],[Horas Prog. Total]]/Tabla5[[#This Row],[Horas Disp. En citas]]</f>
        <v>#DIV/0!</v>
      </c>
      <c r="AG223" s="99">
        <f>Tabla5[[#This Row],[Horas concretadas Citas]]-Tabla5[[#This Row],[Horas Vendidas REAL]]</f>
        <v>0</v>
      </c>
      <c r="AH223" s="102" t="e">
        <f>Tabla5[[#This Row],[Horas Vendidas REAL]]/Tabla5[[#This Row],[Horas disponibles Taller]]</f>
        <v>#DIV/0!</v>
      </c>
    </row>
    <row r="224" spans="1:34">
      <c r="A224" s="126"/>
      <c r="C224" s="3"/>
      <c r="D224" s="2">
        <f t="shared" ref="D224:N224" si="42">SUM(D61:D91)</f>
        <v>200</v>
      </c>
      <c r="E224" s="2">
        <f t="shared" si="42"/>
        <v>1600</v>
      </c>
      <c r="F224" s="2">
        <f t="shared" si="42"/>
        <v>1000</v>
      </c>
      <c r="G224" s="2">
        <f t="shared" si="42"/>
        <v>161</v>
      </c>
      <c r="H224" s="2">
        <f t="shared" si="42"/>
        <v>526.5</v>
      </c>
      <c r="I224" s="2">
        <f t="shared" si="42"/>
        <v>196</v>
      </c>
      <c r="J224" s="2">
        <f t="shared" si="42"/>
        <v>0</v>
      </c>
      <c r="K224" s="2">
        <f t="shared" si="42"/>
        <v>26</v>
      </c>
      <c r="L224" s="2">
        <f>SUM(L61:L91)</f>
        <v>6.5</v>
      </c>
      <c r="M224" s="2">
        <f t="shared" si="42"/>
        <v>916</v>
      </c>
      <c r="N224" s="2">
        <f t="shared" si="42"/>
        <v>0</v>
      </c>
      <c r="O224" s="2">
        <f>SUM(O61:O91)</f>
        <v>927</v>
      </c>
      <c r="P224" s="2">
        <f t="shared" ref="P224:Z224" si="43">SUM(P61:P91)</f>
        <v>113</v>
      </c>
      <c r="Q224" s="2" t="e">
        <f t="shared" si="43"/>
        <v>#DIV/0!</v>
      </c>
      <c r="R224" s="2">
        <f t="shared" si="43"/>
        <v>36</v>
      </c>
      <c r="S224" s="2" t="e">
        <f t="shared" si="43"/>
        <v>#DIV/0!</v>
      </c>
      <c r="T224" s="2">
        <f t="shared" si="43"/>
        <v>13</v>
      </c>
      <c r="U224" s="2" t="e">
        <f t="shared" si="43"/>
        <v>#DIV/0!</v>
      </c>
      <c r="V224" s="2">
        <f t="shared" si="43"/>
        <v>18.5</v>
      </c>
      <c r="W224" s="2" t="e">
        <f t="shared" si="43"/>
        <v>#DIV/0!</v>
      </c>
      <c r="X224" s="2">
        <f t="shared" si="43"/>
        <v>705</v>
      </c>
      <c r="Y224" s="2">
        <f t="shared" si="43"/>
        <v>80</v>
      </c>
      <c r="Z224" s="2">
        <f t="shared" si="43"/>
        <v>785</v>
      </c>
      <c r="AA224" s="2">
        <f>SUM(AA61:AA91)</f>
        <v>897.5</v>
      </c>
      <c r="AC224" s="127"/>
      <c r="AD224" s="127"/>
      <c r="AE224" s="127"/>
      <c r="AG224" s="99"/>
      <c r="AH224" s="127"/>
    </row>
    <row r="226" spans="14:22">
      <c r="N226" s="125"/>
      <c r="O226" s="125"/>
      <c r="P226" s="125"/>
      <c r="Q226" s="125"/>
      <c r="R226" s="125"/>
      <c r="S226" s="125"/>
      <c r="T226" s="125"/>
      <c r="U226" s="128"/>
      <c r="V226" s="125"/>
    </row>
    <row r="227" spans="14:22">
      <c r="N227" s="125"/>
    </row>
    <row r="230" spans="14:22">
      <c r="N230" s="125"/>
    </row>
  </sheetData>
  <phoneticPr fontId="23" type="noConversion"/>
  <conditionalFormatting sqref="A2:AE59 A90:A223 B158:AE221 B90:D91 E61:E91 B92:E157 F125:AE157 F61:Y124 Z60:AE124 E60:Y60 A60:D89">
    <cfRule type="expression" dxfId="75" priority="11">
      <formula>$C2="domingo"</formula>
    </cfRule>
    <cfRule type="expression" dxfId="74" priority="12">
      <formula>$C2="sábado"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KPI´S</vt:lpstr>
      <vt:lpstr>No show 2</vt:lpstr>
      <vt:lpstr>sabana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AUX2_</dc:creator>
  <cp:keywords/>
  <dc:description/>
  <cp:lastModifiedBy>AUXILIAR GERENCIA GENERAL</cp:lastModifiedBy>
  <cp:revision/>
  <dcterms:created xsi:type="dcterms:W3CDTF">2021-08-19T14:19:42Z</dcterms:created>
  <dcterms:modified xsi:type="dcterms:W3CDTF">2023-04-10T19:14:19Z</dcterms:modified>
  <cp:category/>
  <cp:contentStatus/>
</cp:coreProperties>
</file>